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3035" windowHeight="8955" activeTab="2"/>
  </bookViews>
  <sheets>
    <sheet name="Rekapitulace stavby" sheetId="1" r:id="rId1"/>
    <sheet name="ELE_MAR - Elektro, měření..." sheetId="2" r:id="rId2"/>
    <sheet name="UT_ZT - Ústřední vytápění..." sheetId="3" r:id="rId3"/>
  </sheets>
  <definedNames>
    <definedName name="_xlnm.Print_Titles" localSheetId="1">'ELE_MAR - Elektro, měření...'!$132:$132</definedName>
    <definedName name="_xlnm.Print_Titles" localSheetId="0">'Rekapitulace stavby'!$85:$85</definedName>
    <definedName name="_xlnm.Print_Titles" localSheetId="2">'UT_ZT - Ústřední vytápění...'!$122:$122</definedName>
    <definedName name="_xlnm.Print_Area" localSheetId="1">'ELE_MAR - Elektro, měření...'!$C$4:$Q$70,'ELE_MAR - Elektro, měření...'!$C$76:$Q$115,'ELE_MAR - Elektro, měření...'!$C$121:$Q$205</definedName>
    <definedName name="_xlnm.Print_Area" localSheetId="0">'Rekapitulace stavby'!$C$4:$AP$70,'Rekapitulace stavby'!$C$76:$AP$94</definedName>
    <definedName name="_xlnm.Print_Area" localSheetId="2">'UT_ZT - Ústřední vytápění...'!$C$4:$Q$70,'UT_ZT - Ústřední vytápění...'!$C$76:$Q$105,'UT_ZT - Ústřední vytápění...'!$C$111:$Q$213</definedName>
  </definedNames>
  <calcPr calcId="125725" fullCalcOnLoad="1" iterateCount="1"/>
</workbook>
</file>

<file path=xl/calcChain.xml><?xml version="1.0" encoding="utf-8"?>
<calcChain xmlns="http://schemas.openxmlformats.org/spreadsheetml/2006/main">
  <c r="F6" i="2"/>
  <c r="O10"/>
  <c r="O12"/>
  <c r="E13"/>
  <c r="O13"/>
  <c r="O15"/>
  <c r="E16"/>
  <c r="O16"/>
  <c r="O18"/>
  <c r="E19"/>
  <c r="O19"/>
  <c r="O21"/>
  <c r="E22"/>
  <c r="O22"/>
  <c r="M26"/>
  <c r="F78"/>
  <c r="F80"/>
  <c r="F82"/>
  <c r="M82"/>
  <c r="F84"/>
  <c r="M84"/>
  <c r="F85"/>
  <c r="M85"/>
  <c r="F123"/>
  <c r="F125"/>
  <c r="F127"/>
  <c r="M127"/>
  <c r="F129"/>
  <c r="M129"/>
  <c r="F130"/>
  <c r="M130"/>
  <c r="W136"/>
  <c r="W135"/>
  <c r="Y136"/>
  <c r="Y135"/>
  <c r="AA136"/>
  <c r="AA135"/>
  <c r="BE136"/>
  <c r="BF136"/>
  <c r="BG136"/>
  <c r="BH136"/>
  <c r="BI136"/>
  <c r="BK136"/>
  <c r="BK135"/>
  <c r="W138"/>
  <c r="W137"/>
  <c r="Y138"/>
  <c r="Y137"/>
  <c r="AA138"/>
  <c r="AA137"/>
  <c r="BE138"/>
  <c r="H30"/>
  <c r="AZ89" i="1"/>
  <c r="BF138" i="2"/>
  <c r="H31"/>
  <c r="BA89" i="1"/>
  <c r="BG138" i="2"/>
  <c r="H32"/>
  <c r="BB89" i="1"/>
  <c r="BH138" i="2"/>
  <c r="H33"/>
  <c r="BC89" i="1"/>
  <c r="BI138" i="2"/>
  <c r="H34"/>
  <c r="BD89" i="1"/>
  <c r="BK138" i="2"/>
  <c r="N92"/>
  <c r="W139"/>
  <c r="Y139"/>
  <c r="AA139"/>
  <c r="BE139"/>
  <c r="BF139"/>
  <c r="BG139"/>
  <c r="BH139"/>
  <c r="BI139"/>
  <c r="BK139"/>
  <c r="BK137"/>
  <c r="W141"/>
  <c r="W140"/>
  <c r="Y141"/>
  <c r="Y140"/>
  <c r="AA141"/>
  <c r="AA140"/>
  <c r="BE141"/>
  <c r="BF141"/>
  <c r="BG141"/>
  <c r="BH141"/>
  <c r="BI141"/>
  <c r="BK141"/>
  <c r="N93"/>
  <c r="W142"/>
  <c r="Y142"/>
  <c r="AA142"/>
  <c r="BE142"/>
  <c r="BF142"/>
  <c r="BG142"/>
  <c r="BH142"/>
  <c r="BI142"/>
  <c r="BK142"/>
  <c r="BK140"/>
  <c r="W144"/>
  <c r="W143"/>
  <c r="Y144"/>
  <c r="Y143"/>
  <c r="AA144"/>
  <c r="AA143"/>
  <c r="BE144"/>
  <c r="BF144"/>
  <c r="BG144"/>
  <c r="BH144"/>
  <c r="BI144"/>
  <c r="BK144"/>
  <c r="N94"/>
  <c r="W145"/>
  <c r="Y145"/>
  <c r="AA145"/>
  <c r="BE145"/>
  <c r="BF145"/>
  <c r="BG145"/>
  <c r="BH145"/>
  <c r="BI145"/>
  <c r="BK145"/>
  <c r="BK143"/>
  <c r="W147"/>
  <c r="W146"/>
  <c r="Y147"/>
  <c r="Y146"/>
  <c r="AA147"/>
  <c r="AA146"/>
  <c r="BE147"/>
  <c r="BF147"/>
  <c r="BG147"/>
  <c r="BH147"/>
  <c r="BI147"/>
  <c r="BK147"/>
  <c r="N95"/>
  <c r="W148"/>
  <c r="Y148"/>
  <c r="AA148"/>
  <c r="BE148"/>
  <c r="BF148"/>
  <c r="BG148"/>
  <c r="BH148"/>
  <c r="BI148"/>
  <c r="BK148"/>
  <c r="BK146"/>
  <c r="W149"/>
  <c r="Y149"/>
  <c r="AA149"/>
  <c r="BE149"/>
  <c r="BF149"/>
  <c r="BG149"/>
  <c r="BH149"/>
  <c r="BI149"/>
  <c r="BK149"/>
  <c r="W150"/>
  <c r="Y150"/>
  <c r="AA150"/>
  <c r="BE150"/>
  <c r="BF150"/>
  <c r="BG150"/>
  <c r="BH150"/>
  <c r="BI150"/>
  <c r="BK150"/>
  <c r="W151"/>
  <c r="Y151"/>
  <c r="AA151"/>
  <c r="BE151"/>
  <c r="BF151"/>
  <c r="BG151"/>
  <c r="BH151"/>
  <c r="BI151"/>
  <c r="BK151"/>
  <c r="W152"/>
  <c r="Y152"/>
  <c r="AA152"/>
  <c r="BE152"/>
  <c r="BF152"/>
  <c r="BG152"/>
  <c r="BH152"/>
  <c r="BI152"/>
  <c r="BK152"/>
  <c r="W153"/>
  <c r="Y153"/>
  <c r="AA153"/>
  <c r="BE153"/>
  <c r="BF153"/>
  <c r="BG153"/>
  <c r="BH153"/>
  <c r="BI153"/>
  <c r="BK153"/>
  <c r="W154"/>
  <c r="Y154"/>
  <c r="AA154"/>
  <c r="BE154"/>
  <c r="BF154"/>
  <c r="BG154"/>
  <c r="BH154"/>
  <c r="BI154"/>
  <c r="BK154"/>
  <c r="W156"/>
  <c r="W155"/>
  <c r="Y156"/>
  <c r="Y155"/>
  <c r="AA156"/>
  <c r="AA155"/>
  <c r="BE156"/>
  <c r="BF156"/>
  <c r="BG156"/>
  <c r="BH156"/>
  <c r="BI156"/>
  <c r="BK156"/>
  <c r="N96"/>
  <c r="W157"/>
  <c r="Y157"/>
  <c r="AA157"/>
  <c r="BE157"/>
  <c r="BF157"/>
  <c r="BG157"/>
  <c r="BH157"/>
  <c r="BI157"/>
  <c r="BK157"/>
  <c r="BK155"/>
  <c r="W158"/>
  <c r="Y158"/>
  <c r="AA158"/>
  <c r="BE158"/>
  <c r="BF158"/>
  <c r="BG158"/>
  <c r="BH158"/>
  <c r="BI158"/>
  <c r="BK158"/>
  <c r="W161"/>
  <c r="W160"/>
  <c r="Y161"/>
  <c r="Y160"/>
  <c r="AA161"/>
  <c r="AA160"/>
  <c r="BE161"/>
  <c r="BF161"/>
  <c r="BG161"/>
  <c r="BH161"/>
  <c r="BI161"/>
  <c r="BK161"/>
  <c r="BK160"/>
  <c r="W163"/>
  <c r="W162"/>
  <c r="Y163"/>
  <c r="Y162"/>
  <c r="AA163"/>
  <c r="AA162"/>
  <c r="BE163"/>
  <c r="BF163"/>
  <c r="BG163"/>
  <c r="BH163"/>
  <c r="BI163"/>
  <c r="BK163"/>
  <c r="BK162"/>
  <c r="N99"/>
  <c r="W165"/>
  <c r="W164"/>
  <c r="Y165"/>
  <c r="Y164"/>
  <c r="AA165"/>
  <c r="AA164"/>
  <c r="BE165"/>
  <c r="BF165"/>
  <c r="BG165"/>
  <c r="BH165"/>
  <c r="BI165"/>
  <c r="BK165"/>
  <c r="BK164"/>
  <c r="N100"/>
  <c r="W167"/>
  <c r="W166"/>
  <c r="Y167"/>
  <c r="Y166"/>
  <c r="AA167"/>
  <c r="AA166"/>
  <c r="BE167"/>
  <c r="BF167"/>
  <c r="BG167"/>
  <c r="BH167"/>
  <c r="BI167"/>
  <c r="BK167"/>
  <c r="N101"/>
  <c r="W168"/>
  <c r="Y168"/>
  <c r="AA168"/>
  <c r="BE168"/>
  <c r="BF168"/>
  <c r="BG168"/>
  <c r="BH168"/>
  <c r="BI168"/>
  <c r="BK168"/>
  <c r="BK166"/>
  <c r="BK159"/>
  <c r="W171"/>
  <c r="W170"/>
  <c r="Y171"/>
  <c r="Y170"/>
  <c r="AA171"/>
  <c r="AA170"/>
  <c r="BE171"/>
  <c r="BF171"/>
  <c r="BG171"/>
  <c r="BH171"/>
  <c r="BI171"/>
  <c r="BK171"/>
  <c r="W172"/>
  <c r="Y172"/>
  <c r="AA172"/>
  <c r="BE172"/>
  <c r="BF172"/>
  <c r="BG172"/>
  <c r="BH172"/>
  <c r="BI172"/>
  <c r="BK172"/>
  <c r="BK170"/>
  <c r="W173"/>
  <c r="Y173"/>
  <c r="AA173"/>
  <c r="BE173"/>
  <c r="BF173"/>
  <c r="BG173"/>
  <c r="BH173"/>
  <c r="BI173"/>
  <c r="BK173"/>
  <c r="W174"/>
  <c r="Y174"/>
  <c r="AA174"/>
  <c r="BE174"/>
  <c r="BF174"/>
  <c r="BG174"/>
  <c r="BH174"/>
  <c r="BI174"/>
  <c r="BK174"/>
  <c r="W176"/>
  <c r="W175"/>
  <c r="Y176"/>
  <c r="Y175"/>
  <c r="AA176"/>
  <c r="AA175"/>
  <c r="BE176"/>
  <c r="BF176"/>
  <c r="BG176"/>
  <c r="BH176"/>
  <c r="BI176"/>
  <c r="BK176"/>
  <c r="N104"/>
  <c r="W177"/>
  <c r="Y177"/>
  <c r="AA177"/>
  <c r="BE177"/>
  <c r="BF177"/>
  <c r="BG177"/>
  <c r="BH177"/>
  <c r="BI177"/>
  <c r="BK177"/>
  <c r="BK175"/>
  <c r="W178"/>
  <c r="Y178"/>
  <c r="AA178"/>
  <c r="BE178"/>
  <c r="BF178"/>
  <c r="BG178"/>
  <c r="BH178"/>
  <c r="BI178"/>
  <c r="BK178"/>
  <c r="W180"/>
  <c r="W179"/>
  <c r="Y180"/>
  <c r="Y179"/>
  <c r="AA180"/>
  <c r="AA179"/>
  <c r="BE180"/>
  <c r="BF180"/>
  <c r="BG180"/>
  <c r="BH180"/>
  <c r="BI180"/>
  <c r="BK180"/>
  <c r="BK179"/>
  <c r="N105"/>
  <c r="W182"/>
  <c r="W181"/>
  <c r="Y182"/>
  <c r="Y181"/>
  <c r="AA182"/>
  <c r="AA181"/>
  <c r="BE182"/>
  <c r="BF182"/>
  <c r="BG182"/>
  <c r="BH182"/>
  <c r="BI182"/>
  <c r="BK182"/>
  <c r="N106"/>
  <c r="W183"/>
  <c r="Y183"/>
  <c r="AA183"/>
  <c r="BE183"/>
  <c r="BF183"/>
  <c r="BG183"/>
  <c r="BH183"/>
  <c r="BI183"/>
  <c r="BK183"/>
  <c r="BK181"/>
  <c r="W184"/>
  <c r="Y184"/>
  <c r="AA184"/>
  <c r="BE184"/>
  <c r="BF184"/>
  <c r="BG184"/>
  <c r="BH184"/>
  <c r="BI184"/>
  <c r="BK184"/>
  <c r="W186"/>
  <c r="W185"/>
  <c r="Y186"/>
  <c r="Y185"/>
  <c r="AA186"/>
  <c r="AA185"/>
  <c r="BE186"/>
  <c r="BF186"/>
  <c r="BG186"/>
  <c r="BH186"/>
  <c r="BI186"/>
  <c r="BK186"/>
  <c r="N107"/>
  <c r="W187"/>
  <c r="Y187"/>
  <c r="AA187"/>
  <c r="BE187"/>
  <c r="BF187"/>
  <c r="BG187"/>
  <c r="BH187"/>
  <c r="BI187"/>
  <c r="BK187"/>
  <c r="BK185"/>
  <c r="W188"/>
  <c r="Y188"/>
  <c r="AA188"/>
  <c r="BE188"/>
  <c r="BF188"/>
  <c r="BG188"/>
  <c r="BH188"/>
  <c r="BI188"/>
  <c r="BK188"/>
  <c r="W189"/>
  <c r="Y189"/>
  <c r="AA189"/>
  <c r="BE189"/>
  <c r="BF189"/>
  <c r="BG189"/>
  <c r="BH189"/>
  <c r="BI189"/>
  <c r="BK189"/>
  <c r="W190"/>
  <c r="Y190"/>
  <c r="AA190"/>
  <c r="BE190"/>
  <c r="BF190"/>
  <c r="BG190"/>
  <c r="BH190"/>
  <c r="BI190"/>
  <c r="BK190"/>
  <c r="W192"/>
  <c r="W191"/>
  <c r="Y192"/>
  <c r="Y191"/>
  <c r="AA192"/>
  <c r="AA191"/>
  <c r="BE192"/>
  <c r="BF192"/>
  <c r="BG192"/>
  <c r="BH192"/>
  <c r="BI192"/>
  <c r="BK192"/>
  <c r="N108"/>
  <c r="W193"/>
  <c r="Y193"/>
  <c r="AA193"/>
  <c r="BE193"/>
  <c r="BF193"/>
  <c r="BG193"/>
  <c r="BH193"/>
  <c r="BI193"/>
  <c r="BK193"/>
  <c r="BK191"/>
  <c r="W194"/>
  <c r="Y194"/>
  <c r="AA194"/>
  <c r="BE194"/>
  <c r="BF194"/>
  <c r="BG194"/>
  <c r="BH194"/>
  <c r="BI194"/>
  <c r="BK194"/>
  <c r="W195"/>
  <c r="Y195"/>
  <c r="AA195"/>
  <c r="BE195"/>
  <c r="BF195"/>
  <c r="BG195"/>
  <c r="BH195"/>
  <c r="BI195"/>
  <c r="BK195"/>
  <c r="W196"/>
  <c r="Y196"/>
  <c r="AA196"/>
  <c r="BE196"/>
  <c r="BF196"/>
  <c r="BG196"/>
  <c r="BH196"/>
  <c r="BI196"/>
  <c r="BK196"/>
  <c r="W198"/>
  <c r="W197"/>
  <c r="Y198"/>
  <c r="Y197"/>
  <c r="AA198"/>
  <c r="AA197"/>
  <c r="BE198"/>
  <c r="BF198"/>
  <c r="BG198"/>
  <c r="BH198"/>
  <c r="BI198"/>
  <c r="BK198"/>
  <c r="N109"/>
  <c r="W199"/>
  <c r="Y199"/>
  <c r="AA199"/>
  <c r="BE199"/>
  <c r="BF199"/>
  <c r="BG199"/>
  <c r="BH199"/>
  <c r="BI199"/>
  <c r="BK199"/>
  <c r="BK197"/>
  <c r="W201"/>
  <c r="W200"/>
  <c r="Y201"/>
  <c r="Y200"/>
  <c r="AA201"/>
  <c r="AA200"/>
  <c r="BE201"/>
  <c r="BF201"/>
  <c r="BG201"/>
  <c r="BH201"/>
  <c r="BI201"/>
  <c r="BK201"/>
  <c r="BK200"/>
  <c r="N110"/>
  <c r="W203"/>
  <c r="W202"/>
  <c r="Y203"/>
  <c r="Y202"/>
  <c r="AA203"/>
  <c r="AA202"/>
  <c r="BE203"/>
  <c r="BF203"/>
  <c r="BG203"/>
  <c r="BH203"/>
  <c r="BI203"/>
  <c r="BK203"/>
  <c r="N111"/>
  <c r="W204"/>
  <c r="Y204"/>
  <c r="AA204"/>
  <c r="BE204"/>
  <c r="BF204"/>
  <c r="BG204"/>
  <c r="BH204"/>
  <c r="BI204"/>
  <c r="BK204"/>
  <c r="BK202"/>
  <c r="W205"/>
  <c r="Y205"/>
  <c r="AA205"/>
  <c r="BE205"/>
  <c r="BF205"/>
  <c r="BG205"/>
  <c r="BH205"/>
  <c r="BI205"/>
  <c r="BK205"/>
  <c r="AK24" i="1"/>
  <c r="L78"/>
  <c r="L80"/>
  <c r="AM80"/>
  <c r="L82"/>
  <c r="AM82"/>
  <c r="L83"/>
  <c r="AM83"/>
  <c r="AS89"/>
  <c r="AX89"/>
  <c r="AY89"/>
  <c r="AX90"/>
  <c r="AY90"/>
  <c r="F6" i="3"/>
  <c r="O10"/>
  <c r="O12"/>
  <c r="E13"/>
  <c r="O13"/>
  <c r="O15"/>
  <c r="E16"/>
  <c r="O16"/>
  <c r="O18"/>
  <c r="E19"/>
  <c r="O19"/>
  <c r="O21"/>
  <c r="E22"/>
  <c r="O22"/>
  <c r="M26"/>
  <c r="AS90" i="1"/>
  <c r="F78" i="3"/>
  <c r="F80"/>
  <c r="F82"/>
  <c r="M82"/>
  <c r="F84"/>
  <c r="M84"/>
  <c r="F85"/>
  <c r="M85"/>
  <c r="F113"/>
  <c r="F115"/>
  <c r="F117"/>
  <c r="M117"/>
  <c r="F119"/>
  <c r="M119"/>
  <c r="F120"/>
  <c r="M120"/>
  <c r="W126"/>
  <c r="W125"/>
  <c r="Y126"/>
  <c r="Y125"/>
  <c r="AA126"/>
  <c r="AA125"/>
  <c r="BE126"/>
  <c r="BF126"/>
  <c r="BG126"/>
  <c r="BH126"/>
  <c r="BI126"/>
  <c r="BK126"/>
  <c r="W127"/>
  <c r="Y127"/>
  <c r="AA127"/>
  <c r="BE127"/>
  <c r="BF127"/>
  <c r="BG127"/>
  <c r="BH127"/>
  <c r="BI127"/>
  <c r="BK127"/>
  <c r="BK125"/>
  <c r="W128"/>
  <c r="Y128"/>
  <c r="AA128"/>
  <c r="BE128"/>
  <c r="BF128"/>
  <c r="BG128"/>
  <c r="BH128"/>
  <c r="BI128"/>
  <c r="BK128"/>
  <c r="W129"/>
  <c r="Y129"/>
  <c r="AA129"/>
  <c r="BE129"/>
  <c r="BF129"/>
  <c r="BG129"/>
  <c r="BH129"/>
  <c r="BI129"/>
  <c r="BK129"/>
  <c r="W130"/>
  <c r="Y130"/>
  <c r="AA130"/>
  <c r="BE130"/>
  <c r="BF130"/>
  <c r="BG130"/>
  <c r="BH130"/>
  <c r="BI130"/>
  <c r="BK130"/>
  <c r="W131"/>
  <c r="Y131"/>
  <c r="AA131"/>
  <c r="BE131"/>
  <c r="BF131"/>
  <c r="BG131"/>
  <c r="BH131"/>
  <c r="BI131"/>
  <c r="BK131"/>
  <c r="W132"/>
  <c r="Y132"/>
  <c r="AA132"/>
  <c r="BE132"/>
  <c r="BF132"/>
  <c r="BG132"/>
  <c r="BH132"/>
  <c r="BI132"/>
  <c r="BK132"/>
  <c r="W133"/>
  <c r="Y133"/>
  <c r="AA133"/>
  <c r="BE133"/>
  <c r="BF133"/>
  <c r="BG133"/>
  <c r="BH133"/>
  <c r="BI133"/>
  <c r="BK133"/>
  <c r="W134"/>
  <c r="Y134"/>
  <c r="AA134"/>
  <c r="BE134"/>
  <c r="BF134"/>
  <c r="BG134"/>
  <c r="BH134"/>
  <c r="BI134"/>
  <c r="BK134"/>
  <c r="W135"/>
  <c r="Y135"/>
  <c r="AA135"/>
  <c r="BE135"/>
  <c r="BF135"/>
  <c r="BG135"/>
  <c r="BH135"/>
  <c r="BI135"/>
  <c r="BK135"/>
  <c r="W136"/>
  <c r="Y136"/>
  <c r="AA136"/>
  <c r="BE136"/>
  <c r="BF136"/>
  <c r="BG136"/>
  <c r="BH136"/>
  <c r="BI136"/>
  <c r="BK136"/>
  <c r="W137"/>
  <c r="Y137"/>
  <c r="AA137"/>
  <c r="BE137"/>
  <c r="BF137"/>
  <c r="BG137"/>
  <c r="BH137"/>
  <c r="BI137"/>
  <c r="BK137"/>
  <c r="W139"/>
  <c r="Y139"/>
  <c r="AA139"/>
  <c r="BE139"/>
  <c r="BF139"/>
  <c r="BG139"/>
  <c r="BH139"/>
  <c r="BI139"/>
  <c r="BK139"/>
  <c r="W140"/>
  <c r="Y140"/>
  <c r="AA140"/>
  <c r="BE140"/>
  <c r="BF140"/>
  <c r="BG140"/>
  <c r="BH140"/>
  <c r="BI140"/>
  <c r="BK140"/>
  <c r="W141"/>
  <c r="Y141"/>
  <c r="AA141"/>
  <c r="BE141"/>
  <c r="BF141"/>
  <c r="BG141"/>
  <c r="BH141"/>
  <c r="BI141"/>
  <c r="BK141"/>
  <c r="W142"/>
  <c r="Y142"/>
  <c r="AA142"/>
  <c r="BE142"/>
  <c r="BF142"/>
  <c r="BG142"/>
  <c r="BH142"/>
  <c r="BI142"/>
  <c r="BK142"/>
  <c r="W143"/>
  <c r="Y143"/>
  <c r="AA143"/>
  <c r="BE143"/>
  <c r="BF143"/>
  <c r="BG143"/>
  <c r="BH143"/>
  <c r="BI143"/>
  <c r="BK143"/>
  <c r="W144"/>
  <c r="Y144"/>
  <c r="AA144"/>
  <c r="BE144"/>
  <c r="BF144"/>
  <c r="BG144"/>
  <c r="BH144"/>
  <c r="BI144"/>
  <c r="BK144"/>
  <c r="W145"/>
  <c r="Y145"/>
  <c r="AA145"/>
  <c r="BE145"/>
  <c r="BF145"/>
  <c r="BG145"/>
  <c r="BH145"/>
  <c r="BI145"/>
  <c r="BK145"/>
  <c r="W146"/>
  <c r="Y146"/>
  <c r="AA146"/>
  <c r="BE146"/>
  <c r="BF146"/>
  <c r="BG146"/>
  <c r="BH146"/>
  <c r="BI146"/>
  <c r="BK146"/>
  <c r="W147"/>
  <c r="Y147"/>
  <c r="AA147"/>
  <c r="BE147"/>
  <c r="BF147"/>
  <c r="BG147"/>
  <c r="BH147"/>
  <c r="BI147"/>
  <c r="BK147"/>
  <c r="W148"/>
  <c r="Y148"/>
  <c r="AA148"/>
  <c r="BE148"/>
  <c r="BF148"/>
  <c r="BG148"/>
  <c r="BH148"/>
  <c r="BI148"/>
  <c r="BK148"/>
  <c r="W149"/>
  <c r="Y149"/>
  <c r="AA149"/>
  <c r="BE149"/>
  <c r="BF149"/>
  <c r="BG149"/>
  <c r="BH149"/>
  <c r="BI149"/>
  <c r="BK149"/>
  <c r="W150"/>
  <c r="Y150"/>
  <c r="AA150"/>
  <c r="BE150"/>
  <c r="BF150"/>
  <c r="BG150"/>
  <c r="BH150"/>
  <c r="BI150"/>
  <c r="BK150"/>
  <c r="W151"/>
  <c r="Y151"/>
  <c r="AA151"/>
  <c r="BE151"/>
  <c r="BF151"/>
  <c r="BG151"/>
  <c r="BH151"/>
  <c r="BI151"/>
  <c r="BK151"/>
  <c r="W152"/>
  <c r="Y152"/>
  <c r="AA152"/>
  <c r="BE152"/>
  <c r="BF152"/>
  <c r="BG152"/>
  <c r="BH152"/>
  <c r="BI152"/>
  <c r="BK152"/>
  <c r="W153"/>
  <c r="Y153"/>
  <c r="AA153"/>
  <c r="BE153"/>
  <c r="BF153"/>
  <c r="BG153"/>
  <c r="BH153"/>
  <c r="BI153"/>
  <c r="BK153"/>
  <c r="W154"/>
  <c r="Y154"/>
  <c r="AA154"/>
  <c r="BE154"/>
  <c r="BF154"/>
  <c r="BG154"/>
  <c r="BH154"/>
  <c r="BI154"/>
  <c r="BK154"/>
  <c r="W155"/>
  <c r="Y155"/>
  <c r="AA155"/>
  <c r="BE155"/>
  <c r="BF155"/>
  <c r="BG155"/>
  <c r="BH155"/>
  <c r="BI155"/>
  <c r="BK155"/>
  <c r="W156"/>
  <c r="Y156"/>
  <c r="AA156"/>
  <c r="BE156"/>
  <c r="BF156"/>
  <c r="BG156"/>
  <c r="BH156"/>
  <c r="BI156"/>
  <c r="BK156"/>
  <c r="W157"/>
  <c r="Y157"/>
  <c r="AA157"/>
  <c r="BE157"/>
  <c r="BF157"/>
  <c r="BG157"/>
  <c r="BH157"/>
  <c r="BI157"/>
  <c r="BK157"/>
  <c r="W158"/>
  <c r="Y158"/>
  <c r="AA158"/>
  <c r="BE158"/>
  <c r="BF158"/>
  <c r="BG158"/>
  <c r="BH158"/>
  <c r="BI158"/>
  <c r="BK158"/>
  <c r="W159"/>
  <c r="Y159"/>
  <c r="AA159"/>
  <c r="BE159"/>
  <c r="BF159"/>
  <c r="BG159"/>
  <c r="BH159"/>
  <c r="BI159"/>
  <c r="BK159"/>
  <c r="W161"/>
  <c r="W160"/>
  <c r="Y161"/>
  <c r="Y160"/>
  <c r="AA161"/>
  <c r="AA160"/>
  <c r="BE161"/>
  <c r="BF161"/>
  <c r="BG161"/>
  <c r="BH161"/>
  <c r="BI161"/>
  <c r="BK161"/>
  <c r="BK160"/>
  <c r="N93"/>
  <c r="W163"/>
  <c r="W162"/>
  <c r="Y163"/>
  <c r="Y162"/>
  <c r="AA163"/>
  <c r="AA162"/>
  <c r="BE163"/>
  <c r="BF163"/>
  <c r="BG163"/>
  <c r="BH163"/>
  <c r="BI163"/>
  <c r="BK163"/>
  <c r="N94"/>
  <c r="W164"/>
  <c r="Y164"/>
  <c r="AA164"/>
  <c r="BE164"/>
  <c r="BF164"/>
  <c r="BG164"/>
  <c r="BH164"/>
  <c r="BI164"/>
  <c r="BK164"/>
  <c r="BK162"/>
  <c r="W165"/>
  <c r="Y165"/>
  <c r="AA165"/>
  <c r="BE165"/>
  <c r="BF165"/>
  <c r="BG165"/>
  <c r="BH165"/>
  <c r="BI165"/>
  <c r="BK165"/>
  <c r="W166"/>
  <c r="Y166"/>
  <c r="AA166"/>
  <c r="BE166"/>
  <c r="BF166"/>
  <c r="BG166"/>
  <c r="BH166"/>
  <c r="BI166"/>
  <c r="BK166"/>
  <c r="W167"/>
  <c r="Y167"/>
  <c r="AA167"/>
  <c r="BE167"/>
  <c r="BF167"/>
  <c r="BG167"/>
  <c r="BH167"/>
  <c r="BI167"/>
  <c r="BK167"/>
  <c r="W168"/>
  <c r="Y168"/>
  <c r="AA168"/>
  <c r="BE168"/>
  <c r="BF168"/>
  <c r="BG168"/>
  <c r="BH168"/>
  <c r="BI168"/>
  <c r="BK168"/>
  <c r="W169"/>
  <c r="Y169"/>
  <c r="AA169"/>
  <c r="BE169"/>
  <c r="BF169"/>
  <c r="BG169"/>
  <c r="BH169"/>
  <c r="BI169"/>
  <c r="BK169"/>
  <c r="W170"/>
  <c r="Y170"/>
  <c r="AA170"/>
  <c r="BE170"/>
  <c r="BF170"/>
  <c r="BG170"/>
  <c r="BH170"/>
  <c r="BI170"/>
  <c r="BK170"/>
  <c r="W171"/>
  <c r="Y171"/>
  <c r="AA171"/>
  <c r="BE171"/>
  <c r="BF171"/>
  <c r="BG171"/>
  <c r="BH171"/>
  <c r="BI171"/>
  <c r="BK171"/>
  <c r="W172"/>
  <c r="Y172"/>
  <c r="AA172"/>
  <c r="BE172"/>
  <c r="BF172"/>
  <c r="BG172"/>
  <c r="BH172"/>
  <c r="BI172"/>
  <c r="BK172"/>
  <c r="W173"/>
  <c r="Y173"/>
  <c r="AA173"/>
  <c r="BE173"/>
  <c r="BF173"/>
  <c r="BG173"/>
  <c r="BH173"/>
  <c r="BI173"/>
  <c r="BK173"/>
  <c r="W174"/>
  <c r="Y174"/>
  <c r="AA174"/>
  <c r="BE174"/>
  <c r="BF174"/>
  <c r="BG174"/>
  <c r="BH174"/>
  <c r="BI174"/>
  <c r="BK174"/>
  <c r="W175"/>
  <c r="Y175"/>
  <c r="AA175"/>
  <c r="BE175"/>
  <c r="BF175"/>
  <c r="BG175"/>
  <c r="BH175"/>
  <c r="BI175"/>
  <c r="BK175"/>
  <c r="W176"/>
  <c r="Y176"/>
  <c r="AA176"/>
  <c r="BE176"/>
  <c r="BF176"/>
  <c r="BG176"/>
  <c r="BH176"/>
  <c r="BI176"/>
  <c r="BK176"/>
  <c r="W178"/>
  <c r="W177"/>
  <c r="Y178"/>
  <c r="Y177"/>
  <c r="AA178"/>
  <c r="AA177"/>
  <c r="BE178"/>
  <c r="BF178"/>
  <c r="BG178"/>
  <c r="BH178"/>
  <c r="BI178"/>
  <c r="BK178"/>
  <c r="N95"/>
  <c r="W179"/>
  <c r="Y179"/>
  <c r="AA179"/>
  <c r="BE179"/>
  <c r="BF179"/>
  <c r="BG179"/>
  <c r="BH179"/>
  <c r="BI179"/>
  <c r="BK179"/>
  <c r="BK177"/>
  <c r="W180"/>
  <c r="Y180"/>
  <c r="AA180"/>
  <c r="BE180"/>
  <c r="BF180"/>
  <c r="BG180"/>
  <c r="BH180"/>
  <c r="BI180"/>
  <c r="BK180"/>
  <c r="W181"/>
  <c r="Y181"/>
  <c r="AA181"/>
  <c r="BE181"/>
  <c r="BF181"/>
  <c r="BG181"/>
  <c r="BH181"/>
  <c r="BI181"/>
  <c r="BK181"/>
  <c r="W182"/>
  <c r="Y182"/>
  <c r="AA182"/>
  <c r="BE182"/>
  <c r="BF182"/>
  <c r="BG182"/>
  <c r="BH182"/>
  <c r="BI182"/>
  <c r="BK182"/>
  <c r="W184"/>
  <c r="W183"/>
  <c r="Y184"/>
  <c r="Y183"/>
  <c r="AA184"/>
  <c r="AA183"/>
  <c r="BE184"/>
  <c r="BF184"/>
  <c r="BG184"/>
  <c r="BH184"/>
  <c r="BI184"/>
  <c r="BK184"/>
  <c r="N96"/>
  <c r="W185"/>
  <c r="Y185"/>
  <c r="AA185"/>
  <c r="BE185"/>
  <c r="BF185"/>
  <c r="BG185"/>
  <c r="BH185"/>
  <c r="BI185"/>
  <c r="BK185"/>
  <c r="BK183"/>
  <c r="W186"/>
  <c r="Y186"/>
  <c r="AA186"/>
  <c r="BE186"/>
  <c r="BF186"/>
  <c r="BG186"/>
  <c r="BH186"/>
  <c r="BI186"/>
  <c r="BK186"/>
  <c r="W187"/>
  <c r="Y187"/>
  <c r="AA187"/>
  <c r="BE187"/>
  <c r="BF187"/>
  <c r="BG187"/>
  <c r="BH187"/>
  <c r="BI187"/>
  <c r="BK187"/>
  <c r="W188"/>
  <c r="Y188"/>
  <c r="AA188"/>
  <c r="BE188"/>
  <c r="BF188"/>
  <c r="BG188"/>
  <c r="BH188"/>
  <c r="BI188"/>
  <c r="BK188"/>
  <c r="W189"/>
  <c r="Y189"/>
  <c r="AA189"/>
  <c r="BE189"/>
  <c r="BF189"/>
  <c r="BG189"/>
  <c r="BH189"/>
  <c r="BI189"/>
  <c r="BK189"/>
  <c r="W190"/>
  <c r="Y190"/>
  <c r="AA190"/>
  <c r="BE190"/>
  <c r="BF190"/>
  <c r="BG190"/>
  <c r="BH190"/>
  <c r="BI190"/>
  <c r="BK190"/>
  <c r="W191"/>
  <c r="Y191"/>
  <c r="AA191"/>
  <c r="BE191"/>
  <c r="BF191"/>
  <c r="BG191"/>
  <c r="BH191"/>
  <c r="BI191"/>
  <c r="BK191"/>
  <c r="W192"/>
  <c r="Y192"/>
  <c r="AA192"/>
  <c r="BE192"/>
  <c r="BF192"/>
  <c r="BG192"/>
  <c r="BH192"/>
  <c r="BI192"/>
  <c r="BK192"/>
  <c r="W193"/>
  <c r="Y193"/>
  <c r="AA193"/>
  <c r="BE193"/>
  <c r="BF193"/>
  <c r="BG193"/>
  <c r="BH193"/>
  <c r="BI193"/>
  <c r="BK193"/>
  <c r="W194"/>
  <c r="Y194"/>
  <c r="AA194"/>
  <c r="BE194"/>
  <c r="BF194"/>
  <c r="BG194"/>
  <c r="BH194"/>
  <c r="BI194"/>
  <c r="BK194"/>
  <c r="W195"/>
  <c r="Y195"/>
  <c r="AA195"/>
  <c r="BE195"/>
  <c r="BF195"/>
  <c r="BG195"/>
  <c r="BH195"/>
  <c r="BI195"/>
  <c r="BK195"/>
  <c r="W196"/>
  <c r="Y196"/>
  <c r="AA196"/>
  <c r="BE196"/>
  <c r="BF196"/>
  <c r="BG196"/>
  <c r="BH196"/>
  <c r="BI196"/>
  <c r="BK196"/>
  <c r="W197"/>
  <c r="Y197"/>
  <c r="AA197"/>
  <c r="BE197"/>
  <c r="BF197"/>
  <c r="BG197"/>
  <c r="BH197"/>
  <c r="BI197"/>
  <c r="BK197"/>
  <c r="W198"/>
  <c r="Y198"/>
  <c r="AA198"/>
  <c r="BE198"/>
  <c r="BF198"/>
  <c r="BG198"/>
  <c r="BH198"/>
  <c r="BI198"/>
  <c r="BK198"/>
  <c r="W199"/>
  <c r="Y199"/>
  <c r="AA199"/>
  <c r="BE199"/>
  <c r="BF199"/>
  <c r="BG199"/>
  <c r="BH199"/>
  <c r="BI199"/>
  <c r="BK199"/>
  <c r="W200"/>
  <c r="Y200"/>
  <c r="AA200"/>
  <c r="BE200"/>
  <c r="BF200"/>
  <c r="BG200"/>
  <c r="BH200"/>
  <c r="BI200"/>
  <c r="BK200"/>
  <c r="W201"/>
  <c r="Y201"/>
  <c r="AA201"/>
  <c r="BE201"/>
  <c r="BF201"/>
  <c r="BG201"/>
  <c r="BH201"/>
  <c r="BI201"/>
  <c r="BK201"/>
  <c r="W202"/>
  <c r="Y202"/>
  <c r="AA202"/>
  <c r="BE202"/>
  <c r="BF202"/>
  <c r="BG202"/>
  <c r="BH202"/>
  <c r="BI202"/>
  <c r="BK202"/>
  <c r="W203"/>
  <c r="Y203"/>
  <c r="AA203"/>
  <c r="BE203"/>
  <c r="BF203"/>
  <c r="BG203"/>
  <c r="BH203"/>
  <c r="BI203"/>
  <c r="BK203"/>
  <c r="W204"/>
  <c r="Y204"/>
  <c r="AA204"/>
  <c r="BE204"/>
  <c r="BF204"/>
  <c r="BG204"/>
  <c r="BH204"/>
  <c r="BI204"/>
  <c r="BK204"/>
  <c r="W206"/>
  <c r="Y206"/>
  <c r="AA206"/>
  <c r="BE206"/>
  <c r="BF206"/>
  <c r="BG206"/>
  <c r="BH206"/>
  <c r="BI206"/>
  <c r="BK206"/>
  <c r="N98"/>
  <c r="W209"/>
  <c r="W208"/>
  <c r="Y209"/>
  <c r="Y208"/>
  <c r="AA209"/>
  <c r="AA208"/>
  <c r="BE209"/>
  <c r="BF209"/>
  <c r="BG209"/>
  <c r="BH209"/>
  <c r="BI209"/>
  <c r="BK209"/>
  <c r="BK208"/>
  <c r="N99"/>
  <c r="W211"/>
  <c r="W210"/>
  <c r="Y211"/>
  <c r="Y210"/>
  <c r="AA211"/>
  <c r="AA210"/>
  <c r="BE211"/>
  <c r="BF211"/>
  <c r="BG211"/>
  <c r="BH211"/>
  <c r="BI211"/>
  <c r="BK211"/>
  <c r="BK210"/>
  <c r="N100"/>
  <c r="W213"/>
  <c r="W212"/>
  <c r="Y213"/>
  <c r="Y212"/>
  <c r="AA213"/>
  <c r="AA212"/>
  <c r="BE213"/>
  <c r="BF213"/>
  <c r="BG213"/>
  <c r="BH213"/>
  <c r="BI213"/>
  <c r="BK213"/>
  <c r="BK212"/>
  <c r="N101"/>
  <c r="BK205"/>
  <c r="N97"/>
  <c r="AA205"/>
  <c r="Y205"/>
  <c r="W205"/>
  <c r="N102" i="2"/>
  <c r="N103"/>
  <c r="N97"/>
  <c r="N98"/>
  <c r="N135"/>
  <c r="N91"/>
  <c r="BK138" i="3"/>
  <c r="N92"/>
  <c r="AA138"/>
  <c r="Y138"/>
  <c r="W138"/>
  <c r="H34"/>
  <c r="BD90" i="1"/>
  <c r="H33" i="3"/>
  <c r="BC90" i="1"/>
  <c r="H32" i="3"/>
  <c r="BB90" i="1"/>
  <c r="H31" i="3"/>
  <c r="BA90" i="1"/>
  <c r="H30" i="3"/>
  <c r="AZ90" i="1"/>
  <c r="AA124" i="3"/>
  <c r="AA123"/>
  <c r="Y124"/>
  <c r="Y123"/>
  <c r="W124"/>
  <c r="W123"/>
  <c r="AU90" i="1"/>
  <c r="AS88"/>
  <c r="AS87" s="1"/>
  <c r="AA169" i="2"/>
  <c r="Y169"/>
  <c r="W169"/>
  <c r="AA159"/>
  <c r="Y159"/>
  <c r="W159"/>
  <c r="AA134"/>
  <c r="AA133"/>
  <c r="Y134"/>
  <c r="Y133"/>
  <c r="W134"/>
  <c r="W133"/>
  <c r="AU89" i="1"/>
  <c r="AU88" s="1"/>
  <c r="AU87" s="1"/>
  <c r="M31" i="3"/>
  <c r="AW90" i="1"/>
  <c r="M30" i="3"/>
  <c r="AV90" i="1"/>
  <c r="AT90" s="1"/>
  <c r="AN90" s="1"/>
  <c r="M31" i="2"/>
  <c r="AW89" i="1"/>
  <c r="M30" i="2"/>
  <c r="AV89" i="1"/>
  <c r="AT89"/>
  <c r="N125" i="3"/>
  <c r="N91"/>
  <c r="BK124"/>
  <c r="BD88" i="1"/>
  <c r="BD87" s="1"/>
  <c r="W32" s="1"/>
  <c r="BC88"/>
  <c r="BB88"/>
  <c r="BB87" s="1"/>
  <c r="BA88"/>
  <c r="AZ88"/>
  <c r="AZ87" s="1"/>
  <c r="BC87"/>
  <c r="AY88"/>
  <c r="AX88"/>
  <c r="BA87"/>
  <c r="AW88"/>
  <c r="AV88"/>
  <c r="AT88" s="1"/>
  <c r="AN88" s="1"/>
  <c r="BK169" i="2"/>
  <c r="BK134"/>
  <c r="BK123" i="3"/>
  <c r="N123"/>
  <c r="N89"/>
  <c r="N124"/>
  <c r="N90"/>
  <c r="BK133" i="2"/>
  <c r="N133"/>
  <c r="N89"/>
  <c r="N134"/>
  <c r="N90"/>
  <c r="W29" i="1"/>
  <c r="AW87"/>
  <c r="AK29"/>
  <c r="W31"/>
  <c r="AY87"/>
  <c r="M25" i="3"/>
  <c r="M28"/>
  <c r="L105"/>
  <c r="M25" i="2"/>
  <c r="M28"/>
  <c r="L115"/>
  <c r="AG90" i="1"/>
  <c r="L36" i="3"/>
  <c r="L36" i="2"/>
  <c r="AG89" i="1"/>
  <c r="AG88"/>
  <c r="AN89"/>
  <c r="AG87"/>
  <c r="AK23"/>
  <c r="AK26" s="1"/>
  <c r="AG94"/>
  <c r="AV87" l="1"/>
  <c r="W28"/>
  <c r="W30"/>
  <c r="AX87"/>
  <c r="AT87" l="1"/>
  <c r="AN87" s="1"/>
  <c r="AN94" s="1"/>
  <c r="AK28"/>
  <c r="AK34" s="1"/>
</calcChain>
</file>

<file path=xl/sharedStrings.xml><?xml version="1.0" encoding="utf-8"?>
<sst xmlns="http://schemas.openxmlformats.org/spreadsheetml/2006/main" count="2102" uniqueCount="506">
  <si>
    <t>2012</t>
  </si>
  <si>
    <t>List obsahuje:</t>
  </si>
  <si>
    <t>1.0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</si>
  <si>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</si>
  <si>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</si>
  <si>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</si>
  <si>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</si>
  <si>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</si>
  <si>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</si>
  <si>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</si>
  <si>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</si>
  <si>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</si>
  <si>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Stavba:</t>
  </si>
  <si>
    <t>13P162 - Rekonstrukce elektrokotelny - voj. ubytovna Na Skále - stanice Polom - Sedloňov</t>
  </si>
  <si>
    <t>Místo:</t>
  </si>
  <si>
    <t>Sedloňov</t>
  </si>
  <si>
    <t>Datum:</t>
  </si>
  <si>
    <t>17.09.2013</t>
  </si>
  <si>
    <t>Objednavatel:</t>
  </si>
  <si>
    <t>IČ:</t>
  </si>
  <si>
    <t xml:space="preserve"> </t>
  </si>
  <si>
    <t>DIČ:</t>
  </si>
  <si>
    <t>Zhotovitel:</t>
  </si>
  <si>
    <t>Projektant:</t>
  </si>
  <si>
    <t>Zpracovatel:</t>
  </si>
  <si>
    <t>0,1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</si>
  <si>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</si>
  <si>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</si>
  <si>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</si>
  <si>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</si>
  <si>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</si>
  <si>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</si>
  <si>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</si>
  <si>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</si>
  <si>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</si>
  <si>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</si>
  <si>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</si>
  <si>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</si>
  <si>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</si>
  <si>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</si>
  <si>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</si>
  <si>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</si>
  <si>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</si>
  <si>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</si>
  <si>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</si>
  <si>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</si>
  <si>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</si>
  <si>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</si>
  <si>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</si>
  <si>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</si>
  <si>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</si>
  <si>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</si>
  <si>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</si>
  <si>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</si>
  <si>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</si>
  <si>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</si>
  <si>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</si>
  <si>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</si>
  <si>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</si>
  <si>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</si>
  <si>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</si>
  <si>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</si>
  <si>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</si>
  <si>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</si>
  <si>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</si>
  <si>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</si>
  <si>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</si>
  <si>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</si>
  <si>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{841907B0-4A77-4A6E-B616-FC1AAF0D7E98}</t>
  </si>
  <si>
    <t>{00000000-0000-0000-0000-000000000000}</t>
  </si>
  <si>
    <t>SO 01</t>
  </si>
  <si>
    <t>ELEKTROKOTELNA</t>
  </si>
  <si>
    <t>1</t>
  </si>
  <si>
    <t>{EDBD1619-3AAD-4888-AF4D-4FABFD2804C1}</t>
  </si>
  <si>
    <t>ELE_MAR</t>
  </si>
  <si>
    <t>Elektro, měření a regulace</t>
  </si>
  <si>
    <t>2</t>
  </si>
  <si>
    <t>{61A7DE9D-472C-43AE-B852-2F76D35F6CC8}</t>
  </si>
  <si>
    <t>UT_ZT</t>
  </si>
  <si>
    <t>Ústřední vytápění, zdravotní technika</t>
  </si>
  <si>
    <t>{427BB123-7C5C-42C3-9F6B-68BDFE302BA2}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</si>
  <si>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</si>
  <si>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</si>
  <si>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</si>
  <si>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</si>
  <si>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</si>
  <si>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KRYCÍ LIST ROZPOČTU</t>
  </si>
  <si>
    <t>Objekt:</t>
  </si>
  <si>
    <t>SO 01 - ELEKTROKOTELNA</t>
  </si>
  <si>
    <t>Časť:</t>
  </si>
  <si>
    <t>ELE_MAR - Elektro, měření a regulace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</si>
  <si>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</si>
  <si>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</si>
  <si>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</si>
  <si>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</si>
  <si>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</si>
  <si>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</si>
  <si>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</si>
  <si>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D1 - Specifikace dodávky rozvaděče DT1</t>
  </si>
  <si>
    <t xml:space="preserve">    D2 - Nástěnné rozvodnice (IP55)</t>
  </si>
  <si>
    <t xml:space="preserve">    D3 - Spínače</t>
  </si>
  <si>
    <t xml:space="preserve">    D4 - Jističe, chrániče</t>
  </si>
  <si>
    <t xml:space="preserve">    D5 - SPÍNACÍ ČASOVÉ PRVKY</t>
  </si>
  <si>
    <t xml:space="preserve">    D6 - VÝVODKY a svorky</t>
  </si>
  <si>
    <t>D7 - Specifikace dodávky dopnění rozvaděče RM</t>
  </si>
  <si>
    <t>D8 - Dodávky</t>
  </si>
  <si>
    <t xml:space="preserve">    D9 - 1.1, ODPOR. SNIMAC TEPLOTY</t>
  </si>
  <si>
    <t xml:space="preserve">    D10 - TLAKOVÉ SPÍNAČE</t>
  </si>
  <si>
    <t xml:space="preserve">    D11 - Soklové zásuvky</t>
  </si>
  <si>
    <t xml:space="preserve">    D12 - PRŮMYSLOVÁ ZÁŘIVKOVÁ SVÍTIDLA TŘÍDA IZOLACE I</t>
  </si>
  <si>
    <t>D13 - Elektromontáže</t>
  </si>
  <si>
    <t xml:space="preserve">    D14 - Silové kabely</t>
  </si>
  <si>
    <t xml:space="preserve">    D15 - Datové a sdělovací</t>
  </si>
  <si>
    <t xml:space="preserve">    D16 - VODIČ JEDNOŽILOVÝ, IZOLACE PVC</t>
  </si>
  <si>
    <t xml:space="preserve">    D17 - KABELOVÝ ŽLAB PLECHOVÝ A SPOJOVACÍHO MAT.</t>
  </si>
  <si>
    <t xml:space="preserve">    D18 - Napojení, upevnění nové technologie</t>
  </si>
  <si>
    <t xml:space="preserve">    D19 - HODINOVE ZUCTOVACI SAZBY</t>
  </si>
  <si>
    <t xml:space="preserve">    D20 - SPOLUPRACE S DODAVATELEM PRI</t>
  </si>
  <si>
    <t xml:space="preserve">    D21 - PROVEDENI REVIZNICH ZKOUSEK DLE CSN 331500</t>
  </si>
  <si>
    <t xml:space="preserve">    D22 - PŘÍPOMOCNÉ PRÁCE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</si>
  <si>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</si>
  <si>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</si>
  <si>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</si>
  <si>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</si>
  <si>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</si>
  <si>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</si>
  <si>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</si>
  <si>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</si>
  <si>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</si>
  <si>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</si>
  <si>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</si>
  <si>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</si>
  <si>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</si>
  <si>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</si>
  <si>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</si>
  <si>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</si>
  <si>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ROZPOCET</t>
  </si>
  <si>
    <t>3</t>
  </si>
  <si>
    <t>K</t>
  </si>
  <si>
    <t>MAR_ 1</t>
  </si>
  <si>
    <t>ECO-26N Nástěnná rozvodnice</t>
  </si>
  <si>
    <t>ks</t>
  </si>
  <si>
    <t>4</t>
  </si>
  <si>
    <t>5</t>
  </si>
  <si>
    <t>MAR_ 2</t>
  </si>
  <si>
    <t>APN-32-1 Páčkový spínač</t>
  </si>
  <si>
    <t>6</t>
  </si>
  <si>
    <t>MAR_ 3</t>
  </si>
  <si>
    <t>MTX-20-TB-SG-A230 Ovládací tlačítko</t>
  </si>
  <si>
    <t>8</t>
  </si>
  <si>
    <t>MAR_ 4</t>
  </si>
  <si>
    <t>LPN-6B-1 Jistič MCB</t>
  </si>
  <si>
    <t>9</t>
  </si>
  <si>
    <t>MAR_ 5</t>
  </si>
  <si>
    <t>LPN-6C-1 Jistič MCB</t>
  </si>
  <si>
    <t>11</t>
  </si>
  <si>
    <t>MAR_ 6</t>
  </si>
  <si>
    <t>MCR-08-001-A230 Multifunkční časové relé</t>
  </si>
  <si>
    <t>12</t>
  </si>
  <si>
    <t>MAR_ 7</t>
  </si>
  <si>
    <t>BZT28371 TÝDENÍ SPÍNACÍ HODINY, 1KANÁL, 16A</t>
  </si>
  <si>
    <t>14</t>
  </si>
  <si>
    <t>MAR_ 8</t>
  </si>
  <si>
    <t>Řadová svorka šedá</t>
  </si>
  <si>
    <t>MAR_ 9</t>
  </si>
  <si>
    <t>Řadová svorka modrá</t>
  </si>
  <si>
    <t>16</t>
  </si>
  <si>
    <t>MAR_ 10</t>
  </si>
  <si>
    <t>Řadová svorka zel.-žlutá</t>
  </si>
  <si>
    <t>17</t>
  </si>
  <si>
    <t>MAR_ 11</t>
  </si>
  <si>
    <t>Vývodka kabelová kuželová M16, šedá</t>
  </si>
  <si>
    <t>18</t>
  </si>
  <si>
    <t>MAR_ 12</t>
  </si>
  <si>
    <t>Matice M16, šedá</t>
  </si>
  <si>
    <t>19</t>
  </si>
  <si>
    <t>MAR_ 13</t>
  </si>
  <si>
    <t>Vývodka kabelová kuželová M20, šedá</t>
  </si>
  <si>
    <t>20</t>
  </si>
  <si>
    <t>MAR_ 14</t>
  </si>
  <si>
    <t>Matice M20, šedá</t>
  </si>
  <si>
    <t>MAR_ 15</t>
  </si>
  <si>
    <t>Podružný materiál</t>
  </si>
  <si>
    <t>set</t>
  </si>
  <si>
    <t>26</t>
  </si>
  <si>
    <t>MAR_ 16</t>
  </si>
  <si>
    <t>MGDIZ065-Z Elektroměr digitální 3-fázový, 65A, 2T</t>
  </si>
  <si>
    <t>27</t>
  </si>
  <si>
    <t>MAR_ 17</t>
  </si>
  <si>
    <t>VS116K/bílá výstup 1x16A přepínací, cívka AC 230 V nebo AC/DC 24V, signálka, ochranná dioda, RC člen</t>
  </si>
  <si>
    <t>28</t>
  </si>
  <si>
    <t>MAR_ 18</t>
  </si>
  <si>
    <t>34</t>
  </si>
  <si>
    <t>MAR_ 19</t>
  </si>
  <si>
    <t>0020040797 Ekvitermní čidlo pro kotle Panther v.19, Gepard v.19, Panther , Condens, Tiger Condens, Ray a pro Examaster Collective</t>
  </si>
  <si>
    <t>36</t>
  </si>
  <si>
    <t>MAR_ 20</t>
  </si>
  <si>
    <t>KP35  max. tlak 10bar, IP33, nastavitelný tlak. rozdíl 0,4-2,2bar + upevňovací a spojovací materiál</t>
  </si>
  <si>
    <t>38</t>
  </si>
  <si>
    <t>MAR_ 21</t>
  </si>
  <si>
    <t>Soklová zásuvka monáž na stěnu IP43</t>
  </si>
  <si>
    <t>40</t>
  </si>
  <si>
    <t>MAR_ 22</t>
  </si>
  <si>
    <t>VIPET-I VIPET-I-PS-WR,2x36W,IP66 nekompenzované</t>
  </si>
  <si>
    <t>41</t>
  </si>
  <si>
    <t>MAR_ 23</t>
  </si>
  <si>
    <t>Trubice 1x36W</t>
  </si>
  <si>
    <t>50</t>
  </si>
  <si>
    <t>MAR_ 24</t>
  </si>
  <si>
    <t>CYKY-J 3x1,5</t>
  </si>
  <si>
    <t>m</t>
  </si>
  <si>
    <t>51</t>
  </si>
  <si>
    <t>MAR_ 25</t>
  </si>
  <si>
    <t>CYKY-J 3x2,5</t>
  </si>
  <si>
    <t>52</t>
  </si>
  <si>
    <t>MAR_ 26</t>
  </si>
  <si>
    <t>CYKY-J 5x6</t>
  </si>
  <si>
    <t>53</t>
  </si>
  <si>
    <t>MAR_ 27</t>
  </si>
  <si>
    <t>CY 6 , pevně</t>
  </si>
  <si>
    <t>55</t>
  </si>
  <si>
    <t>MAR_ 28</t>
  </si>
  <si>
    <t>JYTY-O 2x1</t>
  </si>
  <si>
    <t>56</t>
  </si>
  <si>
    <t>MAR_ 29</t>
  </si>
  <si>
    <t>JYTY-O 3x1</t>
  </si>
  <si>
    <t>57</t>
  </si>
  <si>
    <t>MAR_ 30</t>
  </si>
  <si>
    <t>JYTY-J 4x1</t>
  </si>
  <si>
    <t>59</t>
  </si>
  <si>
    <t>MAR_ 31</t>
  </si>
  <si>
    <t>CY 6 , pevně žlutozelený</t>
  </si>
  <si>
    <t>61</t>
  </si>
  <si>
    <t>MAR_ 32</t>
  </si>
  <si>
    <t>20x20 LIŠTA HRANATÁ</t>
  </si>
  <si>
    <t>62</t>
  </si>
  <si>
    <t>MAR_ 33</t>
  </si>
  <si>
    <t>60x40 LIŠTA HRANATÁ</t>
  </si>
  <si>
    <t>63</t>
  </si>
  <si>
    <t>MAR_ 34</t>
  </si>
  <si>
    <t>TRUBKA OHEBNÁ 40 K MECHANICKÉ OCHRANĚ KABELŮ, UV STABILNÍ S PŘÍCHYTKAMY</t>
  </si>
  <si>
    <t>65</t>
  </si>
  <si>
    <t>MAR_ 35</t>
  </si>
  <si>
    <t>Elektroměr</t>
  </si>
  <si>
    <t>66</t>
  </si>
  <si>
    <t>MAR_ 36</t>
  </si>
  <si>
    <t>Čidla</t>
  </si>
  <si>
    <t>67</t>
  </si>
  <si>
    <t>MAR_ 37</t>
  </si>
  <si>
    <t>Ventily</t>
  </si>
  <si>
    <t>68</t>
  </si>
  <si>
    <t>MAR_ 38</t>
  </si>
  <si>
    <t>čerpadla</t>
  </si>
  <si>
    <t>69</t>
  </si>
  <si>
    <t>MAR_ 39</t>
  </si>
  <si>
    <t>Kotle a bojlery</t>
  </si>
  <si>
    <t>71</t>
  </si>
  <si>
    <t>MAR_ 40</t>
  </si>
  <si>
    <t>Úprava rozv. RM</t>
  </si>
  <si>
    <t>hod</t>
  </si>
  <si>
    <t>72</t>
  </si>
  <si>
    <t>MAR_ 41</t>
  </si>
  <si>
    <t>Demontaz stavajiciho zarizeni a kabeláže</t>
  </si>
  <si>
    <t>73</t>
  </si>
  <si>
    <t>MAR_ 42</t>
  </si>
  <si>
    <t>Napojeni na stavajici zarizeni</t>
  </si>
  <si>
    <t>74</t>
  </si>
  <si>
    <t>MAR_ 43</t>
  </si>
  <si>
    <t>Montaz</t>
  </si>
  <si>
    <t>75</t>
  </si>
  <si>
    <t>MAR_ 44</t>
  </si>
  <si>
    <t>Osvětlení</t>
  </si>
  <si>
    <t>77</t>
  </si>
  <si>
    <t>MAR_ 45</t>
  </si>
  <si>
    <t>Zauceni obsluhy</t>
  </si>
  <si>
    <t>78</t>
  </si>
  <si>
    <t>MAR_ 46</t>
  </si>
  <si>
    <t>Zapojovani a zkouskach</t>
  </si>
  <si>
    <t>80</t>
  </si>
  <si>
    <t>MAR_ 47</t>
  </si>
  <si>
    <t>Revizni technik</t>
  </si>
  <si>
    <t>83</t>
  </si>
  <si>
    <t>MAR_ 48</t>
  </si>
  <si>
    <t>Doprava 3,60%, Přesun 1,00%</t>
  </si>
  <si>
    <t>84</t>
  </si>
  <si>
    <t>MAR_ 49</t>
  </si>
  <si>
    <t>PPV 6,00% z montáže: materiál + práce</t>
  </si>
  <si>
    <t>85</t>
  </si>
  <si>
    <t>MAR_ 50</t>
  </si>
  <si>
    <t>UT_ZT - Ústřední vytápění, zdravotní technika</t>
  </si>
  <si>
    <t>PSV - PSV</t>
  </si>
  <si>
    <t xml:space="preserve">    713 - Izolace tepelné</t>
  </si>
  <si>
    <t xml:space="preserve">    722 - Zdravotechnika - vnitřní vodovod</t>
  </si>
  <si>
    <t xml:space="preserve">    731 - Ústřední vytápění - kotelny</t>
  </si>
  <si>
    <t xml:space="preserve">    732 - Ústřední vytápění - strojovny</t>
  </si>
  <si>
    <t xml:space="preserve">    733 - Ústřední vytápění - potrubí</t>
  </si>
  <si>
    <t xml:space="preserve">    734 - Ústřední vytápění - armatury</t>
  </si>
  <si>
    <t xml:space="preserve">    783 - Dokončovací práce - nátěry</t>
  </si>
  <si>
    <t xml:space="preserve">      Ostatní - Ostatní</t>
  </si>
  <si>
    <t xml:space="preserve">      001 - HZS - Topná zkouška</t>
  </si>
  <si>
    <t xml:space="preserve">      002 - Likvidace odpadů</t>
  </si>
  <si>
    <t xml:space="preserve">      003 - Demontáž</t>
  </si>
  <si>
    <t>713_IZ01</t>
  </si>
  <si>
    <t>Izolace potrubí DN20 trubice ISOVER IS/H-A 26/20 s Al.folií</t>
  </si>
  <si>
    <t>81</t>
  </si>
  <si>
    <t>713_IZ02</t>
  </si>
  <si>
    <t>Izolace potrubí DN32 trubice ISOVER IS/H-A 42/30 s Al.folií</t>
  </si>
  <si>
    <t>82</t>
  </si>
  <si>
    <t>713_IZ03</t>
  </si>
  <si>
    <t>Izolace potrubí DN40 trubice ISOVER IS/H-A 48/40 s Al.folií</t>
  </si>
  <si>
    <t>713_IZ04</t>
  </si>
  <si>
    <t>Izolace potrubí DN15(PPR) návleková PE-standard 20/20</t>
  </si>
  <si>
    <t>86</t>
  </si>
  <si>
    <t>713_IZ05</t>
  </si>
  <si>
    <t>Izolace potrubí DN20(PPR) návleková PE-standard 25/20</t>
  </si>
  <si>
    <t>713_IZ06</t>
  </si>
  <si>
    <t>Izolace potrubí DN25(PPR) návleková PE-standard 28/20</t>
  </si>
  <si>
    <t>713_IZ07</t>
  </si>
  <si>
    <t>Izolace potrubí DN32(PPR) návleková PE-standard 40/20</t>
  </si>
  <si>
    <t>713_IZ08</t>
  </si>
  <si>
    <t>Izolace AN 2 x 40, oplechování pozin 0,6 mm</t>
  </si>
  <si>
    <t>m2</t>
  </si>
  <si>
    <t>713_IZ09</t>
  </si>
  <si>
    <t>Izolace rozdělovače a sběrače ML 3 pásy 50 mm</t>
  </si>
  <si>
    <t>713_IZ10</t>
  </si>
  <si>
    <t>Montáž izolačních trubic na PPR potrubí</t>
  </si>
  <si>
    <t>87</t>
  </si>
  <si>
    <t>713_IZ11</t>
  </si>
  <si>
    <t>Montáž a doprava izolací AN,sběrač a rozdělovač</t>
  </si>
  <si>
    <t>90</t>
  </si>
  <si>
    <t>998713201</t>
  </si>
  <si>
    <t>Přesun hmot pro izolace tepelné v objektech v do 6 m</t>
  </si>
  <si>
    <t>%</t>
  </si>
  <si>
    <t>722174002</t>
  </si>
  <si>
    <t>Potrubí vodovodní plastové PPR svar polyfuze PN 16 D 20 x 2,8 mm</t>
  </si>
  <si>
    <t>35</t>
  </si>
  <si>
    <t>722174003</t>
  </si>
  <si>
    <t>Potrubí vodovodní plastové PPR svar polyfuze PN 16 D 25 x 3,5 mm</t>
  </si>
  <si>
    <t>39</t>
  </si>
  <si>
    <t>722174004</t>
  </si>
  <si>
    <t>Potrubí vodovodní plastové PPR svar polyfuze PN 16 D 32 x 4,4 mm</t>
  </si>
  <si>
    <t>722174005</t>
  </si>
  <si>
    <t>Potrubí vodovodní plastové PPR svar polyfuze PN 16 D 40 x 5,5 mm</t>
  </si>
  <si>
    <t>722176116</t>
  </si>
  <si>
    <t>Montáž potrubí plastové spojované svary polyfuzně do D 50 mm</t>
  </si>
  <si>
    <t>10</t>
  </si>
  <si>
    <t>722290215</t>
  </si>
  <si>
    <t>Zkouška těsnosti vodovodního potrubí hrdlového nebo přírubového do DN 100</t>
  </si>
  <si>
    <t>43</t>
  </si>
  <si>
    <t>734209113_ZT</t>
  </si>
  <si>
    <t>Montáž armatury závitové s dvěma závity G 1/2</t>
  </si>
  <si>
    <t>kus</t>
  </si>
  <si>
    <t>44</t>
  </si>
  <si>
    <t>734209114_ZT</t>
  </si>
  <si>
    <t>Montáž armatury závitové s dvěma závity G 3/4</t>
  </si>
  <si>
    <t>45</t>
  </si>
  <si>
    <t>734209115_ZT</t>
  </si>
  <si>
    <t>Montáž armatury závitové s dvěma závity G 1</t>
  </si>
  <si>
    <t>734209103_ZT</t>
  </si>
  <si>
    <t>Montáž armatury závitové s jedním závitem G 1/2</t>
  </si>
  <si>
    <t>31</t>
  </si>
  <si>
    <t>ZT_01</t>
  </si>
  <si>
    <t>Kohout kulový závitový IMT typ 491 F-F, DN 15, PN 20</t>
  </si>
  <si>
    <t>ZT_02</t>
  </si>
  <si>
    <t>Kohout kulový závitový IMT typ 491 F-F, DN 20, PN 20</t>
  </si>
  <si>
    <t>32</t>
  </si>
  <si>
    <t>ZT_03</t>
  </si>
  <si>
    <t>Kohout kulový závitový IMT typ 491 F-F, DN 25, PN 20</t>
  </si>
  <si>
    <t>33</t>
  </si>
  <si>
    <t>ZT_04</t>
  </si>
  <si>
    <t>Bojler DRAŽICE OKCE 200, 230 V</t>
  </si>
  <si>
    <t>ZT_05</t>
  </si>
  <si>
    <t>Montáž a doprava Bojler</t>
  </si>
  <si>
    <t>42</t>
  </si>
  <si>
    <t>ZT_06</t>
  </si>
  <si>
    <t>Kohout kulový závitový vypouštěcí IMT typ 265, DN 20, PN 16</t>
  </si>
  <si>
    <t>46</t>
  </si>
  <si>
    <t>ZT_07</t>
  </si>
  <si>
    <t>Pojistný ventil DUCO MEIBES 1/2" x 3/4", otev. přetlak 5,5 bar</t>
  </si>
  <si>
    <t>47</t>
  </si>
  <si>
    <t>ZT_08</t>
  </si>
  <si>
    <t>Klapka zpětná závitová IMT typ 235, DN 25</t>
  </si>
  <si>
    <t>89</t>
  </si>
  <si>
    <t>ZT_09</t>
  </si>
  <si>
    <t>Systémový oddělovač BA  DN 20</t>
  </si>
  <si>
    <t>91</t>
  </si>
  <si>
    <t>ZT_10</t>
  </si>
  <si>
    <t>Mechanický filtr nečistot DN 20</t>
  </si>
  <si>
    <t>64</t>
  </si>
  <si>
    <t>998722201</t>
  </si>
  <si>
    <t>Přesun hmot procentní pro vnitřní vodovod v objektech v do 6 m</t>
  </si>
  <si>
    <t>95</t>
  </si>
  <si>
    <t>731341130</t>
  </si>
  <si>
    <t>Hadice napouštěcí pryžové D 16/23</t>
  </si>
  <si>
    <t>732111125</t>
  </si>
  <si>
    <t>Tělesa rozdělovačů a sběračů DN 50 z trub ocelových bezešvých</t>
  </si>
  <si>
    <t>37</t>
  </si>
  <si>
    <t>732a</t>
  </si>
  <si>
    <t>Aut. změkčovač vody AF CX10, montážní blok RX-F70A komplet, sůl tabletová, test celkové tvrdosti,doprava</t>
  </si>
  <si>
    <t>732b</t>
  </si>
  <si>
    <t>Instalce aut. změkčovače, proškolení obsluhy</t>
  </si>
  <si>
    <t>soubor</t>
  </si>
  <si>
    <t>UT_01</t>
  </si>
  <si>
    <t>Elektrokote Protherm RAY 18 K</t>
  </si>
  <si>
    <t>48</t>
  </si>
  <si>
    <t>UT_02</t>
  </si>
  <si>
    <t>Doprava a montáž elektrokote</t>
  </si>
  <si>
    <t>kompet</t>
  </si>
  <si>
    <t>49</t>
  </si>
  <si>
    <t>UT_03</t>
  </si>
  <si>
    <t>Akumulační nádrž 500 l, PN 6, 90 °C,  4 x DN 40</t>
  </si>
  <si>
    <t>UT_04</t>
  </si>
  <si>
    <t>Montáž a doprava akumulační nádrže 500 l</t>
  </si>
  <si>
    <t>UT_05</t>
  </si>
  <si>
    <t>Oběhové čerpadlo, Wilo Stratos Piko - RS 30/6, h=6m, Qmax=4m3/h</t>
  </si>
  <si>
    <t>UT_06</t>
  </si>
  <si>
    <t>Doprava a montáž oběhového čerpadla</t>
  </si>
  <si>
    <t>komplet</t>
  </si>
  <si>
    <t>UT_07</t>
  </si>
  <si>
    <t>Expanzní nadoba Reflex NG 35 l</t>
  </si>
  <si>
    <t>70</t>
  </si>
  <si>
    <t>UT_08</t>
  </si>
  <si>
    <t>Doprava expanzní nadrže 35 l montáž nádrží</t>
  </si>
  <si>
    <t>UT_09</t>
  </si>
  <si>
    <t>Aquina, dávkovací nádoba DN 100</t>
  </si>
  <si>
    <t>79</t>
  </si>
  <si>
    <t>UT_10</t>
  </si>
  <si>
    <t>Doprava a montáž dávkovací nádoby DN 100</t>
  </si>
  <si>
    <t>998732201</t>
  </si>
  <si>
    <t>Přesun hmot pro strojovny v objektech v do 6 m</t>
  </si>
  <si>
    <t>733111114</t>
  </si>
  <si>
    <t>Potrubí ocelové závitové bezešvé běžné v kotelnách nebo strojovnách DN 20</t>
  </si>
  <si>
    <t>733111116</t>
  </si>
  <si>
    <t>Potrubí ocelové závitové bezešvé běžné v kotelnách nebo strojovnách DN 32</t>
  </si>
  <si>
    <t>733111117</t>
  </si>
  <si>
    <t>Potrubí ocelové závitové bezešvé běžné v kotelnách nebo strojovnách DN 40</t>
  </si>
  <si>
    <t>54</t>
  </si>
  <si>
    <t>733190217</t>
  </si>
  <si>
    <t>Zkouška těsnosti potrubí ocelové hladké do D 51x2,6</t>
  </si>
  <si>
    <t>998733201</t>
  </si>
  <si>
    <t>Přesun hmot pro rozvody potrubí v objektech v do 6 m</t>
  </si>
  <si>
    <t>76</t>
  </si>
  <si>
    <t>734291246</t>
  </si>
  <si>
    <t>Filtr závitový přímý G 1 1/2 PN 16 do 130°C s vnitřními závity</t>
  </si>
  <si>
    <t>96</t>
  </si>
  <si>
    <t>734411104</t>
  </si>
  <si>
    <t>Teploměr technický s pevným stonkem a jímkou zadní připojení průměr 63 mm délky 150 mm</t>
  </si>
  <si>
    <t>97</t>
  </si>
  <si>
    <t>734421101</t>
  </si>
  <si>
    <t>Tlakoměr s pevným stonkem a zpětnou klapkou tlak 0-16 bar průměr 50 mm spodní připojení</t>
  </si>
  <si>
    <t>94</t>
  </si>
  <si>
    <t>734494213</t>
  </si>
  <si>
    <t>Návarek s trubkovým závitem G 1/2</t>
  </si>
  <si>
    <t>60</t>
  </si>
  <si>
    <t>UTA_01</t>
  </si>
  <si>
    <t>UTA_02</t>
  </si>
  <si>
    <t>Kohout kulový závitový IMT typ 491 F-F, DN 32, PN 20</t>
  </si>
  <si>
    <t>UTA_03</t>
  </si>
  <si>
    <t>Kohout kulový závitový IMT typ 491 F-F, DN 40, PN 20</t>
  </si>
  <si>
    <t>UTA_04</t>
  </si>
  <si>
    <t>UTA_06</t>
  </si>
  <si>
    <t>Klapka zpětná závitová IMT typ 235, DN 40</t>
  </si>
  <si>
    <t>UTA_07</t>
  </si>
  <si>
    <t>UTA_08</t>
  </si>
  <si>
    <t>Elektromagnetický ventil Danfos EV220B</t>
  </si>
  <si>
    <t>92</t>
  </si>
  <si>
    <t>UTA_09</t>
  </si>
  <si>
    <t>93</t>
  </si>
  <si>
    <t>734209102</t>
  </si>
  <si>
    <t>Montáž armatury závitové s jedním závitem G 3/8</t>
  </si>
  <si>
    <t>58</t>
  </si>
  <si>
    <t>734209103</t>
  </si>
  <si>
    <t>734209104</t>
  </si>
  <si>
    <t>Montáž armatury závitové s jedním závitem G 3/4</t>
  </si>
  <si>
    <t>734209114</t>
  </si>
  <si>
    <t>734209116</t>
  </si>
  <si>
    <t>Montáž armatury závitové s dvěma závity G 5/4</t>
  </si>
  <si>
    <t>734209117</t>
  </si>
  <si>
    <t>Montáž armatury závitové s dvěma závity G 6/4 DN 40</t>
  </si>
  <si>
    <t>22</t>
  </si>
  <si>
    <t>734494212</t>
  </si>
  <si>
    <t>Návarek s trubkovým závitem G 3/8</t>
  </si>
  <si>
    <t>23</t>
  </si>
  <si>
    <t>734kk</t>
  </si>
  <si>
    <t>Odvzdušňovací ventil IMT 1216 MINIVAL DN10 PN12</t>
  </si>
  <si>
    <t>998734201</t>
  </si>
  <si>
    <t>Přesun hmot pro armatury v objektech v do 6 m</t>
  </si>
  <si>
    <t>25</t>
  </si>
  <si>
    <t>783425528</t>
  </si>
  <si>
    <t>Nátěry syntetické potrubí do DN 100 barva dražší základní antikorozní</t>
  </si>
  <si>
    <t>HZS1G</t>
  </si>
  <si>
    <t>Topná zkouška dle ČSN 06 03 10</t>
  </si>
  <si>
    <t>LKV1</t>
  </si>
  <si>
    <t>Likvidace odpadů</t>
  </si>
  <si>
    <t>t</t>
  </si>
  <si>
    <t>512</t>
  </si>
  <si>
    <t>HZS22</t>
  </si>
  <si>
    <t>Demontáže TV(2xbojler), UT potrubí vč. armatur</t>
  </si>
  <si>
    <t>kg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</si>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</sst>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2">
    <font>
      <sz val="8"/>
      <name val="Trebuchet MS"/>
      <charset val="238"/>
    </font>
    <font>
      <sz val="8"/>
      <color indexed="43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b/>
      <sz val="12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0"/>
      <color indexed="56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29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7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9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0" fillId="0" borderId="4" xfId="0" applyFont="1" applyBorder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4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4" fillId="3" borderId="9" xfId="0" applyFont="1" applyFill="1" applyBorder="1" applyAlignment="1">
      <alignment horizontal="center" vertical="center"/>
      <protection locked="0"/>
    </xf>
    <xf numFmtId="0" fontId="12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3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3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4" fillId="0" borderId="4" xfId="0" applyFont="1" applyBorder="1" applyAlignment="1">
      <alignment horizontal="left" vertical="center"/>
      <protection locked="0"/>
    </xf>
    <xf numFmtId="0" fontId="4" fillId="0" borderId="5" xfId="0" applyFont="1" applyBorder="1" applyAlignment="1">
      <alignment horizontal="left" vertical="center"/>
      <protection locked="0"/>
    </xf>
    <xf numFmtId="0" fontId="14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164" fontId="15" fillId="0" borderId="13" xfId="0" applyNumberFormat="1" applyFont="1" applyBorder="1" applyAlignment="1">
      <alignment horizontal="right" vertical="center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167" fontId="15" fillId="0" borderId="0" xfId="0" applyNumberFormat="1" applyFont="1" applyAlignment="1">
      <alignment horizontal="right" vertical="center"/>
      <protection locked="0"/>
    </xf>
    <xf numFmtId="164" fontId="15" fillId="0" borderId="14" xfId="0" applyNumberFormat="1" applyFont="1" applyBorder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4" xfId="0" applyFont="1" applyBorder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8" fillId="0" borderId="5" xfId="0" applyFont="1" applyBorder="1" applyAlignment="1">
      <alignment horizontal="left" vertical="center"/>
      <protection locked="0"/>
    </xf>
    <xf numFmtId="164" fontId="21" fillId="0" borderId="13" xfId="0" applyNumberFormat="1" applyFont="1" applyBorder="1" applyAlignment="1">
      <alignment horizontal="righ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167" fontId="21" fillId="0" borderId="0" xfId="0" applyNumberFormat="1" applyFont="1" applyAlignment="1">
      <alignment horizontal="right" vertical="center"/>
      <protection locked="0"/>
    </xf>
    <xf numFmtId="164" fontId="21" fillId="0" borderId="14" xfId="0" applyNumberFormat="1" applyFont="1" applyBorder="1" applyAlignment="1">
      <alignment horizontal="righ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164" fontId="13" fillId="0" borderId="13" xfId="0" applyNumberFormat="1" applyFont="1" applyBorder="1" applyAlignment="1">
      <alignment horizontal="right" vertical="center"/>
      <protection locked="0"/>
    </xf>
    <xf numFmtId="164" fontId="13" fillId="0" borderId="0" xfId="0" applyNumberFormat="1" applyFont="1" applyAlignment="1">
      <alignment horizontal="right" vertical="center"/>
      <protection locked="0"/>
    </xf>
    <xf numFmtId="167" fontId="13" fillId="0" borderId="0" xfId="0" applyNumberFormat="1" applyFont="1" applyAlignment="1">
      <alignment horizontal="right" vertical="center"/>
      <protection locked="0"/>
    </xf>
    <xf numFmtId="164" fontId="13" fillId="0" borderId="14" xfId="0" applyNumberFormat="1" applyFont="1" applyBorder="1" applyAlignment="1">
      <alignment horizontal="right" vertical="center"/>
      <protection locked="0"/>
    </xf>
    <xf numFmtId="164" fontId="13" fillId="0" borderId="15" xfId="0" applyNumberFormat="1" applyFont="1" applyBorder="1" applyAlignment="1">
      <alignment horizontal="right" vertical="center"/>
      <protection locked="0"/>
    </xf>
    <xf numFmtId="164" fontId="13" fillId="0" borderId="16" xfId="0" applyNumberFormat="1" applyFont="1" applyBorder="1" applyAlignment="1">
      <alignment horizontal="right" vertical="center"/>
      <protection locked="0"/>
    </xf>
    <xf numFmtId="167" fontId="13" fillId="0" borderId="16" xfId="0" applyNumberFormat="1" applyFont="1" applyBorder="1" applyAlignment="1">
      <alignment horizontal="right" vertical="center"/>
      <protection locked="0"/>
    </xf>
    <xf numFmtId="164" fontId="13" fillId="0" borderId="17" xfId="0" applyNumberFormat="1" applyFont="1" applyBorder="1" applyAlignment="1">
      <alignment horizontal="right" vertical="center"/>
      <protection locked="0"/>
    </xf>
    <xf numFmtId="0" fontId="16" fillId="3" borderId="0" xfId="0" applyFont="1" applyFill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right" vertical="center"/>
      <protection locked="0"/>
    </xf>
    <xf numFmtId="0" fontId="4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2" fillId="0" borderId="4" xfId="0" applyFont="1" applyBorder="1" applyAlignment="1">
      <alignment horizontal="left" vertical="center"/>
      <protection locked="0"/>
    </xf>
    <xf numFmtId="0" fontId="22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5" fillId="0" borderId="11" xfId="0" applyNumberFormat="1" applyFont="1" applyBorder="1" applyAlignment="1">
      <alignment horizontal="right"/>
      <protection locked="0"/>
    </xf>
    <xf numFmtId="167" fontId="25" fillId="0" borderId="12" xfId="0" applyNumberFormat="1" applyFont="1" applyBorder="1" applyAlignment="1">
      <alignment horizontal="right"/>
      <protection locked="0"/>
    </xf>
    <xf numFmtId="164" fontId="26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7" fontId="24" fillId="0" borderId="0" xfId="0" applyNumberFormat="1" applyFont="1" applyAlignment="1">
      <alignment horizontal="right"/>
      <protection locked="0"/>
    </xf>
    <xf numFmtId="167" fontId="24" fillId="0" borderId="14" xfId="0" applyNumberFormat="1" applyFont="1" applyBorder="1" applyAlignment="1">
      <alignment horizontal="right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10" fillId="0" borderId="24" xfId="0" applyFont="1" applyBorder="1" applyAlignment="1">
      <alignment horizontal="left" vertical="center"/>
      <protection locked="0"/>
    </xf>
    <xf numFmtId="167" fontId="10" fillId="0" borderId="0" xfId="0" applyNumberFormat="1" applyFont="1" applyAlignment="1">
      <alignment horizontal="right" vertical="center"/>
      <protection locked="0"/>
    </xf>
    <xf numFmtId="167" fontId="10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10" fillId="0" borderId="16" xfId="0" applyFont="1" applyBorder="1" applyAlignment="1">
      <alignment horizontal="center" vertical="center"/>
      <protection locked="0"/>
    </xf>
    <xf numFmtId="167" fontId="10" fillId="0" borderId="16" xfId="0" applyNumberFormat="1" applyFont="1" applyBorder="1" applyAlignment="1">
      <alignment horizontal="right" vertical="center"/>
      <protection locked="0"/>
    </xf>
    <xf numFmtId="167" fontId="10" fillId="0" borderId="17" xfId="0" applyNumberFormat="1" applyFont="1" applyBorder="1" applyAlignment="1">
      <alignment horizontal="right" vertical="center"/>
      <protection locked="0"/>
    </xf>
    <xf numFmtId="0" fontId="30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31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164" fontId="8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 vertical="top"/>
      <protection locked="0"/>
    </xf>
    <xf numFmtId="164" fontId="9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0" fontId="4" fillId="3" borderId="9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164" fontId="4" fillId="3" borderId="9" xfId="0" applyNumberFormat="1" applyFont="1" applyFill="1" applyBorder="1" applyAlignment="1">
      <alignment horizontal="right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22" fillId="0" borderId="0" xfId="0" applyFont="1" applyAlignment="1">
      <alignment horizontal="left" vertical="center" wrapText="1"/>
      <protection locked="0"/>
    </xf>
    <xf numFmtId="0" fontId="22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15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 vertical="center"/>
      <protection locked="0"/>
    </xf>
    <xf numFmtId="164" fontId="20" fillId="0" borderId="0" xfId="0" applyNumberFormat="1" applyFont="1" applyAlignment="1">
      <alignment horizontal="righ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 wrapText="1"/>
      <protection locked="0"/>
    </xf>
    <xf numFmtId="0" fontId="19" fillId="0" borderId="0" xfId="0" applyFont="1" applyAlignment="1">
      <alignment horizontal="left" vertical="center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164" fontId="16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2" fillId="3" borderId="0" xfId="0" applyFont="1" applyFill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164" fontId="16" fillId="0" borderId="0" xfId="0" applyNumberFormat="1" applyFont="1" applyAlignment="1">
      <alignment horizontal="right"/>
      <protection locked="0"/>
    </xf>
    <xf numFmtId="164" fontId="23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164" fontId="22" fillId="0" borderId="0" xfId="0" applyNumberFormat="1" applyFont="1" applyAlignment="1">
      <alignment horizontal="right"/>
      <protection locked="0"/>
    </xf>
    <xf numFmtId="0" fontId="31" fillId="2" borderId="0" xfId="1" applyFont="1" applyFill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DOCUME~1\srom\LOCALS~1\Temp\KrosPlus\radF232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DOCUME~1\srom\LOCALS~1\Temp\KrosPlus\rad7523A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DOCUME~1\srom\LOCALS~1\Temp\KrosPlus\radE18EA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6" name="radF232C.tmp" descr="C:\DOCUME~1\srom\LOCALS~1\Temp\KrosPlus\radF232C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50" name="rad7523A.tmp" descr="C:\DOCUME~1\srom\LOCALS~1\Temp\KrosPlus\rad7523A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74" name="radE18EA.tmp" descr="C:\DOCUME~1\srom\LOCALS~1\Temp\KrosPlus\radE18EA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5"/>
  <sheetViews>
    <sheetView showGridLines="0" workbookViewId="0">
      <pane ySplit="1" topLeftCell="A117" activePane="bottomLeft" state="frozenSplit"/>
      <selection pane="bottomLeft"/>
    </sheetView>
  </sheetViews>
  <sheetFormatPr defaultColWidth="10.664062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>
      <c r="A1" s="123" t="s">
        <v>0</v>
      </c>
      <c r="B1" s="124"/>
      <c r="C1" s="124"/>
      <c r="D1" s="125" t="s">
        <v>1</v>
      </c>
      <c r="E1" s="124"/>
      <c r="F1" s="124"/>
      <c r="G1" s="124"/>
      <c r="H1" s="124"/>
      <c r="I1" s="124"/>
      <c r="J1" s="124"/>
      <c r="K1" s="126" t="s">
        <v>499</v>
      </c>
      <c r="L1" s="126"/>
      <c r="M1" s="126"/>
      <c r="N1" s="126"/>
      <c r="O1" s="126"/>
      <c r="P1" s="126"/>
      <c r="Q1" s="126"/>
      <c r="R1" s="126"/>
      <c r="S1" s="126"/>
      <c r="T1" s="124"/>
      <c r="U1" s="124"/>
      <c r="V1" s="124"/>
      <c r="W1" s="126" t="s">
        <v>500</v>
      </c>
      <c r="X1" s="126"/>
      <c r="Y1" s="126"/>
      <c r="Z1" s="126"/>
      <c r="AA1" s="126"/>
      <c r="AB1" s="126"/>
      <c r="AC1" s="126"/>
      <c r="AD1" s="126"/>
      <c r="AE1" s="126"/>
      <c r="AF1" s="126"/>
      <c r="AG1" s="124"/>
      <c r="AH1" s="12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4" t="s">
        <v>2</v>
      </c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60" t="s">
        <v>4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R2" s="159" t="s">
        <v>5</v>
      </c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S2" s="6" t="s">
        <v>6</v>
      </c>
      <c r="BT2" s="6" t="s">
        <v>7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>
      <c r="B4" s="10"/>
      <c r="C4" s="139" t="s">
        <v>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1"/>
      <c r="AS4" s="12" t="s">
        <v>10</v>
      </c>
      <c r="BS4" s="6" t="s">
        <v>11</v>
      </c>
    </row>
    <row r="5" spans="1:256" s="2" customFormat="1" ht="7.5" customHeight="1">
      <c r="B5" s="10"/>
      <c r="AQ5" s="11"/>
      <c r="BS5" s="6" t="s">
        <v>6</v>
      </c>
    </row>
    <row r="6" spans="1:256" s="2" customFormat="1" ht="26.25" customHeight="1">
      <c r="B6" s="10"/>
      <c r="D6" s="13" t="s">
        <v>12</v>
      </c>
      <c r="K6" s="143" t="s">
        <v>13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Q6" s="11"/>
      <c r="BS6" s="6" t="s">
        <v>6</v>
      </c>
    </row>
    <row r="7" spans="1:256" s="2" customFormat="1" ht="7.5" customHeight="1">
      <c r="B7" s="10"/>
      <c r="AQ7" s="11"/>
      <c r="BS7" s="6" t="s">
        <v>6</v>
      </c>
    </row>
    <row r="8" spans="1:256" s="2" customFormat="1" ht="15" customHeight="1">
      <c r="B8" s="10"/>
      <c r="D8" s="14" t="s">
        <v>14</v>
      </c>
      <c r="K8" s="15" t="s">
        <v>15</v>
      </c>
      <c r="AK8" s="14" t="s">
        <v>16</v>
      </c>
      <c r="AN8" s="15" t="s">
        <v>17</v>
      </c>
      <c r="AQ8" s="11"/>
      <c r="BS8" s="6" t="s">
        <v>6</v>
      </c>
    </row>
    <row r="9" spans="1:256" s="2" customFormat="1" ht="15" customHeight="1">
      <c r="B9" s="10"/>
      <c r="AQ9" s="11"/>
      <c r="BS9" s="6" t="s">
        <v>6</v>
      </c>
    </row>
    <row r="10" spans="1:256" s="2" customFormat="1" ht="15" customHeight="1">
      <c r="B10" s="10"/>
      <c r="D10" s="14" t="s">
        <v>18</v>
      </c>
      <c r="AK10" s="14" t="s">
        <v>19</v>
      </c>
      <c r="AN10" s="15"/>
      <c r="AQ10" s="11"/>
      <c r="BS10" s="6" t="s">
        <v>6</v>
      </c>
    </row>
    <row r="11" spans="1:256" s="2" customFormat="1" ht="19.5" customHeight="1">
      <c r="B11" s="10"/>
      <c r="E11" s="15" t="s">
        <v>20</v>
      </c>
      <c r="AK11" s="14" t="s">
        <v>21</v>
      </c>
      <c r="AN11" s="15"/>
      <c r="AQ11" s="11"/>
      <c r="BS11" s="6" t="s">
        <v>6</v>
      </c>
    </row>
    <row r="12" spans="1:256" s="2" customFormat="1" ht="7.5" customHeight="1">
      <c r="B12" s="10"/>
      <c r="AQ12" s="11"/>
      <c r="BS12" s="6" t="s">
        <v>6</v>
      </c>
    </row>
    <row r="13" spans="1:256" s="2" customFormat="1" ht="15" customHeight="1">
      <c r="B13" s="10"/>
      <c r="D13" s="14" t="s">
        <v>22</v>
      </c>
      <c r="AK13" s="14" t="s">
        <v>19</v>
      </c>
      <c r="AN13" s="15"/>
      <c r="AQ13" s="11"/>
      <c r="BS13" s="6" t="s">
        <v>6</v>
      </c>
    </row>
    <row r="14" spans="1:256" s="2" customFormat="1" ht="15.75" customHeight="1">
      <c r="B14" s="10"/>
      <c r="E14" s="15" t="s">
        <v>20</v>
      </c>
      <c r="AK14" s="14" t="s">
        <v>21</v>
      </c>
      <c r="AN14" s="15"/>
      <c r="AQ14" s="11"/>
      <c r="BS14" s="6" t="s">
        <v>6</v>
      </c>
    </row>
    <row r="15" spans="1:256" s="2" customFormat="1" ht="7.5" customHeight="1">
      <c r="B15" s="10"/>
      <c r="AQ15" s="11"/>
      <c r="BS15" s="6" t="s">
        <v>3</v>
      </c>
    </row>
    <row r="16" spans="1:256" s="2" customFormat="1" ht="15" customHeight="1">
      <c r="B16" s="10"/>
      <c r="D16" s="14" t="s">
        <v>23</v>
      </c>
      <c r="AK16" s="14" t="s">
        <v>19</v>
      </c>
      <c r="AN16" s="15"/>
      <c r="AQ16" s="11"/>
      <c r="BS16" s="6" t="s">
        <v>3</v>
      </c>
    </row>
    <row r="17" spans="2:71" s="2" customFormat="1" ht="19.5" customHeight="1">
      <c r="B17" s="10"/>
      <c r="E17" s="15" t="s">
        <v>20</v>
      </c>
      <c r="AK17" s="14" t="s">
        <v>21</v>
      </c>
      <c r="AN17" s="15"/>
      <c r="AQ17" s="11"/>
      <c r="BS17" s="6" t="s">
        <v>3</v>
      </c>
    </row>
    <row r="18" spans="2:71" s="2" customFormat="1" ht="7.5" customHeight="1">
      <c r="B18" s="10"/>
      <c r="AQ18" s="11"/>
      <c r="BS18" s="6" t="s">
        <v>6</v>
      </c>
    </row>
    <row r="19" spans="2:71" s="2" customFormat="1" ht="15" customHeight="1">
      <c r="B19" s="10"/>
      <c r="D19" s="14" t="s">
        <v>24</v>
      </c>
      <c r="AK19" s="14" t="s">
        <v>19</v>
      </c>
      <c r="AN19" s="15"/>
      <c r="AQ19" s="11"/>
      <c r="BS19" s="6" t="s">
        <v>25</v>
      </c>
    </row>
    <row r="20" spans="2:71" s="2" customFormat="1" ht="19.5" customHeight="1">
      <c r="B20" s="10"/>
      <c r="E20" s="15" t="s">
        <v>20</v>
      </c>
      <c r="AK20" s="14" t="s">
        <v>21</v>
      </c>
      <c r="AN20" s="15"/>
      <c r="AQ20" s="11"/>
    </row>
    <row r="21" spans="2:71" s="2" customFormat="1" ht="7.5" customHeight="1">
      <c r="B21" s="10"/>
      <c r="AQ21" s="11"/>
    </row>
    <row r="22" spans="2:71" s="2" customFormat="1" ht="7.5" customHeight="1">
      <c r="B22" s="1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Q22" s="11"/>
    </row>
    <row r="23" spans="2:71" s="2" customFormat="1" ht="15" customHeight="1">
      <c r="B23" s="10"/>
      <c r="D23" s="17" t="s">
        <v>26</v>
      </c>
      <c r="AK23" s="128">
        <f>ROUNDUP($AG$87,2)</f>
        <v>0</v>
      </c>
      <c r="AL23" s="129"/>
      <c r="AM23" s="129"/>
      <c r="AN23" s="129"/>
      <c r="AO23" s="129"/>
      <c r="AQ23" s="11"/>
    </row>
    <row r="24" spans="2:71" s="2" customFormat="1" ht="15" customHeight="1">
      <c r="B24" s="10"/>
      <c r="D24" s="17" t="s">
        <v>27</v>
      </c>
      <c r="AK24" s="128">
        <f>ROUNDUP($AG$92,2)</f>
        <v>0</v>
      </c>
      <c r="AL24" s="129"/>
      <c r="AM24" s="129"/>
      <c r="AN24" s="129"/>
      <c r="AO24" s="129"/>
      <c r="AQ24" s="11"/>
    </row>
    <row r="25" spans="2:71" s="6" customFormat="1" ht="7.5" customHeight="1">
      <c r="B25" s="18"/>
      <c r="AQ25" s="19"/>
    </row>
    <row r="26" spans="2:71" s="6" customFormat="1" ht="27" customHeight="1">
      <c r="B26" s="18"/>
      <c r="D26" s="20" t="s">
        <v>28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130">
        <f>ROUNDUP($AK$23+$AK$24,2)</f>
        <v>0</v>
      </c>
      <c r="AL26" s="131"/>
      <c r="AM26" s="131"/>
      <c r="AN26" s="131"/>
      <c r="AO26" s="131"/>
      <c r="AQ26" s="19"/>
    </row>
    <row r="27" spans="2:71" s="6" customFormat="1" ht="7.5" customHeight="1">
      <c r="B27" s="18"/>
      <c r="AQ27" s="19"/>
    </row>
    <row r="28" spans="2:71" s="6" customFormat="1" ht="15" customHeight="1">
      <c r="B28" s="22"/>
      <c r="D28" s="23" t="s">
        <v>29</v>
      </c>
      <c r="F28" s="23" t="s">
        <v>30</v>
      </c>
      <c r="L28" s="132">
        <v>0.21</v>
      </c>
      <c r="M28" s="133"/>
      <c r="N28" s="133"/>
      <c r="O28" s="133"/>
      <c r="T28" s="25" t="s">
        <v>31</v>
      </c>
      <c r="W28" s="134">
        <f>ROUNDUP($AZ$87+SUM($CD$93:$CD$93),2)</f>
        <v>0</v>
      </c>
      <c r="X28" s="133"/>
      <c r="Y28" s="133"/>
      <c r="Z28" s="133"/>
      <c r="AA28" s="133"/>
      <c r="AB28" s="133"/>
      <c r="AC28" s="133"/>
      <c r="AD28" s="133"/>
      <c r="AE28" s="133"/>
      <c r="AK28" s="134">
        <f>ROUNDUP($AV$87+SUM($BY$93:$BY$93),1)</f>
        <v>0</v>
      </c>
      <c r="AL28" s="133"/>
      <c r="AM28" s="133"/>
      <c r="AN28" s="133"/>
      <c r="AO28" s="133"/>
      <c r="AQ28" s="26"/>
    </row>
    <row r="29" spans="2:71" s="6" customFormat="1" ht="15" customHeight="1">
      <c r="B29" s="22"/>
      <c r="F29" s="23" t="s">
        <v>32</v>
      </c>
      <c r="L29" s="132">
        <v>0.15</v>
      </c>
      <c r="M29" s="133"/>
      <c r="N29" s="133"/>
      <c r="O29" s="133"/>
      <c r="T29" s="25" t="s">
        <v>31</v>
      </c>
      <c r="W29" s="134">
        <f>ROUNDUP($BA$87+SUM($CE$93:$CE$93),2)</f>
        <v>0</v>
      </c>
      <c r="X29" s="133"/>
      <c r="Y29" s="133"/>
      <c r="Z29" s="133"/>
      <c r="AA29" s="133"/>
      <c r="AB29" s="133"/>
      <c r="AC29" s="133"/>
      <c r="AD29" s="133"/>
      <c r="AE29" s="133"/>
      <c r="AK29" s="134">
        <f>ROUNDUP($AW$87+SUM($BZ$93:$BZ$93),1)</f>
        <v>0</v>
      </c>
      <c r="AL29" s="133"/>
      <c r="AM29" s="133"/>
      <c r="AN29" s="133"/>
      <c r="AO29" s="133"/>
      <c r="AQ29" s="26"/>
    </row>
    <row r="30" spans="2:71" s="6" customFormat="1" ht="15" hidden="1" customHeight="1">
      <c r="B30" s="22"/>
      <c r="F30" s="23" t="s">
        <v>33</v>
      </c>
      <c r="L30" s="132">
        <v>0.21</v>
      </c>
      <c r="M30" s="133"/>
      <c r="N30" s="133"/>
      <c r="O30" s="133"/>
      <c r="T30" s="25" t="s">
        <v>31</v>
      </c>
      <c r="W30" s="134">
        <f>ROUNDUP($BB$87+SUM($CF$93:$CF$93),2)</f>
        <v>0</v>
      </c>
      <c r="X30" s="133"/>
      <c r="Y30" s="133"/>
      <c r="Z30" s="133"/>
      <c r="AA30" s="133"/>
      <c r="AB30" s="133"/>
      <c r="AC30" s="133"/>
      <c r="AD30" s="133"/>
      <c r="AE30" s="133"/>
      <c r="AK30" s="134">
        <v>0</v>
      </c>
      <c r="AL30" s="133"/>
      <c r="AM30" s="133"/>
      <c r="AN30" s="133"/>
      <c r="AO30" s="133"/>
      <c r="AQ30" s="26"/>
    </row>
    <row r="31" spans="2:71" s="6" customFormat="1" ht="15" hidden="1" customHeight="1">
      <c r="B31" s="22"/>
      <c r="F31" s="23" t="s">
        <v>34</v>
      </c>
      <c r="L31" s="132">
        <v>0.15</v>
      </c>
      <c r="M31" s="133"/>
      <c r="N31" s="133"/>
      <c r="O31" s="133"/>
      <c r="T31" s="25" t="s">
        <v>31</v>
      </c>
      <c r="W31" s="134">
        <f>ROUNDUP($BC$87+SUM($CG$93:$CG$93),2)</f>
        <v>0</v>
      </c>
      <c r="X31" s="133"/>
      <c r="Y31" s="133"/>
      <c r="Z31" s="133"/>
      <c r="AA31" s="133"/>
      <c r="AB31" s="133"/>
      <c r="AC31" s="133"/>
      <c r="AD31" s="133"/>
      <c r="AE31" s="133"/>
      <c r="AK31" s="134">
        <v>0</v>
      </c>
      <c r="AL31" s="133"/>
      <c r="AM31" s="133"/>
      <c r="AN31" s="133"/>
      <c r="AO31" s="133"/>
      <c r="AQ31" s="26"/>
    </row>
    <row r="32" spans="2:71" s="6" customFormat="1" ht="15" hidden="1" customHeight="1">
      <c r="B32" s="22"/>
      <c r="F32" s="23" t="s">
        <v>35</v>
      </c>
      <c r="L32" s="132">
        <v>0</v>
      </c>
      <c r="M32" s="133"/>
      <c r="N32" s="133"/>
      <c r="O32" s="133"/>
      <c r="T32" s="25" t="s">
        <v>31</v>
      </c>
      <c r="W32" s="134">
        <f>ROUNDUP($BD$87+SUM($CH$93:$CH$93),2)</f>
        <v>0</v>
      </c>
      <c r="X32" s="133"/>
      <c r="Y32" s="133"/>
      <c r="Z32" s="133"/>
      <c r="AA32" s="133"/>
      <c r="AB32" s="133"/>
      <c r="AC32" s="133"/>
      <c r="AD32" s="133"/>
      <c r="AE32" s="133"/>
      <c r="AK32" s="134">
        <v>0</v>
      </c>
      <c r="AL32" s="133"/>
      <c r="AM32" s="133"/>
      <c r="AN32" s="133"/>
      <c r="AO32" s="133"/>
      <c r="AQ32" s="26"/>
    </row>
    <row r="33" spans="2:43" s="6" customFormat="1" ht="7.5" customHeight="1">
      <c r="B33" s="18"/>
      <c r="AQ33" s="19"/>
    </row>
    <row r="34" spans="2:43" s="6" customFormat="1" ht="27" customHeight="1">
      <c r="B34" s="18"/>
      <c r="C34" s="27"/>
      <c r="D34" s="28" t="s">
        <v>36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0" t="s">
        <v>37</v>
      </c>
      <c r="U34" s="29"/>
      <c r="V34" s="29"/>
      <c r="W34" s="29"/>
      <c r="X34" s="135" t="s">
        <v>38</v>
      </c>
      <c r="Y34" s="136"/>
      <c r="Z34" s="136"/>
      <c r="AA34" s="136"/>
      <c r="AB34" s="136"/>
      <c r="AC34" s="29"/>
      <c r="AD34" s="29"/>
      <c r="AE34" s="29"/>
      <c r="AF34" s="29"/>
      <c r="AG34" s="29"/>
      <c r="AH34" s="29"/>
      <c r="AI34" s="29"/>
      <c r="AJ34" s="29"/>
      <c r="AK34" s="137">
        <f>ROUNDUP(SUM($AK$26:$AK$32),2)</f>
        <v>0</v>
      </c>
      <c r="AL34" s="136"/>
      <c r="AM34" s="136"/>
      <c r="AN34" s="136"/>
      <c r="AO34" s="138"/>
      <c r="AP34" s="27"/>
      <c r="AQ34" s="19"/>
    </row>
    <row r="35" spans="2:43" s="6" customFormat="1" ht="15" customHeight="1">
      <c r="B35" s="18"/>
      <c r="AQ35" s="19"/>
    </row>
    <row r="36" spans="2:43" s="2" customFormat="1" ht="14.25" customHeight="1">
      <c r="B36" s="10"/>
      <c r="AQ36" s="11"/>
    </row>
    <row r="37" spans="2:43" s="2" customFormat="1" ht="14.25" customHeight="1">
      <c r="B37" s="10"/>
      <c r="AQ37" s="11"/>
    </row>
    <row r="38" spans="2:43" s="2" customFormat="1" ht="14.25" customHeight="1">
      <c r="B38" s="10"/>
      <c r="AQ38" s="11"/>
    </row>
    <row r="39" spans="2:43" s="2" customFormat="1" ht="14.25" customHeight="1">
      <c r="B39" s="10"/>
      <c r="AQ39" s="11"/>
    </row>
    <row r="40" spans="2:43" s="2" customFormat="1" ht="14.25" customHeight="1">
      <c r="B40" s="10"/>
      <c r="AQ40" s="11"/>
    </row>
    <row r="41" spans="2:43" s="2" customFormat="1" ht="14.25" customHeight="1">
      <c r="B41" s="10"/>
      <c r="AQ41" s="11"/>
    </row>
    <row r="42" spans="2:43" s="2" customFormat="1" ht="14.25" customHeight="1">
      <c r="B42" s="10"/>
      <c r="AQ42" s="11"/>
    </row>
    <row r="43" spans="2:43" s="2" customFormat="1" ht="14.25" customHeight="1">
      <c r="B43" s="10"/>
      <c r="AQ43" s="11"/>
    </row>
    <row r="44" spans="2:43" s="2" customFormat="1" ht="14.25" customHeight="1">
      <c r="B44" s="10"/>
      <c r="AQ44" s="11"/>
    </row>
    <row r="45" spans="2:43" s="2" customFormat="1" ht="14.25" customHeight="1">
      <c r="B45" s="10"/>
      <c r="AQ45" s="11"/>
    </row>
    <row r="46" spans="2:43" s="2" customFormat="1" ht="14.25" customHeight="1">
      <c r="B46" s="10"/>
      <c r="AQ46" s="11"/>
    </row>
    <row r="47" spans="2:43" s="2" customFormat="1" ht="14.25" customHeight="1">
      <c r="B47" s="10"/>
      <c r="AQ47" s="11"/>
    </row>
    <row r="48" spans="2:43" s="2" customFormat="1" ht="14.25" customHeight="1">
      <c r="B48" s="10"/>
      <c r="AQ48" s="11"/>
    </row>
    <row r="49" spans="2:43" s="6" customFormat="1" ht="15.75" customHeight="1">
      <c r="B49" s="18"/>
      <c r="D49" s="31" t="s">
        <v>39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40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19"/>
    </row>
    <row r="50" spans="2:43" s="2" customFormat="1" ht="14.25" customHeight="1">
      <c r="B50" s="10"/>
      <c r="D50" s="34"/>
      <c r="Z50" s="35"/>
      <c r="AC50" s="34"/>
      <c r="AO50" s="35"/>
      <c r="AQ50" s="11"/>
    </row>
    <row r="51" spans="2:43" s="2" customFormat="1" ht="14.25" customHeight="1">
      <c r="B51" s="10"/>
      <c r="D51" s="34"/>
      <c r="Z51" s="35"/>
      <c r="AC51" s="34"/>
      <c r="AO51" s="35"/>
      <c r="AQ51" s="11"/>
    </row>
    <row r="52" spans="2:43" s="2" customFormat="1" ht="14.25" customHeight="1">
      <c r="B52" s="10"/>
      <c r="D52" s="34"/>
      <c r="Z52" s="35"/>
      <c r="AC52" s="34"/>
      <c r="AO52" s="35"/>
      <c r="AQ52" s="11"/>
    </row>
    <row r="53" spans="2:43" s="2" customFormat="1" ht="14.25" customHeight="1">
      <c r="B53" s="10"/>
      <c r="D53" s="34"/>
      <c r="Z53" s="35"/>
      <c r="AC53" s="34"/>
      <c r="AO53" s="35"/>
      <c r="AQ53" s="11"/>
    </row>
    <row r="54" spans="2:43" s="2" customFormat="1" ht="14.25" customHeight="1">
      <c r="B54" s="10"/>
      <c r="D54" s="34"/>
      <c r="Z54" s="35"/>
      <c r="AC54" s="34"/>
      <c r="AO54" s="35"/>
      <c r="AQ54" s="11"/>
    </row>
    <row r="55" spans="2:43" s="2" customFormat="1" ht="14.25" customHeight="1">
      <c r="B55" s="10"/>
      <c r="D55" s="34"/>
      <c r="Z55" s="35"/>
      <c r="AC55" s="34"/>
      <c r="AO55" s="35"/>
      <c r="AQ55" s="11"/>
    </row>
    <row r="56" spans="2:43" s="2" customFormat="1" ht="14.25" customHeight="1">
      <c r="B56" s="10"/>
      <c r="D56" s="34"/>
      <c r="Z56" s="35"/>
      <c r="AC56" s="34"/>
      <c r="AO56" s="35"/>
      <c r="AQ56" s="11"/>
    </row>
    <row r="57" spans="2:43" s="2" customFormat="1" ht="14.25" customHeight="1">
      <c r="B57" s="10"/>
      <c r="D57" s="34"/>
      <c r="Z57" s="35"/>
      <c r="AC57" s="34"/>
      <c r="AO57" s="35"/>
      <c r="AQ57" s="11"/>
    </row>
    <row r="58" spans="2:43" s="6" customFormat="1" ht="15.75" customHeight="1">
      <c r="B58" s="18"/>
      <c r="D58" s="36" t="s">
        <v>41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42</v>
      </c>
      <c r="S58" s="37"/>
      <c r="T58" s="37"/>
      <c r="U58" s="37"/>
      <c r="V58" s="37"/>
      <c r="W58" s="37"/>
      <c r="X58" s="37"/>
      <c r="Y58" s="37"/>
      <c r="Z58" s="39"/>
      <c r="AC58" s="36" t="s">
        <v>41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42</v>
      </c>
      <c r="AN58" s="37"/>
      <c r="AO58" s="39"/>
      <c r="AQ58" s="19"/>
    </row>
    <row r="59" spans="2:43" s="2" customFormat="1" ht="14.25" customHeight="1">
      <c r="B59" s="10"/>
      <c r="AQ59" s="11"/>
    </row>
    <row r="60" spans="2:43" s="6" customFormat="1" ht="15.75" customHeight="1">
      <c r="B60" s="18"/>
      <c r="D60" s="31" t="s">
        <v>43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44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19"/>
    </row>
    <row r="61" spans="2:43" s="2" customFormat="1" ht="14.25" customHeight="1">
      <c r="B61" s="10"/>
      <c r="D61" s="34"/>
      <c r="Z61" s="35"/>
      <c r="AC61" s="34"/>
      <c r="AO61" s="35"/>
      <c r="AQ61" s="11"/>
    </row>
    <row r="62" spans="2:43" s="2" customFormat="1" ht="14.25" customHeight="1">
      <c r="B62" s="10"/>
      <c r="D62" s="34"/>
      <c r="Z62" s="35"/>
      <c r="AC62" s="34"/>
      <c r="AO62" s="35"/>
      <c r="AQ62" s="11"/>
    </row>
    <row r="63" spans="2:43" s="2" customFormat="1" ht="14.25" customHeight="1">
      <c r="B63" s="10"/>
      <c r="D63" s="34"/>
      <c r="Z63" s="35"/>
      <c r="AC63" s="34"/>
      <c r="AO63" s="35"/>
      <c r="AQ63" s="11"/>
    </row>
    <row r="64" spans="2:43" s="2" customFormat="1" ht="14.25" customHeight="1">
      <c r="B64" s="10"/>
      <c r="D64" s="34"/>
      <c r="Z64" s="35"/>
      <c r="AC64" s="34"/>
      <c r="AO64" s="35"/>
      <c r="AQ64" s="11"/>
    </row>
    <row r="65" spans="2:43" s="2" customFormat="1" ht="14.25" customHeight="1">
      <c r="B65" s="10"/>
      <c r="D65" s="34"/>
      <c r="Z65" s="35"/>
      <c r="AC65" s="34"/>
      <c r="AO65" s="35"/>
      <c r="AQ65" s="11"/>
    </row>
    <row r="66" spans="2:43" s="2" customFormat="1" ht="14.25" customHeight="1">
      <c r="B66" s="10"/>
      <c r="D66" s="34"/>
      <c r="Z66" s="35"/>
      <c r="AC66" s="34"/>
      <c r="AO66" s="35"/>
      <c r="AQ66" s="11"/>
    </row>
    <row r="67" spans="2:43" s="2" customFormat="1" ht="14.25" customHeight="1">
      <c r="B67" s="10"/>
      <c r="D67" s="34"/>
      <c r="Z67" s="35"/>
      <c r="AC67" s="34"/>
      <c r="AO67" s="35"/>
      <c r="AQ67" s="11"/>
    </row>
    <row r="68" spans="2:43" s="2" customFormat="1" ht="14.25" customHeight="1">
      <c r="B68" s="10"/>
      <c r="D68" s="34"/>
      <c r="Z68" s="35"/>
      <c r="AC68" s="34"/>
      <c r="AO68" s="35"/>
      <c r="AQ68" s="11"/>
    </row>
    <row r="69" spans="2:43" s="6" customFormat="1" ht="15.75" customHeight="1">
      <c r="B69" s="18"/>
      <c r="D69" s="36" t="s">
        <v>41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42</v>
      </c>
      <c r="S69" s="37"/>
      <c r="T69" s="37"/>
      <c r="U69" s="37"/>
      <c r="V69" s="37"/>
      <c r="W69" s="37"/>
      <c r="X69" s="37"/>
      <c r="Y69" s="37"/>
      <c r="Z69" s="39"/>
      <c r="AC69" s="36" t="s">
        <v>41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42</v>
      </c>
      <c r="AN69" s="37"/>
      <c r="AO69" s="39"/>
      <c r="AQ69" s="19"/>
    </row>
    <row r="70" spans="2:43" s="6" customFormat="1" ht="7.5" customHeight="1">
      <c r="B70" s="18"/>
      <c r="AQ70" s="19"/>
    </row>
    <row r="71" spans="2:43" s="6" customFormat="1" ht="7.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>
      <c r="B76" s="18"/>
      <c r="C76" s="139" t="s">
        <v>45</v>
      </c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9"/>
    </row>
    <row r="77" spans="2:43" s="6" customFormat="1" ht="7.5" customHeight="1">
      <c r="B77" s="18"/>
      <c r="AQ77" s="19"/>
    </row>
    <row r="78" spans="2:43" s="13" customFormat="1" ht="27" customHeight="1">
      <c r="B78" s="46"/>
      <c r="C78" s="13" t="s">
        <v>12</v>
      </c>
      <c r="L78" s="143" t="str">
        <f>$K$6</f>
        <v>13P162 - Rekonstrukce elektrokotelny - voj. ubytovna Na Skále - stanice Polom - Sedloňov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Q78" s="47"/>
    </row>
    <row r="79" spans="2:43" s="6" customFormat="1" ht="7.5" customHeight="1">
      <c r="B79" s="18"/>
      <c r="AQ79" s="19"/>
    </row>
    <row r="80" spans="2:43" s="6" customFormat="1" ht="15.75" customHeight="1">
      <c r="B80" s="18"/>
      <c r="C80" s="14" t="s">
        <v>14</v>
      </c>
      <c r="L80" s="48" t="str">
        <f>IF($K$8="","",$K$8)</f>
        <v>Sedloňov</v>
      </c>
      <c r="AI80" s="14" t="s">
        <v>16</v>
      </c>
      <c r="AM80" s="49" t="str">
        <f>IF($AN$8="","",$AN$8)</f>
        <v>17.09.2013</v>
      </c>
      <c r="AQ80" s="19"/>
    </row>
    <row r="81" spans="1:76" s="6" customFormat="1" ht="7.5" customHeight="1">
      <c r="B81" s="18"/>
      <c r="AQ81" s="19"/>
    </row>
    <row r="82" spans="1:76" s="6" customFormat="1" ht="18.75" customHeight="1">
      <c r="B82" s="18"/>
      <c r="C82" s="14" t="s">
        <v>18</v>
      </c>
      <c r="L82" s="15" t="str">
        <f>IF($E$11="","",$E$11)</f>
        <v xml:space="preserve"> </v>
      </c>
      <c r="AI82" s="14" t="s">
        <v>23</v>
      </c>
      <c r="AM82" s="144" t="str">
        <f>IF($E$17="","",$E$17)</f>
        <v xml:space="preserve"> </v>
      </c>
      <c r="AN82" s="140"/>
      <c r="AO82" s="140"/>
      <c r="AP82" s="140"/>
      <c r="AQ82" s="19"/>
      <c r="AS82" s="145" t="s">
        <v>46</v>
      </c>
      <c r="AT82" s="146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>
      <c r="B83" s="18"/>
      <c r="C83" s="14" t="s">
        <v>22</v>
      </c>
      <c r="L83" s="15" t="str">
        <f>IF($E$14="","",$E$14)</f>
        <v xml:space="preserve"> </v>
      </c>
      <c r="AI83" s="14" t="s">
        <v>24</v>
      </c>
      <c r="AM83" s="144" t="str">
        <f>IF($E$20="","",$E$20)</f>
        <v xml:space="preserve"> </v>
      </c>
      <c r="AN83" s="140"/>
      <c r="AO83" s="140"/>
      <c r="AP83" s="140"/>
      <c r="AQ83" s="19"/>
      <c r="AS83" s="147"/>
      <c r="AT83" s="140"/>
      <c r="BD83" s="50"/>
    </row>
    <row r="84" spans="1:76" s="6" customFormat="1" ht="12" customHeight="1">
      <c r="B84" s="18"/>
      <c r="AQ84" s="19"/>
      <c r="AS84" s="147"/>
      <c r="AT84" s="140"/>
      <c r="BD84" s="50"/>
    </row>
    <row r="85" spans="1:76" s="6" customFormat="1" ht="30" customHeight="1">
      <c r="B85" s="18"/>
      <c r="C85" s="148" t="s">
        <v>47</v>
      </c>
      <c r="D85" s="136"/>
      <c r="E85" s="136"/>
      <c r="F85" s="136"/>
      <c r="G85" s="136"/>
      <c r="H85" s="29"/>
      <c r="I85" s="149" t="s">
        <v>48</v>
      </c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49" t="s">
        <v>49</v>
      </c>
      <c r="AH85" s="136"/>
      <c r="AI85" s="136"/>
      <c r="AJ85" s="136"/>
      <c r="AK85" s="136"/>
      <c r="AL85" s="136"/>
      <c r="AM85" s="136"/>
      <c r="AN85" s="149" t="s">
        <v>50</v>
      </c>
      <c r="AO85" s="136"/>
      <c r="AP85" s="138"/>
      <c r="AQ85" s="19"/>
      <c r="AS85" s="51" t="s">
        <v>51</v>
      </c>
      <c r="AT85" s="52" t="s">
        <v>52</v>
      </c>
      <c r="AU85" s="52" t="s">
        <v>53</v>
      </c>
      <c r="AV85" s="52" t="s">
        <v>54</v>
      </c>
      <c r="AW85" s="52" t="s">
        <v>55</v>
      </c>
      <c r="AX85" s="52" t="s">
        <v>56</v>
      </c>
      <c r="AY85" s="52" t="s">
        <v>57</v>
      </c>
      <c r="AZ85" s="52" t="s">
        <v>58</v>
      </c>
      <c r="BA85" s="52" t="s">
        <v>59</v>
      </c>
      <c r="BB85" s="52" t="s">
        <v>60</v>
      </c>
      <c r="BC85" s="52" t="s">
        <v>61</v>
      </c>
      <c r="BD85" s="53" t="s">
        <v>62</v>
      </c>
      <c r="BE85" s="54"/>
    </row>
    <row r="86" spans="1:76" s="6" customFormat="1" ht="12" customHeight="1">
      <c r="B86" s="18"/>
      <c r="AQ86" s="19"/>
      <c r="AS86" s="55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13" customFormat="1" ht="33" customHeight="1">
      <c r="B87" s="46"/>
      <c r="C87" s="56" t="s">
        <v>63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150">
        <f>ROUNDUP($AG$88,2)</f>
        <v>0</v>
      </c>
      <c r="AH87" s="151"/>
      <c r="AI87" s="151"/>
      <c r="AJ87" s="151"/>
      <c r="AK87" s="151"/>
      <c r="AL87" s="151"/>
      <c r="AM87" s="151"/>
      <c r="AN87" s="150">
        <f>ROUNDUP(SUM($AG$87,$AT$87),2)</f>
        <v>0</v>
      </c>
      <c r="AO87" s="151"/>
      <c r="AP87" s="151"/>
      <c r="AQ87" s="47"/>
      <c r="AS87" s="57">
        <f>ROUNDUP($AS$88,2)</f>
        <v>0</v>
      </c>
      <c r="AT87" s="58">
        <f>ROUNDUP(SUM($AV$87:$AW$87),1)</f>
        <v>0</v>
      </c>
      <c r="AU87" s="59">
        <f>ROUNDUP($AU$88,5)</f>
        <v>73.582999999999998</v>
      </c>
      <c r="AV87" s="58">
        <f>ROUNDUP($AZ$87*$L$28,2)</f>
        <v>0</v>
      </c>
      <c r="AW87" s="58">
        <f>ROUNDUP($BA$87*$L$29,2)</f>
        <v>0</v>
      </c>
      <c r="AX87" s="58">
        <f>ROUNDUP($BB$87*$L$28,2)</f>
        <v>0</v>
      </c>
      <c r="AY87" s="58">
        <f>ROUNDUP($BC$87*$L$29,2)</f>
        <v>0</v>
      </c>
      <c r="AZ87" s="58">
        <f>ROUNDUP($AZ$88,2)</f>
        <v>0</v>
      </c>
      <c r="BA87" s="58">
        <f>ROUNDUP($BA$88,2)</f>
        <v>0</v>
      </c>
      <c r="BB87" s="58">
        <f>ROUNDUP($BB$88,2)</f>
        <v>0</v>
      </c>
      <c r="BC87" s="58">
        <f>ROUNDUP($BC$88,2)</f>
        <v>0</v>
      </c>
      <c r="BD87" s="60">
        <f>ROUNDUP($BD$88,2)</f>
        <v>0</v>
      </c>
      <c r="BS87" s="13" t="s">
        <v>64</v>
      </c>
      <c r="BT87" s="13" t="s">
        <v>65</v>
      </c>
      <c r="BU87" s="61" t="s">
        <v>66</v>
      </c>
      <c r="BV87" s="13" t="s">
        <v>67</v>
      </c>
      <c r="BW87" s="13" t="s">
        <v>68</v>
      </c>
      <c r="BX87" s="13" t="s">
        <v>69</v>
      </c>
    </row>
    <row r="88" spans="1:76" s="62" customFormat="1" ht="28.5" customHeight="1">
      <c r="B88" s="63"/>
      <c r="C88" s="64"/>
      <c r="D88" s="154" t="s">
        <v>70</v>
      </c>
      <c r="E88" s="155"/>
      <c r="F88" s="155"/>
      <c r="G88" s="155"/>
      <c r="H88" s="155"/>
      <c r="I88" s="64"/>
      <c r="J88" s="154" t="s">
        <v>71</v>
      </c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2">
        <f>ROUNDUP(SUM($AG$89:$AG$90),2)</f>
        <v>0</v>
      </c>
      <c r="AH88" s="153"/>
      <c r="AI88" s="153"/>
      <c r="AJ88" s="153"/>
      <c r="AK88" s="153"/>
      <c r="AL88" s="153"/>
      <c r="AM88" s="153"/>
      <c r="AN88" s="152">
        <f>ROUNDUP(SUM($AG$88,$AT$88),2)</f>
        <v>0</v>
      </c>
      <c r="AO88" s="153"/>
      <c r="AP88" s="153"/>
      <c r="AQ88" s="65"/>
      <c r="AS88" s="66">
        <f>ROUNDUP(SUM($AS$89:$AS$90),2)</f>
        <v>0</v>
      </c>
      <c r="AT88" s="67">
        <f>ROUNDUP(SUM($AV$88:$AW$88),1)</f>
        <v>0</v>
      </c>
      <c r="AU88" s="68">
        <f>ROUNDUP(SUM($AU$89:$AU$90),5)</f>
        <v>73.582999999999998</v>
      </c>
      <c r="AV88" s="67">
        <f>ROUNDUP($AZ$88*$L$28,2)</f>
        <v>0</v>
      </c>
      <c r="AW88" s="67">
        <f>ROUNDUP($BA$88*$L$29,2)</f>
        <v>0</v>
      </c>
      <c r="AX88" s="67">
        <f>ROUNDUP($BB$88*$L$28,2)</f>
        <v>0</v>
      </c>
      <c r="AY88" s="67">
        <f>ROUNDUP($BC$88*$L$29,2)</f>
        <v>0</v>
      </c>
      <c r="AZ88" s="67">
        <f>ROUNDUP(SUM($AZ$89:$AZ$90),2)</f>
        <v>0</v>
      </c>
      <c r="BA88" s="67">
        <f>ROUNDUP(SUM($BA$89:$BA$90),2)</f>
        <v>0</v>
      </c>
      <c r="BB88" s="67">
        <f>ROUNDUP(SUM($BB$89:$BB$90),2)</f>
        <v>0</v>
      </c>
      <c r="BC88" s="67">
        <f>ROUNDUP(SUM($BC$89:$BC$90),2)</f>
        <v>0</v>
      </c>
      <c r="BD88" s="69">
        <f>ROUNDUP(SUM($BD$89:$BD$90),2)</f>
        <v>0</v>
      </c>
      <c r="BS88" s="62" t="s">
        <v>64</v>
      </c>
      <c r="BT88" s="62" t="s">
        <v>72</v>
      </c>
      <c r="BU88" s="62" t="s">
        <v>66</v>
      </c>
      <c r="BV88" s="62" t="s">
        <v>67</v>
      </c>
      <c r="BW88" s="62" t="s">
        <v>73</v>
      </c>
      <c r="BX88" s="62" t="s">
        <v>68</v>
      </c>
    </row>
    <row r="89" spans="1:76" s="70" customFormat="1" ht="23.25" customHeight="1">
      <c r="A89" s="122" t="s">
        <v>501</v>
      </c>
      <c r="B89" s="71"/>
      <c r="C89" s="72"/>
      <c r="D89" s="72"/>
      <c r="E89" s="141" t="s">
        <v>74</v>
      </c>
      <c r="F89" s="142"/>
      <c r="G89" s="142"/>
      <c r="H89" s="142"/>
      <c r="I89" s="142"/>
      <c r="J89" s="72"/>
      <c r="K89" s="141" t="s">
        <v>75</v>
      </c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56">
        <f>'ELE_MAR - Elektro, měření...'!$M$28</f>
        <v>0</v>
      </c>
      <c r="AH89" s="142"/>
      <c r="AI89" s="142"/>
      <c r="AJ89" s="142"/>
      <c r="AK89" s="142"/>
      <c r="AL89" s="142"/>
      <c r="AM89" s="142"/>
      <c r="AN89" s="156">
        <f>ROUNDUP(SUM($AG$89,$AT$89),2)</f>
        <v>0</v>
      </c>
      <c r="AO89" s="142"/>
      <c r="AP89" s="142"/>
      <c r="AQ89" s="73"/>
      <c r="AS89" s="74">
        <f>'ELE_MAR - Elektro, měření...'!$M$26</f>
        <v>0</v>
      </c>
      <c r="AT89" s="75">
        <f>ROUNDUP(SUM($AV$89:$AW$89),1)</f>
        <v>0</v>
      </c>
      <c r="AU89" s="76">
        <f>'ELE_MAR - Elektro, měření...'!$W$133</f>
        <v>0</v>
      </c>
      <c r="AV89" s="75">
        <f>'ELE_MAR - Elektro, měření...'!$M$30</f>
        <v>0</v>
      </c>
      <c r="AW89" s="75">
        <f>'ELE_MAR - Elektro, měření...'!$M$31</f>
        <v>0</v>
      </c>
      <c r="AX89" s="75">
        <f>'ELE_MAR - Elektro, měření...'!$M$32</f>
        <v>0</v>
      </c>
      <c r="AY89" s="75">
        <f>'ELE_MAR - Elektro, měření...'!$M$33</f>
        <v>0</v>
      </c>
      <c r="AZ89" s="75">
        <f>'ELE_MAR - Elektro, měření...'!$H$30</f>
        <v>0</v>
      </c>
      <c r="BA89" s="75">
        <f>'ELE_MAR - Elektro, měření...'!$H$31</f>
        <v>0</v>
      </c>
      <c r="BB89" s="75">
        <f>'ELE_MAR - Elektro, měření...'!$H$32</f>
        <v>0</v>
      </c>
      <c r="BC89" s="75">
        <f>'ELE_MAR - Elektro, měření...'!$H$33</f>
        <v>0</v>
      </c>
      <c r="BD89" s="77">
        <f>'ELE_MAR - Elektro, měření...'!$H$34</f>
        <v>0</v>
      </c>
      <c r="BT89" s="70" t="s">
        <v>76</v>
      </c>
      <c r="BV89" s="70" t="s">
        <v>67</v>
      </c>
      <c r="BW89" s="70" t="s">
        <v>77</v>
      </c>
      <c r="BX89" s="70" t="s">
        <v>73</v>
      </c>
    </row>
    <row r="90" spans="1:76" s="70" customFormat="1" ht="23.25" customHeight="1">
      <c r="A90" s="122" t="s">
        <v>501</v>
      </c>
      <c r="B90" s="71"/>
      <c r="C90" s="72"/>
      <c r="D90" s="72"/>
      <c r="E90" s="141" t="s">
        <v>78</v>
      </c>
      <c r="F90" s="142"/>
      <c r="G90" s="142"/>
      <c r="H90" s="142"/>
      <c r="I90" s="142"/>
      <c r="J90" s="72"/>
      <c r="K90" s="141" t="s">
        <v>79</v>
      </c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56">
        <f>'UT_ZT - Ústřední vytápění...'!$M$28</f>
        <v>0</v>
      </c>
      <c r="AH90" s="142"/>
      <c r="AI90" s="142"/>
      <c r="AJ90" s="142"/>
      <c r="AK90" s="142"/>
      <c r="AL90" s="142"/>
      <c r="AM90" s="142"/>
      <c r="AN90" s="156">
        <f>ROUNDUP(SUM($AG$90,$AT$90),2)</f>
        <v>0</v>
      </c>
      <c r="AO90" s="142"/>
      <c r="AP90" s="142"/>
      <c r="AQ90" s="73"/>
      <c r="AS90" s="78">
        <f>'UT_ZT - Ústřední vytápění...'!$M$26</f>
        <v>0</v>
      </c>
      <c r="AT90" s="79">
        <f>ROUNDUP(SUM($AV$90:$AW$90),1)</f>
        <v>0</v>
      </c>
      <c r="AU90" s="80">
        <f>'UT_ZT - Ústřední vytápění...'!$W$123</f>
        <v>73.582999999999998</v>
      </c>
      <c r="AV90" s="79">
        <f>'UT_ZT - Ústřední vytápění...'!$M$30</f>
        <v>0</v>
      </c>
      <c r="AW90" s="79">
        <f>'UT_ZT - Ústřední vytápění...'!$M$31</f>
        <v>0</v>
      </c>
      <c r="AX90" s="79">
        <f>'UT_ZT - Ústřední vytápění...'!$M$32</f>
        <v>0</v>
      </c>
      <c r="AY90" s="79">
        <f>'UT_ZT - Ústřední vytápění...'!$M$33</f>
        <v>0</v>
      </c>
      <c r="AZ90" s="79">
        <f>'UT_ZT - Ústřední vytápění...'!$H$30</f>
        <v>0</v>
      </c>
      <c r="BA90" s="79">
        <f>'UT_ZT - Ústřední vytápění...'!$H$31</f>
        <v>0</v>
      </c>
      <c r="BB90" s="79">
        <f>'UT_ZT - Ústřední vytápění...'!$H$32</f>
        <v>0</v>
      </c>
      <c r="BC90" s="79">
        <f>'UT_ZT - Ústřední vytápění...'!$H$33</f>
        <v>0</v>
      </c>
      <c r="BD90" s="81">
        <f>'UT_ZT - Ústřední vytápění...'!$H$34</f>
        <v>0</v>
      </c>
      <c r="BT90" s="70" t="s">
        <v>76</v>
      </c>
      <c r="BV90" s="70" t="s">
        <v>67</v>
      </c>
      <c r="BW90" s="70" t="s">
        <v>80</v>
      </c>
      <c r="BX90" s="70" t="s">
        <v>73</v>
      </c>
    </row>
    <row r="91" spans="1:76" s="2" customFormat="1" ht="14.25" customHeight="1">
      <c r="B91" s="10"/>
      <c r="AQ91" s="11"/>
    </row>
    <row r="92" spans="1:76" s="6" customFormat="1" ht="30.75" customHeight="1">
      <c r="B92" s="18"/>
      <c r="C92" s="56" t="s">
        <v>81</v>
      </c>
      <c r="AG92" s="150">
        <v>0</v>
      </c>
      <c r="AH92" s="140"/>
      <c r="AI92" s="140"/>
      <c r="AJ92" s="140"/>
      <c r="AK92" s="140"/>
      <c r="AL92" s="140"/>
      <c r="AM92" s="140"/>
      <c r="AN92" s="150">
        <v>0</v>
      </c>
      <c r="AO92" s="140"/>
      <c r="AP92" s="140"/>
      <c r="AQ92" s="19"/>
      <c r="AS92" s="51" t="s">
        <v>82</v>
      </c>
      <c r="AT92" s="52" t="s">
        <v>83</v>
      </c>
      <c r="AU92" s="52" t="s">
        <v>29</v>
      </c>
      <c r="AV92" s="53" t="s">
        <v>52</v>
      </c>
      <c r="AW92" s="54"/>
    </row>
    <row r="93" spans="1:76" s="6" customFormat="1" ht="12" customHeight="1">
      <c r="B93" s="18"/>
      <c r="AQ93" s="19"/>
      <c r="AS93" s="32"/>
      <c r="AT93" s="32"/>
      <c r="AU93" s="32"/>
      <c r="AV93" s="32"/>
    </row>
    <row r="94" spans="1:76" s="6" customFormat="1" ht="30.75" customHeight="1">
      <c r="B94" s="18"/>
      <c r="C94" s="82" t="s">
        <v>84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157">
        <f>ROUNDUP($AG$87+$AG$92,2)</f>
        <v>0</v>
      </c>
      <c r="AH94" s="158"/>
      <c r="AI94" s="158"/>
      <c r="AJ94" s="158"/>
      <c r="AK94" s="158"/>
      <c r="AL94" s="158"/>
      <c r="AM94" s="158"/>
      <c r="AN94" s="157">
        <f>ROUNDUP($AN$87+$AN$92,2)</f>
        <v>0</v>
      </c>
      <c r="AO94" s="158"/>
      <c r="AP94" s="158"/>
      <c r="AQ94" s="19"/>
    </row>
    <row r="95" spans="1:76" s="6" customFormat="1" ht="7.5" customHeight="1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2"/>
    </row>
  </sheetData>
  <mergeCells count="51">
    <mergeCell ref="AG92:AM92"/>
    <mergeCell ref="AN92:AP92"/>
    <mergeCell ref="AG94:AM94"/>
    <mergeCell ref="AN94:AP94"/>
    <mergeCell ref="AR2:BE2"/>
    <mergeCell ref="AN90:AP90"/>
    <mergeCell ref="AG90:AM90"/>
    <mergeCell ref="C2:AP2"/>
    <mergeCell ref="C4:AP4"/>
    <mergeCell ref="K6:AO6"/>
    <mergeCell ref="E90:I90"/>
    <mergeCell ref="K90:AF90"/>
    <mergeCell ref="AG87:AM87"/>
    <mergeCell ref="AN87:AP87"/>
    <mergeCell ref="AN88:AP88"/>
    <mergeCell ref="AG88:AM88"/>
    <mergeCell ref="D88:H88"/>
    <mergeCell ref="J88:AF88"/>
    <mergeCell ref="AN89:AP89"/>
    <mergeCell ref="AG89:AM89"/>
    <mergeCell ref="AS82:AT84"/>
    <mergeCell ref="AM83:AP83"/>
    <mergeCell ref="C85:G85"/>
    <mergeCell ref="I85:AF85"/>
    <mergeCell ref="AG85:AM85"/>
    <mergeCell ref="AN85:AP85"/>
    <mergeCell ref="X34:AB34"/>
    <mergeCell ref="AK34:AO34"/>
    <mergeCell ref="C76:AP76"/>
    <mergeCell ref="E89:I89"/>
    <mergeCell ref="K89:AF89"/>
    <mergeCell ref="L78:AO78"/>
    <mergeCell ref="AM82:AP82"/>
    <mergeCell ref="L31:O31"/>
    <mergeCell ref="W31:AE31"/>
    <mergeCell ref="AK31:AO31"/>
    <mergeCell ref="L32:O32"/>
    <mergeCell ref="W32:AE32"/>
    <mergeCell ref="AK32:AO32"/>
    <mergeCell ref="L29:O29"/>
    <mergeCell ref="W29:AE29"/>
    <mergeCell ref="AK29:AO29"/>
    <mergeCell ref="L30:O30"/>
    <mergeCell ref="W30:AE30"/>
    <mergeCell ref="AK30:AO30"/>
    <mergeCell ref="AK23:AO23"/>
    <mergeCell ref="AK24:AO24"/>
    <mergeCell ref="AK26:AO26"/>
    <mergeCell ref="L28:O28"/>
    <mergeCell ref="W28:AE28"/>
    <mergeCell ref="AK28:AO28"/>
  </mergeCells>
  <hyperlinks>
    <hyperlink ref="K1:S1" location="C2" tooltip="Souhrnný list stavby" display="1) Souhrnný list stavby"/>
    <hyperlink ref="W1:AF1" location="C87" tooltip="Rekapitulace objektů" display="2) Rekapitulace objektů"/>
    <hyperlink ref="A89" location="'ELE_MAR - Elektro, měření...'!C2" tooltip="ELE_MAR - Elektro, měření..." display="/"/>
    <hyperlink ref="A90" location="'UT_ZT - Ústřední vytápění...'!C2" tooltip="UT_ZT - Ústřední vytápění..." display="/"/>
  </hyperlink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07"/>
  <sheetViews>
    <sheetView showGridLines="0" workbookViewId="0">
      <pane ySplit="1" topLeftCell="A125" activePane="bottomLeft" state="frozenSplit"/>
      <selection pane="bottomLeft" activeCell="AD137" sqref="AD137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>
      <c r="A1" s="127"/>
      <c r="B1" s="124"/>
      <c r="C1" s="124"/>
      <c r="D1" s="125" t="s">
        <v>1</v>
      </c>
      <c r="E1" s="124"/>
      <c r="F1" s="126" t="s">
        <v>502</v>
      </c>
      <c r="G1" s="126"/>
      <c r="H1" s="178" t="s">
        <v>503</v>
      </c>
      <c r="I1" s="178"/>
      <c r="J1" s="178"/>
      <c r="K1" s="178"/>
      <c r="L1" s="126" t="s">
        <v>504</v>
      </c>
      <c r="M1" s="124"/>
      <c r="N1" s="124"/>
      <c r="O1" s="125" t="s">
        <v>85</v>
      </c>
      <c r="P1" s="124"/>
      <c r="Q1" s="124"/>
      <c r="R1" s="124"/>
      <c r="S1" s="126" t="s">
        <v>505</v>
      </c>
      <c r="T1" s="126"/>
      <c r="U1" s="127"/>
      <c r="V1" s="127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60" t="s">
        <v>4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S2" s="159" t="s">
        <v>5</v>
      </c>
      <c r="T2" s="129"/>
      <c r="U2" s="129"/>
      <c r="V2" s="129"/>
      <c r="W2" s="129"/>
      <c r="X2" s="129"/>
      <c r="Y2" s="129"/>
      <c r="Z2" s="129"/>
      <c r="AA2" s="129"/>
      <c r="AB2" s="129"/>
      <c r="AC2" s="129"/>
      <c r="AT2" s="2" t="s">
        <v>77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76</v>
      </c>
    </row>
    <row r="4" spans="1:256" s="2" customFormat="1" ht="37.5" customHeight="1">
      <c r="B4" s="10"/>
      <c r="C4" s="139" t="s">
        <v>86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1"/>
      <c r="T4" s="12" t="s">
        <v>10</v>
      </c>
      <c r="AT4" s="2" t="s">
        <v>3</v>
      </c>
    </row>
    <row r="5" spans="1:256" s="2" customFormat="1" ht="7.5" customHeight="1">
      <c r="B5" s="10"/>
      <c r="R5" s="11"/>
    </row>
    <row r="6" spans="1:256" s="2" customFormat="1" ht="15.75" customHeight="1">
      <c r="B6" s="10"/>
      <c r="D6" s="14" t="s">
        <v>12</v>
      </c>
      <c r="F6" s="161" t="str">
        <f>'Rekapitulace stavby'!$K$6</f>
        <v>13P162 - Rekonstrukce elektrokotelny - voj. ubytovna Na Skále - stanice Polom - Sedloňov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R6" s="11"/>
    </row>
    <row r="7" spans="1:256" s="2" customFormat="1" ht="15.75" customHeight="1">
      <c r="B7" s="10"/>
      <c r="D7" s="14" t="s">
        <v>87</v>
      </c>
      <c r="F7" s="161" t="s">
        <v>88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R7" s="11"/>
    </row>
    <row r="8" spans="1:256" s="6" customFormat="1" ht="18.75" customHeight="1">
      <c r="B8" s="18"/>
      <c r="D8" s="13" t="s">
        <v>89</v>
      </c>
      <c r="F8" s="143" t="s">
        <v>90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R8" s="19"/>
    </row>
    <row r="9" spans="1:256" s="6" customFormat="1" ht="7.5" customHeight="1">
      <c r="B9" s="18"/>
      <c r="R9" s="19"/>
    </row>
    <row r="10" spans="1:256" s="6" customFormat="1" ht="15" customHeight="1">
      <c r="B10" s="18"/>
      <c r="D10" s="14" t="s">
        <v>14</v>
      </c>
      <c r="F10" s="15" t="s">
        <v>20</v>
      </c>
      <c r="M10" s="14" t="s">
        <v>16</v>
      </c>
      <c r="O10" s="162" t="str">
        <f>'Rekapitulace stavby'!$AN$8</f>
        <v>17.09.2013</v>
      </c>
      <c r="P10" s="140"/>
      <c r="R10" s="19"/>
    </row>
    <row r="11" spans="1:256" s="6" customFormat="1" ht="7.5" customHeight="1">
      <c r="B11" s="18"/>
      <c r="R11" s="19"/>
    </row>
    <row r="12" spans="1:256" s="6" customFormat="1" ht="15" customHeight="1">
      <c r="B12" s="18"/>
      <c r="D12" s="14" t="s">
        <v>18</v>
      </c>
      <c r="M12" s="14" t="s">
        <v>19</v>
      </c>
      <c r="O12" s="144" t="str">
        <f>IF('Rekapitulace stavby'!$AN$10="","",'Rekapitulace stavby'!$AN$10)</f>
        <v/>
      </c>
      <c r="P12" s="140"/>
      <c r="R12" s="19"/>
    </row>
    <row r="13" spans="1:256" s="6" customFormat="1" ht="18.75" customHeight="1">
      <c r="B13" s="18"/>
      <c r="E13" s="15" t="str">
        <f>IF('Rekapitulace stavby'!$E$11="","",'Rekapitulace stavby'!$E$11)</f>
        <v xml:space="preserve"> </v>
      </c>
      <c r="M13" s="14" t="s">
        <v>21</v>
      </c>
      <c r="O13" s="144" t="str">
        <f>IF('Rekapitulace stavby'!$AN$11="","",'Rekapitulace stavby'!$AN$11)</f>
        <v/>
      </c>
      <c r="P13" s="140"/>
      <c r="R13" s="19"/>
    </row>
    <row r="14" spans="1:256" s="6" customFormat="1" ht="7.5" customHeight="1">
      <c r="B14" s="18"/>
      <c r="R14" s="19"/>
    </row>
    <row r="15" spans="1:256" s="6" customFormat="1" ht="15" customHeight="1">
      <c r="B15" s="18"/>
      <c r="D15" s="14" t="s">
        <v>22</v>
      </c>
      <c r="M15" s="14" t="s">
        <v>19</v>
      </c>
      <c r="O15" s="144" t="str">
        <f>IF('Rekapitulace stavby'!$AN$13="","",'Rekapitulace stavby'!$AN$13)</f>
        <v/>
      </c>
      <c r="P15" s="140"/>
      <c r="R15" s="19"/>
    </row>
    <row r="16" spans="1:256" s="6" customFormat="1" ht="18.75" customHeight="1">
      <c r="B16" s="18"/>
      <c r="E16" s="15" t="str">
        <f>IF('Rekapitulace stavby'!$E$14="","",'Rekapitulace stavby'!$E$14)</f>
        <v xml:space="preserve"> </v>
      </c>
      <c r="M16" s="14" t="s">
        <v>21</v>
      </c>
      <c r="O16" s="144" t="str">
        <f>IF('Rekapitulace stavby'!$AN$14="","",'Rekapitulace stavby'!$AN$14)</f>
        <v/>
      </c>
      <c r="P16" s="140"/>
      <c r="R16" s="19"/>
    </row>
    <row r="17" spans="2:18" s="6" customFormat="1" ht="7.5" customHeight="1">
      <c r="B17" s="18"/>
      <c r="R17" s="19"/>
    </row>
    <row r="18" spans="2:18" s="6" customFormat="1" ht="15" customHeight="1">
      <c r="B18" s="18"/>
      <c r="D18" s="14" t="s">
        <v>23</v>
      </c>
      <c r="M18" s="14" t="s">
        <v>19</v>
      </c>
      <c r="O18" s="144" t="str">
        <f>IF('Rekapitulace stavby'!$AN$16="","",'Rekapitulace stavby'!$AN$16)</f>
        <v/>
      </c>
      <c r="P18" s="140"/>
      <c r="R18" s="19"/>
    </row>
    <row r="19" spans="2:18" s="6" customFormat="1" ht="18.75" customHeight="1">
      <c r="B19" s="18"/>
      <c r="E19" s="15" t="str">
        <f>IF('Rekapitulace stavby'!$E$17="","",'Rekapitulace stavby'!$E$17)</f>
        <v xml:space="preserve"> </v>
      </c>
      <c r="M19" s="14" t="s">
        <v>21</v>
      </c>
      <c r="O19" s="144" t="str">
        <f>IF('Rekapitulace stavby'!$AN$17="","",'Rekapitulace stavby'!$AN$17)</f>
        <v/>
      </c>
      <c r="P19" s="140"/>
      <c r="R19" s="19"/>
    </row>
    <row r="20" spans="2:18" s="6" customFormat="1" ht="7.5" customHeight="1">
      <c r="B20" s="18"/>
      <c r="R20" s="19"/>
    </row>
    <row r="21" spans="2:18" s="6" customFormat="1" ht="15" customHeight="1">
      <c r="B21" s="18"/>
      <c r="D21" s="14" t="s">
        <v>24</v>
      </c>
      <c r="M21" s="14" t="s">
        <v>19</v>
      </c>
      <c r="O21" s="144" t="str">
        <f>IF('Rekapitulace stavby'!$AN$19="","",'Rekapitulace stavby'!$AN$19)</f>
        <v/>
      </c>
      <c r="P21" s="140"/>
      <c r="R21" s="19"/>
    </row>
    <row r="22" spans="2:18" s="6" customFormat="1" ht="18.75" customHeight="1">
      <c r="B22" s="18"/>
      <c r="E22" s="15" t="str">
        <f>IF('Rekapitulace stavby'!$E$20="","",'Rekapitulace stavby'!$E$20)</f>
        <v xml:space="preserve"> </v>
      </c>
      <c r="M22" s="14" t="s">
        <v>21</v>
      </c>
      <c r="O22" s="144" t="str">
        <f>IF('Rekapitulace stavby'!$AN$20="","",'Rekapitulace stavby'!$AN$20)</f>
        <v/>
      </c>
      <c r="P22" s="140"/>
      <c r="R22" s="19"/>
    </row>
    <row r="23" spans="2:18" s="6" customFormat="1" ht="7.5" customHeight="1">
      <c r="B23" s="18"/>
      <c r="R23" s="19"/>
    </row>
    <row r="24" spans="2:18" s="6" customFormat="1" ht="7.5" customHeight="1">
      <c r="B24" s="1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R24" s="19"/>
    </row>
    <row r="25" spans="2:18" s="6" customFormat="1" ht="15" customHeight="1">
      <c r="B25" s="18"/>
      <c r="D25" s="70" t="s">
        <v>91</v>
      </c>
      <c r="M25" s="128">
        <f>$N$89</f>
        <v>0</v>
      </c>
      <c r="N25" s="140"/>
      <c r="O25" s="140"/>
      <c r="P25" s="140"/>
      <c r="R25" s="19"/>
    </row>
    <row r="26" spans="2:18" s="6" customFormat="1" ht="15" customHeight="1">
      <c r="B26" s="18"/>
      <c r="D26" s="17" t="s">
        <v>92</v>
      </c>
      <c r="M26" s="128">
        <f>$N$113</f>
        <v>0</v>
      </c>
      <c r="N26" s="140"/>
      <c r="O26" s="140"/>
      <c r="P26" s="140"/>
      <c r="R26" s="19"/>
    </row>
    <row r="27" spans="2:18" s="6" customFormat="1" ht="7.5" customHeight="1">
      <c r="B27" s="18"/>
      <c r="R27" s="19"/>
    </row>
    <row r="28" spans="2:18" s="6" customFormat="1" ht="26.25" customHeight="1">
      <c r="B28" s="18"/>
      <c r="D28" s="83" t="s">
        <v>28</v>
      </c>
      <c r="M28" s="163">
        <f>ROUNDUP($M$25+$M$26,2)</f>
        <v>0</v>
      </c>
      <c r="N28" s="140"/>
      <c r="O28" s="140"/>
      <c r="P28" s="140"/>
      <c r="R28" s="19"/>
    </row>
    <row r="29" spans="2:18" s="6" customFormat="1" ht="7.5" customHeight="1">
      <c r="B29" s="1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R29" s="19"/>
    </row>
    <row r="30" spans="2:18" s="6" customFormat="1" ht="15" customHeight="1">
      <c r="B30" s="18"/>
      <c r="D30" s="23" t="s">
        <v>29</v>
      </c>
      <c r="E30" s="23" t="s">
        <v>30</v>
      </c>
      <c r="F30" s="24">
        <v>0.21</v>
      </c>
      <c r="G30" s="84" t="s">
        <v>31</v>
      </c>
      <c r="H30" s="164">
        <f>ROUNDUP((SUM($BE$113:$BE$114)+SUM($BE$133:$BE$205)),2)</f>
        <v>0</v>
      </c>
      <c r="I30" s="140"/>
      <c r="J30" s="140"/>
      <c r="M30" s="164">
        <f>ROUNDUP((SUM($BE$113:$BE$114)+SUM($BE$133:$BE$205))*$F$30,1)</f>
        <v>0</v>
      </c>
      <c r="N30" s="140"/>
      <c r="O30" s="140"/>
      <c r="P30" s="140"/>
      <c r="R30" s="19"/>
    </row>
    <row r="31" spans="2:18" s="6" customFormat="1" ht="15" customHeight="1">
      <c r="B31" s="18"/>
      <c r="E31" s="23" t="s">
        <v>32</v>
      </c>
      <c r="F31" s="24">
        <v>0.15</v>
      </c>
      <c r="G31" s="84" t="s">
        <v>31</v>
      </c>
      <c r="H31" s="164">
        <f>ROUNDUP((SUM($BF$113:$BF$114)+SUM($BF$133:$BF$205)),2)</f>
        <v>0</v>
      </c>
      <c r="I31" s="140"/>
      <c r="J31" s="140"/>
      <c r="M31" s="164">
        <f>ROUNDUP((SUM($BF$113:$BF$114)+SUM($BF$133:$BF$205))*$F$31,1)</f>
        <v>0</v>
      </c>
      <c r="N31" s="140"/>
      <c r="O31" s="140"/>
      <c r="P31" s="140"/>
      <c r="R31" s="19"/>
    </row>
    <row r="32" spans="2:18" s="6" customFormat="1" ht="15" hidden="1" customHeight="1">
      <c r="B32" s="18"/>
      <c r="E32" s="23" t="s">
        <v>33</v>
      </c>
      <c r="F32" s="24">
        <v>0.21</v>
      </c>
      <c r="G32" s="84" t="s">
        <v>31</v>
      </c>
      <c r="H32" s="164">
        <f>ROUNDUP((SUM($BG$113:$BG$114)+SUM($BG$133:$BG$205)),2)</f>
        <v>0</v>
      </c>
      <c r="I32" s="140"/>
      <c r="J32" s="140"/>
      <c r="M32" s="164">
        <v>0</v>
      </c>
      <c r="N32" s="140"/>
      <c r="O32" s="140"/>
      <c r="P32" s="140"/>
      <c r="R32" s="19"/>
    </row>
    <row r="33" spans="2:18" s="6" customFormat="1" ht="15" hidden="1" customHeight="1">
      <c r="B33" s="18"/>
      <c r="E33" s="23" t="s">
        <v>34</v>
      </c>
      <c r="F33" s="24">
        <v>0.15</v>
      </c>
      <c r="G33" s="84" t="s">
        <v>31</v>
      </c>
      <c r="H33" s="164">
        <f>ROUNDUP((SUM($BH$113:$BH$114)+SUM($BH$133:$BH$205)),2)</f>
        <v>0</v>
      </c>
      <c r="I33" s="140"/>
      <c r="J33" s="140"/>
      <c r="M33" s="164">
        <v>0</v>
      </c>
      <c r="N33" s="140"/>
      <c r="O33" s="140"/>
      <c r="P33" s="140"/>
      <c r="R33" s="19"/>
    </row>
    <row r="34" spans="2:18" s="6" customFormat="1" ht="15" hidden="1" customHeight="1">
      <c r="B34" s="18"/>
      <c r="E34" s="23" t="s">
        <v>35</v>
      </c>
      <c r="F34" s="24">
        <v>0</v>
      </c>
      <c r="G34" s="84" t="s">
        <v>31</v>
      </c>
      <c r="H34" s="164">
        <f>ROUNDUP((SUM($BI$113:$BI$114)+SUM($BI$133:$BI$205)),2)</f>
        <v>0</v>
      </c>
      <c r="I34" s="140"/>
      <c r="J34" s="140"/>
      <c r="M34" s="164">
        <v>0</v>
      </c>
      <c r="N34" s="140"/>
      <c r="O34" s="140"/>
      <c r="P34" s="140"/>
      <c r="R34" s="19"/>
    </row>
    <row r="35" spans="2:18" s="6" customFormat="1" ht="7.5" customHeight="1">
      <c r="B35" s="18"/>
      <c r="R35" s="19"/>
    </row>
    <row r="36" spans="2:18" s="6" customFormat="1" ht="26.25" customHeight="1">
      <c r="B36" s="18"/>
      <c r="C36" s="27"/>
      <c r="D36" s="28" t="s">
        <v>36</v>
      </c>
      <c r="E36" s="29"/>
      <c r="F36" s="29"/>
      <c r="G36" s="85" t="s">
        <v>37</v>
      </c>
      <c r="H36" s="30" t="s">
        <v>38</v>
      </c>
      <c r="I36" s="29"/>
      <c r="J36" s="29"/>
      <c r="K36" s="29"/>
      <c r="L36" s="137">
        <f>ROUNDUP(SUM($M$28:$M$34),2)</f>
        <v>0</v>
      </c>
      <c r="M36" s="136"/>
      <c r="N36" s="136"/>
      <c r="O36" s="136"/>
      <c r="P36" s="138"/>
      <c r="Q36" s="27"/>
      <c r="R36" s="19"/>
    </row>
    <row r="37" spans="2:18" s="6" customFormat="1" ht="15" customHeight="1">
      <c r="B37" s="18"/>
      <c r="R37" s="19"/>
    </row>
    <row r="38" spans="2:18" s="6" customFormat="1" ht="15" customHeight="1">
      <c r="B38" s="18"/>
      <c r="R38" s="19"/>
    </row>
    <row r="39" spans="2:18" s="2" customFormat="1" ht="14.25" customHeight="1">
      <c r="B39" s="10"/>
      <c r="R39" s="11"/>
    </row>
    <row r="40" spans="2:18" s="2" customFormat="1" ht="14.25" customHeight="1">
      <c r="B40" s="10"/>
      <c r="R40" s="11"/>
    </row>
    <row r="41" spans="2:18" s="2" customFormat="1" ht="14.25" customHeight="1">
      <c r="B41" s="10"/>
      <c r="R41" s="11"/>
    </row>
    <row r="42" spans="2:18" s="2" customFormat="1" ht="14.25" customHeight="1">
      <c r="B42" s="10"/>
      <c r="R42" s="11"/>
    </row>
    <row r="43" spans="2:18" s="2" customFormat="1" ht="14.25" customHeight="1">
      <c r="B43" s="10"/>
      <c r="R43" s="11"/>
    </row>
    <row r="44" spans="2:18" s="2" customFormat="1" ht="14.25" customHeight="1">
      <c r="B44" s="10"/>
      <c r="R44" s="11"/>
    </row>
    <row r="45" spans="2:18" s="2" customFormat="1" ht="14.25" customHeight="1">
      <c r="B45" s="10"/>
      <c r="R45" s="11"/>
    </row>
    <row r="46" spans="2:18" s="2" customFormat="1" ht="14.25" customHeight="1">
      <c r="B46" s="10"/>
      <c r="R46" s="11"/>
    </row>
    <row r="47" spans="2:18" s="2" customFormat="1" ht="14.25" customHeight="1">
      <c r="B47" s="10"/>
      <c r="R47" s="11"/>
    </row>
    <row r="48" spans="2:18" s="2" customFormat="1" ht="14.25" customHeight="1">
      <c r="B48" s="10"/>
      <c r="R48" s="11"/>
    </row>
    <row r="49" spans="2:18" s="2" customFormat="1" ht="14.25" customHeight="1">
      <c r="B49" s="10"/>
      <c r="R49" s="11"/>
    </row>
    <row r="50" spans="2:18" s="6" customFormat="1" ht="15.75" customHeight="1">
      <c r="B50" s="18"/>
      <c r="D50" s="31" t="s">
        <v>39</v>
      </c>
      <c r="E50" s="32"/>
      <c r="F50" s="32"/>
      <c r="G50" s="32"/>
      <c r="H50" s="33"/>
      <c r="J50" s="31" t="s">
        <v>40</v>
      </c>
      <c r="K50" s="32"/>
      <c r="L50" s="32"/>
      <c r="M50" s="32"/>
      <c r="N50" s="32"/>
      <c r="O50" s="32"/>
      <c r="P50" s="33"/>
      <c r="R50" s="19"/>
    </row>
    <row r="51" spans="2:18" s="2" customFormat="1" ht="14.25" customHeight="1">
      <c r="B51" s="10"/>
      <c r="D51" s="34"/>
      <c r="H51" s="35"/>
      <c r="J51" s="34"/>
      <c r="P51" s="35"/>
      <c r="R51" s="11"/>
    </row>
    <row r="52" spans="2:18" s="2" customFormat="1" ht="14.25" customHeight="1">
      <c r="B52" s="10"/>
      <c r="D52" s="34"/>
      <c r="H52" s="35"/>
      <c r="J52" s="34"/>
      <c r="P52" s="35"/>
      <c r="R52" s="11"/>
    </row>
    <row r="53" spans="2:18" s="2" customFormat="1" ht="14.25" customHeight="1">
      <c r="B53" s="10"/>
      <c r="D53" s="34"/>
      <c r="H53" s="35"/>
      <c r="J53" s="34"/>
      <c r="P53" s="35"/>
      <c r="R53" s="11"/>
    </row>
    <row r="54" spans="2:18" s="2" customFormat="1" ht="14.25" customHeight="1">
      <c r="B54" s="10"/>
      <c r="D54" s="34"/>
      <c r="H54" s="35"/>
      <c r="J54" s="34"/>
      <c r="P54" s="35"/>
      <c r="R54" s="11"/>
    </row>
    <row r="55" spans="2:18" s="2" customFormat="1" ht="14.25" customHeight="1">
      <c r="B55" s="10"/>
      <c r="D55" s="34"/>
      <c r="H55" s="35"/>
      <c r="J55" s="34"/>
      <c r="P55" s="35"/>
      <c r="R55" s="11"/>
    </row>
    <row r="56" spans="2:18" s="2" customFormat="1" ht="14.25" customHeight="1">
      <c r="B56" s="10"/>
      <c r="D56" s="34"/>
      <c r="H56" s="35"/>
      <c r="J56" s="34"/>
      <c r="P56" s="35"/>
      <c r="R56" s="11"/>
    </row>
    <row r="57" spans="2:18" s="2" customFormat="1" ht="14.25" customHeight="1">
      <c r="B57" s="10"/>
      <c r="D57" s="34"/>
      <c r="H57" s="35"/>
      <c r="J57" s="34"/>
      <c r="P57" s="35"/>
      <c r="R57" s="11"/>
    </row>
    <row r="58" spans="2:18" s="2" customFormat="1" ht="14.25" customHeight="1">
      <c r="B58" s="10"/>
      <c r="D58" s="34"/>
      <c r="H58" s="35"/>
      <c r="J58" s="34"/>
      <c r="P58" s="35"/>
      <c r="R58" s="11"/>
    </row>
    <row r="59" spans="2:18" s="6" customFormat="1" ht="15.75" customHeight="1">
      <c r="B59" s="18"/>
      <c r="D59" s="36" t="s">
        <v>41</v>
      </c>
      <c r="E59" s="37"/>
      <c r="F59" s="37"/>
      <c r="G59" s="38" t="s">
        <v>42</v>
      </c>
      <c r="H59" s="39"/>
      <c r="J59" s="36" t="s">
        <v>41</v>
      </c>
      <c r="K59" s="37"/>
      <c r="L59" s="37"/>
      <c r="M59" s="37"/>
      <c r="N59" s="38" t="s">
        <v>42</v>
      </c>
      <c r="O59" s="37"/>
      <c r="P59" s="39"/>
      <c r="R59" s="19"/>
    </row>
    <row r="60" spans="2:18" s="2" customFormat="1" ht="14.25" customHeight="1">
      <c r="B60" s="10"/>
      <c r="R60" s="11"/>
    </row>
    <row r="61" spans="2:18" s="6" customFormat="1" ht="15.75" customHeight="1">
      <c r="B61" s="18"/>
      <c r="D61" s="31" t="s">
        <v>43</v>
      </c>
      <c r="E61" s="32"/>
      <c r="F61" s="32"/>
      <c r="G61" s="32"/>
      <c r="H61" s="33"/>
      <c r="J61" s="31" t="s">
        <v>44</v>
      </c>
      <c r="K61" s="32"/>
      <c r="L61" s="32"/>
      <c r="M61" s="32"/>
      <c r="N61" s="32"/>
      <c r="O61" s="32"/>
      <c r="P61" s="33"/>
      <c r="R61" s="19"/>
    </row>
    <row r="62" spans="2:18" s="2" customFormat="1" ht="14.25" customHeight="1">
      <c r="B62" s="10"/>
      <c r="D62" s="34"/>
      <c r="H62" s="35"/>
      <c r="J62" s="34"/>
      <c r="P62" s="35"/>
      <c r="R62" s="11"/>
    </row>
    <row r="63" spans="2:18" s="2" customFormat="1" ht="14.25" customHeight="1">
      <c r="B63" s="10"/>
      <c r="D63" s="34"/>
      <c r="H63" s="35"/>
      <c r="J63" s="34"/>
      <c r="P63" s="35"/>
      <c r="R63" s="11"/>
    </row>
    <row r="64" spans="2:18" s="2" customFormat="1" ht="14.25" customHeight="1">
      <c r="B64" s="10"/>
      <c r="D64" s="34"/>
      <c r="H64" s="35"/>
      <c r="J64" s="34"/>
      <c r="P64" s="35"/>
      <c r="R64" s="11"/>
    </row>
    <row r="65" spans="2:18" s="2" customFormat="1" ht="14.25" customHeight="1">
      <c r="B65" s="10"/>
      <c r="D65" s="34"/>
      <c r="H65" s="35"/>
      <c r="J65" s="34"/>
      <c r="P65" s="35"/>
      <c r="R65" s="11"/>
    </row>
    <row r="66" spans="2:18" s="2" customFormat="1" ht="14.25" customHeight="1">
      <c r="B66" s="10"/>
      <c r="D66" s="34"/>
      <c r="H66" s="35"/>
      <c r="J66" s="34"/>
      <c r="P66" s="35"/>
      <c r="R66" s="11"/>
    </row>
    <row r="67" spans="2:18" s="2" customFormat="1" ht="14.25" customHeight="1">
      <c r="B67" s="10"/>
      <c r="D67" s="34"/>
      <c r="H67" s="35"/>
      <c r="J67" s="34"/>
      <c r="P67" s="35"/>
      <c r="R67" s="11"/>
    </row>
    <row r="68" spans="2:18" s="2" customFormat="1" ht="14.25" customHeight="1">
      <c r="B68" s="10"/>
      <c r="D68" s="34"/>
      <c r="H68" s="35"/>
      <c r="J68" s="34"/>
      <c r="P68" s="35"/>
      <c r="R68" s="11"/>
    </row>
    <row r="69" spans="2:18" s="2" customFormat="1" ht="14.25" customHeight="1">
      <c r="B69" s="10"/>
      <c r="D69" s="34"/>
      <c r="H69" s="35"/>
      <c r="J69" s="34"/>
      <c r="P69" s="35"/>
      <c r="R69" s="11"/>
    </row>
    <row r="70" spans="2:18" s="6" customFormat="1" ht="15.75" customHeight="1">
      <c r="B70" s="18"/>
      <c r="D70" s="36" t="s">
        <v>41</v>
      </c>
      <c r="E70" s="37"/>
      <c r="F70" s="37"/>
      <c r="G70" s="38" t="s">
        <v>42</v>
      </c>
      <c r="H70" s="39"/>
      <c r="J70" s="36" t="s">
        <v>41</v>
      </c>
      <c r="K70" s="37"/>
      <c r="L70" s="37"/>
      <c r="M70" s="37"/>
      <c r="N70" s="38" t="s">
        <v>42</v>
      </c>
      <c r="O70" s="37"/>
      <c r="P70" s="39"/>
      <c r="R70" s="19"/>
    </row>
    <row r="71" spans="2:18" s="6" customFormat="1" ht="1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>
      <c r="B76" s="18"/>
      <c r="C76" s="139" t="s">
        <v>93</v>
      </c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9"/>
    </row>
    <row r="77" spans="2:18" s="6" customFormat="1" ht="7.5" customHeight="1">
      <c r="B77" s="18"/>
      <c r="R77" s="19"/>
    </row>
    <row r="78" spans="2:18" s="6" customFormat="1" ht="15" customHeight="1">
      <c r="B78" s="18"/>
      <c r="C78" s="14" t="s">
        <v>12</v>
      </c>
      <c r="F78" s="161" t="str">
        <f>$F$6</f>
        <v>13P162 - Rekonstrukce elektrokotelny - voj. ubytovna Na Skále - stanice Polom - Sedloňov</v>
      </c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R78" s="19"/>
    </row>
    <row r="79" spans="2:18" s="2" customFormat="1" ht="15.75" customHeight="1">
      <c r="B79" s="10"/>
      <c r="C79" s="14" t="s">
        <v>87</v>
      </c>
      <c r="F79" s="161" t="s">
        <v>88</v>
      </c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R79" s="11"/>
    </row>
    <row r="80" spans="2:18" s="6" customFormat="1" ht="15" customHeight="1">
      <c r="B80" s="18"/>
      <c r="C80" s="13" t="s">
        <v>89</v>
      </c>
      <c r="F80" s="143" t="str">
        <f>$F$8</f>
        <v>ELE_MAR - Elektro, měření a regulace</v>
      </c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R80" s="19"/>
    </row>
    <row r="81" spans="2:47" s="6" customFormat="1" ht="7.5" customHeight="1">
      <c r="B81" s="18"/>
      <c r="R81" s="19"/>
    </row>
    <row r="82" spans="2:47" s="6" customFormat="1" ht="18.75" customHeight="1">
      <c r="B82" s="18"/>
      <c r="C82" s="14" t="s">
        <v>14</v>
      </c>
      <c r="F82" s="15" t="str">
        <f>$F$10</f>
        <v xml:space="preserve"> </v>
      </c>
      <c r="K82" s="14" t="s">
        <v>16</v>
      </c>
      <c r="M82" s="162" t="str">
        <f>IF($O$10="","",$O$10)</f>
        <v>17.09.2013</v>
      </c>
      <c r="N82" s="140"/>
      <c r="O82" s="140"/>
      <c r="P82" s="140"/>
      <c r="R82" s="19"/>
    </row>
    <row r="83" spans="2:47" s="6" customFormat="1" ht="7.5" customHeight="1">
      <c r="B83" s="18"/>
      <c r="R83" s="19"/>
    </row>
    <row r="84" spans="2:47" s="6" customFormat="1" ht="15.75" customHeight="1">
      <c r="B84" s="18"/>
      <c r="C84" s="14" t="s">
        <v>18</v>
      </c>
      <c r="F84" s="15" t="str">
        <f>$E$13</f>
        <v xml:space="preserve"> </v>
      </c>
      <c r="K84" s="14" t="s">
        <v>23</v>
      </c>
      <c r="M84" s="144" t="str">
        <f>$E$19</f>
        <v xml:space="preserve"> </v>
      </c>
      <c r="N84" s="140"/>
      <c r="O84" s="140"/>
      <c r="P84" s="140"/>
      <c r="Q84" s="140"/>
      <c r="R84" s="19"/>
    </row>
    <row r="85" spans="2:47" s="6" customFormat="1" ht="15" customHeight="1">
      <c r="B85" s="18"/>
      <c r="C85" s="14" t="s">
        <v>22</v>
      </c>
      <c r="F85" s="15" t="str">
        <f>IF($E$16="","",$E$16)</f>
        <v xml:space="preserve"> </v>
      </c>
      <c r="K85" s="14" t="s">
        <v>24</v>
      </c>
      <c r="M85" s="144" t="str">
        <f>$E$22</f>
        <v xml:space="preserve"> </v>
      </c>
      <c r="N85" s="140"/>
      <c r="O85" s="140"/>
      <c r="P85" s="140"/>
      <c r="Q85" s="140"/>
      <c r="R85" s="19"/>
    </row>
    <row r="86" spans="2:47" s="6" customFormat="1" ht="11.25" customHeight="1">
      <c r="B86" s="18"/>
      <c r="R86" s="19"/>
    </row>
    <row r="87" spans="2:47" s="6" customFormat="1" ht="30" customHeight="1">
      <c r="B87" s="18"/>
      <c r="C87" s="165" t="s">
        <v>94</v>
      </c>
      <c r="D87" s="158"/>
      <c r="E87" s="158"/>
      <c r="F87" s="158"/>
      <c r="G87" s="158"/>
      <c r="H87" s="27"/>
      <c r="I87" s="27"/>
      <c r="J87" s="27"/>
      <c r="K87" s="27"/>
      <c r="L87" s="27"/>
      <c r="M87" s="27"/>
      <c r="N87" s="165" t="s">
        <v>95</v>
      </c>
      <c r="O87" s="140"/>
      <c r="P87" s="140"/>
      <c r="Q87" s="140"/>
      <c r="R87" s="19"/>
    </row>
    <row r="88" spans="2:47" s="6" customFormat="1" ht="11.25" customHeight="1">
      <c r="B88" s="18"/>
      <c r="R88" s="19"/>
    </row>
    <row r="89" spans="2:47" s="6" customFormat="1" ht="30" customHeight="1">
      <c r="B89" s="18"/>
      <c r="C89" s="56" t="s">
        <v>96</v>
      </c>
      <c r="N89" s="150">
        <f>ROUNDUP($N$133,2)</f>
        <v>0</v>
      </c>
      <c r="O89" s="140"/>
      <c r="P89" s="140"/>
      <c r="Q89" s="140"/>
      <c r="R89" s="19"/>
      <c r="AU89" s="6" t="s">
        <v>97</v>
      </c>
    </row>
    <row r="90" spans="2:47" s="61" customFormat="1" ht="25.5" customHeight="1">
      <c r="B90" s="86"/>
      <c r="D90" s="87" t="s">
        <v>98</v>
      </c>
      <c r="N90" s="166">
        <f>ROUNDUP($N$134,2)</f>
        <v>0</v>
      </c>
      <c r="O90" s="167"/>
      <c r="P90" s="167"/>
      <c r="Q90" s="167"/>
      <c r="R90" s="88"/>
    </row>
    <row r="91" spans="2:47" s="70" customFormat="1" ht="21" customHeight="1">
      <c r="B91" s="89"/>
      <c r="D91" s="72" t="s">
        <v>99</v>
      </c>
      <c r="N91" s="156">
        <f>ROUNDUP($N$135,2)</f>
        <v>0</v>
      </c>
      <c r="O91" s="167"/>
      <c r="P91" s="167"/>
      <c r="Q91" s="167"/>
      <c r="R91" s="90"/>
    </row>
    <row r="92" spans="2:47" s="70" customFormat="1" ht="21" customHeight="1">
      <c r="B92" s="89"/>
      <c r="D92" s="72" t="s">
        <v>100</v>
      </c>
      <c r="N92" s="156">
        <f>ROUNDUP($N$137,2)</f>
        <v>0</v>
      </c>
      <c r="O92" s="167"/>
      <c r="P92" s="167"/>
      <c r="Q92" s="167"/>
      <c r="R92" s="90"/>
    </row>
    <row r="93" spans="2:47" s="70" customFormat="1" ht="21" customHeight="1">
      <c r="B93" s="89"/>
      <c r="D93" s="72" t="s">
        <v>101</v>
      </c>
      <c r="N93" s="156">
        <f>ROUNDUP($N$140,2)</f>
        <v>0</v>
      </c>
      <c r="O93" s="167"/>
      <c r="P93" s="167"/>
      <c r="Q93" s="167"/>
      <c r="R93" s="90"/>
    </row>
    <row r="94" spans="2:47" s="70" customFormat="1" ht="21" customHeight="1">
      <c r="B94" s="89"/>
      <c r="D94" s="72" t="s">
        <v>102</v>
      </c>
      <c r="N94" s="156">
        <f>ROUNDUP($N$143,2)</f>
        <v>0</v>
      </c>
      <c r="O94" s="167"/>
      <c r="P94" s="167"/>
      <c r="Q94" s="167"/>
      <c r="R94" s="90"/>
    </row>
    <row r="95" spans="2:47" s="70" customFormat="1" ht="21" customHeight="1">
      <c r="B95" s="89"/>
      <c r="D95" s="72" t="s">
        <v>103</v>
      </c>
      <c r="N95" s="156">
        <f>ROUNDUP($N$146,2)</f>
        <v>0</v>
      </c>
      <c r="O95" s="167"/>
      <c r="P95" s="167"/>
      <c r="Q95" s="167"/>
      <c r="R95" s="90"/>
    </row>
    <row r="96" spans="2:47" s="61" customFormat="1" ht="25.5" customHeight="1">
      <c r="B96" s="86"/>
      <c r="D96" s="87" t="s">
        <v>104</v>
      </c>
      <c r="N96" s="166">
        <f>ROUNDUP($N$155,2)</f>
        <v>0</v>
      </c>
      <c r="O96" s="167"/>
      <c r="P96" s="167"/>
      <c r="Q96" s="167"/>
      <c r="R96" s="88"/>
    </row>
    <row r="97" spans="2:18" s="61" customFormat="1" ht="25.5" customHeight="1">
      <c r="B97" s="86"/>
      <c r="D97" s="87" t="s">
        <v>105</v>
      </c>
      <c r="N97" s="166">
        <f>ROUNDUP($N$159,2)</f>
        <v>0</v>
      </c>
      <c r="O97" s="167"/>
      <c r="P97" s="167"/>
      <c r="Q97" s="167"/>
      <c r="R97" s="88"/>
    </row>
    <row r="98" spans="2:18" s="70" customFormat="1" ht="21" customHeight="1">
      <c r="B98" s="89"/>
      <c r="D98" s="72" t="s">
        <v>106</v>
      </c>
      <c r="N98" s="156">
        <f>ROUNDUP($N$160,2)</f>
        <v>0</v>
      </c>
      <c r="O98" s="167"/>
      <c r="P98" s="167"/>
      <c r="Q98" s="167"/>
      <c r="R98" s="90"/>
    </row>
    <row r="99" spans="2:18" s="70" customFormat="1" ht="21" customHeight="1">
      <c r="B99" s="89"/>
      <c r="D99" s="72" t="s">
        <v>107</v>
      </c>
      <c r="N99" s="156">
        <f>ROUNDUP($N$162,2)</f>
        <v>0</v>
      </c>
      <c r="O99" s="167"/>
      <c r="P99" s="167"/>
      <c r="Q99" s="167"/>
      <c r="R99" s="90"/>
    </row>
    <row r="100" spans="2:18" s="70" customFormat="1" ht="21" customHeight="1">
      <c r="B100" s="89"/>
      <c r="D100" s="72" t="s">
        <v>108</v>
      </c>
      <c r="N100" s="156">
        <f>ROUNDUP($N$164,2)</f>
        <v>0</v>
      </c>
      <c r="O100" s="167"/>
      <c r="P100" s="167"/>
      <c r="Q100" s="167"/>
      <c r="R100" s="90"/>
    </row>
    <row r="101" spans="2:18" s="70" customFormat="1" ht="21" customHeight="1">
      <c r="B101" s="89"/>
      <c r="D101" s="72" t="s">
        <v>109</v>
      </c>
      <c r="N101" s="156">
        <f>ROUNDUP($N$166,2)</f>
        <v>0</v>
      </c>
      <c r="O101" s="167"/>
      <c r="P101" s="167"/>
      <c r="Q101" s="167"/>
      <c r="R101" s="90"/>
    </row>
    <row r="102" spans="2:18" s="61" customFormat="1" ht="25.5" customHeight="1">
      <c r="B102" s="86"/>
      <c r="D102" s="87" t="s">
        <v>110</v>
      </c>
      <c r="N102" s="166">
        <f>ROUNDUP($N$169,2)</f>
        <v>0</v>
      </c>
      <c r="O102" s="167"/>
      <c r="P102" s="167"/>
      <c r="Q102" s="167"/>
      <c r="R102" s="88"/>
    </row>
    <row r="103" spans="2:18" s="70" customFormat="1" ht="21" customHeight="1">
      <c r="B103" s="89"/>
      <c r="D103" s="72" t="s">
        <v>111</v>
      </c>
      <c r="N103" s="156">
        <f>ROUNDUP($N$170,2)</f>
        <v>0</v>
      </c>
      <c r="O103" s="167"/>
      <c r="P103" s="167"/>
      <c r="Q103" s="167"/>
      <c r="R103" s="90"/>
    </row>
    <row r="104" spans="2:18" s="70" customFormat="1" ht="21" customHeight="1">
      <c r="B104" s="89"/>
      <c r="D104" s="72" t="s">
        <v>112</v>
      </c>
      <c r="N104" s="156">
        <f>ROUNDUP($N$175,2)</f>
        <v>0</v>
      </c>
      <c r="O104" s="167"/>
      <c r="P104" s="167"/>
      <c r="Q104" s="167"/>
      <c r="R104" s="90"/>
    </row>
    <row r="105" spans="2:18" s="70" customFormat="1" ht="21" customHeight="1">
      <c r="B105" s="89"/>
      <c r="D105" s="72" t="s">
        <v>113</v>
      </c>
      <c r="N105" s="156">
        <f>ROUNDUP($N$179,2)</f>
        <v>0</v>
      </c>
      <c r="O105" s="167"/>
      <c r="P105" s="167"/>
      <c r="Q105" s="167"/>
      <c r="R105" s="90"/>
    </row>
    <row r="106" spans="2:18" s="70" customFormat="1" ht="21" customHeight="1">
      <c r="B106" s="89"/>
      <c r="D106" s="72" t="s">
        <v>114</v>
      </c>
      <c r="N106" s="156">
        <f>ROUNDUP($N$181,2)</f>
        <v>0</v>
      </c>
      <c r="O106" s="167"/>
      <c r="P106" s="167"/>
      <c r="Q106" s="167"/>
      <c r="R106" s="90"/>
    </row>
    <row r="107" spans="2:18" s="70" customFormat="1" ht="21" customHeight="1">
      <c r="B107" s="89"/>
      <c r="D107" s="72" t="s">
        <v>115</v>
      </c>
      <c r="N107" s="156">
        <f>ROUNDUP($N$185,2)</f>
        <v>0</v>
      </c>
      <c r="O107" s="167"/>
      <c r="P107" s="167"/>
      <c r="Q107" s="167"/>
      <c r="R107" s="90"/>
    </row>
    <row r="108" spans="2:18" s="70" customFormat="1" ht="21" customHeight="1">
      <c r="B108" s="89"/>
      <c r="D108" s="72" t="s">
        <v>116</v>
      </c>
      <c r="N108" s="156">
        <f>ROUNDUP($N$191,2)</f>
        <v>0</v>
      </c>
      <c r="O108" s="167"/>
      <c r="P108" s="167"/>
      <c r="Q108" s="167"/>
      <c r="R108" s="90"/>
    </row>
    <row r="109" spans="2:18" s="70" customFormat="1" ht="21" customHeight="1">
      <c r="B109" s="89"/>
      <c r="D109" s="72" t="s">
        <v>117</v>
      </c>
      <c r="N109" s="156">
        <f>ROUNDUP($N$197,2)</f>
        <v>0</v>
      </c>
      <c r="O109" s="167"/>
      <c r="P109" s="167"/>
      <c r="Q109" s="167"/>
      <c r="R109" s="90"/>
    </row>
    <row r="110" spans="2:18" s="70" customFormat="1" ht="21" customHeight="1">
      <c r="B110" s="89"/>
      <c r="D110" s="72" t="s">
        <v>118</v>
      </c>
      <c r="N110" s="156">
        <f>ROUNDUP($N$200,2)</f>
        <v>0</v>
      </c>
      <c r="O110" s="167"/>
      <c r="P110" s="167"/>
      <c r="Q110" s="167"/>
      <c r="R110" s="90"/>
    </row>
    <row r="111" spans="2:18" s="70" customFormat="1" ht="21" customHeight="1">
      <c r="B111" s="89"/>
      <c r="D111" s="72" t="s">
        <v>119</v>
      </c>
      <c r="N111" s="156">
        <f>ROUNDUP($N$202,2)</f>
        <v>0</v>
      </c>
      <c r="O111" s="167"/>
      <c r="P111" s="167"/>
      <c r="Q111" s="167"/>
      <c r="R111" s="90"/>
    </row>
    <row r="112" spans="2:18" s="6" customFormat="1" ht="22.5" customHeight="1">
      <c r="B112" s="18"/>
      <c r="R112" s="19"/>
    </row>
    <row r="113" spans="2:21" s="6" customFormat="1" ht="30" customHeight="1">
      <c r="B113" s="18"/>
      <c r="C113" s="56" t="s">
        <v>120</v>
      </c>
      <c r="N113" s="150">
        <v>0</v>
      </c>
      <c r="O113" s="140"/>
      <c r="P113" s="140"/>
      <c r="Q113" s="140"/>
      <c r="R113" s="19"/>
      <c r="T113" s="91"/>
      <c r="U113" s="92" t="s">
        <v>29</v>
      </c>
    </row>
    <row r="114" spans="2:21" s="6" customFormat="1" ht="18.75" customHeight="1">
      <c r="B114" s="18"/>
      <c r="R114" s="19"/>
    </row>
    <row r="115" spans="2:21" s="6" customFormat="1" ht="30" customHeight="1">
      <c r="B115" s="18"/>
      <c r="C115" s="82" t="s">
        <v>84</v>
      </c>
      <c r="D115" s="27"/>
      <c r="E115" s="27"/>
      <c r="F115" s="27"/>
      <c r="G115" s="27"/>
      <c r="H115" s="27"/>
      <c r="I115" s="27"/>
      <c r="J115" s="27"/>
      <c r="K115" s="27"/>
      <c r="L115" s="157">
        <f>ROUNDUP(SUM($N$89+$N$113),2)</f>
        <v>0</v>
      </c>
      <c r="M115" s="158"/>
      <c r="N115" s="158"/>
      <c r="O115" s="158"/>
      <c r="P115" s="158"/>
      <c r="Q115" s="158"/>
      <c r="R115" s="19"/>
    </row>
    <row r="116" spans="2:21" s="6" customFormat="1" ht="7.5" customHeight="1"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2"/>
    </row>
    <row r="120" spans="2:21" s="6" customFormat="1" ht="7.5" customHeight="1"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5"/>
    </row>
    <row r="121" spans="2:21" s="6" customFormat="1" ht="37.5" customHeight="1">
      <c r="B121" s="18"/>
      <c r="C121" s="139" t="s">
        <v>121</v>
      </c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9"/>
    </row>
    <row r="122" spans="2:21" s="6" customFormat="1" ht="7.5" customHeight="1">
      <c r="B122" s="18"/>
      <c r="R122" s="19"/>
    </row>
    <row r="123" spans="2:21" s="6" customFormat="1" ht="15" customHeight="1">
      <c r="B123" s="18"/>
      <c r="C123" s="14" t="s">
        <v>12</v>
      </c>
      <c r="F123" s="161" t="str">
        <f>$F$6</f>
        <v>13P162 - Rekonstrukce elektrokotelny - voj. ubytovna Na Skále - stanice Polom - Sedloňov</v>
      </c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R123" s="19"/>
    </row>
    <row r="124" spans="2:21" s="2" customFormat="1" ht="15.75" customHeight="1">
      <c r="B124" s="10"/>
      <c r="C124" s="14" t="s">
        <v>87</v>
      </c>
      <c r="F124" s="161" t="s">
        <v>88</v>
      </c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R124" s="11"/>
    </row>
    <row r="125" spans="2:21" s="6" customFormat="1" ht="15" customHeight="1">
      <c r="B125" s="18"/>
      <c r="C125" s="13" t="s">
        <v>89</v>
      </c>
      <c r="F125" s="143" t="str">
        <f>$F$8</f>
        <v>ELE_MAR - Elektro, měření a regulace</v>
      </c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R125" s="19"/>
    </row>
    <row r="126" spans="2:21" s="6" customFormat="1" ht="7.5" customHeight="1">
      <c r="B126" s="18"/>
      <c r="R126" s="19"/>
    </row>
    <row r="127" spans="2:21" s="6" customFormat="1" ht="18.75" customHeight="1">
      <c r="B127" s="18"/>
      <c r="C127" s="14" t="s">
        <v>14</v>
      </c>
      <c r="F127" s="15" t="str">
        <f>$F$10</f>
        <v xml:space="preserve"> </v>
      </c>
      <c r="K127" s="14" t="s">
        <v>16</v>
      </c>
      <c r="M127" s="162" t="str">
        <f>IF($O$10="","",$O$10)</f>
        <v>17.09.2013</v>
      </c>
      <c r="N127" s="140"/>
      <c r="O127" s="140"/>
      <c r="P127" s="140"/>
      <c r="R127" s="19"/>
    </row>
    <row r="128" spans="2:21" s="6" customFormat="1" ht="7.5" customHeight="1">
      <c r="B128" s="18"/>
      <c r="R128" s="19"/>
    </row>
    <row r="129" spans="2:64" s="6" customFormat="1" ht="15.75" customHeight="1">
      <c r="B129" s="18"/>
      <c r="C129" s="14" t="s">
        <v>18</v>
      </c>
      <c r="F129" s="15" t="str">
        <f>$E$13</f>
        <v xml:space="preserve"> </v>
      </c>
      <c r="K129" s="14" t="s">
        <v>23</v>
      </c>
      <c r="M129" s="144" t="str">
        <f>$E$19</f>
        <v xml:space="preserve"> </v>
      </c>
      <c r="N129" s="140"/>
      <c r="O129" s="140"/>
      <c r="P129" s="140"/>
      <c r="Q129" s="140"/>
      <c r="R129" s="19"/>
    </row>
    <row r="130" spans="2:64" s="6" customFormat="1" ht="15" customHeight="1">
      <c r="B130" s="18"/>
      <c r="C130" s="14" t="s">
        <v>22</v>
      </c>
      <c r="F130" s="15" t="str">
        <f>IF($E$16="","",$E$16)</f>
        <v xml:space="preserve"> </v>
      </c>
      <c r="K130" s="14" t="s">
        <v>24</v>
      </c>
      <c r="M130" s="144" t="str">
        <f>$E$22</f>
        <v xml:space="preserve"> </v>
      </c>
      <c r="N130" s="140"/>
      <c r="O130" s="140"/>
      <c r="P130" s="140"/>
      <c r="Q130" s="140"/>
      <c r="R130" s="19"/>
    </row>
    <row r="131" spans="2:64" s="6" customFormat="1" ht="11.25" customHeight="1">
      <c r="B131" s="18"/>
      <c r="R131" s="19"/>
    </row>
    <row r="132" spans="2:64" s="93" customFormat="1" ht="30" customHeight="1">
      <c r="B132" s="94"/>
      <c r="C132" s="95" t="s">
        <v>122</v>
      </c>
      <c r="D132" s="96" t="s">
        <v>123</v>
      </c>
      <c r="E132" s="96" t="s">
        <v>47</v>
      </c>
      <c r="F132" s="168" t="s">
        <v>124</v>
      </c>
      <c r="G132" s="169"/>
      <c r="H132" s="169"/>
      <c r="I132" s="169"/>
      <c r="J132" s="96" t="s">
        <v>125</v>
      </c>
      <c r="K132" s="96" t="s">
        <v>126</v>
      </c>
      <c r="L132" s="168" t="s">
        <v>127</v>
      </c>
      <c r="M132" s="169"/>
      <c r="N132" s="168" t="s">
        <v>128</v>
      </c>
      <c r="O132" s="169"/>
      <c r="P132" s="169"/>
      <c r="Q132" s="170"/>
      <c r="R132" s="97"/>
      <c r="T132" s="51" t="s">
        <v>129</v>
      </c>
      <c r="U132" s="52" t="s">
        <v>29</v>
      </c>
      <c r="V132" s="52" t="s">
        <v>130</v>
      </c>
      <c r="W132" s="52" t="s">
        <v>131</v>
      </c>
      <c r="X132" s="52" t="s">
        <v>132</v>
      </c>
      <c r="Y132" s="52" t="s">
        <v>133</v>
      </c>
      <c r="Z132" s="52" t="s">
        <v>134</v>
      </c>
      <c r="AA132" s="53" t="s">
        <v>135</v>
      </c>
    </row>
    <row r="133" spans="2:64" s="6" customFormat="1" ht="30" customHeight="1">
      <c r="B133" s="18"/>
      <c r="C133" s="56" t="s">
        <v>91</v>
      </c>
      <c r="N133" s="174">
        <f>$BK$133</f>
        <v>0</v>
      </c>
      <c r="O133" s="140"/>
      <c r="P133" s="140"/>
      <c r="Q133" s="140"/>
      <c r="R133" s="19"/>
      <c r="T133" s="55"/>
      <c r="U133" s="32"/>
      <c r="V133" s="32"/>
      <c r="W133" s="98">
        <f>$W$134+$W$155+$W$159+$W$169</f>
        <v>0</v>
      </c>
      <c r="X133" s="32"/>
      <c r="Y133" s="98">
        <f>$Y$134+$Y$155+$Y$159+$Y$169</f>
        <v>0</v>
      </c>
      <c r="Z133" s="32"/>
      <c r="AA133" s="99">
        <f>$AA$134+$AA$155+$AA$159+$AA$169</f>
        <v>0</v>
      </c>
      <c r="AT133" s="6" t="s">
        <v>64</v>
      </c>
      <c r="AU133" s="6" t="s">
        <v>97</v>
      </c>
      <c r="BK133" s="100">
        <f>$BK$134+$BK$155+$BK$159+$BK$169</f>
        <v>0</v>
      </c>
    </row>
    <row r="134" spans="2:64" s="101" customFormat="1" ht="37.5" customHeight="1">
      <c r="B134" s="102"/>
      <c r="D134" s="103" t="s">
        <v>98</v>
      </c>
      <c r="N134" s="175">
        <f>$BK$134</f>
        <v>0</v>
      </c>
      <c r="O134" s="176"/>
      <c r="P134" s="176"/>
      <c r="Q134" s="176"/>
      <c r="R134" s="105"/>
      <c r="T134" s="106"/>
      <c r="W134" s="107">
        <f>$W$135+$W$137+$W$140+$W$143+$W$146</f>
        <v>0</v>
      </c>
      <c r="Y134" s="107">
        <f>$Y$135+$Y$137+$Y$140+$Y$143+$Y$146</f>
        <v>0</v>
      </c>
      <c r="AA134" s="108">
        <f>$AA$135+$AA$137+$AA$140+$AA$143+$AA$146</f>
        <v>0</v>
      </c>
      <c r="AR134" s="104" t="s">
        <v>72</v>
      </c>
      <c r="AT134" s="104" t="s">
        <v>64</v>
      </c>
      <c r="AU134" s="104" t="s">
        <v>65</v>
      </c>
      <c r="AY134" s="104" t="s">
        <v>136</v>
      </c>
      <c r="BK134" s="109">
        <f>$BK$135+$BK$137+$BK$140+$BK$143+$BK$146</f>
        <v>0</v>
      </c>
    </row>
    <row r="135" spans="2:64" s="101" customFormat="1" ht="21" customHeight="1">
      <c r="B135" s="102"/>
      <c r="D135" s="110" t="s">
        <v>99</v>
      </c>
      <c r="N135" s="177">
        <f>$BK$135</f>
        <v>0</v>
      </c>
      <c r="O135" s="176"/>
      <c r="P135" s="176"/>
      <c r="Q135" s="176"/>
      <c r="R135" s="105"/>
      <c r="T135" s="106"/>
      <c r="W135" s="107">
        <f>$W$136</f>
        <v>0</v>
      </c>
      <c r="Y135" s="107">
        <f>$Y$136</f>
        <v>0</v>
      </c>
      <c r="AA135" s="108">
        <f>$AA$136</f>
        <v>0</v>
      </c>
      <c r="AR135" s="104" t="s">
        <v>72</v>
      </c>
      <c r="AT135" s="104" t="s">
        <v>64</v>
      </c>
      <c r="AU135" s="104" t="s">
        <v>72</v>
      </c>
      <c r="AY135" s="104" t="s">
        <v>136</v>
      </c>
      <c r="BK135" s="109">
        <f>$BK$136</f>
        <v>0</v>
      </c>
    </row>
    <row r="136" spans="2:64" s="6" customFormat="1" ht="15.75" customHeight="1">
      <c r="B136" s="18"/>
      <c r="C136" s="111" t="s">
        <v>137</v>
      </c>
      <c r="D136" s="111" t="s">
        <v>138</v>
      </c>
      <c r="E136" s="112" t="s">
        <v>139</v>
      </c>
      <c r="F136" s="171" t="s">
        <v>140</v>
      </c>
      <c r="G136" s="172"/>
      <c r="H136" s="172"/>
      <c r="I136" s="172"/>
      <c r="J136" s="113" t="s">
        <v>141</v>
      </c>
      <c r="K136" s="114">
        <v>1</v>
      </c>
      <c r="L136" s="173"/>
      <c r="M136" s="172"/>
      <c r="N136" s="173"/>
      <c r="O136" s="172"/>
      <c r="P136" s="172"/>
      <c r="Q136" s="172"/>
      <c r="R136" s="19"/>
      <c r="T136" s="115"/>
      <c r="U136" s="25" t="s">
        <v>30</v>
      </c>
      <c r="V136" s="116">
        <v>0</v>
      </c>
      <c r="W136" s="116">
        <f>$V$136*$K$136</f>
        <v>0</v>
      </c>
      <c r="X136" s="116">
        <v>0</v>
      </c>
      <c r="Y136" s="116">
        <f>$X$136*$K$136</f>
        <v>0</v>
      </c>
      <c r="Z136" s="116">
        <v>0</v>
      </c>
      <c r="AA136" s="117">
        <f>$Z$136*$K$136</f>
        <v>0</v>
      </c>
      <c r="AR136" s="6" t="s">
        <v>142</v>
      </c>
      <c r="AT136" s="6" t="s">
        <v>138</v>
      </c>
      <c r="AU136" s="6" t="s">
        <v>76</v>
      </c>
      <c r="AY136" s="6" t="s">
        <v>136</v>
      </c>
      <c r="BE136" s="118">
        <f>IF($U$136="základní",$N$136,0)</f>
        <v>0</v>
      </c>
      <c r="BF136" s="118">
        <f>IF($U$136="snížená",$N$136,0)</f>
        <v>0</v>
      </c>
      <c r="BG136" s="118">
        <f>IF($U$136="zákl. přenesená",$N$136,0)</f>
        <v>0</v>
      </c>
      <c r="BH136" s="118">
        <f>IF($U$136="sníž. přenesená",$N$136,0)</f>
        <v>0</v>
      </c>
      <c r="BI136" s="118">
        <f>IF($U$136="nulová",$N$136,0)</f>
        <v>0</v>
      </c>
      <c r="BJ136" s="6" t="s">
        <v>72</v>
      </c>
      <c r="BK136" s="118">
        <f>ROUND($L$136*$K$136,2)</f>
        <v>0</v>
      </c>
      <c r="BL136" s="6" t="s">
        <v>142</v>
      </c>
    </row>
    <row r="137" spans="2:64" s="101" customFormat="1" ht="30.75" customHeight="1">
      <c r="B137" s="102"/>
      <c r="D137" s="110" t="s">
        <v>100</v>
      </c>
      <c r="N137" s="177"/>
      <c r="O137" s="176"/>
      <c r="P137" s="176"/>
      <c r="Q137" s="176"/>
      <c r="R137" s="105"/>
      <c r="T137" s="106"/>
      <c r="W137" s="107">
        <f>SUM($W$138:$W$139)</f>
        <v>0</v>
      </c>
      <c r="Y137" s="107">
        <f>SUM($Y$138:$Y$139)</f>
        <v>0</v>
      </c>
      <c r="AA137" s="108">
        <f>SUM($AA$138:$AA$139)</f>
        <v>0</v>
      </c>
      <c r="AR137" s="104" t="s">
        <v>72</v>
      </c>
      <c r="AT137" s="104" t="s">
        <v>64</v>
      </c>
      <c r="AU137" s="104" t="s">
        <v>72</v>
      </c>
      <c r="AY137" s="104" t="s">
        <v>136</v>
      </c>
      <c r="BK137" s="109">
        <f>SUM($BK$138:$BK$139)</f>
        <v>0</v>
      </c>
    </row>
    <row r="138" spans="2:64" s="6" customFormat="1" ht="15.75" customHeight="1">
      <c r="B138" s="18"/>
      <c r="C138" s="111" t="s">
        <v>143</v>
      </c>
      <c r="D138" s="111" t="s">
        <v>138</v>
      </c>
      <c r="E138" s="112" t="s">
        <v>144</v>
      </c>
      <c r="F138" s="171" t="s">
        <v>145</v>
      </c>
      <c r="G138" s="172"/>
      <c r="H138" s="172"/>
      <c r="I138" s="172"/>
      <c r="J138" s="113" t="s">
        <v>141</v>
      </c>
      <c r="K138" s="114">
        <v>1</v>
      </c>
      <c r="L138" s="173"/>
      <c r="M138" s="172"/>
      <c r="N138" s="173"/>
      <c r="O138" s="172"/>
      <c r="P138" s="172"/>
      <c r="Q138" s="172"/>
      <c r="R138" s="19"/>
      <c r="T138" s="115"/>
      <c r="U138" s="25" t="s">
        <v>30</v>
      </c>
      <c r="V138" s="116">
        <v>0</v>
      </c>
      <c r="W138" s="116">
        <f>$V$138*$K$138</f>
        <v>0</v>
      </c>
      <c r="X138" s="116">
        <v>0</v>
      </c>
      <c r="Y138" s="116">
        <f>$X$138*$K$138</f>
        <v>0</v>
      </c>
      <c r="Z138" s="116">
        <v>0</v>
      </c>
      <c r="AA138" s="117">
        <f>$Z$138*$K$138</f>
        <v>0</v>
      </c>
      <c r="AR138" s="6" t="s">
        <v>142</v>
      </c>
      <c r="AT138" s="6" t="s">
        <v>138</v>
      </c>
      <c r="AU138" s="6" t="s">
        <v>76</v>
      </c>
      <c r="AY138" s="6" t="s">
        <v>136</v>
      </c>
      <c r="BE138" s="118">
        <f>IF($U$138="základní",$N$138,0)</f>
        <v>0</v>
      </c>
      <c r="BF138" s="118">
        <f>IF($U$138="snížená",$N$138,0)</f>
        <v>0</v>
      </c>
      <c r="BG138" s="118">
        <f>IF($U$138="zákl. přenesená",$N$138,0)</f>
        <v>0</v>
      </c>
      <c r="BH138" s="118">
        <f>IF($U$138="sníž. přenesená",$N$138,0)</f>
        <v>0</v>
      </c>
      <c r="BI138" s="118">
        <f>IF($U$138="nulová",$N$138,0)</f>
        <v>0</v>
      </c>
      <c r="BJ138" s="6" t="s">
        <v>72</v>
      </c>
      <c r="BK138" s="118">
        <f>ROUND($L$138*$K$138,2)</f>
        <v>0</v>
      </c>
      <c r="BL138" s="6" t="s">
        <v>142</v>
      </c>
    </row>
    <row r="139" spans="2:64" s="6" customFormat="1" ht="15.75" customHeight="1">
      <c r="B139" s="18"/>
      <c r="C139" s="111" t="s">
        <v>146</v>
      </c>
      <c r="D139" s="111" t="s">
        <v>138</v>
      </c>
      <c r="E139" s="112" t="s">
        <v>147</v>
      </c>
      <c r="F139" s="171" t="s">
        <v>148</v>
      </c>
      <c r="G139" s="172"/>
      <c r="H139" s="172"/>
      <c r="I139" s="172"/>
      <c r="J139" s="113" t="s">
        <v>141</v>
      </c>
      <c r="K139" s="114">
        <v>1</v>
      </c>
      <c r="L139" s="173"/>
      <c r="M139" s="172"/>
      <c r="N139" s="173"/>
      <c r="O139" s="172"/>
      <c r="P139" s="172"/>
      <c r="Q139" s="172"/>
      <c r="R139" s="19"/>
      <c r="T139" s="115"/>
      <c r="U139" s="25" t="s">
        <v>30</v>
      </c>
      <c r="V139" s="116">
        <v>0</v>
      </c>
      <c r="W139" s="116">
        <f>$V$139*$K$139</f>
        <v>0</v>
      </c>
      <c r="X139" s="116">
        <v>0</v>
      </c>
      <c r="Y139" s="116">
        <f>$X$139*$K$139</f>
        <v>0</v>
      </c>
      <c r="Z139" s="116">
        <v>0</v>
      </c>
      <c r="AA139" s="117">
        <f>$Z$139*$K$139</f>
        <v>0</v>
      </c>
      <c r="AR139" s="6" t="s">
        <v>142</v>
      </c>
      <c r="AT139" s="6" t="s">
        <v>138</v>
      </c>
      <c r="AU139" s="6" t="s">
        <v>76</v>
      </c>
      <c r="AY139" s="6" t="s">
        <v>136</v>
      </c>
      <c r="BE139" s="118">
        <f>IF($U$139="základní",$N$139,0)</f>
        <v>0</v>
      </c>
      <c r="BF139" s="118">
        <f>IF($U$139="snížená",$N$139,0)</f>
        <v>0</v>
      </c>
      <c r="BG139" s="118">
        <f>IF($U$139="zákl. přenesená",$N$139,0)</f>
        <v>0</v>
      </c>
      <c r="BH139" s="118">
        <f>IF($U$139="sníž. přenesená",$N$139,0)</f>
        <v>0</v>
      </c>
      <c r="BI139" s="118">
        <f>IF($U$139="nulová",$N$139,0)</f>
        <v>0</v>
      </c>
      <c r="BJ139" s="6" t="s">
        <v>72</v>
      </c>
      <c r="BK139" s="118">
        <f>ROUND($L$139*$K$139,2)</f>
        <v>0</v>
      </c>
      <c r="BL139" s="6" t="s">
        <v>142</v>
      </c>
    </row>
    <row r="140" spans="2:64" s="101" customFormat="1" ht="30.75" customHeight="1">
      <c r="B140" s="102"/>
      <c r="D140" s="110" t="s">
        <v>101</v>
      </c>
      <c r="N140" s="177"/>
      <c r="O140" s="176"/>
      <c r="P140" s="176"/>
      <c r="Q140" s="176"/>
      <c r="R140" s="105"/>
      <c r="T140" s="106"/>
      <c r="W140" s="107">
        <f>SUM($W$141:$W$142)</f>
        <v>0</v>
      </c>
      <c r="Y140" s="107">
        <f>SUM($Y$141:$Y$142)</f>
        <v>0</v>
      </c>
      <c r="AA140" s="108">
        <f>SUM($AA$141:$AA$142)</f>
        <v>0</v>
      </c>
      <c r="AR140" s="104" t="s">
        <v>72</v>
      </c>
      <c r="AT140" s="104" t="s">
        <v>64</v>
      </c>
      <c r="AU140" s="104" t="s">
        <v>72</v>
      </c>
      <c r="AY140" s="104" t="s">
        <v>136</v>
      </c>
      <c r="BK140" s="109">
        <f>SUM($BK$141:$BK$142)</f>
        <v>0</v>
      </c>
    </row>
    <row r="141" spans="2:64" s="6" customFormat="1" ht="15.75" customHeight="1">
      <c r="B141" s="18"/>
      <c r="C141" s="111" t="s">
        <v>149</v>
      </c>
      <c r="D141" s="111" t="s">
        <v>138</v>
      </c>
      <c r="E141" s="112" t="s">
        <v>150</v>
      </c>
      <c r="F141" s="171" t="s">
        <v>151</v>
      </c>
      <c r="G141" s="172"/>
      <c r="H141" s="172"/>
      <c r="I141" s="172"/>
      <c r="J141" s="113" t="s">
        <v>141</v>
      </c>
      <c r="K141" s="114">
        <v>2</v>
      </c>
      <c r="L141" s="173"/>
      <c r="M141" s="172"/>
      <c r="N141" s="173"/>
      <c r="O141" s="172"/>
      <c r="P141" s="172"/>
      <c r="Q141" s="172"/>
      <c r="R141" s="19"/>
      <c r="T141" s="115"/>
      <c r="U141" s="25" t="s">
        <v>30</v>
      </c>
      <c r="V141" s="116">
        <v>0</v>
      </c>
      <c r="W141" s="116">
        <f>$V$141*$K$141</f>
        <v>0</v>
      </c>
      <c r="X141" s="116">
        <v>0</v>
      </c>
      <c r="Y141" s="116">
        <f>$X$141*$K$141</f>
        <v>0</v>
      </c>
      <c r="Z141" s="116">
        <v>0</v>
      </c>
      <c r="AA141" s="117">
        <f>$Z$141*$K$141</f>
        <v>0</v>
      </c>
      <c r="AR141" s="6" t="s">
        <v>142</v>
      </c>
      <c r="AT141" s="6" t="s">
        <v>138</v>
      </c>
      <c r="AU141" s="6" t="s">
        <v>76</v>
      </c>
      <c r="AY141" s="6" t="s">
        <v>136</v>
      </c>
      <c r="BE141" s="118">
        <f>IF($U$141="základní",$N$141,0)</f>
        <v>0</v>
      </c>
      <c r="BF141" s="118">
        <f>IF($U$141="snížená",$N$141,0)</f>
        <v>0</v>
      </c>
      <c r="BG141" s="118">
        <f>IF($U$141="zákl. přenesená",$N$141,0)</f>
        <v>0</v>
      </c>
      <c r="BH141" s="118">
        <f>IF($U$141="sníž. přenesená",$N$141,0)</f>
        <v>0</v>
      </c>
      <c r="BI141" s="118">
        <f>IF($U$141="nulová",$N$141,0)</f>
        <v>0</v>
      </c>
      <c r="BJ141" s="6" t="s">
        <v>72</v>
      </c>
      <c r="BK141" s="118">
        <f>ROUND($L$141*$K$141,2)</f>
        <v>0</v>
      </c>
      <c r="BL141" s="6" t="s">
        <v>142</v>
      </c>
    </row>
    <row r="142" spans="2:64" s="6" customFormat="1" ht="15.75" customHeight="1">
      <c r="B142" s="18"/>
      <c r="C142" s="111" t="s">
        <v>152</v>
      </c>
      <c r="D142" s="111" t="s">
        <v>138</v>
      </c>
      <c r="E142" s="112" t="s">
        <v>153</v>
      </c>
      <c r="F142" s="171" t="s">
        <v>154</v>
      </c>
      <c r="G142" s="172"/>
      <c r="H142" s="172"/>
      <c r="I142" s="172"/>
      <c r="J142" s="113" t="s">
        <v>141</v>
      </c>
      <c r="K142" s="114">
        <v>2</v>
      </c>
      <c r="L142" s="173"/>
      <c r="M142" s="172"/>
      <c r="N142" s="173"/>
      <c r="O142" s="172"/>
      <c r="P142" s="172"/>
      <c r="Q142" s="172"/>
      <c r="R142" s="19"/>
      <c r="T142" s="115"/>
      <c r="U142" s="25" t="s">
        <v>30</v>
      </c>
      <c r="V142" s="116">
        <v>0</v>
      </c>
      <c r="W142" s="116">
        <f>$V$142*$K$142</f>
        <v>0</v>
      </c>
      <c r="X142" s="116">
        <v>0</v>
      </c>
      <c r="Y142" s="116">
        <f>$X$142*$K$142</f>
        <v>0</v>
      </c>
      <c r="Z142" s="116">
        <v>0</v>
      </c>
      <c r="AA142" s="117">
        <f>$Z$142*$K$142</f>
        <v>0</v>
      </c>
      <c r="AR142" s="6" t="s">
        <v>142</v>
      </c>
      <c r="AT142" s="6" t="s">
        <v>138</v>
      </c>
      <c r="AU142" s="6" t="s">
        <v>76</v>
      </c>
      <c r="AY142" s="6" t="s">
        <v>136</v>
      </c>
      <c r="BE142" s="118">
        <f>IF($U$142="základní",$N$142,0)</f>
        <v>0</v>
      </c>
      <c r="BF142" s="118">
        <f>IF($U$142="snížená",$N$142,0)</f>
        <v>0</v>
      </c>
      <c r="BG142" s="118">
        <f>IF($U$142="zákl. přenesená",$N$142,0)</f>
        <v>0</v>
      </c>
      <c r="BH142" s="118">
        <f>IF($U$142="sníž. přenesená",$N$142,0)</f>
        <v>0</v>
      </c>
      <c r="BI142" s="118">
        <f>IF($U$142="nulová",$N$142,0)</f>
        <v>0</v>
      </c>
      <c r="BJ142" s="6" t="s">
        <v>72</v>
      </c>
      <c r="BK142" s="118">
        <f>ROUND($L$142*$K$142,2)</f>
        <v>0</v>
      </c>
      <c r="BL142" s="6" t="s">
        <v>142</v>
      </c>
    </row>
    <row r="143" spans="2:64" s="101" customFormat="1" ht="30.75" customHeight="1">
      <c r="B143" s="102"/>
      <c r="D143" s="110" t="s">
        <v>102</v>
      </c>
      <c r="N143" s="177"/>
      <c r="O143" s="176"/>
      <c r="P143" s="176"/>
      <c r="Q143" s="176"/>
      <c r="R143" s="105"/>
      <c r="T143" s="106"/>
      <c r="W143" s="107">
        <f>SUM($W$144:$W$145)</f>
        <v>0</v>
      </c>
      <c r="Y143" s="107">
        <f>SUM($Y$144:$Y$145)</f>
        <v>0</v>
      </c>
      <c r="AA143" s="108">
        <f>SUM($AA$144:$AA$145)</f>
        <v>0</v>
      </c>
      <c r="AR143" s="104" t="s">
        <v>72</v>
      </c>
      <c r="AT143" s="104" t="s">
        <v>64</v>
      </c>
      <c r="AU143" s="104" t="s">
        <v>72</v>
      </c>
      <c r="AY143" s="104" t="s">
        <v>136</v>
      </c>
      <c r="BK143" s="109">
        <f>SUM($BK$144:$BK$145)</f>
        <v>0</v>
      </c>
    </row>
    <row r="144" spans="2:64" s="6" customFormat="1" ht="15.75" customHeight="1">
      <c r="B144" s="18"/>
      <c r="C144" s="111" t="s">
        <v>155</v>
      </c>
      <c r="D144" s="111" t="s">
        <v>138</v>
      </c>
      <c r="E144" s="112" t="s">
        <v>156</v>
      </c>
      <c r="F144" s="171" t="s">
        <v>157</v>
      </c>
      <c r="G144" s="172"/>
      <c r="H144" s="172"/>
      <c r="I144" s="172"/>
      <c r="J144" s="113" t="s">
        <v>141</v>
      </c>
      <c r="K144" s="114">
        <v>1</v>
      </c>
      <c r="L144" s="173"/>
      <c r="M144" s="172"/>
      <c r="N144" s="173"/>
      <c r="O144" s="172"/>
      <c r="P144" s="172"/>
      <c r="Q144" s="172"/>
      <c r="R144" s="19"/>
      <c r="T144" s="115"/>
      <c r="U144" s="25" t="s">
        <v>30</v>
      </c>
      <c r="V144" s="116">
        <v>0</v>
      </c>
      <c r="W144" s="116">
        <f>$V$144*$K$144</f>
        <v>0</v>
      </c>
      <c r="X144" s="116">
        <v>0</v>
      </c>
      <c r="Y144" s="116">
        <f>$X$144*$K$144</f>
        <v>0</v>
      </c>
      <c r="Z144" s="116">
        <v>0</v>
      </c>
      <c r="AA144" s="117">
        <f>$Z$144*$K$144</f>
        <v>0</v>
      </c>
      <c r="AR144" s="6" t="s">
        <v>142</v>
      </c>
      <c r="AT144" s="6" t="s">
        <v>138</v>
      </c>
      <c r="AU144" s="6" t="s">
        <v>76</v>
      </c>
      <c r="AY144" s="6" t="s">
        <v>136</v>
      </c>
      <c r="BE144" s="118">
        <f>IF($U$144="základní",$N$144,0)</f>
        <v>0</v>
      </c>
      <c r="BF144" s="118">
        <f>IF($U$144="snížená",$N$144,0)</f>
        <v>0</v>
      </c>
      <c r="BG144" s="118">
        <f>IF($U$144="zákl. přenesená",$N$144,0)</f>
        <v>0</v>
      </c>
      <c r="BH144" s="118">
        <f>IF($U$144="sníž. přenesená",$N$144,0)</f>
        <v>0</v>
      </c>
      <c r="BI144" s="118">
        <f>IF($U$144="nulová",$N$144,0)</f>
        <v>0</v>
      </c>
      <c r="BJ144" s="6" t="s">
        <v>72</v>
      </c>
      <c r="BK144" s="118">
        <f>ROUND($L$144*$K$144,2)</f>
        <v>0</v>
      </c>
      <c r="BL144" s="6" t="s">
        <v>142</v>
      </c>
    </row>
    <row r="145" spans="2:64" s="6" customFormat="1" ht="27" customHeight="1">
      <c r="B145" s="18"/>
      <c r="C145" s="111" t="s">
        <v>158</v>
      </c>
      <c r="D145" s="111" t="s">
        <v>138</v>
      </c>
      <c r="E145" s="112" t="s">
        <v>159</v>
      </c>
      <c r="F145" s="171" t="s">
        <v>160</v>
      </c>
      <c r="G145" s="172"/>
      <c r="H145" s="172"/>
      <c r="I145" s="172"/>
      <c r="J145" s="113" t="s">
        <v>141</v>
      </c>
      <c r="K145" s="114">
        <v>1</v>
      </c>
      <c r="L145" s="173"/>
      <c r="M145" s="172"/>
      <c r="N145" s="173"/>
      <c r="O145" s="172"/>
      <c r="P145" s="172"/>
      <c r="Q145" s="172"/>
      <c r="R145" s="19"/>
      <c r="T145" s="115"/>
      <c r="U145" s="25" t="s">
        <v>30</v>
      </c>
      <c r="V145" s="116">
        <v>0</v>
      </c>
      <c r="W145" s="116">
        <f>$V$145*$K$145</f>
        <v>0</v>
      </c>
      <c r="X145" s="116">
        <v>0</v>
      </c>
      <c r="Y145" s="116">
        <f>$X$145*$K$145</f>
        <v>0</v>
      </c>
      <c r="Z145" s="116">
        <v>0</v>
      </c>
      <c r="AA145" s="117">
        <f>$Z$145*$K$145</f>
        <v>0</v>
      </c>
      <c r="AR145" s="6" t="s">
        <v>142</v>
      </c>
      <c r="AT145" s="6" t="s">
        <v>138</v>
      </c>
      <c r="AU145" s="6" t="s">
        <v>76</v>
      </c>
      <c r="AY145" s="6" t="s">
        <v>136</v>
      </c>
      <c r="BE145" s="118">
        <f>IF($U$145="základní",$N$145,0)</f>
        <v>0</v>
      </c>
      <c r="BF145" s="118">
        <f>IF($U$145="snížená",$N$145,0)</f>
        <v>0</v>
      </c>
      <c r="BG145" s="118">
        <f>IF($U$145="zákl. přenesená",$N$145,0)</f>
        <v>0</v>
      </c>
      <c r="BH145" s="118">
        <f>IF($U$145="sníž. přenesená",$N$145,0)</f>
        <v>0</v>
      </c>
      <c r="BI145" s="118">
        <f>IF($U$145="nulová",$N$145,0)</f>
        <v>0</v>
      </c>
      <c r="BJ145" s="6" t="s">
        <v>72</v>
      </c>
      <c r="BK145" s="118">
        <f>ROUND($L$145*$K$145,2)</f>
        <v>0</v>
      </c>
      <c r="BL145" s="6" t="s">
        <v>142</v>
      </c>
    </row>
    <row r="146" spans="2:64" s="101" customFormat="1" ht="30.75" customHeight="1">
      <c r="B146" s="102"/>
      <c r="D146" s="110" t="s">
        <v>103</v>
      </c>
      <c r="N146" s="177"/>
      <c r="O146" s="176"/>
      <c r="P146" s="176"/>
      <c r="Q146" s="176"/>
      <c r="R146" s="105"/>
      <c r="T146" s="106"/>
      <c r="W146" s="107">
        <f>SUM($W$147:$W$154)</f>
        <v>0</v>
      </c>
      <c r="Y146" s="107">
        <f>SUM($Y$147:$Y$154)</f>
        <v>0</v>
      </c>
      <c r="AA146" s="108">
        <f>SUM($AA$147:$AA$154)</f>
        <v>0</v>
      </c>
      <c r="AR146" s="104" t="s">
        <v>72</v>
      </c>
      <c r="AT146" s="104" t="s">
        <v>64</v>
      </c>
      <c r="AU146" s="104" t="s">
        <v>72</v>
      </c>
      <c r="AY146" s="104" t="s">
        <v>136</v>
      </c>
      <c r="BK146" s="109">
        <f>SUM($BK$147:$BK$154)</f>
        <v>0</v>
      </c>
    </row>
    <row r="147" spans="2:64" s="6" customFormat="1" ht="15.75" customHeight="1">
      <c r="B147" s="18"/>
      <c r="C147" s="111" t="s">
        <v>161</v>
      </c>
      <c r="D147" s="111" t="s">
        <v>138</v>
      </c>
      <c r="E147" s="112" t="s">
        <v>162</v>
      </c>
      <c r="F147" s="171" t="s">
        <v>163</v>
      </c>
      <c r="G147" s="172"/>
      <c r="H147" s="172"/>
      <c r="I147" s="172"/>
      <c r="J147" s="113" t="s">
        <v>141</v>
      </c>
      <c r="K147" s="114">
        <v>12</v>
      </c>
      <c r="L147" s="173"/>
      <c r="M147" s="172"/>
      <c r="N147" s="173"/>
      <c r="O147" s="172"/>
      <c r="P147" s="172"/>
      <c r="Q147" s="172"/>
      <c r="R147" s="19"/>
      <c r="T147" s="115"/>
      <c r="U147" s="25" t="s">
        <v>30</v>
      </c>
      <c r="V147" s="116">
        <v>0</v>
      </c>
      <c r="W147" s="116">
        <f>$V$147*$K$147</f>
        <v>0</v>
      </c>
      <c r="X147" s="116">
        <v>0</v>
      </c>
      <c r="Y147" s="116">
        <f>$X$147*$K$147</f>
        <v>0</v>
      </c>
      <c r="Z147" s="116">
        <v>0</v>
      </c>
      <c r="AA147" s="117">
        <f>$Z$147*$K$147</f>
        <v>0</v>
      </c>
      <c r="AR147" s="6" t="s">
        <v>142</v>
      </c>
      <c r="AT147" s="6" t="s">
        <v>138</v>
      </c>
      <c r="AU147" s="6" t="s">
        <v>76</v>
      </c>
      <c r="AY147" s="6" t="s">
        <v>136</v>
      </c>
      <c r="BE147" s="118">
        <f>IF($U$147="základní",$N$147,0)</f>
        <v>0</v>
      </c>
      <c r="BF147" s="118">
        <f>IF($U$147="snížená",$N$147,0)</f>
        <v>0</v>
      </c>
      <c r="BG147" s="118">
        <f>IF($U$147="zákl. přenesená",$N$147,0)</f>
        <v>0</v>
      </c>
      <c r="BH147" s="118">
        <f>IF($U$147="sníž. přenesená",$N$147,0)</f>
        <v>0</v>
      </c>
      <c r="BI147" s="118">
        <f>IF($U$147="nulová",$N$147,0)</f>
        <v>0</v>
      </c>
      <c r="BJ147" s="6" t="s">
        <v>72</v>
      </c>
      <c r="BK147" s="118">
        <f>ROUND($L$147*$K$147,2)</f>
        <v>0</v>
      </c>
      <c r="BL147" s="6" t="s">
        <v>142</v>
      </c>
    </row>
    <row r="148" spans="2:64" s="6" customFormat="1" ht="15.75" customHeight="1">
      <c r="B148" s="18"/>
      <c r="C148" s="111" t="s">
        <v>8</v>
      </c>
      <c r="D148" s="111" t="s">
        <v>138</v>
      </c>
      <c r="E148" s="112" t="s">
        <v>164</v>
      </c>
      <c r="F148" s="171" t="s">
        <v>165</v>
      </c>
      <c r="G148" s="172"/>
      <c r="H148" s="172"/>
      <c r="I148" s="172"/>
      <c r="J148" s="113" t="s">
        <v>141</v>
      </c>
      <c r="K148" s="114">
        <v>6</v>
      </c>
      <c r="L148" s="173"/>
      <c r="M148" s="172"/>
      <c r="N148" s="173"/>
      <c r="O148" s="172"/>
      <c r="P148" s="172"/>
      <c r="Q148" s="172"/>
      <c r="R148" s="19"/>
      <c r="T148" s="115"/>
      <c r="U148" s="25" t="s">
        <v>30</v>
      </c>
      <c r="V148" s="116">
        <v>0</v>
      </c>
      <c r="W148" s="116">
        <f>$V$148*$K$148</f>
        <v>0</v>
      </c>
      <c r="X148" s="116">
        <v>0</v>
      </c>
      <c r="Y148" s="116">
        <f>$X$148*$K$148</f>
        <v>0</v>
      </c>
      <c r="Z148" s="116">
        <v>0</v>
      </c>
      <c r="AA148" s="117">
        <f>$Z$148*$K$148</f>
        <v>0</v>
      </c>
      <c r="AR148" s="6" t="s">
        <v>142</v>
      </c>
      <c r="AT148" s="6" t="s">
        <v>138</v>
      </c>
      <c r="AU148" s="6" t="s">
        <v>76</v>
      </c>
      <c r="AY148" s="6" t="s">
        <v>136</v>
      </c>
      <c r="BE148" s="118">
        <f>IF($U$148="základní",$N$148,0)</f>
        <v>0</v>
      </c>
      <c r="BF148" s="118">
        <f>IF($U$148="snížená",$N$148,0)</f>
        <v>0</v>
      </c>
      <c r="BG148" s="118">
        <f>IF($U$148="zákl. přenesená",$N$148,0)</f>
        <v>0</v>
      </c>
      <c r="BH148" s="118">
        <f>IF($U$148="sníž. přenesená",$N$148,0)</f>
        <v>0</v>
      </c>
      <c r="BI148" s="118">
        <f>IF($U$148="nulová",$N$148,0)</f>
        <v>0</v>
      </c>
      <c r="BJ148" s="6" t="s">
        <v>72</v>
      </c>
      <c r="BK148" s="118">
        <f>ROUND($L$148*$K$148,2)</f>
        <v>0</v>
      </c>
      <c r="BL148" s="6" t="s">
        <v>142</v>
      </c>
    </row>
    <row r="149" spans="2:64" s="6" customFormat="1" ht="15.75" customHeight="1">
      <c r="B149" s="18"/>
      <c r="C149" s="111" t="s">
        <v>166</v>
      </c>
      <c r="D149" s="111" t="s">
        <v>138</v>
      </c>
      <c r="E149" s="112" t="s">
        <v>167</v>
      </c>
      <c r="F149" s="171" t="s">
        <v>168</v>
      </c>
      <c r="G149" s="172"/>
      <c r="H149" s="172"/>
      <c r="I149" s="172"/>
      <c r="J149" s="113" t="s">
        <v>141</v>
      </c>
      <c r="K149" s="114">
        <v>6</v>
      </c>
      <c r="L149" s="173"/>
      <c r="M149" s="172"/>
      <c r="N149" s="173"/>
      <c r="O149" s="172"/>
      <c r="P149" s="172"/>
      <c r="Q149" s="172"/>
      <c r="R149" s="19"/>
      <c r="T149" s="115"/>
      <c r="U149" s="25" t="s">
        <v>30</v>
      </c>
      <c r="V149" s="116">
        <v>0</v>
      </c>
      <c r="W149" s="116">
        <f>$V$149*$K$149</f>
        <v>0</v>
      </c>
      <c r="X149" s="116">
        <v>0</v>
      </c>
      <c r="Y149" s="116">
        <f>$X$149*$K$149</f>
        <v>0</v>
      </c>
      <c r="Z149" s="116">
        <v>0</v>
      </c>
      <c r="AA149" s="117">
        <f>$Z$149*$K$149</f>
        <v>0</v>
      </c>
      <c r="AR149" s="6" t="s">
        <v>142</v>
      </c>
      <c r="AT149" s="6" t="s">
        <v>138</v>
      </c>
      <c r="AU149" s="6" t="s">
        <v>76</v>
      </c>
      <c r="AY149" s="6" t="s">
        <v>136</v>
      </c>
      <c r="BE149" s="118">
        <f>IF($U$149="základní",$N$149,0)</f>
        <v>0</v>
      </c>
      <c r="BF149" s="118">
        <f>IF($U$149="snížená",$N$149,0)</f>
        <v>0</v>
      </c>
      <c r="BG149" s="118">
        <f>IF($U$149="zákl. přenesená",$N$149,0)</f>
        <v>0</v>
      </c>
      <c r="BH149" s="118">
        <f>IF($U$149="sníž. přenesená",$N$149,0)</f>
        <v>0</v>
      </c>
      <c r="BI149" s="118">
        <f>IF($U$149="nulová",$N$149,0)</f>
        <v>0</v>
      </c>
      <c r="BJ149" s="6" t="s">
        <v>72</v>
      </c>
      <c r="BK149" s="118">
        <f>ROUND($L$149*$K$149,2)</f>
        <v>0</v>
      </c>
      <c r="BL149" s="6" t="s">
        <v>142</v>
      </c>
    </row>
    <row r="150" spans="2:64" s="6" customFormat="1" ht="15.75" customHeight="1">
      <c r="B150" s="18"/>
      <c r="C150" s="111" t="s">
        <v>169</v>
      </c>
      <c r="D150" s="111" t="s">
        <v>138</v>
      </c>
      <c r="E150" s="112" t="s">
        <v>170</v>
      </c>
      <c r="F150" s="171" t="s">
        <v>171</v>
      </c>
      <c r="G150" s="172"/>
      <c r="H150" s="172"/>
      <c r="I150" s="172"/>
      <c r="J150" s="113" t="s">
        <v>141</v>
      </c>
      <c r="K150" s="114">
        <v>8</v>
      </c>
      <c r="L150" s="173"/>
      <c r="M150" s="172"/>
      <c r="N150" s="173"/>
      <c r="O150" s="172"/>
      <c r="P150" s="172"/>
      <c r="Q150" s="172"/>
      <c r="R150" s="19"/>
      <c r="T150" s="115"/>
      <c r="U150" s="25" t="s">
        <v>30</v>
      </c>
      <c r="V150" s="116">
        <v>0</v>
      </c>
      <c r="W150" s="116">
        <f>$V$150*$K$150</f>
        <v>0</v>
      </c>
      <c r="X150" s="116">
        <v>0</v>
      </c>
      <c r="Y150" s="116">
        <f>$X$150*$K$150</f>
        <v>0</v>
      </c>
      <c r="Z150" s="116">
        <v>0</v>
      </c>
      <c r="AA150" s="117">
        <f>$Z$150*$K$150</f>
        <v>0</v>
      </c>
      <c r="AR150" s="6" t="s">
        <v>142</v>
      </c>
      <c r="AT150" s="6" t="s">
        <v>138</v>
      </c>
      <c r="AU150" s="6" t="s">
        <v>76</v>
      </c>
      <c r="AY150" s="6" t="s">
        <v>136</v>
      </c>
      <c r="BE150" s="118">
        <f>IF($U$150="základní",$N$150,0)</f>
        <v>0</v>
      </c>
      <c r="BF150" s="118">
        <f>IF($U$150="snížená",$N$150,0)</f>
        <v>0</v>
      </c>
      <c r="BG150" s="118">
        <f>IF($U$150="zákl. přenesená",$N$150,0)</f>
        <v>0</v>
      </c>
      <c r="BH150" s="118">
        <f>IF($U$150="sníž. přenesená",$N$150,0)</f>
        <v>0</v>
      </c>
      <c r="BI150" s="118">
        <f>IF($U$150="nulová",$N$150,0)</f>
        <v>0</v>
      </c>
      <c r="BJ150" s="6" t="s">
        <v>72</v>
      </c>
      <c r="BK150" s="118">
        <f>ROUND($L$150*$K$150,2)</f>
        <v>0</v>
      </c>
      <c r="BL150" s="6" t="s">
        <v>142</v>
      </c>
    </row>
    <row r="151" spans="2:64" s="6" customFormat="1" ht="15.75" customHeight="1">
      <c r="B151" s="18"/>
      <c r="C151" s="111" t="s">
        <v>172</v>
      </c>
      <c r="D151" s="111" t="s">
        <v>138</v>
      </c>
      <c r="E151" s="112" t="s">
        <v>173</v>
      </c>
      <c r="F151" s="171" t="s">
        <v>174</v>
      </c>
      <c r="G151" s="172"/>
      <c r="H151" s="172"/>
      <c r="I151" s="172"/>
      <c r="J151" s="113" t="s">
        <v>141</v>
      </c>
      <c r="K151" s="114">
        <v>8</v>
      </c>
      <c r="L151" s="173"/>
      <c r="M151" s="172"/>
      <c r="N151" s="173"/>
      <c r="O151" s="172"/>
      <c r="P151" s="172"/>
      <c r="Q151" s="172"/>
      <c r="R151" s="19"/>
      <c r="T151" s="115"/>
      <c r="U151" s="25" t="s">
        <v>30</v>
      </c>
      <c r="V151" s="116">
        <v>0</v>
      </c>
      <c r="W151" s="116">
        <f>$V$151*$K$151</f>
        <v>0</v>
      </c>
      <c r="X151" s="116">
        <v>0</v>
      </c>
      <c r="Y151" s="116">
        <f>$X$151*$K$151</f>
        <v>0</v>
      </c>
      <c r="Z151" s="116">
        <v>0</v>
      </c>
      <c r="AA151" s="117">
        <f>$Z$151*$K$151</f>
        <v>0</v>
      </c>
      <c r="AR151" s="6" t="s">
        <v>142</v>
      </c>
      <c r="AT151" s="6" t="s">
        <v>138</v>
      </c>
      <c r="AU151" s="6" t="s">
        <v>76</v>
      </c>
      <c r="AY151" s="6" t="s">
        <v>136</v>
      </c>
      <c r="BE151" s="118">
        <f>IF($U$151="základní",$N$151,0)</f>
        <v>0</v>
      </c>
      <c r="BF151" s="118">
        <f>IF($U$151="snížená",$N$151,0)</f>
        <v>0</v>
      </c>
      <c r="BG151" s="118">
        <f>IF($U$151="zákl. přenesená",$N$151,0)</f>
        <v>0</v>
      </c>
      <c r="BH151" s="118">
        <f>IF($U$151="sníž. přenesená",$N$151,0)</f>
        <v>0</v>
      </c>
      <c r="BI151" s="118">
        <f>IF($U$151="nulová",$N$151,0)</f>
        <v>0</v>
      </c>
      <c r="BJ151" s="6" t="s">
        <v>72</v>
      </c>
      <c r="BK151" s="118">
        <f>ROUND($L$151*$K$151,2)</f>
        <v>0</v>
      </c>
      <c r="BL151" s="6" t="s">
        <v>142</v>
      </c>
    </row>
    <row r="152" spans="2:64" s="6" customFormat="1" ht="15.75" customHeight="1">
      <c r="B152" s="18"/>
      <c r="C152" s="111" t="s">
        <v>175</v>
      </c>
      <c r="D152" s="111" t="s">
        <v>138</v>
      </c>
      <c r="E152" s="112" t="s">
        <v>176</v>
      </c>
      <c r="F152" s="171" t="s">
        <v>177</v>
      </c>
      <c r="G152" s="172"/>
      <c r="H152" s="172"/>
      <c r="I152" s="172"/>
      <c r="J152" s="113" t="s">
        <v>141</v>
      </c>
      <c r="K152" s="114">
        <v>1</v>
      </c>
      <c r="L152" s="173"/>
      <c r="M152" s="172"/>
      <c r="N152" s="173"/>
      <c r="O152" s="172"/>
      <c r="P152" s="172"/>
      <c r="Q152" s="172"/>
      <c r="R152" s="19"/>
      <c r="T152" s="115"/>
      <c r="U152" s="25" t="s">
        <v>30</v>
      </c>
      <c r="V152" s="116">
        <v>0</v>
      </c>
      <c r="W152" s="116">
        <f>$V$152*$K$152</f>
        <v>0</v>
      </c>
      <c r="X152" s="116">
        <v>0</v>
      </c>
      <c r="Y152" s="116">
        <f>$X$152*$K$152</f>
        <v>0</v>
      </c>
      <c r="Z152" s="116">
        <v>0</v>
      </c>
      <c r="AA152" s="117">
        <f>$Z$152*$K$152</f>
        <v>0</v>
      </c>
      <c r="AR152" s="6" t="s">
        <v>142</v>
      </c>
      <c r="AT152" s="6" t="s">
        <v>138</v>
      </c>
      <c r="AU152" s="6" t="s">
        <v>76</v>
      </c>
      <c r="AY152" s="6" t="s">
        <v>136</v>
      </c>
      <c r="BE152" s="118">
        <f>IF($U$152="základní",$N$152,0)</f>
        <v>0</v>
      </c>
      <c r="BF152" s="118">
        <f>IF($U$152="snížená",$N$152,0)</f>
        <v>0</v>
      </c>
      <c r="BG152" s="118">
        <f>IF($U$152="zákl. přenesená",$N$152,0)</f>
        <v>0</v>
      </c>
      <c r="BH152" s="118">
        <f>IF($U$152="sníž. přenesená",$N$152,0)</f>
        <v>0</v>
      </c>
      <c r="BI152" s="118">
        <f>IF($U$152="nulová",$N$152,0)</f>
        <v>0</v>
      </c>
      <c r="BJ152" s="6" t="s">
        <v>72</v>
      </c>
      <c r="BK152" s="118">
        <f>ROUND($L$152*$K$152,2)</f>
        <v>0</v>
      </c>
      <c r="BL152" s="6" t="s">
        <v>142</v>
      </c>
    </row>
    <row r="153" spans="2:64" s="6" customFormat="1" ht="15.75" customHeight="1">
      <c r="B153" s="18"/>
      <c r="C153" s="111" t="s">
        <v>178</v>
      </c>
      <c r="D153" s="111" t="s">
        <v>138</v>
      </c>
      <c r="E153" s="112" t="s">
        <v>179</v>
      </c>
      <c r="F153" s="171" t="s">
        <v>180</v>
      </c>
      <c r="G153" s="172"/>
      <c r="H153" s="172"/>
      <c r="I153" s="172"/>
      <c r="J153" s="113" t="s">
        <v>141</v>
      </c>
      <c r="K153" s="114">
        <v>1</v>
      </c>
      <c r="L153" s="173"/>
      <c r="M153" s="172"/>
      <c r="N153" s="173"/>
      <c r="O153" s="172"/>
      <c r="P153" s="172"/>
      <c r="Q153" s="172"/>
      <c r="R153" s="19"/>
      <c r="T153" s="115"/>
      <c r="U153" s="25" t="s">
        <v>30</v>
      </c>
      <c r="V153" s="116">
        <v>0</v>
      </c>
      <c r="W153" s="116">
        <f>$V$153*$K$153</f>
        <v>0</v>
      </c>
      <c r="X153" s="116">
        <v>0</v>
      </c>
      <c r="Y153" s="116">
        <f>$X$153*$K$153</f>
        <v>0</v>
      </c>
      <c r="Z153" s="116">
        <v>0</v>
      </c>
      <c r="AA153" s="117">
        <f>$Z$153*$K$153</f>
        <v>0</v>
      </c>
      <c r="AR153" s="6" t="s">
        <v>142</v>
      </c>
      <c r="AT153" s="6" t="s">
        <v>138</v>
      </c>
      <c r="AU153" s="6" t="s">
        <v>76</v>
      </c>
      <c r="AY153" s="6" t="s">
        <v>136</v>
      </c>
      <c r="BE153" s="118">
        <f>IF($U$153="základní",$N$153,0)</f>
        <v>0</v>
      </c>
      <c r="BF153" s="118">
        <f>IF($U$153="snížená",$N$153,0)</f>
        <v>0</v>
      </c>
      <c r="BG153" s="118">
        <f>IF($U$153="zákl. přenesená",$N$153,0)</f>
        <v>0</v>
      </c>
      <c r="BH153" s="118">
        <f>IF($U$153="sníž. přenesená",$N$153,0)</f>
        <v>0</v>
      </c>
      <c r="BI153" s="118">
        <f>IF($U$153="nulová",$N$153,0)</f>
        <v>0</v>
      </c>
      <c r="BJ153" s="6" t="s">
        <v>72</v>
      </c>
      <c r="BK153" s="118">
        <f>ROUND($L$153*$K$153,2)</f>
        <v>0</v>
      </c>
      <c r="BL153" s="6" t="s">
        <v>142</v>
      </c>
    </row>
    <row r="154" spans="2:64" s="6" customFormat="1" ht="15.75" customHeight="1">
      <c r="B154" s="18"/>
      <c r="C154" s="111" t="s">
        <v>7</v>
      </c>
      <c r="D154" s="111" t="s">
        <v>138</v>
      </c>
      <c r="E154" s="112" t="s">
        <v>181</v>
      </c>
      <c r="F154" s="171" t="s">
        <v>182</v>
      </c>
      <c r="G154" s="172"/>
      <c r="H154" s="172"/>
      <c r="I154" s="172"/>
      <c r="J154" s="113" t="s">
        <v>183</v>
      </c>
      <c r="K154" s="114">
        <v>1</v>
      </c>
      <c r="L154" s="173"/>
      <c r="M154" s="172"/>
      <c r="N154" s="173"/>
      <c r="O154" s="172"/>
      <c r="P154" s="172"/>
      <c r="Q154" s="172"/>
      <c r="R154" s="19"/>
      <c r="T154" s="115"/>
      <c r="U154" s="25" t="s">
        <v>30</v>
      </c>
      <c r="V154" s="116">
        <v>0</v>
      </c>
      <c r="W154" s="116">
        <f>$V$154*$K$154</f>
        <v>0</v>
      </c>
      <c r="X154" s="116">
        <v>0</v>
      </c>
      <c r="Y154" s="116">
        <f>$X$154*$K$154</f>
        <v>0</v>
      </c>
      <c r="Z154" s="116">
        <v>0</v>
      </c>
      <c r="AA154" s="117">
        <f>$Z$154*$K$154</f>
        <v>0</v>
      </c>
      <c r="AR154" s="6" t="s">
        <v>142</v>
      </c>
      <c r="AT154" s="6" t="s">
        <v>138</v>
      </c>
      <c r="AU154" s="6" t="s">
        <v>76</v>
      </c>
      <c r="AY154" s="6" t="s">
        <v>136</v>
      </c>
      <c r="BE154" s="118">
        <f>IF($U$154="základní",$N$154,0)</f>
        <v>0</v>
      </c>
      <c r="BF154" s="118">
        <f>IF($U$154="snížená",$N$154,0)</f>
        <v>0</v>
      </c>
      <c r="BG154" s="118">
        <f>IF($U$154="zákl. přenesená",$N$154,0)</f>
        <v>0</v>
      </c>
      <c r="BH154" s="118">
        <f>IF($U$154="sníž. přenesená",$N$154,0)</f>
        <v>0</v>
      </c>
      <c r="BI154" s="118">
        <f>IF($U$154="nulová",$N$154,0)</f>
        <v>0</v>
      </c>
      <c r="BJ154" s="6" t="s">
        <v>72</v>
      </c>
      <c r="BK154" s="118">
        <f>ROUND($L$154*$K$154,2)</f>
        <v>0</v>
      </c>
      <c r="BL154" s="6" t="s">
        <v>142</v>
      </c>
    </row>
    <row r="155" spans="2:64" s="101" customFormat="1" ht="37.5" customHeight="1">
      <c r="B155" s="102"/>
      <c r="D155" s="103" t="s">
        <v>104</v>
      </c>
      <c r="N155" s="175"/>
      <c r="O155" s="176"/>
      <c r="P155" s="176"/>
      <c r="Q155" s="176"/>
      <c r="R155" s="105"/>
      <c r="T155" s="106"/>
      <c r="W155" s="107">
        <f>SUM($W$156:$W$158)</f>
        <v>0</v>
      </c>
      <c r="Y155" s="107">
        <f>SUM($Y$156:$Y$158)</f>
        <v>0</v>
      </c>
      <c r="AA155" s="108">
        <f>SUM($AA$156:$AA$158)</f>
        <v>0</v>
      </c>
      <c r="AR155" s="104" t="s">
        <v>72</v>
      </c>
      <c r="AT155" s="104" t="s">
        <v>64</v>
      </c>
      <c r="AU155" s="104" t="s">
        <v>65</v>
      </c>
      <c r="AY155" s="104" t="s">
        <v>136</v>
      </c>
      <c r="BK155" s="109">
        <f>SUM($BK$156:$BK$158)</f>
        <v>0</v>
      </c>
    </row>
    <row r="156" spans="2:64" s="6" customFormat="1" ht="27" customHeight="1">
      <c r="B156" s="18"/>
      <c r="C156" s="111" t="s">
        <v>184</v>
      </c>
      <c r="D156" s="111" t="s">
        <v>138</v>
      </c>
      <c r="E156" s="112" t="s">
        <v>185</v>
      </c>
      <c r="F156" s="171" t="s">
        <v>186</v>
      </c>
      <c r="G156" s="172"/>
      <c r="H156" s="172"/>
      <c r="I156" s="172"/>
      <c r="J156" s="113" t="s">
        <v>141</v>
      </c>
      <c r="K156" s="114">
        <v>1</v>
      </c>
      <c r="L156" s="173"/>
      <c r="M156" s="172"/>
      <c r="N156" s="173"/>
      <c r="O156" s="172"/>
      <c r="P156" s="172"/>
      <c r="Q156" s="172"/>
      <c r="R156" s="19"/>
      <c r="T156" s="115"/>
      <c r="U156" s="25" t="s">
        <v>30</v>
      </c>
      <c r="V156" s="116">
        <v>0</v>
      </c>
      <c r="W156" s="116">
        <f>$V$156*$K$156</f>
        <v>0</v>
      </c>
      <c r="X156" s="116">
        <v>0</v>
      </c>
      <c r="Y156" s="116">
        <f>$X$156*$K$156</f>
        <v>0</v>
      </c>
      <c r="Z156" s="116">
        <v>0</v>
      </c>
      <c r="AA156" s="117">
        <f>$Z$156*$K$156</f>
        <v>0</v>
      </c>
      <c r="AR156" s="6" t="s">
        <v>142</v>
      </c>
      <c r="AT156" s="6" t="s">
        <v>138</v>
      </c>
      <c r="AU156" s="6" t="s">
        <v>72</v>
      </c>
      <c r="AY156" s="6" t="s">
        <v>136</v>
      </c>
      <c r="BE156" s="118">
        <f>IF($U$156="základní",$N$156,0)</f>
        <v>0</v>
      </c>
      <c r="BF156" s="118">
        <f>IF($U$156="snížená",$N$156,0)</f>
        <v>0</v>
      </c>
      <c r="BG156" s="118">
        <f>IF($U$156="zákl. přenesená",$N$156,0)</f>
        <v>0</v>
      </c>
      <c r="BH156" s="118">
        <f>IF($U$156="sníž. přenesená",$N$156,0)</f>
        <v>0</v>
      </c>
      <c r="BI156" s="118">
        <f>IF($U$156="nulová",$N$156,0)</f>
        <v>0</v>
      </c>
      <c r="BJ156" s="6" t="s">
        <v>72</v>
      </c>
      <c r="BK156" s="118">
        <f>ROUND($L$156*$K$156,2)</f>
        <v>0</v>
      </c>
      <c r="BL156" s="6" t="s">
        <v>142</v>
      </c>
    </row>
    <row r="157" spans="2:64" s="6" customFormat="1" ht="39" customHeight="1">
      <c r="B157" s="18"/>
      <c r="C157" s="111" t="s">
        <v>187</v>
      </c>
      <c r="D157" s="111" t="s">
        <v>138</v>
      </c>
      <c r="E157" s="112" t="s">
        <v>188</v>
      </c>
      <c r="F157" s="171" t="s">
        <v>189</v>
      </c>
      <c r="G157" s="172"/>
      <c r="H157" s="172"/>
      <c r="I157" s="172"/>
      <c r="J157" s="113" t="s">
        <v>141</v>
      </c>
      <c r="K157" s="114">
        <v>1</v>
      </c>
      <c r="L157" s="173"/>
      <c r="M157" s="172"/>
      <c r="N157" s="173"/>
      <c r="O157" s="172"/>
      <c r="P157" s="172"/>
      <c r="Q157" s="172"/>
      <c r="R157" s="19"/>
      <c r="T157" s="115"/>
      <c r="U157" s="25" t="s">
        <v>30</v>
      </c>
      <c r="V157" s="116">
        <v>0</v>
      </c>
      <c r="W157" s="116">
        <f>$V$157*$K$157</f>
        <v>0</v>
      </c>
      <c r="X157" s="116">
        <v>0</v>
      </c>
      <c r="Y157" s="116">
        <f>$X$157*$K$157</f>
        <v>0</v>
      </c>
      <c r="Z157" s="116">
        <v>0</v>
      </c>
      <c r="AA157" s="117">
        <f>$Z$157*$K$157</f>
        <v>0</v>
      </c>
      <c r="AR157" s="6" t="s">
        <v>142</v>
      </c>
      <c r="AT157" s="6" t="s">
        <v>138</v>
      </c>
      <c r="AU157" s="6" t="s">
        <v>72</v>
      </c>
      <c r="AY157" s="6" t="s">
        <v>136</v>
      </c>
      <c r="BE157" s="118">
        <f>IF($U$157="základní",$N$157,0)</f>
        <v>0</v>
      </c>
      <c r="BF157" s="118">
        <f>IF($U$157="snížená",$N$157,0)</f>
        <v>0</v>
      </c>
      <c r="BG157" s="118">
        <f>IF($U$157="zákl. přenesená",$N$157,0)</f>
        <v>0</v>
      </c>
      <c r="BH157" s="118">
        <f>IF($U$157="sníž. přenesená",$N$157,0)</f>
        <v>0</v>
      </c>
      <c r="BI157" s="118">
        <f>IF($U$157="nulová",$N$157,0)</f>
        <v>0</v>
      </c>
      <c r="BJ157" s="6" t="s">
        <v>72</v>
      </c>
      <c r="BK157" s="118">
        <f>ROUND($L$157*$K$157,2)</f>
        <v>0</v>
      </c>
      <c r="BL157" s="6" t="s">
        <v>142</v>
      </c>
    </row>
    <row r="158" spans="2:64" s="6" customFormat="1" ht="15.75" customHeight="1">
      <c r="B158" s="18"/>
      <c r="C158" s="111" t="s">
        <v>190</v>
      </c>
      <c r="D158" s="111" t="s">
        <v>138</v>
      </c>
      <c r="E158" s="112" t="s">
        <v>191</v>
      </c>
      <c r="F158" s="171" t="s">
        <v>182</v>
      </c>
      <c r="G158" s="172"/>
      <c r="H158" s="172"/>
      <c r="I158" s="172"/>
      <c r="J158" s="113" t="s">
        <v>183</v>
      </c>
      <c r="K158" s="114">
        <v>1</v>
      </c>
      <c r="L158" s="173"/>
      <c r="M158" s="172"/>
      <c r="N158" s="173"/>
      <c r="O158" s="172"/>
      <c r="P158" s="172"/>
      <c r="Q158" s="172"/>
      <c r="R158" s="19"/>
      <c r="T158" s="115"/>
      <c r="U158" s="25" t="s">
        <v>30</v>
      </c>
      <c r="V158" s="116">
        <v>0</v>
      </c>
      <c r="W158" s="116">
        <f>$V$158*$K$158</f>
        <v>0</v>
      </c>
      <c r="X158" s="116">
        <v>0</v>
      </c>
      <c r="Y158" s="116">
        <f>$X$158*$K$158</f>
        <v>0</v>
      </c>
      <c r="Z158" s="116">
        <v>0</v>
      </c>
      <c r="AA158" s="117">
        <f>$Z$158*$K$158</f>
        <v>0</v>
      </c>
      <c r="AR158" s="6" t="s">
        <v>142</v>
      </c>
      <c r="AT158" s="6" t="s">
        <v>138</v>
      </c>
      <c r="AU158" s="6" t="s">
        <v>72</v>
      </c>
      <c r="AY158" s="6" t="s">
        <v>136</v>
      </c>
      <c r="BE158" s="118">
        <f>IF($U$158="základní",$N$158,0)</f>
        <v>0</v>
      </c>
      <c r="BF158" s="118">
        <f>IF($U$158="snížená",$N$158,0)</f>
        <v>0</v>
      </c>
      <c r="BG158" s="118">
        <f>IF($U$158="zákl. přenesená",$N$158,0)</f>
        <v>0</v>
      </c>
      <c r="BH158" s="118">
        <f>IF($U$158="sníž. přenesená",$N$158,0)</f>
        <v>0</v>
      </c>
      <c r="BI158" s="118">
        <f>IF($U$158="nulová",$N$158,0)</f>
        <v>0</v>
      </c>
      <c r="BJ158" s="6" t="s">
        <v>72</v>
      </c>
      <c r="BK158" s="118">
        <f>ROUND($L$158*$K$158,2)</f>
        <v>0</v>
      </c>
      <c r="BL158" s="6" t="s">
        <v>142</v>
      </c>
    </row>
    <row r="159" spans="2:64" s="101" customFormat="1" ht="37.5" customHeight="1">
      <c r="B159" s="102"/>
      <c r="D159" s="103" t="s">
        <v>105</v>
      </c>
      <c r="N159" s="175"/>
      <c r="O159" s="176"/>
      <c r="P159" s="176"/>
      <c r="Q159" s="176"/>
      <c r="R159" s="105"/>
      <c r="T159" s="106"/>
      <c r="W159" s="107">
        <f>$W$160+$W$162+$W$164+$W$166</f>
        <v>0</v>
      </c>
      <c r="Y159" s="107">
        <f>$Y$160+$Y$162+$Y$164+$Y$166</f>
        <v>0</v>
      </c>
      <c r="AA159" s="108">
        <f>$AA$160+$AA$162+$AA$164+$AA$166</f>
        <v>0</v>
      </c>
      <c r="AR159" s="104" t="s">
        <v>72</v>
      </c>
      <c r="AT159" s="104" t="s">
        <v>64</v>
      </c>
      <c r="AU159" s="104" t="s">
        <v>65</v>
      </c>
      <c r="AY159" s="104" t="s">
        <v>136</v>
      </c>
      <c r="BK159" s="109">
        <f>$BK$160+$BK$162+$BK$164+$BK$166</f>
        <v>0</v>
      </c>
    </row>
    <row r="160" spans="2:64" s="101" customFormat="1" ht="21" customHeight="1">
      <c r="B160" s="102"/>
      <c r="D160" s="110" t="s">
        <v>106</v>
      </c>
      <c r="N160" s="177"/>
      <c r="O160" s="176"/>
      <c r="P160" s="176"/>
      <c r="Q160" s="176"/>
      <c r="R160" s="105"/>
      <c r="T160" s="106"/>
      <c r="W160" s="107">
        <f>$W$161</f>
        <v>0</v>
      </c>
      <c r="Y160" s="107">
        <f>$Y$161</f>
        <v>0</v>
      </c>
      <c r="AA160" s="108">
        <f>$AA$161</f>
        <v>0</v>
      </c>
      <c r="AR160" s="104" t="s">
        <v>72</v>
      </c>
      <c r="AT160" s="104" t="s">
        <v>64</v>
      </c>
      <c r="AU160" s="104" t="s">
        <v>72</v>
      </c>
      <c r="AY160" s="104" t="s">
        <v>136</v>
      </c>
      <c r="BK160" s="109">
        <f>$BK$161</f>
        <v>0</v>
      </c>
    </row>
    <row r="161" spans="2:64" s="6" customFormat="1" ht="39" customHeight="1">
      <c r="B161" s="18"/>
      <c r="C161" s="111" t="s">
        <v>192</v>
      </c>
      <c r="D161" s="111" t="s">
        <v>138</v>
      </c>
      <c r="E161" s="112" t="s">
        <v>193</v>
      </c>
      <c r="F161" s="171" t="s">
        <v>194</v>
      </c>
      <c r="G161" s="172"/>
      <c r="H161" s="172"/>
      <c r="I161" s="172"/>
      <c r="J161" s="113" t="s">
        <v>141</v>
      </c>
      <c r="K161" s="114">
        <v>1</v>
      </c>
      <c r="L161" s="173"/>
      <c r="M161" s="172"/>
      <c r="N161" s="173"/>
      <c r="O161" s="172"/>
      <c r="P161" s="172"/>
      <c r="Q161" s="172"/>
      <c r="R161" s="19"/>
      <c r="T161" s="115"/>
      <c r="U161" s="25" t="s">
        <v>30</v>
      </c>
      <c r="V161" s="116">
        <v>0</v>
      </c>
      <c r="W161" s="116">
        <f>$V$161*$K$161</f>
        <v>0</v>
      </c>
      <c r="X161" s="116">
        <v>0</v>
      </c>
      <c r="Y161" s="116">
        <f>$X$161*$K$161</f>
        <v>0</v>
      </c>
      <c r="Z161" s="116">
        <v>0</v>
      </c>
      <c r="AA161" s="117">
        <f>$Z$161*$K$161</f>
        <v>0</v>
      </c>
      <c r="AR161" s="6" t="s">
        <v>142</v>
      </c>
      <c r="AT161" s="6" t="s">
        <v>138</v>
      </c>
      <c r="AU161" s="6" t="s">
        <v>76</v>
      </c>
      <c r="AY161" s="6" t="s">
        <v>136</v>
      </c>
      <c r="BE161" s="118">
        <f>IF($U$161="základní",$N$161,0)</f>
        <v>0</v>
      </c>
      <c r="BF161" s="118">
        <f>IF($U$161="snížená",$N$161,0)</f>
        <v>0</v>
      </c>
      <c r="BG161" s="118">
        <f>IF($U$161="zákl. přenesená",$N$161,0)</f>
        <v>0</v>
      </c>
      <c r="BH161" s="118">
        <f>IF($U$161="sníž. přenesená",$N$161,0)</f>
        <v>0</v>
      </c>
      <c r="BI161" s="118">
        <f>IF($U$161="nulová",$N$161,0)</f>
        <v>0</v>
      </c>
      <c r="BJ161" s="6" t="s">
        <v>72</v>
      </c>
      <c r="BK161" s="118">
        <f>ROUND($L$161*$K$161,2)</f>
        <v>0</v>
      </c>
      <c r="BL161" s="6" t="s">
        <v>142</v>
      </c>
    </row>
    <row r="162" spans="2:64" s="101" customFormat="1" ht="30.75" customHeight="1">
      <c r="B162" s="102"/>
      <c r="D162" s="110" t="s">
        <v>107</v>
      </c>
      <c r="N162" s="177"/>
      <c r="O162" s="176"/>
      <c r="P162" s="176"/>
      <c r="Q162" s="176"/>
      <c r="R162" s="105"/>
      <c r="T162" s="106"/>
      <c r="W162" s="107">
        <f>$W$163</f>
        <v>0</v>
      </c>
      <c r="Y162" s="107">
        <f>$Y$163</f>
        <v>0</v>
      </c>
      <c r="AA162" s="108">
        <f>$AA$163</f>
        <v>0</v>
      </c>
      <c r="AR162" s="104" t="s">
        <v>72</v>
      </c>
      <c r="AT162" s="104" t="s">
        <v>64</v>
      </c>
      <c r="AU162" s="104" t="s">
        <v>72</v>
      </c>
      <c r="AY162" s="104" t="s">
        <v>136</v>
      </c>
      <c r="BK162" s="109">
        <f>$BK$163</f>
        <v>0</v>
      </c>
    </row>
    <row r="163" spans="2:64" s="6" customFormat="1" ht="39" customHeight="1">
      <c r="B163" s="18"/>
      <c r="C163" s="111" t="s">
        <v>195</v>
      </c>
      <c r="D163" s="111" t="s">
        <v>138</v>
      </c>
      <c r="E163" s="112" t="s">
        <v>196</v>
      </c>
      <c r="F163" s="171" t="s">
        <v>197</v>
      </c>
      <c r="G163" s="172"/>
      <c r="H163" s="172"/>
      <c r="I163" s="172"/>
      <c r="J163" s="113" t="s">
        <v>141</v>
      </c>
      <c r="K163" s="114">
        <v>2</v>
      </c>
      <c r="L163" s="173"/>
      <c r="M163" s="172"/>
      <c r="N163" s="173"/>
      <c r="O163" s="172"/>
      <c r="P163" s="172"/>
      <c r="Q163" s="172"/>
      <c r="R163" s="19"/>
      <c r="T163" s="115"/>
      <c r="U163" s="25" t="s">
        <v>30</v>
      </c>
      <c r="V163" s="116">
        <v>0</v>
      </c>
      <c r="W163" s="116">
        <f>$V$163*$K$163</f>
        <v>0</v>
      </c>
      <c r="X163" s="116">
        <v>0</v>
      </c>
      <c r="Y163" s="116">
        <f>$X$163*$K$163</f>
        <v>0</v>
      </c>
      <c r="Z163" s="116">
        <v>0</v>
      </c>
      <c r="AA163" s="117">
        <f>$Z$163*$K$163</f>
        <v>0</v>
      </c>
      <c r="AR163" s="6" t="s">
        <v>142</v>
      </c>
      <c r="AT163" s="6" t="s">
        <v>138</v>
      </c>
      <c r="AU163" s="6" t="s">
        <v>76</v>
      </c>
      <c r="AY163" s="6" t="s">
        <v>136</v>
      </c>
      <c r="BE163" s="118">
        <f>IF($U$163="základní",$N$163,0)</f>
        <v>0</v>
      </c>
      <c r="BF163" s="118">
        <f>IF($U$163="snížená",$N$163,0)</f>
        <v>0</v>
      </c>
      <c r="BG163" s="118">
        <f>IF($U$163="zákl. přenesená",$N$163,0)</f>
        <v>0</v>
      </c>
      <c r="BH163" s="118">
        <f>IF($U$163="sníž. přenesená",$N$163,0)</f>
        <v>0</v>
      </c>
      <c r="BI163" s="118">
        <f>IF($U$163="nulová",$N$163,0)</f>
        <v>0</v>
      </c>
      <c r="BJ163" s="6" t="s">
        <v>72</v>
      </c>
      <c r="BK163" s="118">
        <f>ROUND($L$163*$K$163,2)</f>
        <v>0</v>
      </c>
      <c r="BL163" s="6" t="s">
        <v>142</v>
      </c>
    </row>
    <row r="164" spans="2:64" s="101" customFormat="1" ht="30.75" customHeight="1">
      <c r="B164" s="102"/>
      <c r="D164" s="110" t="s">
        <v>108</v>
      </c>
      <c r="N164" s="177"/>
      <c r="O164" s="176"/>
      <c r="P164" s="176"/>
      <c r="Q164" s="176"/>
      <c r="R164" s="105"/>
      <c r="T164" s="106"/>
      <c r="W164" s="107">
        <f>$W$165</f>
        <v>0</v>
      </c>
      <c r="Y164" s="107">
        <f>$Y$165</f>
        <v>0</v>
      </c>
      <c r="AA164" s="108">
        <f>$AA$165</f>
        <v>0</v>
      </c>
      <c r="AR164" s="104" t="s">
        <v>72</v>
      </c>
      <c r="AT164" s="104" t="s">
        <v>64</v>
      </c>
      <c r="AU164" s="104" t="s">
        <v>72</v>
      </c>
      <c r="AY164" s="104" t="s">
        <v>136</v>
      </c>
      <c r="BK164" s="109">
        <f>$BK$165</f>
        <v>0</v>
      </c>
    </row>
    <row r="165" spans="2:64" s="6" customFormat="1" ht="15.75" customHeight="1">
      <c r="B165" s="18"/>
      <c r="C165" s="111" t="s">
        <v>198</v>
      </c>
      <c r="D165" s="111" t="s">
        <v>138</v>
      </c>
      <c r="E165" s="112" t="s">
        <v>199</v>
      </c>
      <c r="F165" s="171" t="s">
        <v>200</v>
      </c>
      <c r="G165" s="172"/>
      <c r="H165" s="172"/>
      <c r="I165" s="172"/>
      <c r="J165" s="113" t="s">
        <v>141</v>
      </c>
      <c r="K165" s="114">
        <v>3</v>
      </c>
      <c r="L165" s="173"/>
      <c r="M165" s="172"/>
      <c r="N165" s="173"/>
      <c r="O165" s="172"/>
      <c r="P165" s="172"/>
      <c r="Q165" s="172"/>
      <c r="R165" s="19"/>
      <c r="T165" s="115"/>
      <c r="U165" s="25" t="s">
        <v>30</v>
      </c>
      <c r="V165" s="116">
        <v>0</v>
      </c>
      <c r="W165" s="116">
        <f>$V$165*$K$165</f>
        <v>0</v>
      </c>
      <c r="X165" s="116">
        <v>0</v>
      </c>
      <c r="Y165" s="116">
        <f>$X$165*$K$165</f>
        <v>0</v>
      </c>
      <c r="Z165" s="116">
        <v>0</v>
      </c>
      <c r="AA165" s="117">
        <f>$Z$165*$K$165</f>
        <v>0</v>
      </c>
      <c r="AR165" s="6" t="s">
        <v>142</v>
      </c>
      <c r="AT165" s="6" t="s">
        <v>138</v>
      </c>
      <c r="AU165" s="6" t="s">
        <v>76</v>
      </c>
      <c r="AY165" s="6" t="s">
        <v>136</v>
      </c>
      <c r="BE165" s="118">
        <f>IF($U$165="základní",$N$165,0)</f>
        <v>0</v>
      </c>
      <c r="BF165" s="118">
        <f>IF($U$165="snížená",$N$165,0)</f>
        <v>0</v>
      </c>
      <c r="BG165" s="118">
        <f>IF($U$165="zákl. přenesená",$N$165,0)</f>
        <v>0</v>
      </c>
      <c r="BH165" s="118">
        <f>IF($U$165="sníž. přenesená",$N$165,0)</f>
        <v>0</v>
      </c>
      <c r="BI165" s="118">
        <f>IF($U$165="nulová",$N$165,0)</f>
        <v>0</v>
      </c>
      <c r="BJ165" s="6" t="s">
        <v>72</v>
      </c>
      <c r="BK165" s="118">
        <f>ROUND($L$165*$K$165,2)</f>
        <v>0</v>
      </c>
      <c r="BL165" s="6" t="s">
        <v>142</v>
      </c>
    </row>
    <row r="166" spans="2:64" s="101" customFormat="1" ht="30.75" customHeight="1">
      <c r="B166" s="102"/>
      <c r="D166" s="110" t="s">
        <v>109</v>
      </c>
      <c r="N166" s="177"/>
      <c r="O166" s="176"/>
      <c r="P166" s="176"/>
      <c r="Q166" s="176"/>
      <c r="R166" s="105"/>
      <c r="T166" s="106"/>
      <c r="W166" s="107">
        <f>SUM($W$167:$W$168)</f>
        <v>0</v>
      </c>
      <c r="Y166" s="107">
        <f>SUM($Y$167:$Y$168)</f>
        <v>0</v>
      </c>
      <c r="AA166" s="108">
        <f>SUM($AA$167:$AA$168)</f>
        <v>0</v>
      </c>
      <c r="AR166" s="104" t="s">
        <v>72</v>
      </c>
      <c r="AT166" s="104" t="s">
        <v>64</v>
      </c>
      <c r="AU166" s="104" t="s">
        <v>72</v>
      </c>
      <c r="AY166" s="104" t="s">
        <v>136</v>
      </c>
      <c r="BK166" s="109">
        <f>SUM($BK$167:$BK$168)</f>
        <v>0</v>
      </c>
    </row>
    <row r="167" spans="2:64" s="6" customFormat="1" ht="27" customHeight="1">
      <c r="B167" s="18"/>
      <c r="C167" s="111" t="s">
        <v>201</v>
      </c>
      <c r="D167" s="111" t="s">
        <v>138</v>
      </c>
      <c r="E167" s="112" t="s">
        <v>202</v>
      </c>
      <c r="F167" s="171" t="s">
        <v>203</v>
      </c>
      <c r="G167" s="172"/>
      <c r="H167" s="172"/>
      <c r="I167" s="172"/>
      <c r="J167" s="113" t="s">
        <v>141</v>
      </c>
      <c r="K167" s="114">
        <v>3</v>
      </c>
      <c r="L167" s="173"/>
      <c r="M167" s="172"/>
      <c r="N167" s="173"/>
      <c r="O167" s="172"/>
      <c r="P167" s="172"/>
      <c r="Q167" s="172"/>
      <c r="R167" s="19"/>
      <c r="T167" s="115"/>
      <c r="U167" s="25" t="s">
        <v>30</v>
      </c>
      <c r="V167" s="116">
        <v>0</v>
      </c>
      <c r="W167" s="116">
        <f>$V$167*$K$167</f>
        <v>0</v>
      </c>
      <c r="X167" s="116">
        <v>0</v>
      </c>
      <c r="Y167" s="116">
        <f>$X$167*$K$167</f>
        <v>0</v>
      </c>
      <c r="Z167" s="116">
        <v>0</v>
      </c>
      <c r="AA167" s="117">
        <f>$Z$167*$K$167</f>
        <v>0</v>
      </c>
      <c r="AR167" s="6" t="s">
        <v>142</v>
      </c>
      <c r="AT167" s="6" t="s">
        <v>138</v>
      </c>
      <c r="AU167" s="6" t="s">
        <v>76</v>
      </c>
      <c r="AY167" s="6" t="s">
        <v>136</v>
      </c>
      <c r="BE167" s="118">
        <f>IF($U$167="základní",$N$167,0)</f>
        <v>0</v>
      </c>
      <c r="BF167" s="118">
        <f>IF($U$167="snížená",$N$167,0)</f>
        <v>0</v>
      </c>
      <c r="BG167" s="118">
        <f>IF($U$167="zákl. přenesená",$N$167,0)</f>
        <v>0</v>
      </c>
      <c r="BH167" s="118">
        <f>IF($U$167="sníž. přenesená",$N$167,0)</f>
        <v>0</v>
      </c>
      <c r="BI167" s="118">
        <f>IF($U$167="nulová",$N$167,0)</f>
        <v>0</v>
      </c>
      <c r="BJ167" s="6" t="s">
        <v>72</v>
      </c>
      <c r="BK167" s="118">
        <f>ROUND($L$167*$K$167,2)</f>
        <v>0</v>
      </c>
      <c r="BL167" s="6" t="s">
        <v>142</v>
      </c>
    </row>
    <row r="168" spans="2:64" s="6" customFormat="1" ht="15.75" customHeight="1">
      <c r="B168" s="18"/>
      <c r="C168" s="111" t="s">
        <v>204</v>
      </c>
      <c r="D168" s="111" t="s">
        <v>138</v>
      </c>
      <c r="E168" s="112" t="s">
        <v>205</v>
      </c>
      <c r="F168" s="171" t="s">
        <v>206</v>
      </c>
      <c r="G168" s="172"/>
      <c r="H168" s="172"/>
      <c r="I168" s="172"/>
      <c r="J168" s="113" t="s">
        <v>141</v>
      </c>
      <c r="K168" s="114">
        <v>6</v>
      </c>
      <c r="L168" s="173"/>
      <c r="M168" s="172"/>
      <c r="N168" s="173"/>
      <c r="O168" s="172"/>
      <c r="P168" s="172"/>
      <c r="Q168" s="172"/>
      <c r="R168" s="19"/>
      <c r="T168" s="115"/>
      <c r="U168" s="25" t="s">
        <v>30</v>
      </c>
      <c r="V168" s="116">
        <v>0</v>
      </c>
      <c r="W168" s="116">
        <f>$V$168*$K$168</f>
        <v>0</v>
      </c>
      <c r="X168" s="116">
        <v>0</v>
      </c>
      <c r="Y168" s="116">
        <f>$X$168*$K$168</f>
        <v>0</v>
      </c>
      <c r="Z168" s="116">
        <v>0</v>
      </c>
      <c r="AA168" s="117">
        <f>$Z$168*$K$168</f>
        <v>0</v>
      </c>
      <c r="AR168" s="6" t="s">
        <v>142</v>
      </c>
      <c r="AT168" s="6" t="s">
        <v>138</v>
      </c>
      <c r="AU168" s="6" t="s">
        <v>76</v>
      </c>
      <c r="AY168" s="6" t="s">
        <v>136</v>
      </c>
      <c r="BE168" s="118">
        <f>IF($U$168="základní",$N$168,0)</f>
        <v>0</v>
      </c>
      <c r="BF168" s="118">
        <f>IF($U$168="snížená",$N$168,0)</f>
        <v>0</v>
      </c>
      <c r="BG168" s="118">
        <f>IF($U$168="zákl. přenesená",$N$168,0)</f>
        <v>0</v>
      </c>
      <c r="BH168" s="118">
        <f>IF($U$168="sníž. přenesená",$N$168,0)</f>
        <v>0</v>
      </c>
      <c r="BI168" s="118">
        <f>IF($U$168="nulová",$N$168,0)</f>
        <v>0</v>
      </c>
      <c r="BJ168" s="6" t="s">
        <v>72</v>
      </c>
      <c r="BK168" s="118">
        <f>ROUND($L$168*$K$168,2)</f>
        <v>0</v>
      </c>
      <c r="BL168" s="6" t="s">
        <v>142</v>
      </c>
    </row>
    <row r="169" spans="2:64" s="101" customFormat="1" ht="37.5" customHeight="1">
      <c r="B169" s="102"/>
      <c r="D169" s="103" t="s">
        <v>110</v>
      </c>
      <c r="N169" s="175"/>
      <c r="O169" s="176"/>
      <c r="P169" s="176"/>
      <c r="Q169" s="176"/>
      <c r="R169" s="105"/>
      <c r="T169" s="106"/>
      <c r="W169" s="107">
        <f>$W$170+$W$175+$W$179+$W$181+$W$185+$W$191+$W$197+$W$200+$W$202</f>
        <v>0</v>
      </c>
      <c r="Y169" s="107">
        <f>$Y$170+$Y$175+$Y$179+$Y$181+$Y$185+$Y$191+$Y$197+$Y$200+$Y$202</f>
        <v>0</v>
      </c>
      <c r="AA169" s="108">
        <f>$AA$170+$AA$175+$AA$179+$AA$181+$AA$185+$AA$191+$AA$197+$AA$200+$AA$202</f>
        <v>0</v>
      </c>
      <c r="AR169" s="104" t="s">
        <v>72</v>
      </c>
      <c r="AT169" s="104" t="s">
        <v>64</v>
      </c>
      <c r="AU169" s="104" t="s">
        <v>65</v>
      </c>
      <c r="AY169" s="104" t="s">
        <v>136</v>
      </c>
      <c r="BK169" s="109">
        <f>$BK$170+$BK$175+$BK$179+$BK$181+$BK$185+$BK$191+$BK$197+$BK$200+$BK$202</f>
        <v>0</v>
      </c>
    </row>
    <row r="170" spans="2:64" s="101" customFormat="1" ht="21" customHeight="1">
      <c r="B170" s="102"/>
      <c r="D170" s="110" t="s">
        <v>111</v>
      </c>
      <c r="N170" s="177"/>
      <c r="O170" s="176"/>
      <c r="P170" s="176"/>
      <c r="Q170" s="176"/>
      <c r="R170" s="105"/>
      <c r="T170" s="106"/>
      <c r="W170" s="107">
        <f>SUM($W$171:$W$174)</f>
        <v>0</v>
      </c>
      <c r="Y170" s="107">
        <f>SUM($Y$171:$Y$174)</f>
        <v>0</v>
      </c>
      <c r="AA170" s="108">
        <f>SUM($AA$171:$AA$174)</f>
        <v>0</v>
      </c>
      <c r="AR170" s="104" t="s">
        <v>72</v>
      </c>
      <c r="AT170" s="104" t="s">
        <v>64</v>
      </c>
      <c r="AU170" s="104" t="s">
        <v>72</v>
      </c>
      <c r="AY170" s="104" t="s">
        <v>136</v>
      </c>
      <c r="BK170" s="109">
        <f>SUM($BK$171:$BK$174)</f>
        <v>0</v>
      </c>
    </row>
    <row r="171" spans="2:64" s="6" customFormat="1" ht="15.75" customHeight="1">
      <c r="B171" s="18"/>
      <c r="C171" s="111" t="s">
        <v>207</v>
      </c>
      <c r="D171" s="111" t="s">
        <v>138</v>
      </c>
      <c r="E171" s="112" t="s">
        <v>208</v>
      </c>
      <c r="F171" s="171" t="s">
        <v>209</v>
      </c>
      <c r="G171" s="172"/>
      <c r="H171" s="172"/>
      <c r="I171" s="172"/>
      <c r="J171" s="113" t="s">
        <v>210</v>
      </c>
      <c r="K171" s="114">
        <v>80</v>
      </c>
      <c r="L171" s="173"/>
      <c r="M171" s="172"/>
      <c r="N171" s="173"/>
      <c r="O171" s="172"/>
      <c r="P171" s="172"/>
      <c r="Q171" s="172"/>
      <c r="R171" s="19"/>
      <c r="T171" s="115"/>
      <c r="U171" s="25" t="s">
        <v>30</v>
      </c>
      <c r="V171" s="116">
        <v>0</v>
      </c>
      <c r="W171" s="116">
        <f>$V$171*$K$171</f>
        <v>0</v>
      </c>
      <c r="X171" s="116">
        <v>0</v>
      </c>
      <c r="Y171" s="116">
        <f>$X$171*$K$171</f>
        <v>0</v>
      </c>
      <c r="Z171" s="116">
        <v>0</v>
      </c>
      <c r="AA171" s="117">
        <f>$Z$171*$K$171</f>
        <v>0</v>
      </c>
      <c r="AR171" s="6" t="s">
        <v>142</v>
      </c>
      <c r="AT171" s="6" t="s">
        <v>138</v>
      </c>
      <c r="AU171" s="6" t="s">
        <v>76</v>
      </c>
      <c r="AY171" s="6" t="s">
        <v>136</v>
      </c>
      <c r="BE171" s="118">
        <f>IF($U$171="základní",$N$171,0)</f>
        <v>0</v>
      </c>
      <c r="BF171" s="118">
        <f>IF($U$171="snížená",$N$171,0)</f>
        <v>0</v>
      </c>
      <c r="BG171" s="118">
        <f>IF($U$171="zákl. přenesená",$N$171,0)</f>
        <v>0</v>
      </c>
      <c r="BH171" s="118">
        <f>IF($U$171="sníž. přenesená",$N$171,0)</f>
        <v>0</v>
      </c>
      <c r="BI171" s="118">
        <f>IF($U$171="nulová",$N$171,0)</f>
        <v>0</v>
      </c>
      <c r="BJ171" s="6" t="s">
        <v>72</v>
      </c>
      <c r="BK171" s="118">
        <f>ROUND($L$171*$K$171,2)</f>
        <v>0</v>
      </c>
      <c r="BL171" s="6" t="s">
        <v>142</v>
      </c>
    </row>
    <row r="172" spans="2:64" s="6" customFormat="1" ht="15.75" customHeight="1">
      <c r="B172" s="18"/>
      <c r="C172" s="111" t="s">
        <v>211</v>
      </c>
      <c r="D172" s="111" t="s">
        <v>138</v>
      </c>
      <c r="E172" s="112" t="s">
        <v>212</v>
      </c>
      <c r="F172" s="171" t="s">
        <v>213</v>
      </c>
      <c r="G172" s="172"/>
      <c r="H172" s="172"/>
      <c r="I172" s="172"/>
      <c r="J172" s="113" t="s">
        <v>210</v>
      </c>
      <c r="K172" s="114">
        <v>20</v>
      </c>
      <c r="L172" s="173"/>
      <c r="M172" s="172"/>
      <c r="N172" s="173"/>
      <c r="O172" s="172"/>
      <c r="P172" s="172"/>
      <c r="Q172" s="172"/>
      <c r="R172" s="19"/>
      <c r="T172" s="115"/>
      <c r="U172" s="25" t="s">
        <v>30</v>
      </c>
      <c r="V172" s="116">
        <v>0</v>
      </c>
      <c r="W172" s="116">
        <f>$V$172*$K$172</f>
        <v>0</v>
      </c>
      <c r="X172" s="116">
        <v>0</v>
      </c>
      <c r="Y172" s="116">
        <f>$X$172*$K$172</f>
        <v>0</v>
      </c>
      <c r="Z172" s="116">
        <v>0</v>
      </c>
      <c r="AA172" s="117">
        <f>$Z$172*$K$172</f>
        <v>0</v>
      </c>
      <c r="AR172" s="6" t="s">
        <v>142</v>
      </c>
      <c r="AT172" s="6" t="s">
        <v>138</v>
      </c>
      <c r="AU172" s="6" t="s">
        <v>76</v>
      </c>
      <c r="AY172" s="6" t="s">
        <v>136</v>
      </c>
      <c r="BE172" s="118">
        <f>IF($U$172="základní",$N$172,0)</f>
        <v>0</v>
      </c>
      <c r="BF172" s="118">
        <f>IF($U$172="snížená",$N$172,0)</f>
        <v>0</v>
      </c>
      <c r="BG172" s="118">
        <f>IF($U$172="zákl. přenesená",$N$172,0)</f>
        <v>0</v>
      </c>
      <c r="BH172" s="118">
        <f>IF($U$172="sníž. přenesená",$N$172,0)</f>
        <v>0</v>
      </c>
      <c r="BI172" s="118">
        <f>IF($U$172="nulová",$N$172,0)</f>
        <v>0</v>
      </c>
      <c r="BJ172" s="6" t="s">
        <v>72</v>
      </c>
      <c r="BK172" s="118">
        <f>ROUND($L$172*$K$172,2)</f>
        <v>0</v>
      </c>
      <c r="BL172" s="6" t="s">
        <v>142</v>
      </c>
    </row>
    <row r="173" spans="2:64" s="6" customFormat="1" ht="15.75" customHeight="1">
      <c r="B173" s="18"/>
      <c r="C173" s="111" t="s">
        <v>214</v>
      </c>
      <c r="D173" s="111" t="s">
        <v>138</v>
      </c>
      <c r="E173" s="112" t="s">
        <v>215</v>
      </c>
      <c r="F173" s="171" t="s">
        <v>216</v>
      </c>
      <c r="G173" s="172"/>
      <c r="H173" s="172"/>
      <c r="I173" s="172"/>
      <c r="J173" s="113" t="s">
        <v>210</v>
      </c>
      <c r="K173" s="114">
        <v>15</v>
      </c>
      <c r="L173" s="173"/>
      <c r="M173" s="172"/>
      <c r="N173" s="173"/>
      <c r="O173" s="172"/>
      <c r="P173" s="172"/>
      <c r="Q173" s="172"/>
      <c r="R173" s="19"/>
      <c r="T173" s="115"/>
      <c r="U173" s="25" t="s">
        <v>30</v>
      </c>
      <c r="V173" s="116">
        <v>0</v>
      </c>
      <c r="W173" s="116">
        <f>$V$173*$K$173</f>
        <v>0</v>
      </c>
      <c r="X173" s="116">
        <v>0</v>
      </c>
      <c r="Y173" s="116">
        <f>$X$173*$K$173</f>
        <v>0</v>
      </c>
      <c r="Z173" s="116">
        <v>0</v>
      </c>
      <c r="AA173" s="117">
        <f>$Z$173*$K$173</f>
        <v>0</v>
      </c>
      <c r="AR173" s="6" t="s">
        <v>142</v>
      </c>
      <c r="AT173" s="6" t="s">
        <v>138</v>
      </c>
      <c r="AU173" s="6" t="s">
        <v>76</v>
      </c>
      <c r="AY173" s="6" t="s">
        <v>136</v>
      </c>
      <c r="BE173" s="118">
        <f>IF($U$173="základní",$N$173,0)</f>
        <v>0</v>
      </c>
      <c r="BF173" s="118">
        <f>IF($U$173="snížená",$N$173,0)</f>
        <v>0</v>
      </c>
      <c r="BG173" s="118">
        <f>IF($U$173="zákl. přenesená",$N$173,0)</f>
        <v>0</v>
      </c>
      <c r="BH173" s="118">
        <f>IF($U$173="sníž. přenesená",$N$173,0)</f>
        <v>0</v>
      </c>
      <c r="BI173" s="118">
        <f>IF($U$173="nulová",$N$173,0)</f>
        <v>0</v>
      </c>
      <c r="BJ173" s="6" t="s">
        <v>72</v>
      </c>
      <c r="BK173" s="118">
        <f>ROUND($L$173*$K$173,2)</f>
        <v>0</v>
      </c>
      <c r="BL173" s="6" t="s">
        <v>142</v>
      </c>
    </row>
    <row r="174" spans="2:64" s="6" customFormat="1" ht="15.75" customHeight="1">
      <c r="B174" s="18"/>
      <c r="C174" s="111" t="s">
        <v>217</v>
      </c>
      <c r="D174" s="111" t="s">
        <v>138</v>
      </c>
      <c r="E174" s="112" t="s">
        <v>218</v>
      </c>
      <c r="F174" s="171" t="s">
        <v>219</v>
      </c>
      <c r="G174" s="172"/>
      <c r="H174" s="172"/>
      <c r="I174" s="172"/>
      <c r="J174" s="113" t="s">
        <v>210</v>
      </c>
      <c r="K174" s="114">
        <v>6</v>
      </c>
      <c r="L174" s="173"/>
      <c r="M174" s="172"/>
      <c r="N174" s="173"/>
      <c r="O174" s="172"/>
      <c r="P174" s="172"/>
      <c r="Q174" s="172"/>
      <c r="R174" s="19"/>
      <c r="T174" s="115"/>
      <c r="U174" s="25" t="s">
        <v>30</v>
      </c>
      <c r="V174" s="116">
        <v>0</v>
      </c>
      <c r="W174" s="116">
        <f>$V$174*$K$174</f>
        <v>0</v>
      </c>
      <c r="X174" s="116">
        <v>0</v>
      </c>
      <c r="Y174" s="116">
        <f>$X$174*$K$174</f>
        <v>0</v>
      </c>
      <c r="Z174" s="116">
        <v>0</v>
      </c>
      <c r="AA174" s="117">
        <f>$Z$174*$K$174</f>
        <v>0</v>
      </c>
      <c r="AR174" s="6" t="s">
        <v>142</v>
      </c>
      <c r="AT174" s="6" t="s">
        <v>138</v>
      </c>
      <c r="AU174" s="6" t="s">
        <v>76</v>
      </c>
      <c r="AY174" s="6" t="s">
        <v>136</v>
      </c>
      <c r="BE174" s="118">
        <f>IF($U$174="základní",$N$174,0)</f>
        <v>0</v>
      </c>
      <c r="BF174" s="118">
        <f>IF($U$174="snížená",$N$174,0)</f>
        <v>0</v>
      </c>
      <c r="BG174" s="118">
        <f>IF($U$174="zákl. přenesená",$N$174,0)</f>
        <v>0</v>
      </c>
      <c r="BH174" s="118">
        <f>IF($U$174="sníž. přenesená",$N$174,0)</f>
        <v>0</v>
      </c>
      <c r="BI174" s="118">
        <f>IF($U$174="nulová",$N$174,0)</f>
        <v>0</v>
      </c>
      <c r="BJ174" s="6" t="s">
        <v>72</v>
      </c>
      <c r="BK174" s="118">
        <f>ROUND($L$174*$K$174,2)</f>
        <v>0</v>
      </c>
      <c r="BL174" s="6" t="s">
        <v>142</v>
      </c>
    </row>
    <row r="175" spans="2:64" s="101" customFormat="1" ht="30.75" customHeight="1">
      <c r="B175" s="102"/>
      <c r="D175" s="110" t="s">
        <v>112</v>
      </c>
      <c r="N175" s="177"/>
      <c r="O175" s="176"/>
      <c r="P175" s="176"/>
      <c r="Q175" s="176"/>
      <c r="R175" s="105"/>
      <c r="T175" s="106"/>
      <c r="W175" s="107">
        <f>SUM($W$176:$W$178)</f>
        <v>0</v>
      </c>
      <c r="Y175" s="107">
        <f>SUM($Y$176:$Y$178)</f>
        <v>0</v>
      </c>
      <c r="AA175" s="108">
        <f>SUM($AA$176:$AA$178)</f>
        <v>0</v>
      </c>
      <c r="AR175" s="104" t="s">
        <v>72</v>
      </c>
      <c r="AT175" s="104" t="s">
        <v>64</v>
      </c>
      <c r="AU175" s="104" t="s">
        <v>72</v>
      </c>
      <c r="AY175" s="104" t="s">
        <v>136</v>
      </c>
      <c r="BK175" s="109">
        <f>SUM($BK$176:$BK$178)</f>
        <v>0</v>
      </c>
    </row>
    <row r="176" spans="2:64" s="6" customFormat="1" ht="15.75" customHeight="1">
      <c r="B176" s="18"/>
      <c r="C176" s="111" t="s">
        <v>220</v>
      </c>
      <c r="D176" s="111" t="s">
        <v>138</v>
      </c>
      <c r="E176" s="112" t="s">
        <v>221</v>
      </c>
      <c r="F176" s="171" t="s">
        <v>222</v>
      </c>
      <c r="G176" s="172"/>
      <c r="H176" s="172"/>
      <c r="I176" s="172"/>
      <c r="J176" s="113" t="s">
        <v>210</v>
      </c>
      <c r="K176" s="114">
        <v>15</v>
      </c>
      <c r="L176" s="173"/>
      <c r="M176" s="172"/>
      <c r="N176" s="173"/>
      <c r="O176" s="172"/>
      <c r="P176" s="172"/>
      <c r="Q176" s="172"/>
      <c r="R176" s="19"/>
      <c r="T176" s="115"/>
      <c r="U176" s="25" t="s">
        <v>30</v>
      </c>
      <c r="V176" s="116">
        <v>0</v>
      </c>
      <c r="W176" s="116">
        <f>$V$176*$K$176</f>
        <v>0</v>
      </c>
      <c r="X176" s="116">
        <v>0</v>
      </c>
      <c r="Y176" s="116">
        <f>$X$176*$K$176</f>
        <v>0</v>
      </c>
      <c r="Z176" s="116">
        <v>0</v>
      </c>
      <c r="AA176" s="117">
        <f>$Z$176*$K$176</f>
        <v>0</v>
      </c>
      <c r="AR176" s="6" t="s">
        <v>142</v>
      </c>
      <c r="AT176" s="6" t="s">
        <v>138</v>
      </c>
      <c r="AU176" s="6" t="s">
        <v>76</v>
      </c>
      <c r="AY176" s="6" t="s">
        <v>136</v>
      </c>
      <c r="BE176" s="118">
        <f>IF($U$176="základní",$N$176,0)</f>
        <v>0</v>
      </c>
      <c r="BF176" s="118">
        <f>IF($U$176="snížená",$N$176,0)</f>
        <v>0</v>
      </c>
      <c r="BG176" s="118">
        <f>IF($U$176="zákl. přenesená",$N$176,0)</f>
        <v>0</v>
      </c>
      <c r="BH176" s="118">
        <f>IF($U$176="sníž. přenesená",$N$176,0)</f>
        <v>0</v>
      </c>
      <c r="BI176" s="118">
        <f>IF($U$176="nulová",$N$176,0)</f>
        <v>0</v>
      </c>
      <c r="BJ176" s="6" t="s">
        <v>72</v>
      </c>
      <c r="BK176" s="118">
        <f>ROUND($L$176*$K$176,2)</f>
        <v>0</v>
      </c>
      <c r="BL176" s="6" t="s">
        <v>142</v>
      </c>
    </row>
    <row r="177" spans="2:64" s="6" customFormat="1" ht="15.75" customHeight="1">
      <c r="B177" s="18"/>
      <c r="C177" s="111" t="s">
        <v>223</v>
      </c>
      <c r="D177" s="111" t="s">
        <v>138</v>
      </c>
      <c r="E177" s="112" t="s">
        <v>224</v>
      </c>
      <c r="F177" s="171" t="s">
        <v>225</v>
      </c>
      <c r="G177" s="172"/>
      <c r="H177" s="172"/>
      <c r="I177" s="172"/>
      <c r="J177" s="113" t="s">
        <v>210</v>
      </c>
      <c r="K177" s="114">
        <v>10</v>
      </c>
      <c r="L177" s="173"/>
      <c r="M177" s="172"/>
      <c r="N177" s="173"/>
      <c r="O177" s="172"/>
      <c r="P177" s="172"/>
      <c r="Q177" s="172"/>
      <c r="R177" s="19"/>
      <c r="T177" s="115"/>
      <c r="U177" s="25" t="s">
        <v>30</v>
      </c>
      <c r="V177" s="116">
        <v>0</v>
      </c>
      <c r="W177" s="116">
        <f>$V$177*$K$177</f>
        <v>0</v>
      </c>
      <c r="X177" s="116">
        <v>0</v>
      </c>
      <c r="Y177" s="116">
        <f>$X$177*$K$177</f>
        <v>0</v>
      </c>
      <c r="Z177" s="116">
        <v>0</v>
      </c>
      <c r="AA177" s="117">
        <f>$Z$177*$K$177</f>
        <v>0</v>
      </c>
      <c r="AR177" s="6" t="s">
        <v>142</v>
      </c>
      <c r="AT177" s="6" t="s">
        <v>138</v>
      </c>
      <c r="AU177" s="6" t="s">
        <v>76</v>
      </c>
      <c r="AY177" s="6" t="s">
        <v>136</v>
      </c>
      <c r="BE177" s="118">
        <f>IF($U$177="základní",$N$177,0)</f>
        <v>0</v>
      </c>
      <c r="BF177" s="118">
        <f>IF($U$177="snížená",$N$177,0)</f>
        <v>0</v>
      </c>
      <c r="BG177" s="118">
        <f>IF($U$177="zákl. přenesená",$N$177,0)</f>
        <v>0</v>
      </c>
      <c r="BH177" s="118">
        <f>IF($U$177="sníž. přenesená",$N$177,0)</f>
        <v>0</v>
      </c>
      <c r="BI177" s="118">
        <f>IF($U$177="nulová",$N$177,0)</f>
        <v>0</v>
      </c>
      <c r="BJ177" s="6" t="s">
        <v>72</v>
      </c>
      <c r="BK177" s="118">
        <f>ROUND($L$177*$K$177,2)</f>
        <v>0</v>
      </c>
      <c r="BL177" s="6" t="s">
        <v>142</v>
      </c>
    </row>
    <row r="178" spans="2:64" s="6" customFormat="1" ht="15.75" customHeight="1">
      <c r="B178" s="18"/>
      <c r="C178" s="111" t="s">
        <v>226</v>
      </c>
      <c r="D178" s="111" t="s">
        <v>138</v>
      </c>
      <c r="E178" s="112" t="s">
        <v>227</v>
      </c>
      <c r="F178" s="171" t="s">
        <v>228</v>
      </c>
      <c r="G178" s="172"/>
      <c r="H178" s="172"/>
      <c r="I178" s="172"/>
      <c r="J178" s="113" t="s">
        <v>210</v>
      </c>
      <c r="K178" s="114">
        <v>15</v>
      </c>
      <c r="L178" s="173"/>
      <c r="M178" s="172"/>
      <c r="N178" s="173"/>
      <c r="O178" s="172"/>
      <c r="P178" s="172"/>
      <c r="Q178" s="172"/>
      <c r="R178" s="19"/>
      <c r="T178" s="115"/>
      <c r="U178" s="25" t="s">
        <v>30</v>
      </c>
      <c r="V178" s="116">
        <v>0</v>
      </c>
      <c r="W178" s="116">
        <f>$V$178*$K$178</f>
        <v>0</v>
      </c>
      <c r="X178" s="116">
        <v>0</v>
      </c>
      <c r="Y178" s="116">
        <f>$X$178*$K$178</f>
        <v>0</v>
      </c>
      <c r="Z178" s="116">
        <v>0</v>
      </c>
      <c r="AA178" s="117">
        <f>$Z$178*$K$178</f>
        <v>0</v>
      </c>
      <c r="AR178" s="6" t="s">
        <v>142</v>
      </c>
      <c r="AT178" s="6" t="s">
        <v>138</v>
      </c>
      <c r="AU178" s="6" t="s">
        <v>76</v>
      </c>
      <c r="AY178" s="6" t="s">
        <v>136</v>
      </c>
      <c r="BE178" s="118">
        <f>IF($U$178="základní",$N$178,0)</f>
        <v>0</v>
      </c>
      <c r="BF178" s="118">
        <f>IF($U$178="snížená",$N$178,0)</f>
        <v>0</v>
      </c>
      <c r="BG178" s="118">
        <f>IF($U$178="zákl. přenesená",$N$178,0)</f>
        <v>0</v>
      </c>
      <c r="BH178" s="118">
        <f>IF($U$178="sníž. přenesená",$N$178,0)</f>
        <v>0</v>
      </c>
      <c r="BI178" s="118">
        <f>IF($U$178="nulová",$N$178,0)</f>
        <v>0</v>
      </c>
      <c r="BJ178" s="6" t="s">
        <v>72</v>
      </c>
      <c r="BK178" s="118">
        <f>ROUND($L$178*$K$178,2)</f>
        <v>0</v>
      </c>
      <c r="BL178" s="6" t="s">
        <v>142</v>
      </c>
    </row>
    <row r="179" spans="2:64" s="101" customFormat="1" ht="30.75" customHeight="1">
      <c r="B179" s="102"/>
      <c r="D179" s="110" t="s">
        <v>113</v>
      </c>
      <c r="N179" s="177"/>
      <c r="O179" s="176"/>
      <c r="P179" s="176"/>
      <c r="Q179" s="176"/>
      <c r="R179" s="105"/>
      <c r="T179" s="106"/>
      <c r="W179" s="107">
        <f>$W$180</f>
        <v>0</v>
      </c>
      <c r="Y179" s="107">
        <f>$Y$180</f>
        <v>0</v>
      </c>
      <c r="AA179" s="108">
        <f>$AA$180</f>
        <v>0</v>
      </c>
      <c r="AR179" s="104" t="s">
        <v>72</v>
      </c>
      <c r="AT179" s="104" t="s">
        <v>64</v>
      </c>
      <c r="AU179" s="104" t="s">
        <v>72</v>
      </c>
      <c r="AY179" s="104" t="s">
        <v>136</v>
      </c>
      <c r="BK179" s="109">
        <f>$BK$180</f>
        <v>0</v>
      </c>
    </row>
    <row r="180" spans="2:64" s="6" customFormat="1" ht="15.75" customHeight="1">
      <c r="B180" s="18"/>
      <c r="C180" s="111" t="s">
        <v>229</v>
      </c>
      <c r="D180" s="111" t="s">
        <v>138</v>
      </c>
      <c r="E180" s="112" t="s">
        <v>230</v>
      </c>
      <c r="F180" s="171" t="s">
        <v>231</v>
      </c>
      <c r="G180" s="172"/>
      <c r="H180" s="172"/>
      <c r="I180" s="172"/>
      <c r="J180" s="113" t="s">
        <v>210</v>
      </c>
      <c r="K180" s="114">
        <v>10</v>
      </c>
      <c r="L180" s="173"/>
      <c r="M180" s="172"/>
      <c r="N180" s="173"/>
      <c r="O180" s="172"/>
      <c r="P180" s="172"/>
      <c r="Q180" s="172"/>
      <c r="R180" s="19"/>
      <c r="T180" s="115"/>
      <c r="U180" s="25" t="s">
        <v>30</v>
      </c>
      <c r="V180" s="116">
        <v>0</v>
      </c>
      <c r="W180" s="116">
        <f>$V$180*$K$180</f>
        <v>0</v>
      </c>
      <c r="X180" s="116">
        <v>0</v>
      </c>
      <c r="Y180" s="116">
        <f>$X$180*$K$180</f>
        <v>0</v>
      </c>
      <c r="Z180" s="116">
        <v>0</v>
      </c>
      <c r="AA180" s="117">
        <f>$Z$180*$K$180</f>
        <v>0</v>
      </c>
      <c r="AR180" s="6" t="s">
        <v>142</v>
      </c>
      <c r="AT180" s="6" t="s">
        <v>138</v>
      </c>
      <c r="AU180" s="6" t="s">
        <v>76</v>
      </c>
      <c r="AY180" s="6" t="s">
        <v>136</v>
      </c>
      <c r="BE180" s="118">
        <f>IF($U$180="základní",$N$180,0)</f>
        <v>0</v>
      </c>
      <c r="BF180" s="118">
        <f>IF($U$180="snížená",$N$180,0)</f>
        <v>0</v>
      </c>
      <c r="BG180" s="118">
        <f>IF($U$180="zákl. přenesená",$N$180,0)</f>
        <v>0</v>
      </c>
      <c r="BH180" s="118">
        <f>IF($U$180="sníž. přenesená",$N$180,0)</f>
        <v>0</v>
      </c>
      <c r="BI180" s="118">
        <f>IF($U$180="nulová",$N$180,0)</f>
        <v>0</v>
      </c>
      <c r="BJ180" s="6" t="s">
        <v>72</v>
      </c>
      <c r="BK180" s="118">
        <f>ROUND($L$180*$K$180,2)</f>
        <v>0</v>
      </c>
      <c r="BL180" s="6" t="s">
        <v>142</v>
      </c>
    </row>
    <row r="181" spans="2:64" s="101" customFormat="1" ht="30.75" customHeight="1">
      <c r="B181" s="102"/>
      <c r="D181" s="110" t="s">
        <v>114</v>
      </c>
      <c r="N181" s="177"/>
      <c r="O181" s="176"/>
      <c r="P181" s="176"/>
      <c r="Q181" s="176"/>
      <c r="R181" s="105"/>
      <c r="T181" s="106"/>
      <c r="W181" s="107">
        <f>SUM($W$182:$W$184)</f>
        <v>0</v>
      </c>
      <c r="Y181" s="107">
        <f>SUM($Y$182:$Y$184)</f>
        <v>0</v>
      </c>
      <c r="AA181" s="108">
        <f>SUM($AA$182:$AA$184)</f>
        <v>0</v>
      </c>
      <c r="AR181" s="104" t="s">
        <v>72</v>
      </c>
      <c r="AT181" s="104" t="s">
        <v>64</v>
      </c>
      <c r="AU181" s="104" t="s">
        <v>72</v>
      </c>
      <c r="AY181" s="104" t="s">
        <v>136</v>
      </c>
      <c r="BK181" s="109">
        <f>SUM($BK$182:$BK$184)</f>
        <v>0</v>
      </c>
    </row>
    <row r="182" spans="2:64" s="6" customFormat="1" ht="15.75" customHeight="1">
      <c r="B182" s="18"/>
      <c r="C182" s="111" t="s">
        <v>232</v>
      </c>
      <c r="D182" s="111" t="s">
        <v>138</v>
      </c>
      <c r="E182" s="112" t="s">
        <v>233</v>
      </c>
      <c r="F182" s="171" t="s">
        <v>234</v>
      </c>
      <c r="G182" s="172"/>
      <c r="H182" s="172"/>
      <c r="I182" s="172"/>
      <c r="J182" s="113" t="s">
        <v>210</v>
      </c>
      <c r="K182" s="114">
        <v>10</v>
      </c>
      <c r="L182" s="173"/>
      <c r="M182" s="172"/>
      <c r="N182" s="173"/>
      <c r="O182" s="172"/>
      <c r="P182" s="172"/>
      <c r="Q182" s="172"/>
      <c r="R182" s="19"/>
      <c r="T182" s="115"/>
      <c r="U182" s="25" t="s">
        <v>30</v>
      </c>
      <c r="V182" s="116">
        <v>0</v>
      </c>
      <c r="W182" s="116">
        <f>$V$182*$K$182</f>
        <v>0</v>
      </c>
      <c r="X182" s="116">
        <v>0</v>
      </c>
      <c r="Y182" s="116">
        <f>$X$182*$K$182</f>
        <v>0</v>
      </c>
      <c r="Z182" s="116">
        <v>0</v>
      </c>
      <c r="AA182" s="117">
        <f>$Z$182*$K$182</f>
        <v>0</v>
      </c>
      <c r="AR182" s="6" t="s">
        <v>142</v>
      </c>
      <c r="AT182" s="6" t="s">
        <v>138</v>
      </c>
      <c r="AU182" s="6" t="s">
        <v>76</v>
      </c>
      <c r="AY182" s="6" t="s">
        <v>136</v>
      </c>
      <c r="BE182" s="118">
        <f>IF($U$182="základní",$N$182,0)</f>
        <v>0</v>
      </c>
      <c r="BF182" s="118">
        <f>IF($U$182="snížená",$N$182,0)</f>
        <v>0</v>
      </c>
      <c r="BG182" s="118">
        <f>IF($U$182="zákl. přenesená",$N$182,0)</f>
        <v>0</v>
      </c>
      <c r="BH182" s="118">
        <f>IF($U$182="sníž. přenesená",$N$182,0)</f>
        <v>0</v>
      </c>
      <c r="BI182" s="118">
        <f>IF($U$182="nulová",$N$182,0)</f>
        <v>0</v>
      </c>
      <c r="BJ182" s="6" t="s">
        <v>72</v>
      </c>
      <c r="BK182" s="118">
        <f>ROUND($L$182*$K$182,2)</f>
        <v>0</v>
      </c>
      <c r="BL182" s="6" t="s">
        <v>142</v>
      </c>
    </row>
    <row r="183" spans="2:64" s="6" customFormat="1" ht="15.75" customHeight="1">
      <c r="B183" s="18"/>
      <c r="C183" s="111" t="s">
        <v>235</v>
      </c>
      <c r="D183" s="111" t="s">
        <v>138</v>
      </c>
      <c r="E183" s="112" t="s">
        <v>236</v>
      </c>
      <c r="F183" s="171" t="s">
        <v>237</v>
      </c>
      <c r="G183" s="172"/>
      <c r="H183" s="172"/>
      <c r="I183" s="172"/>
      <c r="J183" s="113" t="s">
        <v>210</v>
      </c>
      <c r="K183" s="114">
        <v>5</v>
      </c>
      <c r="L183" s="173"/>
      <c r="M183" s="172"/>
      <c r="N183" s="173"/>
      <c r="O183" s="172"/>
      <c r="P183" s="172"/>
      <c r="Q183" s="172"/>
      <c r="R183" s="19"/>
      <c r="T183" s="115"/>
      <c r="U183" s="25" t="s">
        <v>30</v>
      </c>
      <c r="V183" s="116">
        <v>0</v>
      </c>
      <c r="W183" s="116">
        <f>$V$183*$K$183</f>
        <v>0</v>
      </c>
      <c r="X183" s="116">
        <v>0</v>
      </c>
      <c r="Y183" s="116">
        <f>$X$183*$K$183</f>
        <v>0</v>
      </c>
      <c r="Z183" s="116">
        <v>0</v>
      </c>
      <c r="AA183" s="117">
        <f>$Z$183*$K$183</f>
        <v>0</v>
      </c>
      <c r="AR183" s="6" t="s">
        <v>142</v>
      </c>
      <c r="AT183" s="6" t="s">
        <v>138</v>
      </c>
      <c r="AU183" s="6" t="s">
        <v>76</v>
      </c>
      <c r="AY183" s="6" t="s">
        <v>136</v>
      </c>
      <c r="BE183" s="118">
        <f>IF($U$183="základní",$N$183,0)</f>
        <v>0</v>
      </c>
      <c r="BF183" s="118">
        <f>IF($U$183="snížená",$N$183,0)</f>
        <v>0</v>
      </c>
      <c r="BG183" s="118">
        <f>IF($U$183="zákl. přenesená",$N$183,0)</f>
        <v>0</v>
      </c>
      <c r="BH183" s="118">
        <f>IF($U$183="sníž. přenesená",$N$183,0)</f>
        <v>0</v>
      </c>
      <c r="BI183" s="118">
        <f>IF($U$183="nulová",$N$183,0)</f>
        <v>0</v>
      </c>
      <c r="BJ183" s="6" t="s">
        <v>72</v>
      </c>
      <c r="BK183" s="118">
        <f>ROUND($L$183*$K$183,2)</f>
        <v>0</v>
      </c>
      <c r="BL183" s="6" t="s">
        <v>142</v>
      </c>
    </row>
    <row r="184" spans="2:64" s="6" customFormat="1" ht="27" customHeight="1">
      <c r="B184" s="18"/>
      <c r="C184" s="111" t="s">
        <v>238</v>
      </c>
      <c r="D184" s="111" t="s">
        <v>138</v>
      </c>
      <c r="E184" s="112" t="s">
        <v>239</v>
      </c>
      <c r="F184" s="171" t="s">
        <v>240</v>
      </c>
      <c r="G184" s="172"/>
      <c r="H184" s="172"/>
      <c r="I184" s="172"/>
      <c r="J184" s="113" t="s">
        <v>210</v>
      </c>
      <c r="K184" s="114">
        <v>3</v>
      </c>
      <c r="L184" s="173"/>
      <c r="M184" s="172"/>
      <c r="N184" s="173"/>
      <c r="O184" s="172"/>
      <c r="P184" s="172"/>
      <c r="Q184" s="172"/>
      <c r="R184" s="19"/>
      <c r="T184" s="115"/>
      <c r="U184" s="25" t="s">
        <v>30</v>
      </c>
      <c r="V184" s="116">
        <v>0</v>
      </c>
      <c r="W184" s="116">
        <f>$V$184*$K$184</f>
        <v>0</v>
      </c>
      <c r="X184" s="116">
        <v>0</v>
      </c>
      <c r="Y184" s="116">
        <f>$X$184*$K$184</f>
        <v>0</v>
      </c>
      <c r="Z184" s="116">
        <v>0</v>
      </c>
      <c r="AA184" s="117">
        <f>$Z$184*$K$184</f>
        <v>0</v>
      </c>
      <c r="AR184" s="6" t="s">
        <v>142</v>
      </c>
      <c r="AT184" s="6" t="s">
        <v>138</v>
      </c>
      <c r="AU184" s="6" t="s">
        <v>76</v>
      </c>
      <c r="AY184" s="6" t="s">
        <v>136</v>
      </c>
      <c r="BE184" s="118">
        <f>IF($U$184="základní",$N$184,0)</f>
        <v>0</v>
      </c>
      <c r="BF184" s="118">
        <f>IF($U$184="snížená",$N$184,0)</f>
        <v>0</v>
      </c>
      <c r="BG184" s="118">
        <f>IF($U$184="zákl. přenesená",$N$184,0)</f>
        <v>0</v>
      </c>
      <c r="BH184" s="118">
        <f>IF($U$184="sníž. přenesená",$N$184,0)</f>
        <v>0</v>
      </c>
      <c r="BI184" s="118">
        <f>IF($U$184="nulová",$N$184,0)</f>
        <v>0</v>
      </c>
      <c r="BJ184" s="6" t="s">
        <v>72</v>
      </c>
      <c r="BK184" s="118">
        <f>ROUND($L$184*$K$184,2)</f>
        <v>0</v>
      </c>
      <c r="BL184" s="6" t="s">
        <v>142</v>
      </c>
    </row>
    <row r="185" spans="2:64" s="101" customFormat="1" ht="30.75" customHeight="1">
      <c r="B185" s="102"/>
      <c r="D185" s="110" t="s">
        <v>115</v>
      </c>
      <c r="N185" s="177"/>
      <c r="O185" s="176"/>
      <c r="P185" s="176"/>
      <c r="Q185" s="176"/>
      <c r="R185" s="105"/>
      <c r="T185" s="106"/>
      <c r="W185" s="107">
        <f>SUM($W$186:$W$190)</f>
        <v>0</v>
      </c>
      <c r="Y185" s="107">
        <f>SUM($Y$186:$Y$190)</f>
        <v>0</v>
      </c>
      <c r="AA185" s="108">
        <f>SUM($AA$186:$AA$190)</f>
        <v>0</v>
      </c>
      <c r="AR185" s="104" t="s">
        <v>72</v>
      </c>
      <c r="AT185" s="104" t="s">
        <v>64</v>
      </c>
      <c r="AU185" s="104" t="s">
        <v>72</v>
      </c>
      <c r="AY185" s="104" t="s">
        <v>136</v>
      </c>
      <c r="BK185" s="109">
        <f>SUM($BK$186:$BK$190)</f>
        <v>0</v>
      </c>
    </row>
    <row r="186" spans="2:64" s="6" customFormat="1" ht="15.75" customHeight="1">
      <c r="B186" s="18"/>
      <c r="C186" s="111" t="s">
        <v>241</v>
      </c>
      <c r="D186" s="111" t="s">
        <v>138</v>
      </c>
      <c r="E186" s="112" t="s">
        <v>242</v>
      </c>
      <c r="F186" s="171" t="s">
        <v>243</v>
      </c>
      <c r="G186" s="172"/>
      <c r="H186" s="172"/>
      <c r="I186" s="172"/>
      <c r="J186" s="113" t="s">
        <v>141</v>
      </c>
      <c r="K186" s="114">
        <v>1</v>
      </c>
      <c r="L186" s="173"/>
      <c r="M186" s="172"/>
      <c r="N186" s="173"/>
      <c r="O186" s="172"/>
      <c r="P186" s="172"/>
      <c r="Q186" s="172"/>
      <c r="R186" s="19"/>
      <c r="T186" s="115"/>
      <c r="U186" s="25" t="s">
        <v>30</v>
      </c>
      <c r="V186" s="116">
        <v>0</v>
      </c>
      <c r="W186" s="116">
        <f>$V$186*$K$186</f>
        <v>0</v>
      </c>
      <c r="X186" s="116">
        <v>0</v>
      </c>
      <c r="Y186" s="116">
        <f>$X$186*$K$186</f>
        <v>0</v>
      </c>
      <c r="Z186" s="116">
        <v>0</v>
      </c>
      <c r="AA186" s="117">
        <f>$Z$186*$K$186</f>
        <v>0</v>
      </c>
      <c r="AR186" s="6" t="s">
        <v>142</v>
      </c>
      <c r="AT186" s="6" t="s">
        <v>138</v>
      </c>
      <c r="AU186" s="6" t="s">
        <v>76</v>
      </c>
      <c r="AY186" s="6" t="s">
        <v>136</v>
      </c>
      <c r="BE186" s="118">
        <f>IF($U$186="základní",$N$186,0)</f>
        <v>0</v>
      </c>
      <c r="BF186" s="118">
        <f>IF($U$186="snížená",$N$186,0)</f>
        <v>0</v>
      </c>
      <c r="BG186" s="118">
        <f>IF($U$186="zákl. přenesená",$N$186,0)</f>
        <v>0</v>
      </c>
      <c r="BH186" s="118">
        <f>IF($U$186="sníž. přenesená",$N$186,0)</f>
        <v>0</v>
      </c>
      <c r="BI186" s="118">
        <f>IF($U$186="nulová",$N$186,0)</f>
        <v>0</v>
      </c>
      <c r="BJ186" s="6" t="s">
        <v>72</v>
      </c>
      <c r="BK186" s="118">
        <f>ROUND($L$186*$K$186,2)</f>
        <v>0</v>
      </c>
      <c r="BL186" s="6" t="s">
        <v>142</v>
      </c>
    </row>
    <row r="187" spans="2:64" s="6" customFormat="1" ht="15.75" customHeight="1">
      <c r="B187" s="18"/>
      <c r="C187" s="111" t="s">
        <v>244</v>
      </c>
      <c r="D187" s="111" t="s">
        <v>138</v>
      </c>
      <c r="E187" s="112" t="s">
        <v>245</v>
      </c>
      <c r="F187" s="171" t="s">
        <v>246</v>
      </c>
      <c r="G187" s="172"/>
      <c r="H187" s="172"/>
      <c r="I187" s="172"/>
      <c r="J187" s="113" t="s">
        <v>141</v>
      </c>
      <c r="K187" s="114">
        <v>3</v>
      </c>
      <c r="L187" s="173"/>
      <c r="M187" s="172"/>
      <c r="N187" s="173"/>
      <c r="O187" s="172"/>
      <c r="P187" s="172"/>
      <c r="Q187" s="172"/>
      <c r="R187" s="19"/>
      <c r="T187" s="115"/>
      <c r="U187" s="25" t="s">
        <v>30</v>
      </c>
      <c r="V187" s="116">
        <v>0</v>
      </c>
      <c r="W187" s="116">
        <f>$V$187*$K$187</f>
        <v>0</v>
      </c>
      <c r="X187" s="116">
        <v>0</v>
      </c>
      <c r="Y187" s="116">
        <f>$X$187*$K$187</f>
        <v>0</v>
      </c>
      <c r="Z187" s="116">
        <v>0</v>
      </c>
      <c r="AA187" s="117">
        <f>$Z$187*$K$187</f>
        <v>0</v>
      </c>
      <c r="AR187" s="6" t="s">
        <v>142</v>
      </c>
      <c r="AT187" s="6" t="s">
        <v>138</v>
      </c>
      <c r="AU187" s="6" t="s">
        <v>76</v>
      </c>
      <c r="AY187" s="6" t="s">
        <v>136</v>
      </c>
      <c r="BE187" s="118">
        <f>IF($U$187="základní",$N$187,0)</f>
        <v>0</v>
      </c>
      <c r="BF187" s="118">
        <f>IF($U$187="snížená",$N$187,0)</f>
        <v>0</v>
      </c>
      <c r="BG187" s="118">
        <f>IF($U$187="zákl. přenesená",$N$187,0)</f>
        <v>0</v>
      </c>
      <c r="BH187" s="118">
        <f>IF($U$187="sníž. přenesená",$N$187,0)</f>
        <v>0</v>
      </c>
      <c r="BI187" s="118">
        <f>IF($U$187="nulová",$N$187,0)</f>
        <v>0</v>
      </c>
      <c r="BJ187" s="6" t="s">
        <v>72</v>
      </c>
      <c r="BK187" s="118">
        <f>ROUND($L$187*$K$187,2)</f>
        <v>0</v>
      </c>
      <c r="BL187" s="6" t="s">
        <v>142</v>
      </c>
    </row>
    <row r="188" spans="2:64" s="6" customFormat="1" ht="15.75" customHeight="1">
      <c r="B188" s="18"/>
      <c r="C188" s="111" t="s">
        <v>247</v>
      </c>
      <c r="D188" s="111" t="s">
        <v>138</v>
      </c>
      <c r="E188" s="112" t="s">
        <v>248</v>
      </c>
      <c r="F188" s="171" t="s">
        <v>249</v>
      </c>
      <c r="G188" s="172"/>
      <c r="H188" s="172"/>
      <c r="I188" s="172"/>
      <c r="J188" s="113" t="s">
        <v>141</v>
      </c>
      <c r="K188" s="114">
        <v>1</v>
      </c>
      <c r="L188" s="173"/>
      <c r="M188" s="172"/>
      <c r="N188" s="173"/>
      <c r="O188" s="172"/>
      <c r="P188" s="172"/>
      <c r="Q188" s="172"/>
      <c r="R188" s="19"/>
      <c r="T188" s="115"/>
      <c r="U188" s="25" t="s">
        <v>30</v>
      </c>
      <c r="V188" s="116">
        <v>0</v>
      </c>
      <c r="W188" s="116">
        <f>$V$188*$K$188</f>
        <v>0</v>
      </c>
      <c r="X188" s="116">
        <v>0</v>
      </c>
      <c r="Y188" s="116">
        <f>$X$188*$K$188</f>
        <v>0</v>
      </c>
      <c r="Z188" s="116">
        <v>0</v>
      </c>
      <c r="AA188" s="117">
        <f>$Z$188*$K$188</f>
        <v>0</v>
      </c>
      <c r="AR188" s="6" t="s">
        <v>142</v>
      </c>
      <c r="AT188" s="6" t="s">
        <v>138</v>
      </c>
      <c r="AU188" s="6" t="s">
        <v>76</v>
      </c>
      <c r="AY188" s="6" t="s">
        <v>136</v>
      </c>
      <c r="BE188" s="118">
        <f>IF($U$188="základní",$N$188,0)</f>
        <v>0</v>
      </c>
      <c r="BF188" s="118">
        <f>IF($U$188="snížená",$N$188,0)</f>
        <v>0</v>
      </c>
      <c r="BG188" s="118">
        <f>IF($U$188="zákl. přenesená",$N$188,0)</f>
        <v>0</v>
      </c>
      <c r="BH188" s="118">
        <f>IF($U$188="sníž. přenesená",$N$188,0)</f>
        <v>0</v>
      </c>
      <c r="BI188" s="118">
        <f>IF($U$188="nulová",$N$188,0)</f>
        <v>0</v>
      </c>
      <c r="BJ188" s="6" t="s">
        <v>72</v>
      </c>
      <c r="BK188" s="118">
        <f>ROUND($L$188*$K$188,2)</f>
        <v>0</v>
      </c>
      <c r="BL188" s="6" t="s">
        <v>142</v>
      </c>
    </row>
    <row r="189" spans="2:64" s="6" customFormat="1" ht="15.75" customHeight="1">
      <c r="B189" s="18"/>
      <c r="C189" s="111" t="s">
        <v>250</v>
      </c>
      <c r="D189" s="111" t="s">
        <v>138</v>
      </c>
      <c r="E189" s="112" t="s">
        <v>251</v>
      </c>
      <c r="F189" s="171" t="s">
        <v>252</v>
      </c>
      <c r="G189" s="172"/>
      <c r="H189" s="172"/>
      <c r="I189" s="172"/>
      <c r="J189" s="113" t="s">
        <v>141</v>
      </c>
      <c r="K189" s="114">
        <v>2</v>
      </c>
      <c r="L189" s="173"/>
      <c r="M189" s="172"/>
      <c r="N189" s="173"/>
      <c r="O189" s="172"/>
      <c r="P189" s="172"/>
      <c r="Q189" s="172"/>
      <c r="R189" s="19"/>
      <c r="T189" s="115"/>
      <c r="U189" s="25" t="s">
        <v>30</v>
      </c>
      <c r="V189" s="116">
        <v>0</v>
      </c>
      <c r="W189" s="116">
        <f>$V$189*$K$189</f>
        <v>0</v>
      </c>
      <c r="X189" s="116">
        <v>0</v>
      </c>
      <c r="Y189" s="116">
        <f>$X$189*$K$189</f>
        <v>0</v>
      </c>
      <c r="Z189" s="116">
        <v>0</v>
      </c>
      <c r="AA189" s="117">
        <f>$Z$189*$K$189</f>
        <v>0</v>
      </c>
      <c r="AR189" s="6" t="s">
        <v>142</v>
      </c>
      <c r="AT189" s="6" t="s">
        <v>138</v>
      </c>
      <c r="AU189" s="6" t="s">
        <v>76</v>
      </c>
      <c r="AY189" s="6" t="s">
        <v>136</v>
      </c>
      <c r="BE189" s="118">
        <f>IF($U$189="základní",$N$189,0)</f>
        <v>0</v>
      </c>
      <c r="BF189" s="118">
        <f>IF($U$189="snížená",$N$189,0)</f>
        <v>0</v>
      </c>
      <c r="BG189" s="118">
        <f>IF($U$189="zákl. přenesená",$N$189,0)</f>
        <v>0</v>
      </c>
      <c r="BH189" s="118">
        <f>IF($U$189="sníž. přenesená",$N$189,0)</f>
        <v>0</v>
      </c>
      <c r="BI189" s="118">
        <f>IF($U$189="nulová",$N$189,0)</f>
        <v>0</v>
      </c>
      <c r="BJ189" s="6" t="s">
        <v>72</v>
      </c>
      <c r="BK189" s="118">
        <f>ROUND($L$189*$K$189,2)</f>
        <v>0</v>
      </c>
      <c r="BL189" s="6" t="s">
        <v>142</v>
      </c>
    </row>
    <row r="190" spans="2:64" s="6" customFormat="1" ht="15.75" customHeight="1">
      <c r="B190" s="18"/>
      <c r="C190" s="111" t="s">
        <v>253</v>
      </c>
      <c r="D190" s="111" t="s">
        <v>138</v>
      </c>
      <c r="E190" s="112" t="s">
        <v>254</v>
      </c>
      <c r="F190" s="171" t="s">
        <v>255</v>
      </c>
      <c r="G190" s="172"/>
      <c r="H190" s="172"/>
      <c r="I190" s="172"/>
      <c r="J190" s="113" t="s">
        <v>141</v>
      </c>
      <c r="K190" s="114">
        <v>1</v>
      </c>
      <c r="L190" s="173"/>
      <c r="M190" s="172"/>
      <c r="N190" s="173"/>
      <c r="O190" s="172"/>
      <c r="P190" s="172"/>
      <c r="Q190" s="172"/>
      <c r="R190" s="19"/>
      <c r="T190" s="115"/>
      <c r="U190" s="25" t="s">
        <v>30</v>
      </c>
      <c r="V190" s="116">
        <v>0</v>
      </c>
      <c r="W190" s="116">
        <f>$V$190*$K$190</f>
        <v>0</v>
      </c>
      <c r="X190" s="116">
        <v>0</v>
      </c>
      <c r="Y190" s="116">
        <f>$X$190*$K$190</f>
        <v>0</v>
      </c>
      <c r="Z190" s="116">
        <v>0</v>
      </c>
      <c r="AA190" s="117">
        <f>$Z$190*$K$190</f>
        <v>0</v>
      </c>
      <c r="AR190" s="6" t="s">
        <v>142</v>
      </c>
      <c r="AT190" s="6" t="s">
        <v>138</v>
      </c>
      <c r="AU190" s="6" t="s">
        <v>76</v>
      </c>
      <c r="AY190" s="6" t="s">
        <v>136</v>
      </c>
      <c r="BE190" s="118">
        <f>IF($U$190="základní",$N$190,0)</f>
        <v>0</v>
      </c>
      <c r="BF190" s="118">
        <f>IF($U$190="snížená",$N$190,0)</f>
        <v>0</v>
      </c>
      <c r="BG190" s="118">
        <f>IF($U$190="zákl. přenesená",$N$190,0)</f>
        <v>0</v>
      </c>
      <c r="BH190" s="118">
        <f>IF($U$190="sníž. přenesená",$N$190,0)</f>
        <v>0</v>
      </c>
      <c r="BI190" s="118">
        <f>IF($U$190="nulová",$N$190,0)</f>
        <v>0</v>
      </c>
      <c r="BJ190" s="6" t="s">
        <v>72</v>
      </c>
      <c r="BK190" s="118">
        <f>ROUND($L$190*$K$190,2)</f>
        <v>0</v>
      </c>
      <c r="BL190" s="6" t="s">
        <v>142</v>
      </c>
    </row>
    <row r="191" spans="2:64" s="101" customFormat="1" ht="30.75" customHeight="1">
      <c r="B191" s="102"/>
      <c r="D191" s="110" t="s">
        <v>116</v>
      </c>
      <c r="N191" s="177"/>
      <c r="O191" s="176"/>
      <c r="P191" s="176"/>
      <c r="Q191" s="176"/>
      <c r="R191" s="105"/>
      <c r="T191" s="106"/>
      <c r="W191" s="107">
        <f>SUM($W$192:$W$196)</f>
        <v>0</v>
      </c>
      <c r="Y191" s="107">
        <f>SUM($Y$192:$Y$196)</f>
        <v>0</v>
      </c>
      <c r="AA191" s="108">
        <f>SUM($AA$192:$AA$196)</f>
        <v>0</v>
      </c>
      <c r="AR191" s="104" t="s">
        <v>72</v>
      </c>
      <c r="AT191" s="104" t="s">
        <v>64</v>
      </c>
      <c r="AU191" s="104" t="s">
        <v>72</v>
      </c>
      <c r="AY191" s="104" t="s">
        <v>136</v>
      </c>
      <c r="BK191" s="109">
        <f>SUM($BK$192:$BK$196)</f>
        <v>0</v>
      </c>
    </row>
    <row r="192" spans="2:64" s="6" customFormat="1" ht="15.75" customHeight="1">
      <c r="B192" s="18"/>
      <c r="C192" s="111" t="s">
        <v>256</v>
      </c>
      <c r="D192" s="111" t="s">
        <v>138</v>
      </c>
      <c r="E192" s="112" t="s">
        <v>257</v>
      </c>
      <c r="F192" s="171" t="s">
        <v>258</v>
      </c>
      <c r="G192" s="172"/>
      <c r="H192" s="172"/>
      <c r="I192" s="172"/>
      <c r="J192" s="113" t="s">
        <v>259</v>
      </c>
      <c r="K192" s="114">
        <v>6</v>
      </c>
      <c r="L192" s="173"/>
      <c r="M192" s="172"/>
      <c r="N192" s="173"/>
      <c r="O192" s="172"/>
      <c r="P192" s="172"/>
      <c r="Q192" s="172"/>
      <c r="R192" s="19"/>
      <c r="T192" s="115"/>
      <c r="U192" s="25" t="s">
        <v>30</v>
      </c>
      <c r="V192" s="116">
        <v>0</v>
      </c>
      <c r="W192" s="116">
        <f>$V$192*$K$192</f>
        <v>0</v>
      </c>
      <c r="X192" s="116">
        <v>0</v>
      </c>
      <c r="Y192" s="116">
        <f>$X$192*$K$192</f>
        <v>0</v>
      </c>
      <c r="Z192" s="116">
        <v>0</v>
      </c>
      <c r="AA192" s="117">
        <f>$Z$192*$K$192</f>
        <v>0</v>
      </c>
      <c r="AR192" s="6" t="s">
        <v>142</v>
      </c>
      <c r="AT192" s="6" t="s">
        <v>138</v>
      </c>
      <c r="AU192" s="6" t="s">
        <v>76</v>
      </c>
      <c r="AY192" s="6" t="s">
        <v>136</v>
      </c>
      <c r="BE192" s="118">
        <f>IF($U$192="základní",$N$192,0)</f>
        <v>0</v>
      </c>
      <c r="BF192" s="118">
        <f>IF($U$192="snížená",$N$192,0)</f>
        <v>0</v>
      </c>
      <c r="BG192" s="118">
        <f>IF($U$192="zákl. přenesená",$N$192,0)</f>
        <v>0</v>
      </c>
      <c r="BH192" s="118">
        <f>IF($U$192="sníž. přenesená",$N$192,0)</f>
        <v>0</v>
      </c>
      <c r="BI192" s="118">
        <f>IF($U$192="nulová",$N$192,0)</f>
        <v>0</v>
      </c>
      <c r="BJ192" s="6" t="s">
        <v>72</v>
      </c>
      <c r="BK192" s="118">
        <f>ROUND($L$192*$K$192,2)</f>
        <v>0</v>
      </c>
      <c r="BL192" s="6" t="s">
        <v>142</v>
      </c>
    </row>
    <row r="193" spans="2:64" s="6" customFormat="1" ht="15.75" customHeight="1">
      <c r="B193" s="18"/>
      <c r="C193" s="111" t="s">
        <v>260</v>
      </c>
      <c r="D193" s="111" t="s">
        <v>138</v>
      </c>
      <c r="E193" s="112" t="s">
        <v>261</v>
      </c>
      <c r="F193" s="171" t="s">
        <v>262</v>
      </c>
      <c r="G193" s="172"/>
      <c r="H193" s="172"/>
      <c r="I193" s="172"/>
      <c r="J193" s="113" t="s">
        <v>259</v>
      </c>
      <c r="K193" s="114">
        <v>2</v>
      </c>
      <c r="L193" s="173"/>
      <c r="M193" s="172"/>
      <c r="N193" s="173"/>
      <c r="O193" s="172"/>
      <c r="P193" s="172"/>
      <c r="Q193" s="172"/>
      <c r="R193" s="19"/>
      <c r="T193" s="115"/>
      <c r="U193" s="25" t="s">
        <v>30</v>
      </c>
      <c r="V193" s="116">
        <v>0</v>
      </c>
      <c r="W193" s="116">
        <f>$V$193*$K$193</f>
        <v>0</v>
      </c>
      <c r="X193" s="116">
        <v>0</v>
      </c>
      <c r="Y193" s="116">
        <f>$X$193*$K$193</f>
        <v>0</v>
      </c>
      <c r="Z193" s="116">
        <v>0</v>
      </c>
      <c r="AA193" s="117">
        <f>$Z$193*$K$193</f>
        <v>0</v>
      </c>
      <c r="AR193" s="6" t="s">
        <v>142</v>
      </c>
      <c r="AT193" s="6" t="s">
        <v>138</v>
      </c>
      <c r="AU193" s="6" t="s">
        <v>76</v>
      </c>
      <c r="AY193" s="6" t="s">
        <v>136</v>
      </c>
      <c r="BE193" s="118">
        <f>IF($U$193="základní",$N$193,0)</f>
        <v>0</v>
      </c>
      <c r="BF193" s="118">
        <f>IF($U$193="snížená",$N$193,0)</f>
        <v>0</v>
      </c>
      <c r="BG193" s="118">
        <f>IF($U$193="zákl. přenesená",$N$193,0)</f>
        <v>0</v>
      </c>
      <c r="BH193" s="118">
        <f>IF($U$193="sníž. přenesená",$N$193,0)</f>
        <v>0</v>
      </c>
      <c r="BI193" s="118">
        <f>IF($U$193="nulová",$N$193,0)</f>
        <v>0</v>
      </c>
      <c r="BJ193" s="6" t="s">
        <v>72</v>
      </c>
      <c r="BK193" s="118">
        <f>ROUND($L$193*$K$193,2)</f>
        <v>0</v>
      </c>
      <c r="BL193" s="6" t="s">
        <v>142</v>
      </c>
    </row>
    <row r="194" spans="2:64" s="6" customFormat="1" ht="15.75" customHeight="1">
      <c r="B194" s="18"/>
      <c r="C194" s="111" t="s">
        <v>263</v>
      </c>
      <c r="D194" s="111" t="s">
        <v>138</v>
      </c>
      <c r="E194" s="112" t="s">
        <v>264</v>
      </c>
      <c r="F194" s="171" t="s">
        <v>265</v>
      </c>
      <c r="G194" s="172"/>
      <c r="H194" s="172"/>
      <c r="I194" s="172"/>
      <c r="J194" s="113" t="s">
        <v>259</v>
      </c>
      <c r="K194" s="114">
        <v>8</v>
      </c>
      <c r="L194" s="173"/>
      <c r="M194" s="172"/>
      <c r="N194" s="173"/>
      <c r="O194" s="172"/>
      <c r="P194" s="172"/>
      <c r="Q194" s="172"/>
      <c r="R194" s="19"/>
      <c r="T194" s="115"/>
      <c r="U194" s="25" t="s">
        <v>30</v>
      </c>
      <c r="V194" s="116">
        <v>0</v>
      </c>
      <c r="W194" s="116">
        <f>$V$194*$K$194</f>
        <v>0</v>
      </c>
      <c r="X194" s="116">
        <v>0</v>
      </c>
      <c r="Y194" s="116">
        <f>$X$194*$K$194</f>
        <v>0</v>
      </c>
      <c r="Z194" s="116">
        <v>0</v>
      </c>
      <c r="AA194" s="117">
        <f>$Z$194*$K$194</f>
        <v>0</v>
      </c>
      <c r="AR194" s="6" t="s">
        <v>142</v>
      </c>
      <c r="AT194" s="6" t="s">
        <v>138</v>
      </c>
      <c r="AU194" s="6" t="s">
        <v>76</v>
      </c>
      <c r="AY194" s="6" t="s">
        <v>136</v>
      </c>
      <c r="BE194" s="118">
        <f>IF($U$194="základní",$N$194,0)</f>
        <v>0</v>
      </c>
      <c r="BF194" s="118">
        <f>IF($U$194="snížená",$N$194,0)</f>
        <v>0</v>
      </c>
      <c r="BG194" s="118">
        <f>IF($U$194="zákl. přenesená",$N$194,0)</f>
        <v>0</v>
      </c>
      <c r="BH194" s="118">
        <f>IF($U$194="sníž. přenesená",$N$194,0)</f>
        <v>0</v>
      </c>
      <c r="BI194" s="118">
        <f>IF($U$194="nulová",$N$194,0)</f>
        <v>0</v>
      </c>
      <c r="BJ194" s="6" t="s">
        <v>72</v>
      </c>
      <c r="BK194" s="118">
        <f>ROUND($L$194*$K$194,2)</f>
        <v>0</v>
      </c>
      <c r="BL194" s="6" t="s">
        <v>142</v>
      </c>
    </row>
    <row r="195" spans="2:64" s="6" customFormat="1" ht="15.75" customHeight="1">
      <c r="B195" s="18"/>
      <c r="C195" s="111" t="s">
        <v>266</v>
      </c>
      <c r="D195" s="111" t="s">
        <v>138</v>
      </c>
      <c r="E195" s="112" t="s">
        <v>267</v>
      </c>
      <c r="F195" s="171" t="s">
        <v>268</v>
      </c>
      <c r="G195" s="172"/>
      <c r="H195" s="172"/>
      <c r="I195" s="172"/>
      <c r="J195" s="113" t="s">
        <v>259</v>
      </c>
      <c r="K195" s="114">
        <v>10</v>
      </c>
      <c r="L195" s="173"/>
      <c r="M195" s="172"/>
      <c r="N195" s="173"/>
      <c r="O195" s="172"/>
      <c r="P195" s="172"/>
      <c r="Q195" s="172"/>
      <c r="R195" s="19"/>
      <c r="T195" s="115"/>
      <c r="U195" s="25" t="s">
        <v>30</v>
      </c>
      <c r="V195" s="116">
        <v>0</v>
      </c>
      <c r="W195" s="116">
        <f>$V$195*$K$195</f>
        <v>0</v>
      </c>
      <c r="X195" s="116">
        <v>0</v>
      </c>
      <c r="Y195" s="116">
        <f>$X$195*$K$195</f>
        <v>0</v>
      </c>
      <c r="Z195" s="116">
        <v>0</v>
      </c>
      <c r="AA195" s="117">
        <f>$Z$195*$K$195</f>
        <v>0</v>
      </c>
      <c r="AR195" s="6" t="s">
        <v>142</v>
      </c>
      <c r="AT195" s="6" t="s">
        <v>138</v>
      </c>
      <c r="AU195" s="6" t="s">
        <v>76</v>
      </c>
      <c r="AY195" s="6" t="s">
        <v>136</v>
      </c>
      <c r="BE195" s="118">
        <f>IF($U$195="základní",$N$195,0)</f>
        <v>0</v>
      </c>
      <c r="BF195" s="118">
        <f>IF($U$195="snížená",$N$195,0)</f>
        <v>0</v>
      </c>
      <c r="BG195" s="118">
        <f>IF($U$195="zákl. přenesená",$N$195,0)</f>
        <v>0</v>
      </c>
      <c r="BH195" s="118">
        <f>IF($U$195="sníž. přenesená",$N$195,0)</f>
        <v>0</v>
      </c>
      <c r="BI195" s="118">
        <f>IF($U$195="nulová",$N$195,0)</f>
        <v>0</v>
      </c>
      <c r="BJ195" s="6" t="s">
        <v>72</v>
      </c>
      <c r="BK195" s="118">
        <f>ROUND($L$195*$K$195,2)</f>
        <v>0</v>
      </c>
      <c r="BL195" s="6" t="s">
        <v>142</v>
      </c>
    </row>
    <row r="196" spans="2:64" s="6" customFormat="1" ht="15.75" customHeight="1">
      <c r="B196" s="18"/>
      <c r="C196" s="111" t="s">
        <v>269</v>
      </c>
      <c r="D196" s="111" t="s">
        <v>138</v>
      </c>
      <c r="E196" s="112" t="s">
        <v>270</v>
      </c>
      <c r="F196" s="171" t="s">
        <v>271</v>
      </c>
      <c r="G196" s="172"/>
      <c r="H196" s="172"/>
      <c r="I196" s="172"/>
      <c r="J196" s="113" t="s">
        <v>259</v>
      </c>
      <c r="K196" s="114">
        <v>1</v>
      </c>
      <c r="L196" s="173"/>
      <c r="M196" s="172"/>
      <c r="N196" s="173"/>
      <c r="O196" s="172"/>
      <c r="P196" s="172"/>
      <c r="Q196" s="172"/>
      <c r="R196" s="19"/>
      <c r="T196" s="115"/>
      <c r="U196" s="25" t="s">
        <v>30</v>
      </c>
      <c r="V196" s="116">
        <v>0</v>
      </c>
      <c r="W196" s="116">
        <f>$V$196*$K$196</f>
        <v>0</v>
      </c>
      <c r="X196" s="116">
        <v>0</v>
      </c>
      <c r="Y196" s="116">
        <f>$X$196*$K$196</f>
        <v>0</v>
      </c>
      <c r="Z196" s="116">
        <v>0</v>
      </c>
      <c r="AA196" s="117">
        <f>$Z$196*$K$196</f>
        <v>0</v>
      </c>
      <c r="AR196" s="6" t="s">
        <v>142</v>
      </c>
      <c r="AT196" s="6" t="s">
        <v>138</v>
      </c>
      <c r="AU196" s="6" t="s">
        <v>76</v>
      </c>
      <c r="AY196" s="6" t="s">
        <v>136</v>
      </c>
      <c r="BE196" s="118">
        <f>IF($U$196="základní",$N$196,0)</f>
        <v>0</v>
      </c>
      <c r="BF196" s="118">
        <f>IF($U$196="snížená",$N$196,0)</f>
        <v>0</v>
      </c>
      <c r="BG196" s="118">
        <f>IF($U$196="zákl. přenesená",$N$196,0)</f>
        <v>0</v>
      </c>
      <c r="BH196" s="118">
        <f>IF($U$196="sníž. přenesená",$N$196,0)</f>
        <v>0</v>
      </c>
      <c r="BI196" s="118">
        <f>IF($U$196="nulová",$N$196,0)</f>
        <v>0</v>
      </c>
      <c r="BJ196" s="6" t="s">
        <v>72</v>
      </c>
      <c r="BK196" s="118">
        <f>ROUND($L$196*$K$196,2)</f>
        <v>0</v>
      </c>
      <c r="BL196" s="6" t="s">
        <v>142</v>
      </c>
    </row>
    <row r="197" spans="2:64" s="101" customFormat="1" ht="30.75" customHeight="1">
      <c r="B197" s="102"/>
      <c r="D197" s="110" t="s">
        <v>117</v>
      </c>
      <c r="N197" s="177"/>
      <c r="O197" s="176"/>
      <c r="P197" s="176"/>
      <c r="Q197" s="176"/>
      <c r="R197" s="105"/>
      <c r="T197" s="106"/>
      <c r="W197" s="107">
        <f>SUM($W$198:$W$199)</f>
        <v>0</v>
      </c>
      <c r="Y197" s="107">
        <f>SUM($Y$198:$Y$199)</f>
        <v>0</v>
      </c>
      <c r="AA197" s="108">
        <f>SUM($AA$198:$AA$199)</f>
        <v>0</v>
      </c>
      <c r="AR197" s="104" t="s">
        <v>72</v>
      </c>
      <c r="AT197" s="104" t="s">
        <v>64</v>
      </c>
      <c r="AU197" s="104" t="s">
        <v>72</v>
      </c>
      <c r="AY197" s="104" t="s">
        <v>136</v>
      </c>
      <c r="BK197" s="109">
        <f>SUM($BK$198:$BK$199)</f>
        <v>0</v>
      </c>
    </row>
    <row r="198" spans="2:64" s="6" customFormat="1" ht="15.75" customHeight="1">
      <c r="B198" s="18"/>
      <c r="C198" s="111" t="s">
        <v>272</v>
      </c>
      <c r="D198" s="111" t="s">
        <v>138</v>
      </c>
      <c r="E198" s="112" t="s">
        <v>273</v>
      </c>
      <c r="F198" s="171" t="s">
        <v>274</v>
      </c>
      <c r="G198" s="172"/>
      <c r="H198" s="172"/>
      <c r="I198" s="172"/>
      <c r="J198" s="113" t="s">
        <v>259</v>
      </c>
      <c r="K198" s="114">
        <v>1</v>
      </c>
      <c r="L198" s="173"/>
      <c r="M198" s="172"/>
      <c r="N198" s="173"/>
      <c r="O198" s="172"/>
      <c r="P198" s="172"/>
      <c r="Q198" s="172"/>
      <c r="R198" s="19"/>
      <c r="T198" s="115"/>
      <c r="U198" s="25" t="s">
        <v>30</v>
      </c>
      <c r="V198" s="116">
        <v>0</v>
      </c>
      <c r="W198" s="116">
        <f>$V$198*$K$198</f>
        <v>0</v>
      </c>
      <c r="X198" s="116">
        <v>0</v>
      </c>
      <c r="Y198" s="116">
        <f>$X$198*$K$198</f>
        <v>0</v>
      </c>
      <c r="Z198" s="116">
        <v>0</v>
      </c>
      <c r="AA198" s="117">
        <f>$Z$198*$K$198</f>
        <v>0</v>
      </c>
      <c r="AR198" s="6" t="s">
        <v>142</v>
      </c>
      <c r="AT198" s="6" t="s">
        <v>138</v>
      </c>
      <c r="AU198" s="6" t="s">
        <v>76</v>
      </c>
      <c r="AY198" s="6" t="s">
        <v>136</v>
      </c>
      <c r="BE198" s="118">
        <f>IF($U$198="základní",$N$198,0)</f>
        <v>0</v>
      </c>
      <c r="BF198" s="118">
        <f>IF($U$198="snížená",$N$198,0)</f>
        <v>0</v>
      </c>
      <c r="BG198" s="118">
        <f>IF($U$198="zákl. přenesená",$N$198,0)</f>
        <v>0</v>
      </c>
      <c r="BH198" s="118">
        <f>IF($U$198="sníž. přenesená",$N$198,0)</f>
        <v>0</v>
      </c>
      <c r="BI198" s="118">
        <f>IF($U$198="nulová",$N$198,0)</f>
        <v>0</v>
      </c>
      <c r="BJ198" s="6" t="s">
        <v>72</v>
      </c>
      <c r="BK198" s="118">
        <f>ROUND($L$198*$K$198,2)</f>
        <v>0</v>
      </c>
      <c r="BL198" s="6" t="s">
        <v>142</v>
      </c>
    </row>
    <row r="199" spans="2:64" s="6" customFormat="1" ht="15.75" customHeight="1">
      <c r="B199" s="18"/>
      <c r="C199" s="111" t="s">
        <v>275</v>
      </c>
      <c r="D199" s="111" t="s">
        <v>138</v>
      </c>
      <c r="E199" s="112" t="s">
        <v>276</v>
      </c>
      <c r="F199" s="171" t="s">
        <v>277</v>
      </c>
      <c r="G199" s="172"/>
      <c r="H199" s="172"/>
      <c r="I199" s="172"/>
      <c r="J199" s="113" t="s">
        <v>259</v>
      </c>
      <c r="K199" s="114">
        <v>1</v>
      </c>
      <c r="L199" s="173"/>
      <c r="M199" s="172"/>
      <c r="N199" s="173"/>
      <c r="O199" s="172"/>
      <c r="P199" s="172"/>
      <c r="Q199" s="172"/>
      <c r="R199" s="19"/>
      <c r="T199" s="115"/>
      <c r="U199" s="25" t="s">
        <v>30</v>
      </c>
      <c r="V199" s="116">
        <v>0</v>
      </c>
      <c r="W199" s="116">
        <f>$V$199*$K$199</f>
        <v>0</v>
      </c>
      <c r="X199" s="116">
        <v>0</v>
      </c>
      <c r="Y199" s="116">
        <f>$X$199*$K$199</f>
        <v>0</v>
      </c>
      <c r="Z199" s="116">
        <v>0</v>
      </c>
      <c r="AA199" s="117">
        <f>$Z$199*$K$199</f>
        <v>0</v>
      </c>
      <c r="AR199" s="6" t="s">
        <v>142</v>
      </c>
      <c r="AT199" s="6" t="s">
        <v>138</v>
      </c>
      <c r="AU199" s="6" t="s">
        <v>76</v>
      </c>
      <c r="AY199" s="6" t="s">
        <v>136</v>
      </c>
      <c r="BE199" s="118">
        <f>IF($U$199="základní",$N$199,0)</f>
        <v>0</v>
      </c>
      <c r="BF199" s="118">
        <f>IF($U$199="snížená",$N$199,0)</f>
        <v>0</v>
      </c>
      <c r="BG199" s="118">
        <f>IF($U$199="zákl. přenesená",$N$199,0)</f>
        <v>0</v>
      </c>
      <c r="BH199" s="118">
        <f>IF($U$199="sníž. přenesená",$N$199,0)</f>
        <v>0</v>
      </c>
      <c r="BI199" s="118">
        <f>IF($U$199="nulová",$N$199,0)</f>
        <v>0</v>
      </c>
      <c r="BJ199" s="6" t="s">
        <v>72</v>
      </c>
      <c r="BK199" s="118">
        <f>ROUND($L$199*$K$199,2)</f>
        <v>0</v>
      </c>
      <c r="BL199" s="6" t="s">
        <v>142</v>
      </c>
    </row>
    <row r="200" spans="2:64" s="101" customFormat="1" ht="30.75" customHeight="1">
      <c r="B200" s="102"/>
      <c r="D200" s="110" t="s">
        <v>118</v>
      </c>
      <c r="N200" s="177"/>
      <c r="O200" s="176"/>
      <c r="P200" s="176"/>
      <c r="Q200" s="176"/>
      <c r="R200" s="105"/>
      <c r="T200" s="106"/>
      <c r="W200" s="107">
        <f>$W$201</f>
        <v>0</v>
      </c>
      <c r="Y200" s="107">
        <f>$Y$201</f>
        <v>0</v>
      </c>
      <c r="AA200" s="108">
        <f>$AA$201</f>
        <v>0</v>
      </c>
      <c r="AR200" s="104" t="s">
        <v>72</v>
      </c>
      <c r="AT200" s="104" t="s">
        <v>64</v>
      </c>
      <c r="AU200" s="104" t="s">
        <v>72</v>
      </c>
      <c r="AY200" s="104" t="s">
        <v>136</v>
      </c>
      <c r="BK200" s="109">
        <f>$BK$201</f>
        <v>0</v>
      </c>
    </row>
    <row r="201" spans="2:64" s="6" customFormat="1" ht="15.75" customHeight="1">
      <c r="B201" s="18"/>
      <c r="C201" s="111" t="s">
        <v>278</v>
      </c>
      <c r="D201" s="111" t="s">
        <v>138</v>
      </c>
      <c r="E201" s="112" t="s">
        <v>279</v>
      </c>
      <c r="F201" s="171" t="s">
        <v>280</v>
      </c>
      <c r="G201" s="172"/>
      <c r="H201" s="172"/>
      <c r="I201" s="172"/>
      <c r="J201" s="113" t="s">
        <v>259</v>
      </c>
      <c r="K201" s="114">
        <v>4</v>
      </c>
      <c r="L201" s="173"/>
      <c r="M201" s="172"/>
      <c r="N201" s="173"/>
      <c r="O201" s="172"/>
      <c r="P201" s="172"/>
      <c r="Q201" s="172"/>
      <c r="R201" s="19"/>
      <c r="T201" s="115"/>
      <c r="U201" s="25" t="s">
        <v>30</v>
      </c>
      <c r="V201" s="116">
        <v>0</v>
      </c>
      <c r="W201" s="116">
        <f>$V$201*$K$201</f>
        <v>0</v>
      </c>
      <c r="X201" s="116">
        <v>0</v>
      </c>
      <c r="Y201" s="116">
        <f>$X$201*$K$201</f>
        <v>0</v>
      </c>
      <c r="Z201" s="116">
        <v>0</v>
      </c>
      <c r="AA201" s="117">
        <f>$Z$201*$K$201</f>
        <v>0</v>
      </c>
      <c r="AR201" s="6" t="s">
        <v>142</v>
      </c>
      <c r="AT201" s="6" t="s">
        <v>138</v>
      </c>
      <c r="AU201" s="6" t="s">
        <v>76</v>
      </c>
      <c r="AY201" s="6" t="s">
        <v>136</v>
      </c>
      <c r="BE201" s="118">
        <f>IF($U$201="základní",$N$201,0)</f>
        <v>0</v>
      </c>
      <c r="BF201" s="118">
        <f>IF($U$201="snížená",$N$201,0)</f>
        <v>0</v>
      </c>
      <c r="BG201" s="118">
        <f>IF($U$201="zákl. přenesená",$N$201,0)</f>
        <v>0</v>
      </c>
      <c r="BH201" s="118">
        <f>IF($U$201="sníž. přenesená",$N$201,0)</f>
        <v>0</v>
      </c>
      <c r="BI201" s="118">
        <f>IF($U$201="nulová",$N$201,0)</f>
        <v>0</v>
      </c>
      <c r="BJ201" s="6" t="s">
        <v>72</v>
      </c>
      <c r="BK201" s="118">
        <f>ROUND($L$201*$K$201,2)</f>
        <v>0</v>
      </c>
      <c r="BL201" s="6" t="s">
        <v>142</v>
      </c>
    </row>
    <row r="202" spans="2:64" s="101" customFormat="1" ht="30.75" customHeight="1">
      <c r="B202" s="102"/>
      <c r="D202" s="110" t="s">
        <v>119</v>
      </c>
      <c r="N202" s="177"/>
      <c r="O202" s="176"/>
      <c r="P202" s="176"/>
      <c r="Q202" s="176"/>
      <c r="R202" s="105"/>
      <c r="T202" s="106"/>
      <c r="W202" s="107">
        <f>SUM($W$203:$W$205)</f>
        <v>0</v>
      </c>
      <c r="Y202" s="107">
        <f>SUM($Y$203:$Y$205)</f>
        <v>0</v>
      </c>
      <c r="AA202" s="108">
        <f>SUM($AA$203:$AA$205)</f>
        <v>0</v>
      </c>
      <c r="AR202" s="104" t="s">
        <v>72</v>
      </c>
      <c r="AT202" s="104" t="s">
        <v>64</v>
      </c>
      <c r="AU202" s="104" t="s">
        <v>72</v>
      </c>
      <c r="AY202" s="104" t="s">
        <v>136</v>
      </c>
      <c r="BK202" s="109">
        <f>SUM($BK$203:$BK$205)</f>
        <v>0</v>
      </c>
    </row>
    <row r="203" spans="2:64" s="6" customFormat="1" ht="15.75" customHeight="1">
      <c r="B203" s="18"/>
      <c r="C203" s="111" t="s">
        <v>281</v>
      </c>
      <c r="D203" s="111" t="s">
        <v>138</v>
      </c>
      <c r="E203" s="112" t="s">
        <v>282</v>
      </c>
      <c r="F203" s="171" t="s">
        <v>283</v>
      </c>
      <c r="G203" s="172"/>
      <c r="H203" s="172"/>
      <c r="I203" s="172"/>
      <c r="J203" s="113" t="s">
        <v>183</v>
      </c>
      <c r="K203" s="114">
        <v>1</v>
      </c>
      <c r="L203" s="173"/>
      <c r="M203" s="172"/>
      <c r="N203" s="173"/>
      <c r="O203" s="172"/>
      <c r="P203" s="172"/>
      <c r="Q203" s="172"/>
      <c r="R203" s="19"/>
      <c r="T203" s="115"/>
      <c r="U203" s="25" t="s">
        <v>30</v>
      </c>
      <c r="V203" s="116">
        <v>0</v>
      </c>
      <c r="W203" s="116">
        <f>$V$203*$K$203</f>
        <v>0</v>
      </c>
      <c r="X203" s="116">
        <v>0</v>
      </c>
      <c r="Y203" s="116">
        <f>$X$203*$K$203</f>
        <v>0</v>
      </c>
      <c r="Z203" s="116">
        <v>0</v>
      </c>
      <c r="AA203" s="117">
        <f>$Z$203*$K$203</f>
        <v>0</v>
      </c>
      <c r="AR203" s="6" t="s">
        <v>142</v>
      </c>
      <c r="AT203" s="6" t="s">
        <v>138</v>
      </c>
      <c r="AU203" s="6" t="s">
        <v>76</v>
      </c>
      <c r="AY203" s="6" t="s">
        <v>136</v>
      </c>
      <c r="BE203" s="118">
        <f>IF($U$203="základní",$N$203,0)</f>
        <v>0</v>
      </c>
      <c r="BF203" s="118">
        <f>IF($U$203="snížená",$N$203,0)</f>
        <v>0</v>
      </c>
      <c r="BG203" s="118">
        <f>IF($U$203="zákl. přenesená",$N$203,0)</f>
        <v>0</v>
      </c>
      <c r="BH203" s="118">
        <f>IF($U$203="sníž. přenesená",$N$203,0)</f>
        <v>0</v>
      </c>
      <c r="BI203" s="118">
        <f>IF($U$203="nulová",$N$203,0)</f>
        <v>0</v>
      </c>
      <c r="BJ203" s="6" t="s">
        <v>72</v>
      </c>
      <c r="BK203" s="118">
        <f>ROUND($L$203*$K$203,2)</f>
        <v>0</v>
      </c>
      <c r="BL203" s="6" t="s">
        <v>142</v>
      </c>
    </row>
    <row r="204" spans="2:64" s="6" customFormat="1" ht="15.75" customHeight="1">
      <c r="B204" s="18"/>
      <c r="C204" s="111" t="s">
        <v>284</v>
      </c>
      <c r="D204" s="111" t="s">
        <v>138</v>
      </c>
      <c r="E204" s="112" t="s">
        <v>285</v>
      </c>
      <c r="F204" s="171" t="s">
        <v>286</v>
      </c>
      <c r="G204" s="172"/>
      <c r="H204" s="172"/>
      <c r="I204" s="172"/>
      <c r="J204" s="113" t="s">
        <v>183</v>
      </c>
      <c r="K204" s="114">
        <v>1</v>
      </c>
      <c r="L204" s="173"/>
      <c r="M204" s="172"/>
      <c r="N204" s="173"/>
      <c r="O204" s="172"/>
      <c r="P204" s="172"/>
      <c r="Q204" s="172"/>
      <c r="R204" s="19"/>
      <c r="T204" s="115"/>
      <c r="U204" s="25" t="s">
        <v>30</v>
      </c>
      <c r="V204" s="116">
        <v>0</v>
      </c>
      <c r="W204" s="116">
        <f>$V$204*$K$204</f>
        <v>0</v>
      </c>
      <c r="X204" s="116">
        <v>0</v>
      </c>
      <c r="Y204" s="116">
        <f>$X$204*$K$204</f>
        <v>0</v>
      </c>
      <c r="Z204" s="116">
        <v>0</v>
      </c>
      <c r="AA204" s="117">
        <f>$Z$204*$K$204</f>
        <v>0</v>
      </c>
      <c r="AR204" s="6" t="s">
        <v>142</v>
      </c>
      <c r="AT204" s="6" t="s">
        <v>138</v>
      </c>
      <c r="AU204" s="6" t="s">
        <v>76</v>
      </c>
      <c r="AY204" s="6" t="s">
        <v>136</v>
      </c>
      <c r="BE204" s="118">
        <f>IF($U$204="základní",$N$204,0)</f>
        <v>0</v>
      </c>
      <c r="BF204" s="118">
        <f>IF($U$204="snížená",$N$204,0)</f>
        <v>0</v>
      </c>
      <c r="BG204" s="118">
        <f>IF($U$204="zákl. přenesená",$N$204,0)</f>
        <v>0</v>
      </c>
      <c r="BH204" s="118">
        <f>IF($U$204="sníž. přenesená",$N$204,0)</f>
        <v>0</v>
      </c>
      <c r="BI204" s="118">
        <f>IF($U$204="nulová",$N$204,0)</f>
        <v>0</v>
      </c>
      <c r="BJ204" s="6" t="s">
        <v>72</v>
      </c>
      <c r="BK204" s="118">
        <f>ROUND($L$204*$K$204,2)</f>
        <v>0</v>
      </c>
      <c r="BL204" s="6" t="s">
        <v>142</v>
      </c>
    </row>
    <row r="205" spans="2:64" s="6" customFormat="1" ht="15.75" customHeight="1">
      <c r="B205" s="18"/>
      <c r="C205" s="111" t="s">
        <v>287</v>
      </c>
      <c r="D205" s="111" t="s">
        <v>138</v>
      </c>
      <c r="E205" s="112" t="s">
        <v>288</v>
      </c>
      <c r="F205" s="171" t="s">
        <v>182</v>
      </c>
      <c r="G205" s="172"/>
      <c r="H205" s="172"/>
      <c r="I205" s="172"/>
      <c r="J205" s="113" t="s">
        <v>183</v>
      </c>
      <c r="K205" s="114">
        <v>1</v>
      </c>
      <c r="L205" s="173"/>
      <c r="M205" s="172"/>
      <c r="N205" s="173"/>
      <c r="O205" s="172"/>
      <c r="P205" s="172"/>
      <c r="Q205" s="172"/>
      <c r="R205" s="19"/>
      <c r="T205" s="115"/>
      <c r="U205" s="119" t="s">
        <v>30</v>
      </c>
      <c r="V205" s="120">
        <v>0</v>
      </c>
      <c r="W205" s="120">
        <f>$V$205*$K$205</f>
        <v>0</v>
      </c>
      <c r="X205" s="120">
        <v>0</v>
      </c>
      <c r="Y205" s="120">
        <f>$X$205*$K$205</f>
        <v>0</v>
      </c>
      <c r="Z205" s="120">
        <v>0</v>
      </c>
      <c r="AA205" s="121">
        <f>$Z$205*$K$205</f>
        <v>0</v>
      </c>
      <c r="AR205" s="6" t="s">
        <v>142</v>
      </c>
      <c r="AT205" s="6" t="s">
        <v>138</v>
      </c>
      <c r="AU205" s="6" t="s">
        <v>76</v>
      </c>
      <c r="AY205" s="6" t="s">
        <v>136</v>
      </c>
      <c r="BE205" s="118">
        <f>IF($U$205="základní",$N$205,0)</f>
        <v>0</v>
      </c>
      <c r="BF205" s="118">
        <f>IF($U$205="snížená",$N$205,0)</f>
        <v>0</v>
      </c>
      <c r="BG205" s="118">
        <f>IF($U$205="zákl. přenesená",$N$205,0)</f>
        <v>0</v>
      </c>
      <c r="BH205" s="118">
        <f>IF($U$205="sníž. přenesená",$N$205,0)</f>
        <v>0</v>
      </c>
      <c r="BI205" s="118">
        <f>IF($U$205="nulová",$N$205,0)</f>
        <v>0</v>
      </c>
      <c r="BJ205" s="6" t="s">
        <v>72</v>
      </c>
      <c r="BK205" s="118">
        <f>ROUND($L$205*$K$205,2)</f>
        <v>0</v>
      </c>
      <c r="BL205" s="6" t="s">
        <v>142</v>
      </c>
    </row>
    <row r="206" spans="2:64" s="6" customFormat="1" ht="7.5" customHeight="1">
      <c r="B206" s="40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2"/>
    </row>
    <row r="207" spans="2:64" s="2" customFormat="1" ht="14.25" customHeight="1"/>
  </sheetData>
  <mergeCells count="247">
    <mergeCell ref="N191:Q191"/>
    <mergeCell ref="N197:Q197"/>
    <mergeCell ref="N200:Q200"/>
    <mergeCell ref="N202:Q202"/>
    <mergeCell ref="H1:K1"/>
    <mergeCell ref="S2:AC2"/>
    <mergeCell ref="N169:Q169"/>
    <mergeCell ref="N170:Q170"/>
    <mergeCell ref="N175:Q175"/>
    <mergeCell ref="N179:Q179"/>
    <mergeCell ref="N181:Q181"/>
    <mergeCell ref="N185:Q185"/>
    <mergeCell ref="N155:Q155"/>
    <mergeCell ref="N159:Q159"/>
    <mergeCell ref="N160:Q160"/>
    <mergeCell ref="N162:Q162"/>
    <mergeCell ref="N164:Q164"/>
    <mergeCell ref="N166:Q166"/>
    <mergeCell ref="F205:I205"/>
    <mergeCell ref="L205:M205"/>
    <mergeCell ref="N205:Q205"/>
    <mergeCell ref="N133:Q133"/>
    <mergeCell ref="N134:Q134"/>
    <mergeCell ref="N135:Q135"/>
    <mergeCell ref="N137:Q137"/>
    <mergeCell ref="N140:Q140"/>
    <mergeCell ref="N143:Q143"/>
    <mergeCell ref="N146:Q146"/>
    <mergeCell ref="F203:I203"/>
    <mergeCell ref="L203:M203"/>
    <mergeCell ref="N203:Q203"/>
    <mergeCell ref="F204:I204"/>
    <mergeCell ref="L204:M204"/>
    <mergeCell ref="N204:Q204"/>
    <mergeCell ref="F199:I199"/>
    <mergeCell ref="L199:M199"/>
    <mergeCell ref="N199:Q199"/>
    <mergeCell ref="F201:I201"/>
    <mergeCell ref="L201:M201"/>
    <mergeCell ref="N201:Q201"/>
    <mergeCell ref="F196:I196"/>
    <mergeCell ref="L196:M196"/>
    <mergeCell ref="N196:Q196"/>
    <mergeCell ref="F198:I198"/>
    <mergeCell ref="L198:M198"/>
    <mergeCell ref="N198:Q198"/>
    <mergeCell ref="F194:I194"/>
    <mergeCell ref="L194:M194"/>
    <mergeCell ref="N194:Q194"/>
    <mergeCell ref="F195:I195"/>
    <mergeCell ref="L195:M195"/>
    <mergeCell ref="N195:Q195"/>
    <mergeCell ref="F192:I192"/>
    <mergeCell ref="L192:M192"/>
    <mergeCell ref="N192:Q192"/>
    <mergeCell ref="F193:I193"/>
    <mergeCell ref="L193:M193"/>
    <mergeCell ref="N193:Q193"/>
    <mergeCell ref="F189:I189"/>
    <mergeCell ref="L189:M189"/>
    <mergeCell ref="N189:Q189"/>
    <mergeCell ref="F190:I190"/>
    <mergeCell ref="L190:M190"/>
    <mergeCell ref="N190:Q190"/>
    <mergeCell ref="F187:I187"/>
    <mergeCell ref="L187:M187"/>
    <mergeCell ref="N187:Q187"/>
    <mergeCell ref="F188:I188"/>
    <mergeCell ref="L188:M188"/>
    <mergeCell ref="N188:Q188"/>
    <mergeCell ref="F184:I184"/>
    <mergeCell ref="L184:M184"/>
    <mergeCell ref="N184:Q184"/>
    <mergeCell ref="F186:I186"/>
    <mergeCell ref="L186:M186"/>
    <mergeCell ref="N186:Q186"/>
    <mergeCell ref="F182:I182"/>
    <mergeCell ref="L182:M182"/>
    <mergeCell ref="N182:Q182"/>
    <mergeCell ref="F183:I183"/>
    <mergeCell ref="L183:M183"/>
    <mergeCell ref="N183:Q183"/>
    <mergeCell ref="F178:I178"/>
    <mergeCell ref="L178:M178"/>
    <mergeCell ref="N178:Q178"/>
    <mergeCell ref="F180:I180"/>
    <mergeCell ref="L180:M180"/>
    <mergeCell ref="N180:Q180"/>
    <mergeCell ref="F176:I176"/>
    <mergeCell ref="L176:M176"/>
    <mergeCell ref="N176:Q176"/>
    <mergeCell ref="F177:I177"/>
    <mergeCell ref="L177:M177"/>
    <mergeCell ref="N177:Q177"/>
    <mergeCell ref="F173:I173"/>
    <mergeCell ref="L173:M173"/>
    <mergeCell ref="N173:Q173"/>
    <mergeCell ref="F174:I174"/>
    <mergeCell ref="L174:M174"/>
    <mergeCell ref="N174:Q174"/>
    <mergeCell ref="F171:I171"/>
    <mergeCell ref="L171:M171"/>
    <mergeCell ref="N171:Q171"/>
    <mergeCell ref="F172:I172"/>
    <mergeCell ref="L172:M172"/>
    <mergeCell ref="N172:Q172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5:I165"/>
    <mergeCell ref="L165:M165"/>
    <mergeCell ref="N165:Q165"/>
    <mergeCell ref="F158:I158"/>
    <mergeCell ref="L158:M158"/>
    <mergeCell ref="N158:Q158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49:I149"/>
    <mergeCell ref="L149:M149"/>
    <mergeCell ref="N149:Q149"/>
    <mergeCell ref="F150:I150"/>
    <mergeCell ref="L150:M150"/>
    <mergeCell ref="N150:Q150"/>
    <mergeCell ref="F147:I147"/>
    <mergeCell ref="L147:M147"/>
    <mergeCell ref="N147:Q147"/>
    <mergeCell ref="F148:I148"/>
    <mergeCell ref="L148:M148"/>
    <mergeCell ref="N148:Q148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  <mergeCell ref="F142:I142"/>
    <mergeCell ref="L142:M142"/>
    <mergeCell ref="N142:Q142"/>
    <mergeCell ref="F138:I138"/>
    <mergeCell ref="L138:M138"/>
    <mergeCell ref="N138:Q138"/>
    <mergeCell ref="F139:I139"/>
    <mergeCell ref="L139:M139"/>
    <mergeCell ref="N139:Q139"/>
    <mergeCell ref="M129:Q129"/>
    <mergeCell ref="M130:Q130"/>
    <mergeCell ref="F132:I132"/>
    <mergeCell ref="L132:M132"/>
    <mergeCell ref="N132:Q132"/>
    <mergeCell ref="F136:I136"/>
    <mergeCell ref="L136:M136"/>
    <mergeCell ref="N136:Q136"/>
    <mergeCell ref="L115:Q115"/>
    <mergeCell ref="C121:Q121"/>
    <mergeCell ref="F123:P123"/>
    <mergeCell ref="F124:P124"/>
    <mergeCell ref="F125:P125"/>
    <mergeCell ref="M127:P127"/>
    <mergeCell ref="N107:Q107"/>
    <mergeCell ref="N108:Q108"/>
    <mergeCell ref="N109:Q109"/>
    <mergeCell ref="N110:Q110"/>
    <mergeCell ref="N111:Q111"/>
    <mergeCell ref="N113:Q113"/>
    <mergeCell ref="N101:Q101"/>
    <mergeCell ref="N102:Q102"/>
    <mergeCell ref="N103:Q103"/>
    <mergeCell ref="N104:Q104"/>
    <mergeCell ref="N105:Q105"/>
    <mergeCell ref="N106:Q106"/>
    <mergeCell ref="N95:Q95"/>
    <mergeCell ref="N96:Q96"/>
    <mergeCell ref="N97:Q97"/>
    <mergeCell ref="N98:Q98"/>
    <mergeCell ref="N99:Q99"/>
    <mergeCell ref="N100:Q100"/>
    <mergeCell ref="N89:Q89"/>
    <mergeCell ref="N90:Q90"/>
    <mergeCell ref="N91:Q91"/>
    <mergeCell ref="N92:Q92"/>
    <mergeCell ref="N93:Q93"/>
    <mergeCell ref="N94:Q94"/>
    <mergeCell ref="F80:P80"/>
    <mergeCell ref="M82:P82"/>
    <mergeCell ref="M84:Q84"/>
    <mergeCell ref="M85:Q85"/>
    <mergeCell ref="C87:G87"/>
    <mergeCell ref="N87:Q87"/>
    <mergeCell ref="H34:J34"/>
    <mergeCell ref="M34:P34"/>
    <mergeCell ref="L36:P36"/>
    <mergeCell ref="C76:Q76"/>
    <mergeCell ref="F78:P78"/>
    <mergeCell ref="F79:P79"/>
    <mergeCell ref="H31:J31"/>
    <mergeCell ref="M31:P31"/>
    <mergeCell ref="H32:J32"/>
    <mergeCell ref="M32:P32"/>
    <mergeCell ref="H33:J33"/>
    <mergeCell ref="M33:P33"/>
    <mergeCell ref="O21:P21"/>
    <mergeCell ref="O22:P22"/>
    <mergeCell ref="M25:P25"/>
    <mergeCell ref="M26:P26"/>
    <mergeCell ref="M28:P28"/>
    <mergeCell ref="H30:J30"/>
    <mergeCell ref="M30:P30"/>
    <mergeCell ref="O12:P12"/>
    <mergeCell ref="O13:P13"/>
    <mergeCell ref="O15:P15"/>
    <mergeCell ref="O16:P16"/>
    <mergeCell ref="O18:P18"/>
    <mergeCell ref="O19:P19"/>
    <mergeCell ref="C2:Q2"/>
    <mergeCell ref="C4:Q4"/>
    <mergeCell ref="F6:P6"/>
    <mergeCell ref="F7:P7"/>
    <mergeCell ref="F8:P8"/>
    <mergeCell ref="O10:P10"/>
  </mergeCells>
  <hyperlinks>
    <hyperlink ref="F1:G1" location="C2" tooltip="Krycí list rozpočtu" display="1) Krycí list rozpočtu"/>
    <hyperlink ref="H1:K1" location="C87" tooltip="Rekapitulace rozpočtu" display="2) Rekapitulace rozpočtu"/>
    <hyperlink ref="L1" location="C132" tooltip="Rozpočet" display="3) Rozpočet"/>
    <hyperlink ref="S1:T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5"/>
  <sheetViews>
    <sheetView showGridLines="0" tabSelected="1" workbookViewId="0">
      <pane ySplit="1" topLeftCell="A93" activePane="bottomLeft" state="frozenSplit"/>
      <selection pane="bottomLeft" activeCell="AE186" sqref="AE186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>
      <c r="A1" s="127"/>
      <c r="B1" s="124"/>
      <c r="C1" s="124"/>
      <c r="D1" s="125" t="s">
        <v>1</v>
      </c>
      <c r="E1" s="124"/>
      <c r="F1" s="126" t="s">
        <v>502</v>
      </c>
      <c r="G1" s="126"/>
      <c r="H1" s="178" t="s">
        <v>503</v>
      </c>
      <c r="I1" s="178"/>
      <c r="J1" s="178"/>
      <c r="K1" s="178"/>
      <c r="L1" s="126" t="s">
        <v>504</v>
      </c>
      <c r="M1" s="124"/>
      <c r="N1" s="124"/>
      <c r="O1" s="125" t="s">
        <v>85</v>
      </c>
      <c r="P1" s="124"/>
      <c r="Q1" s="124"/>
      <c r="R1" s="124"/>
      <c r="S1" s="126" t="s">
        <v>505</v>
      </c>
      <c r="T1" s="126"/>
      <c r="U1" s="127"/>
      <c r="V1" s="127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>
      <c r="C2" s="160" t="s">
        <v>4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S2" s="159" t="s">
        <v>5</v>
      </c>
      <c r="T2" s="129"/>
      <c r="U2" s="129"/>
      <c r="V2" s="129"/>
      <c r="W2" s="129"/>
      <c r="X2" s="129"/>
      <c r="Y2" s="129"/>
      <c r="Z2" s="129"/>
      <c r="AA2" s="129"/>
      <c r="AB2" s="129"/>
      <c r="AC2" s="129"/>
      <c r="AT2" s="2" t="s">
        <v>80</v>
      </c>
    </row>
    <row r="3" spans="1:256" s="2" customFormat="1" ht="7.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76</v>
      </c>
    </row>
    <row r="4" spans="1:256" s="2" customFormat="1" ht="37.5" customHeight="1">
      <c r="B4" s="10"/>
      <c r="C4" s="139" t="s">
        <v>86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1"/>
      <c r="T4" s="12" t="s">
        <v>10</v>
      </c>
      <c r="AT4" s="2" t="s">
        <v>3</v>
      </c>
    </row>
    <row r="5" spans="1:256" s="2" customFormat="1" ht="7.5" customHeight="1">
      <c r="B5" s="10"/>
      <c r="R5" s="11"/>
    </row>
    <row r="6" spans="1:256" s="2" customFormat="1" ht="15.75" customHeight="1">
      <c r="B6" s="10"/>
      <c r="D6" s="14" t="s">
        <v>12</v>
      </c>
      <c r="F6" s="161" t="str">
        <f>'Rekapitulace stavby'!$K$6</f>
        <v>13P162 - Rekonstrukce elektrokotelny - voj. ubytovna Na Skále - stanice Polom - Sedloňov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R6" s="11"/>
    </row>
    <row r="7" spans="1:256" s="2" customFormat="1" ht="15.75" customHeight="1">
      <c r="B7" s="10"/>
      <c r="D7" s="14" t="s">
        <v>87</v>
      </c>
      <c r="F7" s="161" t="s">
        <v>88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R7" s="11"/>
    </row>
    <row r="8" spans="1:256" s="6" customFormat="1" ht="18.75" customHeight="1">
      <c r="B8" s="18"/>
      <c r="D8" s="13" t="s">
        <v>89</v>
      </c>
      <c r="F8" s="143" t="s">
        <v>289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R8" s="19"/>
    </row>
    <row r="9" spans="1:256" s="6" customFormat="1" ht="7.5" customHeight="1">
      <c r="B9" s="18"/>
      <c r="R9" s="19"/>
    </row>
    <row r="10" spans="1:256" s="6" customFormat="1" ht="15" customHeight="1">
      <c r="B10" s="18"/>
      <c r="D10" s="14" t="s">
        <v>14</v>
      </c>
      <c r="F10" s="15" t="s">
        <v>15</v>
      </c>
      <c r="M10" s="14" t="s">
        <v>16</v>
      </c>
      <c r="O10" s="162" t="str">
        <f>'Rekapitulace stavby'!$AN$8</f>
        <v>17.09.2013</v>
      </c>
      <c r="P10" s="140"/>
      <c r="R10" s="19"/>
    </row>
    <row r="11" spans="1:256" s="6" customFormat="1" ht="7.5" customHeight="1">
      <c r="B11" s="18"/>
      <c r="R11" s="19"/>
    </row>
    <row r="12" spans="1:256" s="6" customFormat="1" ht="15" customHeight="1">
      <c r="B12" s="18"/>
      <c r="D12" s="14" t="s">
        <v>18</v>
      </c>
      <c r="M12" s="14" t="s">
        <v>19</v>
      </c>
      <c r="O12" s="144" t="str">
        <f>IF('Rekapitulace stavby'!$AN$10="","",'Rekapitulace stavby'!$AN$10)</f>
        <v/>
      </c>
      <c r="P12" s="140"/>
      <c r="R12" s="19"/>
    </row>
    <row r="13" spans="1:256" s="6" customFormat="1" ht="18.75" customHeight="1">
      <c r="B13" s="18"/>
      <c r="E13" s="15" t="str">
        <f>IF('Rekapitulace stavby'!$E$11="","",'Rekapitulace stavby'!$E$11)</f>
        <v xml:space="preserve"> </v>
      </c>
      <c r="M13" s="14" t="s">
        <v>21</v>
      </c>
      <c r="O13" s="144" t="str">
        <f>IF('Rekapitulace stavby'!$AN$11="","",'Rekapitulace stavby'!$AN$11)</f>
        <v/>
      </c>
      <c r="P13" s="140"/>
      <c r="R13" s="19"/>
    </row>
    <row r="14" spans="1:256" s="6" customFormat="1" ht="7.5" customHeight="1">
      <c r="B14" s="18"/>
      <c r="R14" s="19"/>
    </row>
    <row r="15" spans="1:256" s="6" customFormat="1" ht="15" customHeight="1">
      <c r="B15" s="18"/>
      <c r="D15" s="14" t="s">
        <v>22</v>
      </c>
      <c r="M15" s="14" t="s">
        <v>19</v>
      </c>
      <c r="O15" s="144" t="str">
        <f>IF('Rekapitulace stavby'!$AN$13="","",'Rekapitulace stavby'!$AN$13)</f>
        <v/>
      </c>
      <c r="P15" s="140"/>
      <c r="R15" s="19"/>
    </row>
    <row r="16" spans="1:256" s="6" customFormat="1" ht="18.75" customHeight="1">
      <c r="B16" s="18"/>
      <c r="E16" s="15" t="str">
        <f>IF('Rekapitulace stavby'!$E$14="","",'Rekapitulace stavby'!$E$14)</f>
        <v xml:space="preserve"> </v>
      </c>
      <c r="M16" s="14" t="s">
        <v>21</v>
      </c>
      <c r="O16" s="144" t="str">
        <f>IF('Rekapitulace stavby'!$AN$14="","",'Rekapitulace stavby'!$AN$14)</f>
        <v/>
      </c>
      <c r="P16" s="140"/>
      <c r="R16" s="19"/>
    </row>
    <row r="17" spans="2:18" s="6" customFormat="1" ht="7.5" customHeight="1">
      <c r="B17" s="18"/>
      <c r="R17" s="19"/>
    </row>
    <row r="18" spans="2:18" s="6" customFormat="1" ht="15" customHeight="1">
      <c r="B18" s="18"/>
      <c r="D18" s="14" t="s">
        <v>23</v>
      </c>
      <c r="M18" s="14" t="s">
        <v>19</v>
      </c>
      <c r="O18" s="144" t="str">
        <f>IF('Rekapitulace stavby'!$AN$16="","",'Rekapitulace stavby'!$AN$16)</f>
        <v/>
      </c>
      <c r="P18" s="140"/>
      <c r="R18" s="19"/>
    </row>
    <row r="19" spans="2:18" s="6" customFormat="1" ht="18.75" customHeight="1">
      <c r="B19" s="18"/>
      <c r="E19" s="15" t="str">
        <f>IF('Rekapitulace stavby'!$E$17="","",'Rekapitulace stavby'!$E$17)</f>
        <v xml:space="preserve"> </v>
      </c>
      <c r="M19" s="14" t="s">
        <v>21</v>
      </c>
      <c r="O19" s="144" t="str">
        <f>IF('Rekapitulace stavby'!$AN$17="","",'Rekapitulace stavby'!$AN$17)</f>
        <v/>
      </c>
      <c r="P19" s="140"/>
      <c r="R19" s="19"/>
    </row>
    <row r="20" spans="2:18" s="6" customFormat="1" ht="7.5" customHeight="1">
      <c r="B20" s="18"/>
      <c r="R20" s="19"/>
    </row>
    <row r="21" spans="2:18" s="6" customFormat="1" ht="15" customHeight="1">
      <c r="B21" s="18"/>
      <c r="D21" s="14" t="s">
        <v>24</v>
      </c>
      <c r="M21" s="14" t="s">
        <v>19</v>
      </c>
      <c r="O21" s="144" t="str">
        <f>IF('Rekapitulace stavby'!$AN$19="","",'Rekapitulace stavby'!$AN$19)</f>
        <v/>
      </c>
      <c r="P21" s="140"/>
      <c r="R21" s="19"/>
    </row>
    <row r="22" spans="2:18" s="6" customFormat="1" ht="18.75" customHeight="1">
      <c r="B22" s="18"/>
      <c r="E22" s="15" t="str">
        <f>IF('Rekapitulace stavby'!$E$20="","",'Rekapitulace stavby'!$E$20)</f>
        <v xml:space="preserve"> </v>
      </c>
      <c r="M22" s="14" t="s">
        <v>21</v>
      </c>
      <c r="O22" s="144" t="str">
        <f>IF('Rekapitulace stavby'!$AN$20="","",'Rekapitulace stavby'!$AN$20)</f>
        <v/>
      </c>
      <c r="P22" s="140"/>
      <c r="R22" s="19"/>
    </row>
    <row r="23" spans="2:18" s="6" customFormat="1" ht="7.5" customHeight="1">
      <c r="B23" s="18"/>
      <c r="R23" s="19"/>
    </row>
    <row r="24" spans="2:18" s="6" customFormat="1" ht="7.5" customHeight="1">
      <c r="B24" s="1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R24" s="19"/>
    </row>
    <row r="25" spans="2:18" s="6" customFormat="1" ht="15" customHeight="1">
      <c r="B25" s="18"/>
      <c r="D25" s="70" t="s">
        <v>91</v>
      </c>
      <c r="M25" s="128">
        <f>$N$89</f>
        <v>0</v>
      </c>
      <c r="N25" s="140"/>
      <c r="O25" s="140"/>
      <c r="P25" s="140"/>
      <c r="R25" s="19"/>
    </row>
    <row r="26" spans="2:18" s="6" customFormat="1" ht="15" customHeight="1">
      <c r="B26" s="18"/>
      <c r="D26" s="17" t="s">
        <v>92</v>
      </c>
      <c r="M26" s="128">
        <f>$N$103</f>
        <v>0</v>
      </c>
      <c r="N26" s="140"/>
      <c r="O26" s="140"/>
      <c r="P26" s="140"/>
      <c r="R26" s="19"/>
    </row>
    <row r="27" spans="2:18" s="6" customFormat="1" ht="7.5" customHeight="1">
      <c r="B27" s="18"/>
      <c r="R27" s="19"/>
    </row>
    <row r="28" spans="2:18" s="6" customFormat="1" ht="26.25" customHeight="1">
      <c r="B28" s="18"/>
      <c r="D28" s="83" t="s">
        <v>28</v>
      </c>
      <c r="M28" s="163">
        <f>ROUNDUP($M$25+$M$26,2)</f>
        <v>0</v>
      </c>
      <c r="N28" s="140"/>
      <c r="O28" s="140"/>
      <c r="P28" s="140"/>
      <c r="R28" s="19"/>
    </row>
    <row r="29" spans="2:18" s="6" customFormat="1" ht="7.5" customHeight="1">
      <c r="B29" s="1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R29" s="19"/>
    </row>
    <row r="30" spans="2:18" s="6" customFormat="1" ht="15" customHeight="1">
      <c r="B30" s="18"/>
      <c r="D30" s="23" t="s">
        <v>29</v>
      </c>
      <c r="E30" s="23" t="s">
        <v>30</v>
      </c>
      <c r="F30" s="24">
        <v>0.21</v>
      </c>
      <c r="G30" s="84" t="s">
        <v>31</v>
      </c>
      <c r="H30" s="164">
        <f>ROUNDUP((SUM($BE$103:$BE$104)+SUM($BE$123:$BE$213)),2)</f>
        <v>0</v>
      </c>
      <c r="I30" s="140"/>
      <c r="J30" s="140"/>
      <c r="M30" s="164">
        <f>ROUNDUP((SUM($BE$103:$BE$104)+SUM($BE$123:$BE$213))*$F$30,1)</f>
        <v>0</v>
      </c>
      <c r="N30" s="140"/>
      <c r="O30" s="140"/>
      <c r="P30" s="140"/>
      <c r="R30" s="19"/>
    </row>
    <row r="31" spans="2:18" s="6" customFormat="1" ht="15" customHeight="1">
      <c r="B31" s="18"/>
      <c r="E31" s="23" t="s">
        <v>32</v>
      </c>
      <c r="F31" s="24">
        <v>0.15</v>
      </c>
      <c r="G31" s="84" t="s">
        <v>31</v>
      </c>
      <c r="H31" s="164">
        <f>ROUNDUP((SUM($BF$103:$BF$104)+SUM($BF$123:$BF$213)),2)</f>
        <v>0</v>
      </c>
      <c r="I31" s="140"/>
      <c r="J31" s="140"/>
      <c r="M31" s="164">
        <f>ROUNDUP((SUM($BF$103:$BF$104)+SUM($BF$123:$BF$213))*$F$31,1)</f>
        <v>0</v>
      </c>
      <c r="N31" s="140"/>
      <c r="O31" s="140"/>
      <c r="P31" s="140"/>
      <c r="R31" s="19"/>
    </row>
    <row r="32" spans="2:18" s="6" customFormat="1" ht="15" hidden="1" customHeight="1">
      <c r="B32" s="18"/>
      <c r="E32" s="23" t="s">
        <v>33</v>
      </c>
      <c r="F32" s="24">
        <v>0.21</v>
      </c>
      <c r="G32" s="84" t="s">
        <v>31</v>
      </c>
      <c r="H32" s="164">
        <f>ROUNDUP((SUM($BG$103:$BG$104)+SUM($BG$123:$BG$213)),2)</f>
        <v>0</v>
      </c>
      <c r="I32" s="140"/>
      <c r="J32" s="140"/>
      <c r="M32" s="164">
        <v>0</v>
      </c>
      <c r="N32" s="140"/>
      <c r="O32" s="140"/>
      <c r="P32" s="140"/>
      <c r="R32" s="19"/>
    </row>
    <row r="33" spans="2:18" s="6" customFormat="1" ht="15" hidden="1" customHeight="1">
      <c r="B33" s="18"/>
      <c r="E33" s="23" t="s">
        <v>34</v>
      </c>
      <c r="F33" s="24">
        <v>0.15</v>
      </c>
      <c r="G33" s="84" t="s">
        <v>31</v>
      </c>
      <c r="H33" s="164">
        <f>ROUNDUP((SUM($BH$103:$BH$104)+SUM($BH$123:$BH$213)),2)</f>
        <v>0</v>
      </c>
      <c r="I33" s="140"/>
      <c r="J33" s="140"/>
      <c r="M33" s="164">
        <v>0</v>
      </c>
      <c r="N33" s="140"/>
      <c r="O33" s="140"/>
      <c r="P33" s="140"/>
      <c r="R33" s="19"/>
    </row>
    <row r="34" spans="2:18" s="6" customFormat="1" ht="15" hidden="1" customHeight="1">
      <c r="B34" s="18"/>
      <c r="E34" s="23" t="s">
        <v>35</v>
      </c>
      <c r="F34" s="24">
        <v>0</v>
      </c>
      <c r="G34" s="84" t="s">
        <v>31</v>
      </c>
      <c r="H34" s="164">
        <f>ROUNDUP((SUM($BI$103:$BI$104)+SUM($BI$123:$BI$213)),2)</f>
        <v>0</v>
      </c>
      <c r="I34" s="140"/>
      <c r="J34" s="140"/>
      <c r="M34" s="164">
        <v>0</v>
      </c>
      <c r="N34" s="140"/>
      <c r="O34" s="140"/>
      <c r="P34" s="140"/>
      <c r="R34" s="19"/>
    </row>
    <row r="35" spans="2:18" s="6" customFormat="1" ht="7.5" customHeight="1">
      <c r="B35" s="18"/>
      <c r="R35" s="19"/>
    </row>
    <row r="36" spans="2:18" s="6" customFormat="1" ht="26.25" customHeight="1">
      <c r="B36" s="18"/>
      <c r="C36" s="27"/>
      <c r="D36" s="28" t="s">
        <v>36</v>
      </c>
      <c r="E36" s="29"/>
      <c r="F36" s="29"/>
      <c r="G36" s="85" t="s">
        <v>37</v>
      </c>
      <c r="H36" s="30" t="s">
        <v>38</v>
      </c>
      <c r="I36" s="29"/>
      <c r="J36" s="29"/>
      <c r="K36" s="29"/>
      <c r="L36" s="137">
        <f>ROUNDUP(SUM($M$28:$M$34),2)</f>
        <v>0</v>
      </c>
      <c r="M36" s="136"/>
      <c r="N36" s="136"/>
      <c r="O36" s="136"/>
      <c r="P36" s="138"/>
      <c r="Q36" s="27"/>
      <c r="R36" s="19"/>
    </row>
    <row r="37" spans="2:18" s="6" customFormat="1" ht="15" customHeight="1">
      <c r="B37" s="18"/>
      <c r="R37" s="19"/>
    </row>
    <row r="38" spans="2:18" s="6" customFormat="1" ht="15" customHeight="1">
      <c r="B38" s="18"/>
      <c r="R38" s="19"/>
    </row>
    <row r="39" spans="2:18" s="2" customFormat="1" ht="14.25" customHeight="1">
      <c r="B39" s="10"/>
      <c r="R39" s="11"/>
    </row>
    <row r="40" spans="2:18" s="2" customFormat="1" ht="14.25" customHeight="1">
      <c r="B40" s="10"/>
      <c r="R40" s="11"/>
    </row>
    <row r="41" spans="2:18" s="2" customFormat="1" ht="14.25" customHeight="1">
      <c r="B41" s="10"/>
      <c r="R41" s="11"/>
    </row>
    <row r="42" spans="2:18" s="2" customFormat="1" ht="14.25" customHeight="1">
      <c r="B42" s="10"/>
      <c r="R42" s="11"/>
    </row>
    <row r="43" spans="2:18" s="2" customFormat="1" ht="14.25" customHeight="1">
      <c r="B43" s="10"/>
      <c r="R43" s="11"/>
    </row>
    <row r="44" spans="2:18" s="2" customFormat="1" ht="14.25" customHeight="1">
      <c r="B44" s="10"/>
      <c r="R44" s="11"/>
    </row>
    <row r="45" spans="2:18" s="2" customFormat="1" ht="14.25" customHeight="1">
      <c r="B45" s="10"/>
      <c r="R45" s="11"/>
    </row>
    <row r="46" spans="2:18" s="2" customFormat="1" ht="14.25" customHeight="1">
      <c r="B46" s="10"/>
      <c r="R46" s="11"/>
    </row>
    <row r="47" spans="2:18" s="2" customFormat="1" ht="14.25" customHeight="1">
      <c r="B47" s="10"/>
      <c r="R47" s="11"/>
    </row>
    <row r="48" spans="2:18" s="2" customFormat="1" ht="14.25" customHeight="1">
      <c r="B48" s="10"/>
      <c r="R48" s="11"/>
    </row>
    <row r="49" spans="2:18" s="2" customFormat="1" ht="14.25" customHeight="1">
      <c r="B49" s="10"/>
      <c r="R49" s="11"/>
    </row>
    <row r="50" spans="2:18" s="6" customFormat="1" ht="15.75" customHeight="1">
      <c r="B50" s="18"/>
      <c r="D50" s="31" t="s">
        <v>39</v>
      </c>
      <c r="E50" s="32"/>
      <c r="F50" s="32"/>
      <c r="G50" s="32"/>
      <c r="H50" s="33"/>
      <c r="J50" s="31" t="s">
        <v>40</v>
      </c>
      <c r="K50" s="32"/>
      <c r="L50" s="32"/>
      <c r="M50" s="32"/>
      <c r="N50" s="32"/>
      <c r="O50" s="32"/>
      <c r="P50" s="33"/>
      <c r="R50" s="19"/>
    </row>
    <row r="51" spans="2:18" s="2" customFormat="1" ht="14.25" customHeight="1">
      <c r="B51" s="10"/>
      <c r="D51" s="34"/>
      <c r="H51" s="35"/>
      <c r="J51" s="34"/>
      <c r="P51" s="35"/>
      <c r="R51" s="11"/>
    </row>
    <row r="52" spans="2:18" s="2" customFormat="1" ht="14.25" customHeight="1">
      <c r="B52" s="10"/>
      <c r="D52" s="34"/>
      <c r="H52" s="35"/>
      <c r="J52" s="34"/>
      <c r="P52" s="35"/>
      <c r="R52" s="11"/>
    </row>
    <row r="53" spans="2:18" s="2" customFormat="1" ht="14.25" customHeight="1">
      <c r="B53" s="10"/>
      <c r="D53" s="34"/>
      <c r="H53" s="35"/>
      <c r="J53" s="34"/>
      <c r="P53" s="35"/>
      <c r="R53" s="11"/>
    </row>
    <row r="54" spans="2:18" s="2" customFormat="1" ht="14.25" customHeight="1">
      <c r="B54" s="10"/>
      <c r="D54" s="34"/>
      <c r="H54" s="35"/>
      <c r="J54" s="34"/>
      <c r="P54" s="35"/>
      <c r="R54" s="11"/>
    </row>
    <row r="55" spans="2:18" s="2" customFormat="1" ht="14.25" customHeight="1">
      <c r="B55" s="10"/>
      <c r="D55" s="34"/>
      <c r="H55" s="35"/>
      <c r="J55" s="34"/>
      <c r="P55" s="35"/>
      <c r="R55" s="11"/>
    </row>
    <row r="56" spans="2:18" s="2" customFormat="1" ht="14.25" customHeight="1">
      <c r="B56" s="10"/>
      <c r="D56" s="34"/>
      <c r="H56" s="35"/>
      <c r="J56" s="34"/>
      <c r="P56" s="35"/>
      <c r="R56" s="11"/>
    </row>
    <row r="57" spans="2:18" s="2" customFormat="1" ht="14.25" customHeight="1">
      <c r="B57" s="10"/>
      <c r="D57" s="34"/>
      <c r="H57" s="35"/>
      <c r="J57" s="34"/>
      <c r="P57" s="35"/>
      <c r="R57" s="11"/>
    </row>
    <row r="58" spans="2:18" s="2" customFormat="1" ht="14.25" customHeight="1">
      <c r="B58" s="10"/>
      <c r="D58" s="34"/>
      <c r="H58" s="35"/>
      <c r="J58" s="34"/>
      <c r="P58" s="35"/>
      <c r="R58" s="11"/>
    </row>
    <row r="59" spans="2:18" s="6" customFormat="1" ht="15.75" customHeight="1">
      <c r="B59" s="18"/>
      <c r="D59" s="36" t="s">
        <v>41</v>
      </c>
      <c r="E59" s="37"/>
      <c r="F59" s="37"/>
      <c r="G59" s="38" t="s">
        <v>42</v>
      </c>
      <c r="H59" s="39"/>
      <c r="J59" s="36" t="s">
        <v>41</v>
      </c>
      <c r="K59" s="37"/>
      <c r="L59" s="37"/>
      <c r="M59" s="37"/>
      <c r="N59" s="38" t="s">
        <v>42</v>
      </c>
      <c r="O59" s="37"/>
      <c r="P59" s="39"/>
      <c r="R59" s="19"/>
    </row>
    <row r="60" spans="2:18" s="2" customFormat="1" ht="14.25" customHeight="1">
      <c r="B60" s="10"/>
      <c r="R60" s="11"/>
    </row>
    <row r="61" spans="2:18" s="6" customFormat="1" ht="15.75" customHeight="1">
      <c r="B61" s="18"/>
      <c r="D61" s="31" t="s">
        <v>43</v>
      </c>
      <c r="E61" s="32"/>
      <c r="F61" s="32"/>
      <c r="G61" s="32"/>
      <c r="H61" s="33"/>
      <c r="J61" s="31" t="s">
        <v>44</v>
      </c>
      <c r="K61" s="32"/>
      <c r="L61" s="32"/>
      <c r="M61" s="32"/>
      <c r="N61" s="32"/>
      <c r="O61" s="32"/>
      <c r="P61" s="33"/>
      <c r="R61" s="19"/>
    </row>
    <row r="62" spans="2:18" s="2" customFormat="1" ht="14.25" customHeight="1">
      <c r="B62" s="10"/>
      <c r="D62" s="34"/>
      <c r="H62" s="35"/>
      <c r="J62" s="34"/>
      <c r="P62" s="35"/>
      <c r="R62" s="11"/>
    </row>
    <row r="63" spans="2:18" s="2" customFormat="1" ht="14.25" customHeight="1">
      <c r="B63" s="10"/>
      <c r="D63" s="34"/>
      <c r="H63" s="35"/>
      <c r="J63" s="34"/>
      <c r="P63" s="35"/>
      <c r="R63" s="11"/>
    </row>
    <row r="64" spans="2:18" s="2" customFormat="1" ht="14.25" customHeight="1">
      <c r="B64" s="10"/>
      <c r="D64" s="34"/>
      <c r="H64" s="35"/>
      <c r="J64" s="34"/>
      <c r="P64" s="35"/>
      <c r="R64" s="11"/>
    </row>
    <row r="65" spans="2:18" s="2" customFormat="1" ht="14.25" customHeight="1">
      <c r="B65" s="10"/>
      <c r="D65" s="34"/>
      <c r="H65" s="35"/>
      <c r="J65" s="34"/>
      <c r="P65" s="35"/>
      <c r="R65" s="11"/>
    </row>
    <row r="66" spans="2:18" s="2" customFormat="1" ht="14.25" customHeight="1">
      <c r="B66" s="10"/>
      <c r="D66" s="34"/>
      <c r="H66" s="35"/>
      <c r="J66" s="34"/>
      <c r="P66" s="35"/>
      <c r="R66" s="11"/>
    </row>
    <row r="67" spans="2:18" s="2" customFormat="1" ht="14.25" customHeight="1">
      <c r="B67" s="10"/>
      <c r="D67" s="34"/>
      <c r="H67" s="35"/>
      <c r="J67" s="34"/>
      <c r="P67" s="35"/>
      <c r="R67" s="11"/>
    </row>
    <row r="68" spans="2:18" s="2" customFormat="1" ht="14.25" customHeight="1">
      <c r="B68" s="10"/>
      <c r="D68" s="34"/>
      <c r="H68" s="35"/>
      <c r="J68" s="34"/>
      <c r="P68" s="35"/>
      <c r="R68" s="11"/>
    </row>
    <row r="69" spans="2:18" s="2" customFormat="1" ht="14.25" customHeight="1">
      <c r="B69" s="10"/>
      <c r="D69" s="34"/>
      <c r="H69" s="35"/>
      <c r="J69" s="34"/>
      <c r="P69" s="35"/>
      <c r="R69" s="11"/>
    </row>
    <row r="70" spans="2:18" s="6" customFormat="1" ht="15.75" customHeight="1">
      <c r="B70" s="18"/>
      <c r="D70" s="36" t="s">
        <v>41</v>
      </c>
      <c r="E70" s="37"/>
      <c r="F70" s="37"/>
      <c r="G70" s="38" t="s">
        <v>42</v>
      </c>
      <c r="H70" s="39"/>
      <c r="J70" s="36" t="s">
        <v>41</v>
      </c>
      <c r="K70" s="37"/>
      <c r="L70" s="37"/>
      <c r="M70" s="37"/>
      <c r="N70" s="38" t="s">
        <v>42</v>
      </c>
      <c r="O70" s="37"/>
      <c r="P70" s="39"/>
      <c r="R70" s="19"/>
    </row>
    <row r="71" spans="2:18" s="6" customFormat="1" ht="1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>
      <c r="B76" s="18"/>
      <c r="C76" s="139" t="s">
        <v>93</v>
      </c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9"/>
    </row>
    <row r="77" spans="2:18" s="6" customFormat="1" ht="7.5" customHeight="1">
      <c r="B77" s="18"/>
      <c r="R77" s="19"/>
    </row>
    <row r="78" spans="2:18" s="6" customFormat="1" ht="15" customHeight="1">
      <c r="B78" s="18"/>
      <c r="C78" s="14" t="s">
        <v>12</v>
      </c>
      <c r="F78" s="161" t="str">
        <f>$F$6</f>
        <v>13P162 - Rekonstrukce elektrokotelny - voj. ubytovna Na Skále - stanice Polom - Sedloňov</v>
      </c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R78" s="19"/>
    </row>
    <row r="79" spans="2:18" s="2" customFormat="1" ht="15.75" customHeight="1">
      <c r="B79" s="10"/>
      <c r="C79" s="14" t="s">
        <v>87</v>
      </c>
      <c r="F79" s="161" t="s">
        <v>88</v>
      </c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R79" s="11"/>
    </row>
    <row r="80" spans="2:18" s="6" customFormat="1" ht="15" customHeight="1">
      <c r="B80" s="18"/>
      <c r="C80" s="13" t="s">
        <v>89</v>
      </c>
      <c r="F80" s="143" t="str">
        <f>$F$8</f>
        <v>UT_ZT - Ústřední vytápění, zdravotní technika</v>
      </c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R80" s="19"/>
    </row>
    <row r="81" spans="2:47" s="6" customFormat="1" ht="7.5" customHeight="1">
      <c r="B81" s="18"/>
      <c r="R81" s="19"/>
    </row>
    <row r="82" spans="2:47" s="6" customFormat="1" ht="18.75" customHeight="1">
      <c r="B82" s="18"/>
      <c r="C82" s="14" t="s">
        <v>14</v>
      </c>
      <c r="F82" s="15" t="str">
        <f>$F$10</f>
        <v>Sedloňov</v>
      </c>
      <c r="K82" s="14" t="s">
        <v>16</v>
      </c>
      <c r="M82" s="162" t="str">
        <f>IF($O$10="","",$O$10)</f>
        <v>17.09.2013</v>
      </c>
      <c r="N82" s="140"/>
      <c r="O82" s="140"/>
      <c r="P82" s="140"/>
      <c r="R82" s="19"/>
    </row>
    <row r="83" spans="2:47" s="6" customFormat="1" ht="7.5" customHeight="1">
      <c r="B83" s="18"/>
      <c r="R83" s="19"/>
    </row>
    <row r="84" spans="2:47" s="6" customFormat="1" ht="15.75" customHeight="1">
      <c r="B84" s="18"/>
      <c r="C84" s="14" t="s">
        <v>18</v>
      </c>
      <c r="F84" s="15" t="str">
        <f>$E$13</f>
        <v xml:space="preserve"> </v>
      </c>
      <c r="K84" s="14" t="s">
        <v>23</v>
      </c>
      <c r="M84" s="144" t="str">
        <f>$E$19</f>
        <v xml:space="preserve"> </v>
      </c>
      <c r="N84" s="140"/>
      <c r="O84" s="140"/>
      <c r="P84" s="140"/>
      <c r="Q84" s="140"/>
      <c r="R84" s="19"/>
    </row>
    <row r="85" spans="2:47" s="6" customFormat="1" ht="15" customHeight="1">
      <c r="B85" s="18"/>
      <c r="C85" s="14" t="s">
        <v>22</v>
      </c>
      <c r="F85" s="15" t="str">
        <f>IF($E$16="","",$E$16)</f>
        <v xml:space="preserve"> </v>
      </c>
      <c r="K85" s="14" t="s">
        <v>24</v>
      </c>
      <c r="M85" s="144" t="str">
        <f>$E$22</f>
        <v xml:space="preserve"> </v>
      </c>
      <c r="N85" s="140"/>
      <c r="O85" s="140"/>
      <c r="P85" s="140"/>
      <c r="Q85" s="140"/>
      <c r="R85" s="19"/>
    </row>
    <row r="86" spans="2:47" s="6" customFormat="1" ht="11.25" customHeight="1">
      <c r="B86" s="18"/>
      <c r="R86" s="19"/>
    </row>
    <row r="87" spans="2:47" s="6" customFormat="1" ht="30" customHeight="1">
      <c r="B87" s="18"/>
      <c r="C87" s="165" t="s">
        <v>94</v>
      </c>
      <c r="D87" s="158"/>
      <c r="E87" s="158"/>
      <c r="F87" s="158"/>
      <c r="G87" s="158"/>
      <c r="H87" s="27"/>
      <c r="I87" s="27"/>
      <c r="J87" s="27"/>
      <c r="K87" s="27"/>
      <c r="L87" s="27"/>
      <c r="M87" s="27"/>
      <c r="N87" s="165" t="s">
        <v>95</v>
      </c>
      <c r="O87" s="140"/>
      <c r="P87" s="140"/>
      <c r="Q87" s="140"/>
      <c r="R87" s="19"/>
    </row>
    <row r="88" spans="2:47" s="6" customFormat="1" ht="11.25" customHeight="1">
      <c r="B88" s="18"/>
      <c r="R88" s="19"/>
    </row>
    <row r="89" spans="2:47" s="6" customFormat="1" ht="30" customHeight="1">
      <c r="B89" s="18"/>
      <c r="C89" s="56" t="s">
        <v>96</v>
      </c>
      <c r="N89" s="150">
        <f>ROUNDUP($N$123,2)</f>
        <v>0</v>
      </c>
      <c r="O89" s="140"/>
      <c r="P89" s="140"/>
      <c r="Q89" s="140"/>
      <c r="R89" s="19"/>
      <c r="AU89" s="6" t="s">
        <v>97</v>
      </c>
    </row>
    <row r="90" spans="2:47" s="61" customFormat="1" ht="25.5" customHeight="1">
      <c r="B90" s="86"/>
      <c r="D90" s="87" t="s">
        <v>290</v>
      </c>
      <c r="N90" s="166">
        <f>ROUNDUP($N$124,2)</f>
        <v>0</v>
      </c>
      <c r="O90" s="167"/>
      <c r="P90" s="167"/>
      <c r="Q90" s="167"/>
      <c r="R90" s="88"/>
    </row>
    <row r="91" spans="2:47" s="70" customFormat="1" ht="21" customHeight="1">
      <c r="B91" s="89"/>
      <c r="D91" s="72" t="s">
        <v>291</v>
      </c>
      <c r="N91" s="156">
        <f>ROUNDUP($N$125,2)</f>
        <v>0</v>
      </c>
      <c r="O91" s="167"/>
      <c r="P91" s="167"/>
      <c r="Q91" s="167"/>
      <c r="R91" s="90"/>
    </row>
    <row r="92" spans="2:47" s="70" customFormat="1" ht="21" customHeight="1">
      <c r="B92" s="89"/>
      <c r="D92" s="72" t="s">
        <v>292</v>
      </c>
      <c r="N92" s="156">
        <f>ROUNDUP($N$138,2)</f>
        <v>0</v>
      </c>
      <c r="O92" s="167"/>
      <c r="P92" s="167"/>
      <c r="Q92" s="167"/>
      <c r="R92" s="90"/>
    </row>
    <row r="93" spans="2:47" s="70" customFormat="1" ht="21" customHeight="1">
      <c r="B93" s="89"/>
      <c r="D93" s="72" t="s">
        <v>293</v>
      </c>
      <c r="N93" s="156">
        <f>ROUNDUP($N$160,2)</f>
        <v>0</v>
      </c>
      <c r="O93" s="167"/>
      <c r="P93" s="167"/>
      <c r="Q93" s="167"/>
      <c r="R93" s="90"/>
    </row>
    <row r="94" spans="2:47" s="70" customFormat="1" ht="21" customHeight="1">
      <c r="B94" s="89"/>
      <c r="D94" s="72" t="s">
        <v>294</v>
      </c>
      <c r="N94" s="156">
        <f>ROUNDUP($N$162,2)</f>
        <v>0</v>
      </c>
      <c r="O94" s="167"/>
      <c r="P94" s="167"/>
      <c r="Q94" s="167"/>
      <c r="R94" s="90"/>
    </row>
    <row r="95" spans="2:47" s="70" customFormat="1" ht="21" customHeight="1">
      <c r="B95" s="89"/>
      <c r="D95" s="72" t="s">
        <v>295</v>
      </c>
      <c r="N95" s="156">
        <f>ROUNDUP($N$177,2)</f>
        <v>0</v>
      </c>
      <c r="O95" s="167"/>
      <c r="P95" s="167"/>
      <c r="Q95" s="167"/>
      <c r="R95" s="90"/>
    </row>
    <row r="96" spans="2:47" s="70" customFormat="1" ht="21" customHeight="1">
      <c r="B96" s="89"/>
      <c r="D96" s="72" t="s">
        <v>296</v>
      </c>
      <c r="N96" s="156">
        <f>ROUNDUP($N$183,2)</f>
        <v>0</v>
      </c>
      <c r="O96" s="167"/>
      <c r="P96" s="167"/>
      <c r="Q96" s="167"/>
      <c r="R96" s="90"/>
    </row>
    <row r="97" spans="2:21" s="70" customFormat="1" ht="21" customHeight="1">
      <c r="B97" s="89"/>
      <c r="D97" s="72" t="s">
        <v>297</v>
      </c>
      <c r="N97" s="156">
        <f>ROUNDUP($N$205,2)</f>
        <v>0</v>
      </c>
      <c r="O97" s="167"/>
      <c r="P97" s="167"/>
      <c r="Q97" s="167"/>
      <c r="R97" s="90"/>
    </row>
    <row r="98" spans="2:21" s="70" customFormat="1" ht="15.75" customHeight="1">
      <c r="B98" s="89"/>
      <c r="D98" s="72" t="s">
        <v>298</v>
      </c>
      <c r="N98" s="156">
        <f>ROUNDUP($N$207,2)</f>
        <v>0</v>
      </c>
      <c r="O98" s="167"/>
      <c r="P98" s="167"/>
      <c r="Q98" s="167"/>
      <c r="R98" s="90"/>
    </row>
    <row r="99" spans="2:21" s="70" customFormat="1" ht="15.75" customHeight="1">
      <c r="B99" s="89"/>
      <c r="D99" s="72" t="s">
        <v>299</v>
      </c>
      <c r="N99" s="156">
        <f>ROUNDUP($N$208,2)</f>
        <v>0</v>
      </c>
      <c r="O99" s="167"/>
      <c r="P99" s="167"/>
      <c r="Q99" s="167"/>
      <c r="R99" s="90"/>
    </row>
    <row r="100" spans="2:21" s="70" customFormat="1" ht="15.75" customHeight="1">
      <c r="B100" s="89"/>
      <c r="D100" s="72" t="s">
        <v>300</v>
      </c>
      <c r="N100" s="156">
        <f>ROUNDUP($N$210,2)</f>
        <v>0</v>
      </c>
      <c r="O100" s="167"/>
      <c r="P100" s="167"/>
      <c r="Q100" s="167"/>
      <c r="R100" s="90"/>
    </row>
    <row r="101" spans="2:21" s="70" customFormat="1" ht="15.75" customHeight="1">
      <c r="B101" s="89"/>
      <c r="D101" s="72" t="s">
        <v>301</v>
      </c>
      <c r="N101" s="156">
        <f>ROUNDUP($N$212,2)</f>
        <v>0</v>
      </c>
      <c r="O101" s="167"/>
      <c r="P101" s="167"/>
      <c r="Q101" s="167"/>
      <c r="R101" s="90"/>
    </row>
    <row r="102" spans="2:21" s="6" customFormat="1" ht="22.5" customHeight="1">
      <c r="B102" s="18"/>
      <c r="R102" s="19"/>
    </row>
    <row r="103" spans="2:21" s="6" customFormat="1" ht="30" customHeight="1">
      <c r="B103" s="18"/>
      <c r="C103" s="56" t="s">
        <v>120</v>
      </c>
      <c r="N103" s="150">
        <v>0</v>
      </c>
      <c r="O103" s="140"/>
      <c r="P103" s="140"/>
      <c r="Q103" s="140"/>
      <c r="R103" s="19"/>
      <c r="T103" s="91"/>
      <c r="U103" s="92" t="s">
        <v>29</v>
      </c>
    </row>
    <row r="104" spans="2:21" s="6" customFormat="1" ht="18.75" customHeight="1">
      <c r="B104" s="18"/>
      <c r="R104" s="19"/>
    </row>
    <row r="105" spans="2:21" s="6" customFormat="1" ht="30" customHeight="1">
      <c r="B105" s="18"/>
      <c r="C105" s="82" t="s">
        <v>84</v>
      </c>
      <c r="D105" s="27"/>
      <c r="E105" s="27"/>
      <c r="F105" s="27"/>
      <c r="G105" s="27"/>
      <c r="H105" s="27"/>
      <c r="I105" s="27"/>
      <c r="J105" s="27"/>
      <c r="K105" s="27"/>
      <c r="L105" s="157">
        <f>ROUNDUP(SUM($N$89+$N$103),2)</f>
        <v>0</v>
      </c>
      <c r="M105" s="158"/>
      <c r="N105" s="158"/>
      <c r="O105" s="158"/>
      <c r="P105" s="158"/>
      <c r="Q105" s="158"/>
      <c r="R105" s="19"/>
    </row>
    <row r="106" spans="2:21" s="6" customFormat="1" ht="7.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2"/>
    </row>
    <row r="110" spans="2:21" s="6" customFormat="1" ht="7.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5"/>
    </row>
    <row r="111" spans="2:21" s="6" customFormat="1" ht="37.5" customHeight="1">
      <c r="B111" s="18"/>
      <c r="C111" s="139" t="s">
        <v>121</v>
      </c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9"/>
    </row>
    <row r="112" spans="2:21" s="6" customFormat="1" ht="7.5" customHeight="1">
      <c r="B112" s="18"/>
      <c r="R112" s="19"/>
    </row>
    <row r="113" spans="2:64" s="6" customFormat="1" ht="15" customHeight="1">
      <c r="B113" s="18"/>
      <c r="C113" s="14" t="s">
        <v>12</v>
      </c>
      <c r="F113" s="161" t="str">
        <f>$F$6</f>
        <v>13P162 - Rekonstrukce elektrokotelny - voj. ubytovna Na Skále - stanice Polom - Sedloňov</v>
      </c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R113" s="19"/>
    </row>
    <row r="114" spans="2:64" s="2" customFormat="1" ht="15.75" customHeight="1">
      <c r="B114" s="10"/>
      <c r="C114" s="14" t="s">
        <v>87</v>
      </c>
      <c r="F114" s="161" t="s">
        <v>88</v>
      </c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R114" s="11"/>
    </row>
    <row r="115" spans="2:64" s="6" customFormat="1" ht="15" customHeight="1">
      <c r="B115" s="18"/>
      <c r="C115" s="13" t="s">
        <v>89</v>
      </c>
      <c r="F115" s="143" t="str">
        <f>$F$8</f>
        <v>UT_ZT - Ústřední vytápění, zdravotní technika</v>
      </c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R115" s="19"/>
    </row>
    <row r="116" spans="2:64" s="6" customFormat="1" ht="7.5" customHeight="1">
      <c r="B116" s="18"/>
      <c r="R116" s="19"/>
    </row>
    <row r="117" spans="2:64" s="6" customFormat="1" ht="18.75" customHeight="1">
      <c r="B117" s="18"/>
      <c r="C117" s="14" t="s">
        <v>14</v>
      </c>
      <c r="F117" s="15" t="str">
        <f>$F$10</f>
        <v>Sedloňov</v>
      </c>
      <c r="K117" s="14" t="s">
        <v>16</v>
      </c>
      <c r="M117" s="162" t="str">
        <f>IF($O$10="","",$O$10)</f>
        <v>17.09.2013</v>
      </c>
      <c r="N117" s="140"/>
      <c r="O117" s="140"/>
      <c r="P117" s="140"/>
      <c r="R117" s="19"/>
    </row>
    <row r="118" spans="2:64" s="6" customFormat="1" ht="7.5" customHeight="1">
      <c r="B118" s="18"/>
      <c r="R118" s="19"/>
    </row>
    <row r="119" spans="2:64" s="6" customFormat="1" ht="15.75" customHeight="1">
      <c r="B119" s="18"/>
      <c r="C119" s="14" t="s">
        <v>18</v>
      </c>
      <c r="F119" s="15" t="str">
        <f>$E$13</f>
        <v xml:space="preserve"> </v>
      </c>
      <c r="K119" s="14" t="s">
        <v>23</v>
      </c>
      <c r="M119" s="144" t="str">
        <f>$E$19</f>
        <v xml:space="preserve"> </v>
      </c>
      <c r="N119" s="140"/>
      <c r="O119" s="140"/>
      <c r="P119" s="140"/>
      <c r="Q119" s="140"/>
      <c r="R119" s="19"/>
    </row>
    <row r="120" spans="2:64" s="6" customFormat="1" ht="15" customHeight="1">
      <c r="B120" s="18"/>
      <c r="C120" s="14" t="s">
        <v>22</v>
      </c>
      <c r="F120" s="15" t="str">
        <f>IF($E$16="","",$E$16)</f>
        <v xml:space="preserve"> </v>
      </c>
      <c r="K120" s="14" t="s">
        <v>24</v>
      </c>
      <c r="M120" s="144" t="str">
        <f>$E$22</f>
        <v xml:space="preserve"> </v>
      </c>
      <c r="N120" s="140"/>
      <c r="O120" s="140"/>
      <c r="P120" s="140"/>
      <c r="Q120" s="140"/>
      <c r="R120" s="19"/>
    </row>
    <row r="121" spans="2:64" s="6" customFormat="1" ht="11.25" customHeight="1">
      <c r="B121" s="18"/>
      <c r="R121" s="19"/>
    </row>
    <row r="122" spans="2:64" s="93" customFormat="1" ht="30" customHeight="1">
      <c r="B122" s="94"/>
      <c r="C122" s="95" t="s">
        <v>122</v>
      </c>
      <c r="D122" s="96" t="s">
        <v>123</v>
      </c>
      <c r="E122" s="96" t="s">
        <v>47</v>
      </c>
      <c r="F122" s="168" t="s">
        <v>124</v>
      </c>
      <c r="G122" s="169"/>
      <c r="H122" s="169"/>
      <c r="I122" s="169"/>
      <c r="J122" s="96" t="s">
        <v>125</v>
      </c>
      <c r="K122" s="96" t="s">
        <v>126</v>
      </c>
      <c r="L122" s="168" t="s">
        <v>127</v>
      </c>
      <c r="M122" s="169"/>
      <c r="N122" s="168" t="s">
        <v>128</v>
      </c>
      <c r="O122" s="169"/>
      <c r="P122" s="169"/>
      <c r="Q122" s="170"/>
      <c r="R122" s="97"/>
      <c r="T122" s="51" t="s">
        <v>129</v>
      </c>
      <c r="U122" s="52" t="s">
        <v>29</v>
      </c>
      <c r="V122" s="52" t="s">
        <v>130</v>
      </c>
      <c r="W122" s="52" t="s">
        <v>131</v>
      </c>
      <c r="X122" s="52" t="s">
        <v>132</v>
      </c>
      <c r="Y122" s="52" t="s">
        <v>133</v>
      </c>
      <c r="Z122" s="52" t="s">
        <v>134</v>
      </c>
      <c r="AA122" s="53" t="s">
        <v>135</v>
      </c>
    </row>
    <row r="123" spans="2:64" s="6" customFormat="1" ht="30" customHeight="1">
      <c r="B123" s="18"/>
      <c r="C123" s="56" t="s">
        <v>91</v>
      </c>
      <c r="N123" s="174">
        <f>$BK$123</f>
        <v>0</v>
      </c>
      <c r="O123" s="140"/>
      <c r="P123" s="140"/>
      <c r="Q123" s="140"/>
      <c r="R123" s="19"/>
      <c r="T123" s="55"/>
      <c r="U123" s="32"/>
      <c r="V123" s="32"/>
      <c r="W123" s="98">
        <f>$W$124</f>
        <v>73.582999999999998</v>
      </c>
      <c r="X123" s="32"/>
      <c r="Y123" s="98">
        <f>$Y$124</f>
        <v>0.23727999999999999</v>
      </c>
      <c r="Z123" s="32"/>
      <c r="AA123" s="99">
        <f>$AA$124</f>
        <v>0</v>
      </c>
      <c r="AT123" s="6" t="s">
        <v>64</v>
      </c>
      <c r="AU123" s="6" t="s">
        <v>97</v>
      </c>
      <c r="BK123" s="100">
        <f>$BK$124</f>
        <v>0</v>
      </c>
    </row>
    <row r="124" spans="2:64" s="101" customFormat="1" ht="37.5" customHeight="1">
      <c r="B124" s="102"/>
      <c r="D124" s="103" t="s">
        <v>290</v>
      </c>
      <c r="N124" s="175">
        <f>$BK$124</f>
        <v>0</v>
      </c>
      <c r="O124" s="176"/>
      <c r="P124" s="176"/>
      <c r="Q124" s="176"/>
      <c r="R124" s="105"/>
      <c r="T124" s="106"/>
      <c r="W124" s="107">
        <f>$W$125+$W$138+$W$160+$W$162+$W$177+$W$183+$W$205</f>
        <v>73.582999999999998</v>
      </c>
      <c r="Y124" s="107">
        <f>$Y$125+$Y$138+$Y$160+$Y$162+$Y$177+$Y$183+$Y$205</f>
        <v>0.23727999999999999</v>
      </c>
      <c r="AA124" s="108">
        <f>$AA$125+$AA$138+$AA$160+$AA$162+$AA$177+$AA$183+$AA$205</f>
        <v>0</v>
      </c>
      <c r="AR124" s="104" t="s">
        <v>76</v>
      </c>
      <c r="AT124" s="104" t="s">
        <v>64</v>
      </c>
      <c r="AU124" s="104" t="s">
        <v>65</v>
      </c>
      <c r="AY124" s="104" t="s">
        <v>136</v>
      </c>
      <c r="BK124" s="109">
        <f>$BK$125+$BK$138+$BK$160+$BK$162+$BK$177+$BK$183+$BK$205</f>
        <v>0</v>
      </c>
    </row>
    <row r="125" spans="2:64" s="101" customFormat="1" ht="21" customHeight="1">
      <c r="B125" s="102"/>
      <c r="D125" s="110" t="s">
        <v>291</v>
      </c>
      <c r="N125" s="177">
        <f>$BK$125</f>
        <v>0</v>
      </c>
      <c r="O125" s="176"/>
      <c r="P125" s="176"/>
      <c r="Q125" s="176"/>
      <c r="R125" s="105"/>
      <c r="T125" s="106"/>
      <c r="W125" s="107">
        <f>SUM($W$126:$W$137)</f>
        <v>0</v>
      </c>
      <c r="Y125" s="107">
        <f>SUM($Y$126:$Y$137)</f>
        <v>0</v>
      </c>
      <c r="AA125" s="108">
        <f>SUM($AA$126:$AA$137)</f>
        <v>0</v>
      </c>
      <c r="AR125" s="104" t="s">
        <v>76</v>
      </c>
      <c r="AT125" s="104" t="s">
        <v>64</v>
      </c>
      <c r="AU125" s="104" t="s">
        <v>72</v>
      </c>
      <c r="AY125" s="104" t="s">
        <v>136</v>
      </c>
      <c r="BK125" s="109">
        <f>SUM($BK$126:$BK$137)</f>
        <v>0</v>
      </c>
    </row>
    <row r="126" spans="2:64" s="6" customFormat="1" ht="27" customHeight="1">
      <c r="B126" s="18"/>
      <c r="C126" s="111" t="s">
        <v>137</v>
      </c>
      <c r="D126" s="111" t="s">
        <v>138</v>
      </c>
      <c r="E126" s="112" t="s">
        <v>302</v>
      </c>
      <c r="F126" s="171" t="s">
        <v>303</v>
      </c>
      <c r="G126" s="172"/>
      <c r="H126" s="172"/>
      <c r="I126" s="172"/>
      <c r="J126" s="113" t="s">
        <v>210</v>
      </c>
      <c r="K126" s="114">
        <v>7</v>
      </c>
      <c r="L126" s="173"/>
      <c r="M126" s="172"/>
      <c r="N126" s="173"/>
      <c r="O126" s="172"/>
      <c r="P126" s="172"/>
      <c r="Q126" s="172"/>
      <c r="R126" s="19"/>
      <c r="T126" s="115"/>
      <c r="U126" s="25" t="s">
        <v>30</v>
      </c>
      <c r="V126" s="116">
        <v>0</v>
      </c>
      <c r="W126" s="116">
        <f>$V$126*$K$126</f>
        <v>0</v>
      </c>
      <c r="X126" s="116">
        <v>0</v>
      </c>
      <c r="Y126" s="116">
        <f>$X$126*$K$126</f>
        <v>0</v>
      </c>
      <c r="Z126" s="116">
        <v>0</v>
      </c>
      <c r="AA126" s="117">
        <f>$Z$126*$K$126</f>
        <v>0</v>
      </c>
      <c r="AR126" s="6" t="s">
        <v>166</v>
      </c>
      <c r="AT126" s="6" t="s">
        <v>138</v>
      </c>
      <c r="AU126" s="6" t="s">
        <v>76</v>
      </c>
      <c r="AY126" s="6" t="s">
        <v>136</v>
      </c>
      <c r="BE126" s="118">
        <f>IF($U$126="základní",$N$126,0)</f>
        <v>0</v>
      </c>
      <c r="BF126" s="118">
        <f>IF($U$126="snížená",$N$126,0)</f>
        <v>0</v>
      </c>
      <c r="BG126" s="118">
        <f>IF($U$126="zákl. přenesená",$N$126,0)</f>
        <v>0</v>
      </c>
      <c r="BH126" s="118">
        <f>IF($U$126="sníž. přenesená",$N$126,0)</f>
        <v>0</v>
      </c>
      <c r="BI126" s="118">
        <f>IF($U$126="nulová",$N$126,0)</f>
        <v>0</v>
      </c>
      <c r="BJ126" s="6" t="s">
        <v>72</v>
      </c>
      <c r="BK126" s="118">
        <f>ROUND($L$126*$K$126,2)</f>
        <v>0</v>
      </c>
      <c r="BL126" s="6" t="s">
        <v>166</v>
      </c>
    </row>
    <row r="127" spans="2:64" s="6" customFormat="1" ht="27" customHeight="1">
      <c r="B127" s="18"/>
      <c r="C127" s="111" t="s">
        <v>304</v>
      </c>
      <c r="D127" s="111" t="s">
        <v>138</v>
      </c>
      <c r="E127" s="112" t="s">
        <v>305</v>
      </c>
      <c r="F127" s="171" t="s">
        <v>306</v>
      </c>
      <c r="G127" s="172"/>
      <c r="H127" s="172"/>
      <c r="I127" s="172"/>
      <c r="J127" s="113" t="s">
        <v>210</v>
      </c>
      <c r="K127" s="114">
        <v>6</v>
      </c>
      <c r="L127" s="173"/>
      <c r="M127" s="172"/>
      <c r="N127" s="173"/>
      <c r="O127" s="172"/>
      <c r="P127" s="172"/>
      <c r="Q127" s="172"/>
      <c r="R127" s="19"/>
      <c r="T127" s="115"/>
      <c r="U127" s="25" t="s">
        <v>30</v>
      </c>
      <c r="V127" s="116">
        <v>0</v>
      </c>
      <c r="W127" s="116">
        <f>$V$127*$K$127</f>
        <v>0</v>
      </c>
      <c r="X127" s="116">
        <v>0</v>
      </c>
      <c r="Y127" s="116">
        <f>$X$127*$K$127</f>
        <v>0</v>
      </c>
      <c r="Z127" s="116">
        <v>0</v>
      </c>
      <c r="AA127" s="117">
        <f>$Z$127*$K$127</f>
        <v>0</v>
      </c>
      <c r="AR127" s="6" t="s">
        <v>166</v>
      </c>
      <c r="AT127" s="6" t="s">
        <v>138</v>
      </c>
      <c r="AU127" s="6" t="s">
        <v>76</v>
      </c>
      <c r="AY127" s="6" t="s">
        <v>136</v>
      </c>
      <c r="BE127" s="118">
        <f>IF($U$127="základní",$N$127,0)</f>
        <v>0</v>
      </c>
      <c r="BF127" s="118">
        <f>IF($U$127="snížená",$N$127,0)</f>
        <v>0</v>
      </c>
      <c r="BG127" s="118">
        <f>IF($U$127="zákl. přenesená",$N$127,0)</f>
        <v>0</v>
      </c>
      <c r="BH127" s="118">
        <f>IF($U$127="sníž. přenesená",$N$127,0)</f>
        <v>0</v>
      </c>
      <c r="BI127" s="118">
        <f>IF($U$127="nulová",$N$127,0)</f>
        <v>0</v>
      </c>
      <c r="BJ127" s="6" t="s">
        <v>72</v>
      </c>
      <c r="BK127" s="118">
        <f>ROUND($L$127*$K$127,2)</f>
        <v>0</v>
      </c>
      <c r="BL127" s="6" t="s">
        <v>166</v>
      </c>
    </row>
    <row r="128" spans="2:64" s="6" customFormat="1" ht="27" customHeight="1">
      <c r="B128" s="18"/>
      <c r="C128" s="111" t="s">
        <v>307</v>
      </c>
      <c r="D128" s="111" t="s">
        <v>138</v>
      </c>
      <c r="E128" s="112" t="s">
        <v>308</v>
      </c>
      <c r="F128" s="171" t="s">
        <v>309</v>
      </c>
      <c r="G128" s="172"/>
      <c r="H128" s="172"/>
      <c r="I128" s="172"/>
      <c r="J128" s="113" t="s">
        <v>210</v>
      </c>
      <c r="K128" s="114">
        <v>15</v>
      </c>
      <c r="L128" s="173"/>
      <c r="M128" s="172"/>
      <c r="N128" s="173"/>
      <c r="O128" s="172"/>
      <c r="P128" s="172"/>
      <c r="Q128" s="172"/>
      <c r="R128" s="19"/>
      <c r="T128" s="115"/>
      <c r="U128" s="25" t="s">
        <v>30</v>
      </c>
      <c r="V128" s="116">
        <v>0</v>
      </c>
      <c r="W128" s="116">
        <f>$V$128*$K$128</f>
        <v>0</v>
      </c>
      <c r="X128" s="116">
        <v>0</v>
      </c>
      <c r="Y128" s="116">
        <f>$X$128*$K$128</f>
        <v>0</v>
      </c>
      <c r="Z128" s="116">
        <v>0</v>
      </c>
      <c r="AA128" s="117">
        <f>$Z$128*$K$128</f>
        <v>0</v>
      </c>
      <c r="AR128" s="6" t="s">
        <v>166</v>
      </c>
      <c r="AT128" s="6" t="s">
        <v>138</v>
      </c>
      <c r="AU128" s="6" t="s">
        <v>76</v>
      </c>
      <c r="AY128" s="6" t="s">
        <v>136</v>
      </c>
      <c r="BE128" s="118">
        <f>IF($U$128="základní",$N$128,0)</f>
        <v>0</v>
      </c>
      <c r="BF128" s="118">
        <f>IF($U$128="snížená",$N$128,0)</f>
        <v>0</v>
      </c>
      <c r="BG128" s="118">
        <f>IF($U$128="zákl. přenesená",$N$128,0)</f>
        <v>0</v>
      </c>
      <c r="BH128" s="118">
        <f>IF($U$128="sníž. přenesená",$N$128,0)</f>
        <v>0</v>
      </c>
      <c r="BI128" s="118">
        <f>IF($U$128="nulová",$N$128,0)</f>
        <v>0</v>
      </c>
      <c r="BJ128" s="6" t="s">
        <v>72</v>
      </c>
      <c r="BK128" s="118">
        <f>ROUND($L$128*$K$128,2)</f>
        <v>0</v>
      </c>
      <c r="BL128" s="6" t="s">
        <v>166</v>
      </c>
    </row>
    <row r="129" spans="2:64" s="6" customFormat="1" ht="27" customHeight="1">
      <c r="B129" s="18"/>
      <c r="C129" s="111" t="s">
        <v>76</v>
      </c>
      <c r="D129" s="111" t="s">
        <v>138</v>
      </c>
      <c r="E129" s="112" t="s">
        <v>310</v>
      </c>
      <c r="F129" s="171" t="s">
        <v>311</v>
      </c>
      <c r="G129" s="172"/>
      <c r="H129" s="172"/>
      <c r="I129" s="172"/>
      <c r="J129" s="113" t="s">
        <v>210</v>
      </c>
      <c r="K129" s="114">
        <v>3</v>
      </c>
      <c r="L129" s="173"/>
      <c r="M129" s="172"/>
      <c r="N129" s="173"/>
      <c r="O129" s="172"/>
      <c r="P129" s="172"/>
      <c r="Q129" s="172"/>
      <c r="R129" s="19"/>
      <c r="T129" s="115"/>
      <c r="U129" s="25" t="s">
        <v>30</v>
      </c>
      <c r="V129" s="116">
        <v>0</v>
      </c>
      <c r="W129" s="116">
        <f>$V$129*$K$129</f>
        <v>0</v>
      </c>
      <c r="X129" s="116">
        <v>0</v>
      </c>
      <c r="Y129" s="116">
        <f>$X$129*$K$129</f>
        <v>0</v>
      </c>
      <c r="Z129" s="116">
        <v>0</v>
      </c>
      <c r="AA129" s="117">
        <f>$Z$129*$K$129</f>
        <v>0</v>
      </c>
      <c r="AR129" s="6" t="s">
        <v>166</v>
      </c>
      <c r="AT129" s="6" t="s">
        <v>138</v>
      </c>
      <c r="AU129" s="6" t="s">
        <v>76</v>
      </c>
      <c r="AY129" s="6" t="s">
        <v>136</v>
      </c>
      <c r="BE129" s="118">
        <f>IF($U$129="základní",$N$129,0)</f>
        <v>0</v>
      </c>
      <c r="BF129" s="118">
        <f>IF($U$129="snížená",$N$129,0)</f>
        <v>0</v>
      </c>
      <c r="BG129" s="118">
        <f>IF($U$129="zákl. přenesená",$N$129,0)</f>
        <v>0</v>
      </c>
      <c r="BH129" s="118">
        <f>IF($U$129="sníž. přenesená",$N$129,0)</f>
        <v>0</v>
      </c>
      <c r="BI129" s="118">
        <f>IF($U$129="nulová",$N$129,0)</f>
        <v>0</v>
      </c>
      <c r="BJ129" s="6" t="s">
        <v>72</v>
      </c>
      <c r="BK129" s="118">
        <f>ROUND($L$129*$K$129,2)</f>
        <v>0</v>
      </c>
      <c r="BL129" s="6" t="s">
        <v>166</v>
      </c>
    </row>
    <row r="130" spans="2:64" s="6" customFormat="1" ht="27" customHeight="1">
      <c r="B130" s="18"/>
      <c r="C130" s="111" t="s">
        <v>312</v>
      </c>
      <c r="D130" s="111" t="s">
        <v>138</v>
      </c>
      <c r="E130" s="112" t="s">
        <v>313</v>
      </c>
      <c r="F130" s="171" t="s">
        <v>314</v>
      </c>
      <c r="G130" s="172"/>
      <c r="H130" s="172"/>
      <c r="I130" s="172"/>
      <c r="J130" s="113" t="s">
        <v>210</v>
      </c>
      <c r="K130" s="114">
        <v>17</v>
      </c>
      <c r="L130" s="173"/>
      <c r="M130" s="172"/>
      <c r="N130" s="173"/>
      <c r="O130" s="172"/>
      <c r="P130" s="172"/>
      <c r="Q130" s="172"/>
      <c r="R130" s="19"/>
      <c r="T130" s="115"/>
      <c r="U130" s="25" t="s">
        <v>30</v>
      </c>
      <c r="V130" s="116">
        <v>0</v>
      </c>
      <c r="W130" s="116">
        <f>$V$130*$K$130</f>
        <v>0</v>
      </c>
      <c r="X130" s="116">
        <v>0</v>
      </c>
      <c r="Y130" s="116">
        <f>$X$130*$K$130</f>
        <v>0</v>
      </c>
      <c r="Z130" s="116">
        <v>0</v>
      </c>
      <c r="AA130" s="117">
        <f>$Z$130*$K$130</f>
        <v>0</v>
      </c>
      <c r="AR130" s="6" t="s">
        <v>166</v>
      </c>
      <c r="AT130" s="6" t="s">
        <v>138</v>
      </c>
      <c r="AU130" s="6" t="s">
        <v>76</v>
      </c>
      <c r="AY130" s="6" t="s">
        <v>136</v>
      </c>
      <c r="BE130" s="118">
        <f>IF($U$130="základní",$N$130,0)</f>
        <v>0</v>
      </c>
      <c r="BF130" s="118">
        <f>IF($U$130="snížená",$N$130,0)</f>
        <v>0</v>
      </c>
      <c r="BG130" s="118">
        <f>IF($U$130="zákl. přenesená",$N$130,0)</f>
        <v>0</v>
      </c>
      <c r="BH130" s="118">
        <f>IF($U$130="sníž. přenesená",$N$130,0)</f>
        <v>0</v>
      </c>
      <c r="BI130" s="118">
        <f>IF($U$130="nulová",$N$130,0)</f>
        <v>0</v>
      </c>
      <c r="BJ130" s="6" t="s">
        <v>72</v>
      </c>
      <c r="BK130" s="118">
        <f>ROUND($L$130*$K$130,2)</f>
        <v>0</v>
      </c>
      <c r="BL130" s="6" t="s">
        <v>166</v>
      </c>
    </row>
    <row r="131" spans="2:64" s="6" customFormat="1" ht="27" customHeight="1">
      <c r="B131" s="18"/>
      <c r="C131" s="111" t="s">
        <v>142</v>
      </c>
      <c r="D131" s="111" t="s">
        <v>138</v>
      </c>
      <c r="E131" s="112" t="s">
        <v>315</v>
      </c>
      <c r="F131" s="171" t="s">
        <v>316</v>
      </c>
      <c r="G131" s="172"/>
      <c r="H131" s="172"/>
      <c r="I131" s="172"/>
      <c r="J131" s="113" t="s">
        <v>210</v>
      </c>
      <c r="K131" s="114">
        <v>2</v>
      </c>
      <c r="L131" s="173"/>
      <c r="M131" s="172"/>
      <c r="N131" s="173"/>
      <c r="O131" s="172"/>
      <c r="P131" s="172"/>
      <c r="Q131" s="172"/>
      <c r="R131" s="19"/>
      <c r="T131" s="115"/>
      <c r="U131" s="25" t="s">
        <v>30</v>
      </c>
      <c r="V131" s="116">
        <v>0</v>
      </c>
      <c r="W131" s="116">
        <f>$V$131*$K$131</f>
        <v>0</v>
      </c>
      <c r="X131" s="116">
        <v>0</v>
      </c>
      <c r="Y131" s="116">
        <f>$X$131*$K$131</f>
        <v>0</v>
      </c>
      <c r="Z131" s="116">
        <v>0</v>
      </c>
      <c r="AA131" s="117">
        <f>$Z$131*$K$131</f>
        <v>0</v>
      </c>
      <c r="AR131" s="6" t="s">
        <v>166</v>
      </c>
      <c r="AT131" s="6" t="s">
        <v>138</v>
      </c>
      <c r="AU131" s="6" t="s">
        <v>76</v>
      </c>
      <c r="AY131" s="6" t="s">
        <v>136</v>
      </c>
      <c r="BE131" s="118">
        <f>IF($U$131="základní",$N$131,0)</f>
        <v>0</v>
      </c>
      <c r="BF131" s="118">
        <f>IF($U$131="snížená",$N$131,0)</f>
        <v>0</v>
      </c>
      <c r="BG131" s="118">
        <f>IF($U$131="zákl. přenesená",$N$131,0)</f>
        <v>0</v>
      </c>
      <c r="BH131" s="118">
        <f>IF($U$131="sníž. přenesená",$N$131,0)</f>
        <v>0</v>
      </c>
      <c r="BI131" s="118">
        <f>IF($U$131="nulová",$N$131,0)</f>
        <v>0</v>
      </c>
      <c r="BJ131" s="6" t="s">
        <v>72</v>
      </c>
      <c r="BK131" s="118">
        <f>ROUND($L$131*$K$131,2)</f>
        <v>0</v>
      </c>
      <c r="BL131" s="6" t="s">
        <v>166</v>
      </c>
    </row>
    <row r="132" spans="2:64" s="6" customFormat="1" ht="27" customHeight="1">
      <c r="B132" s="18"/>
      <c r="C132" s="111" t="s">
        <v>281</v>
      </c>
      <c r="D132" s="111" t="s">
        <v>138</v>
      </c>
      <c r="E132" s="112" t="s">
        <v>317</v>
      </c>
      <c r="F132" s="171" t="s">
        <v>318</v>
      </c>
      <c r="G132" s="172"/>
      <c r="H132" s="172"/>
      <c r="I132" s="172"/>
      <c r="J132" s="113" t="s">
        <v>210</v>
      </c>
      <c r="K132" s="114">
        <v>5</v>
      </c>
      <c r="L132" s="173"/>
      <c r="M132" s="172"/>
      <c r="N132" s="173"/>
      <c r="O132" s="172"/>
      <c r="P132" s="172"/>
      <c r="Q132" s="172"/>
      <c r="R132" s="19"/>
      <c r="T132" s="115"/>
      <c r="U132" s="25" t="s">
        <v>30</v>
      </c>
      <c r="V132" s="116">
        <v>0</v>
      </c>
      <c r="W132" s="116">
        <f>$V$132*$K$132</f>
        <v>0</v>
      </c>
      <c r="X132" s="116">
        <v>0</v>
      </c>
      <c r="Y132" s="116">
        <f>$X$132*$K$132</f>
        <v>0</v>
      </c>
      <c r="Z132" s="116">
        <v>0</v>
      </c>
      <c r="AA132" s="117">
        <f>$Z$132*$K$132</f>
        <v>0</v>
      </c>
      <c r="AR132" s="6" t="s">
        <v>166</v>
      </c>
      <c r="AT132" s="6" t="s">
        <v>138</v>
      </c>
      <c r="AU132" s="6" t="s">
        <v>76</v>
      </c>
      <c r="AY132" s="6" t="s">
        <v>136</v>
      </c>
      <c r="BE132" s="118">
        <f>IF($U$132="základní",$N$132,0)</f>
        <v>0</v>
      </c>
      <c r="BF132" s="118">
        <f>IF($U$132="snížená",$N$132,0)</f>
        <v>0</v>
      </c>
      <c r="BG132" s="118">
        <f>IF($U$132="zákl. přenesená",$N$132,0)</f>
        <v>0</v>
      </c>
      <c r="BH132" s="118">
        <f>IF($U$132="sníž. přenesená",$N$132,0)</f>
        <v>0</v>
      </c>
      <c r="BI132" s="118">
        <f>IF($U$132="nulová",$N$132,0)</f>
        <v>0</v>
      </c>
      <c r="BJ132" s="6" t="s">
        <v>72</v>
      </c>
      <c r="BK132" s="118">
        <f>ROUND($L$132*$K$132,2)</f>
        <v>0</v>
      </c>
      <c r="BL132" s="6" t="s">
        <v>166</v>
      </c>
    </row>
    <row r="133" spans="2:64" s="6" customFormat="1" ht="15.75" customHeight="1">
      <c r="B133" s="18"/>
      <c r="C133" s="111" t="s">
        <v>284</v>
      </c>
      <c r="D133" s="111" t="s">
        <v>138</v>
      </c>
      <c r="E133" s="112" t="s">
        <v>319</v>
      </c>
      <c r="F133" s="171" t="s">
        <v>320</v>
      </c>
      <c r="G133" s="172"/>
      <c r="H133" s="172"/>
      <c r="I133" s="172"/>
      <c r="J133" s="113" t="s">
        <v>321</v>
      </c>
      <c r="K133" s="114">
        <v>6</v>
      </c>
      <c r="L133" s="173"/>
      <c r="M133" s="172"/>
      <c r="N133" s="173"/>
      <c r="O133" s="172"/>
      <c r="P133" s="172"/>
      <c r="Q133" s="172"/>
      <c r="R133" s="19"/>
      <c r="T133" s="115"/>
      <c r="U133" s="25" t="s">
        <v>30</v>
      </c>
      <c r="V133" s="116">
        <v>0</v>
      </c>
      <c r="W133" s="116">
        <f>$V$133*$K$133</f>
        <v>0</v>
      </c>
      <c r="X133" s="116">
        <v>0</v>
      </c>
      <c r="Y133" s="116">
        <f>$X$133*$K$133</f>
        <v>0</v>
      </c>
      <c r="Z133" s="116">
        <v>0</v>
      </c>
      <c r="AA133" s="117">
        <f>$Z$133*$K$133</f>
        <v>0</v>
      </c>
      <c r="AR133" s="6" t="s">
        <v>166</v>
      </c>
      <c r="AT133" s="6" t="s">
        <v>138</v>
      </c>
      <c r="AU133" s="6" t="s">
        <v>76</v>
      </c>
      <c r="AY133" s="6" t="s">
        <v>136</v>
      </c>
      <c r="BE133" s="118">
        <f>IF($U$133="základní",$N$133,0)</f>
        <v>0</v>
      </c>
      <c r="BF133" s="118">
        <f>IF($U$133="snížená",$N$133,0)</f>
        <v>0</v>
      </c>
      <c r="BG133" s="118">
        <f>IF($U$133="zákl. přenesená",$N$133,0)</f>
        <v>0</v>
      </c>
      <c r="BH133" s="118">
        <f>IF($U$133="sníž. přenesená",$N$133,0)</f>
        <v>0</v>
      </c>
      <c r="BI133" s="118">
        <f>IF($U$133="nulová",$N$133,0)</f>
        <v>0</v>
      </c>
      <c r="BJ133" s="6" t="s">
        <v>72</v>
      </c>
      <c r="BK133" s="118">
        <f>ROUND($L$133*$K$133,2)</f>
        <v>0</v>
      </c>
      <c r="BL133" s="6" t="s">
        <v>166</v>
      </c>
    </row>
    <row r="134" spans="2:64" s="6" customFormat="1" ht="15.75" customHeight="1">
      <c r="B134" s="18"/>
      <c r="C134" s="111" t="s">
        <v>287</v>
      </c>
      <c r="D134" s="111" t="s">
        <v>138</v>
      </c>
      <c r="E134" s="112" t="s">
        <v>322</v>
      </c>
      <c r="F134" s="171" t="s">
        <v>323</v>
      </c>
      <c r="G134" s="172"/>
      <c r="H134" s="172"/>
      <c r="I134" s="172"/>
      <c r="J134" s="113" t="s">
        <v>321</v>
      </c>
      <c r="K134" s="114">
        <v>2</v>
      </c>
      <c r="L134" s="173"/>
      <c r="M134" s="172"/>
      <c r="N134" s="173"/>
      <c r="O134" s="172"/>
      <c r="P134" s="172"/>
      <c r="Q134" s="172"/>
      <c r="R134" s="19"/>
      <c r="T134" s="115"/>
      <c r="U134" s="25" t="s">
        <v>30</v>
      </c>
      <c r="V134" s="116">
        <v>0</v>
      </c>
      <c r="W134" s="116">
        <f>$V$134*$K$134</f>
        <v>0</v>
      </c>
      <c r="X134" s="116">
        <v>0</v>
      </c>
      <c r="Y134" s="116">
        <f>$X$134*$K$134</f>
        <v>0</v>
      </c>
      <c r="Z134" s="116">
        <v>0</v>
      </c>
      <c r="AA134" s="117">
        <f>$Z$134*$K$134</f>
        <v>0</v>
      </c>
      <c r="AR134" s="6" t="s">
        <v>166</v>
      </c>
      <c r="AT134" s="6" t="s">
        <v>138</v>
      </c>
      <c r="AU134" s="6" t="s">
        <v>76</v>
      </c>
      <c r="AY134" s="6" t="s">
        <v>136</v>
      </c>
      <c r="BE134" s="118">
        <f>IF($U$134="základní",$N$134,0)</f>
        <v>0</v>
      </c>
      <c r="BF134" s="118">
        <f>IF($U$134="snížená",$N$134,0)</f>
        <v>0</v>
      </c>
      <c r="BG134" s="118">
        <f>IF($U$134="zákl. přenesená",$N$134,0)</f>
        <v>0</v>
      </c>
      <c r="BH134" s="118">
        <f>IF($U$134="sníž. přenesená",$N$134,0)</f>
        <v>0</v>
      </c>
      <c r="BI134" s="118">
        <f>IF($U$134="nulová",$N$134,0)</f>
        <v>0</v>
      </c>
      <c r="BJ134" s="6" t="s">
        <v>72</v>
      </c>
      <c r="BK134" s="118">
        <f>ROUND($L$134*$K$134,2)</f>
        <v>0</v>
      </c>
      <c r="BL134" s="6" t="s">
        <v>166</v>
      </c>
    </row>
    <row r="135" spans="2:64" s="6" customFormat="1" ht="15.75" customHeight="1">
      <c r="B135" s="18"/>
      <c r="C135" s="111" t="s">
        <v>72</v>
      </c>
      <c r="D135" s="111" t="s">
        <v>138</v>
      </c>
      <c r="E135" s="112" t="s">
        <v>324</v>
      </c>
      <c r="F135" s="171" t="s">
        <v>325</v>
      </c>
      <c r="G135" s="172"/>
      <c r="H135" s="172"/>
      <c r="I135" s="172"/>
      <c r="J135" s="113" t="s">
        <v>210</v>
      </c>
      <c r="K135" s="114">
        <v>27</v>
      </c>
      <c r="L135" s="173"/>
      <c r="M135" s="172"/>
      <c r="N135" s="173"/>
      <c r="O135" s="172"/>
      <c r="P135" s="172"/>
      <c r="Q135" s="172"/>
      <c r="R135" s="19"/>
      <c r="T135" s="115"/>
      <c r="U135" s="25" t="s">
        <v>30</v>
      </c>
      <c r="V135" s="116">
        <v>0</v>
      </c>
      <c r="W135" s="116">
        <f>$V$135*$K$135</f>
        <v>0</v>
      </c>
      <c r="X135" s="116">
        <v>0</v>
      </c>
      <c r="Y135" s="116">
        <f>$X$135*$K$135</f>
        <v>0</v>
      </c>
      <c r="Z135" s="116">
        <v>0</v>
      </c>
      <c r="AA135" s="117">
        <f>$Z$135*$K$135</f>
        <v>0</v>
      </c>
      <c r="AR135" s="6" t="s">
        <v>166</v>
      </c>
      <c r="AT135" s="6" t="s">
        <v>138</v>
      </c>
      <c r="AU135" s="6" t="s">
        <v>76</v>
      </c>
      <c r="AY135" s="6" t="s">
        <v>136</v>
      </c>
      <c r="BE135" s="118">
        <f>IF($U$135="základní",$N$135,0)</f>
        <v>0</v>
      </c>
      <c r="BF135" s="118">
        <f>IF($U$135="snížená",$N$135,0)</f>
        <v>0</v>
      </c>
      <c r="BG135" s="118">
        <f>IF($U$135="zákl. přenesená",$N$135,0)</f>
        <v>0</v>
      </c>
      <c r="BH135" s="118">
        <f>IF($U$135="sníž. přenesená",$N$135,0)</f>
        <v>0</v>
      </c>
      <c r="BI135" s="118">
        <f>IF($U$135="nulová",$N$135,0)</f>
        <v>0</v>
      </c>
      <c r="BJ135" s="6" t="s">
        <v>72</v>
      </c>
      <c r="BK135" s="118">
        <f>ROUND($L$135*$K$135,2)</f>
        <v>0</v>
      </c>
      <c r="BL135" s="6" t="s">
        <v>166</v>
      </c>
    </row>
    <row r="136" spans="2:64" s="6" customFormat="1" ht="27" customHeight="1">
      <c r="B136" s="18"/>
      <c r="C136" s="111" t="s">
        <v>326</v>
      </c>
      <c r="D136" s="111" t="s">
        <v>138</v>
      </c>
      <c r="E136" s="112" t="s">
        <v>327</v>
      </c>
      <c r="F136" s="171" t="s">
        <v>328</v>
      </c>
      <c r="G136" s="172"/>
      <c r="H136" s="172"/>
      <c r="I136" s="172"/>
      <c r="J136" s="113" t="s">
        <v>321</v>
      </c>
      <c r="K136" s="114">
        <v>8</v>
      </c>
      <c r="L136" s="173"/>
      <c r="M136" s="172"/>
      <c r="N136" s="173"/>
      <c r="O136" s="172"/>
      <c r="P136" s="172"/>
      <c r="Q136" s="172"/>
      <c r="R136" s="19"/>
      <c r="T136" s="115"/>
      <c r="U136" s="25" t="s">
        <v>30</v>
      </c>
      <c r="V136" s="116">
        <v>0</v>
      </c>
      <c r="W136" s="116">
        <f>$V$136*$K$136</f>
        <v>0</v>
      </c>
      <c r="X136" s="116">
        <v>0</v>
      </c>
      <c r="Y136" s="116">
        <f>$X$136*$K$136</f>
        <v>0</v>
      </c>
      <c r="Z136" s="116">
        <v>0</v>
      </c>
      <c r="AA136" s="117">
        <f>$Z$136*$K$136</f>
        <v>0</v>
      </c>
      <c r="AR136" s="6" t="s">
        <v>166</v>
      </c>
      <c r="AT136" s="6" t="s">
        <v>138</v>
      </c>
      <c r="AU136" s="6" t="s">
        <v>76</v>
      </c>
      <c r="AY136" s="6" t="s">
        <v>136</v>
      </c>
      <c r="BE136" s="118">
        <f>IF($U$136="základní",$N$136,0)</f>
        <v>0</v>
      </c>
      <c r="BF136" s="118">
        <f>IF($U$136="snížená",$N$136,0)</f>
        <v>0</v>
      </c>
      <c r="BG136" s="118">
        <f>IF($U$136="zákl. přenesená",$N$136,0)</f>
        <v>0</v>
      </c>
      <c r="BH136" s="118">
        <f>IF($U$136="sníž. přenesená",$N$136,0)</f>
        <v>0</v>
      </c>
      <c r="BI136" s="118">
        <f>IF($U$136="nulová",$N$136,0)</f>
        <v>0</v>
      </c>
      <c r="BJ136" s="6" t="s">
        <v>72</v>
      </c>
      <c r="BK136" s="118">
        <f>ROUND($L$136*$K$136,2)</f>
        <v>0</v>
      </c>
      <c r="BL136" s="6" t="s">
        <v>166</v>
      </c>
    </row>
    <row r="137" spans="2:64" s="6" customFormat="1" ht="27" customHeight="1">
      <c r="B137" s="18"/>
      <c r="C137" s="111" t="s">
        <v>329</v>
      </c>
      <c r="D137" s="111" t="s">
        <v>138</v>
      </c>
      <c r="E137" s="112" t="s">
        <v>330</v>
      </c>
      <c r="F137" s="171" t="s">
        <v>331</v>
      </c>
      <c r="G137" s="172"/>
      <c r="H137" s="172"/>
      <c r="I137" s="172"/>
      <c r="J137" s="113" t="s">
        <v>332</v>
      </c>
      <c r="K137" s="114">
        <v>232.99</v>
      </c>
      <c r="L137" s="173"/>
      <c r="M137" s="172"/>
      <c r="N137" s="173"/>
      <c r="O137" s="172"/>
      <c r="P137" s="172"/>
      <c r="Q137" s="172"/>
      <c r="R137" s="19"/>
      <c r="T137" s="115"/>
      <c r="U137" s="25" t="s">
        <v>30</v>
      </c>
      <c r="V137" s="116">
        <v>0</v>
      </c>
      <c r="W137" s="116">
        <f>$V$137*$K$137</f>
        <v>0</v>
      </c>
      <c r="X137" s="116">
        <v>0</v>
      </c>
      <c r="Y137" s="116">
        <f>$X$137*$K$137</f>
        <v>0</v>
      </c>
      <c r="Z137" s="116">
        <v>0</v>
      </c>
      <c r="AA137" s="117">
        <f>$Z$137*$K$137</f>
        <v>0</v>
      </c>
      <c r="AR137" s="6" t="s">
        <v>166</v>
      </c>
      <c r="AT137" s="6" t="s">
        <v>138</v>
      </c>
      <c r="AU137" s="6" t="s">
        <v>76</v>
      </c>
      <c r="AY137" s="6" t="s">
        <v>136</v>
      </c>
      <c r="BE137" s="118">
        <f>IF($U$137="základní",$N$137,0)</f>
        <v>0</v>
      </c>
      <c r="BF137" s="118">
        <f>IF($U$137="snížená",$N$137,0)</f>
        <v>0</v>
      </c>
      <c r="BG137" s="118">
        <f>IF($U$137="zákl. přenesená",$N$137,0)</f>
        <v>0</v>
      </c>
      <c r="BH137" s="118">
        <f>IF($U$137="sníž. přenesená",$N$137,0)</f>
        <v>0</v>
      </c>
      <c r="BI137" s="118">
        <f>IF($U$137="nulová",$N$137,0)</f>
        <v>0</v>
      </c>
      <c r="BJ137" s="6" t="s">
        <v>72</v>
      </c>
      <c r="BK137" s="118">
        <f>ROUND($L$137*$K$137,2)</f>
        <v>0</v>
      </c>
      <c r="BL137" s="6" t="s">
        <v>166</v>
      </c>
    </row>
    <row r="138" spans="2:64" s="101" customFormat="1" ht="30.75" customHeight="1">
      <c r="B138" s="102"/>
      <c r="D138" s="110" t="s">
        <v>292</v>
      </c>
      <c r="N138" s="177"/>
      <c r="O138" s="176"/>
      <c r="P138" s="176"/>
      <c r="Q138" s="176"/>
      <c r="R138" s="105"/>
      <c r="T138" s="106"/>
      <c r="W138" s="107">
        <f>SUM($W$139:$W$159)</f>
        <v>40.717999999999989</v>
      </c>
      <c r="Y138" s="107">
        <f>SUM($Y$139:$Y$159)</f>
        <v>6.6679999999999989E-2</v>
      </c>
      <c r="AA138" s="108">
        <f>SUM($AA$139:$AA$159)</f>
        <v>0</v>
      </c>
      <c r="AR138" s="104" t="s">
        <v>76</v>
      </c>
      <c r="AT138" s="104" t="s">
        <v>64</v>
      </c>
      <c r="AU138" s="104" t="s">
        <v>72</v>
      </c>
      <c r="AY138" s="104" t="s">
        <v>136</v>
      </c>
      <c r="BK138" s="109">
        <f>SUM($BK$139:$BK$159)</f>
        <v>0</v>
      </c>
    </row>
    <row r="139" spans="2:64" s="6" customFormat="1" ht="27" customHeight="1">
      <c r="B139" s="18"/>
      <c r="C139" s="111" t="s">
        <v>198</v>
      </c>
      <c r="D139" s="111" t="s">
        <v>138</v>
      </c>
      <c r="E139" s="112" t="s">
        <v>333</v>
      </c>
      <c r="F139" s="171" t="s">
        <v>334</v>
      </c>
      <c r="G139" s="172"/>
      <c r="H139" s="172"/>
      <c r="I139" s="172"/>
      <c r="J139" s="113" t="s">
        <v>210</v>
      </c>
      <c r="K139" s="114">
        <v>3</v>
      </c>
      <c r="L139" s="173"/>
      <c r="M139" s="172"/>
      <c r="N139" s="173"/>
      <c r="O139" s="172"/>
      <c r="P139" s="172"/>
      <c r="Q139" s="172"/>
      <c r="R139" s="19"/>
      <c r="T139" s="115"/>
      <c r="U139" s="25" t="s">
        <v>30</v>
      </c>
      <c r="V139" s="116">
        <v>0.52900000000000003</v>
      </c>
      <c r="W139" s="116">
        <f>$V$139*$K$139</f>
        <v>1.5870000000000002</v>
      </c>
      <c r="X139" s="116">
        <v>6.6E-4</v>
      </c>
      <c r="Y139" s="116">
        <f>$X$139*$K$139</f>
        <v>1.98E-3</v>
      </c>
      <c r="Z139" s="116">
        <v>0</v>
      </c>
      <c r="AA139" s="117">
        <f>$Z$139*$K$139</f>
        <v>0</v>
      </c>
      <c r="AR139" s="6" t="s">
        <v>166</v>
      </c>
      <c r="AT139" s="6" t="s">
        <v>138</v>
      </c>
      <c r="AU139" s="6" t="s">
        <v>76</v>
      </c>
      <c r="AY139" s="6" t="s">
        <v>136</v>
      </c>
      <c r="BE139" s="118">
        <f>IF($U$139="základní",$N$139,0)</f>
        <v>0</v>
      </c>
      <c r="BF139" s="118">
        <f>IF($U$139="snížená",$N$139,0)</f>
        <v>0</v>
      </c>
      <c r="BG139" s="118">
        <f>IF($U$139="zákl. přenesená",$N$139,0)</f>
        <v>0</v>
      </c>
      <c r="BH139" s="118">
        <f>IF($U$139="sníž. přenesená",$N$139,0)</f>
        <v>0</v>
      </c>
      <c r="BI139" s="118">
        <f>IF($U$139="nulová",$N$139,0)</f>
        <v>0</v>
      </c>
      <c r="BJ139" s="6" t="s">
        <v>72</v>
      </c>
      <c r="BK139" s="118">
        <f>ROUND($L$139*$K$139,2)</f>
        <v>0</v>
      </c>
      <c r="BL139" s="6" t="s">
        <v>166</v>
      </c>
    </row>
    <row r="140" spans="2:64" s="6" customFormat="1" ht="27" customHeight="1">
      <c r="B140" s="18"/>
      <c r="C140" s="111" t="s">
        <v>335</v>
      </c>
      <c r="D140" s="111" t="s">
        <v>138</v>
      </c>
      <c r="E140" s="112" t="s">
        <v>336</v>
      </c>
      <c r="F140" s="171" t="s">
        <v>337</v>
      </c>
      <c r="G140" s="172"/>
      <c r="H140" s="172"/>
      <c r="I140" s="172"/>
      <c r="J140" s="113" t="s">
        <v>210</v>
      </c>
      <c r="K140" s="114">
        <v>17</v>
      </c>
      <c r="L140" s="173"/>
      <c r="M140" s="172"/>
      <c r="N140" s="173"/>
      <c r="O140" s="172"/>
      <c r="P140" s="172"/>
      <c r="Q140" s="172"/>
      <c r="R140" s="19"/>
      <c r="T140" s="115"/>
      <c r="U140" s="25" t="s">
        <v>30</v>
      </c>
      <c r="V140" s="116">
        <v>0.61599999999999999</v>
      </c>
      <c r="W140" s="116">
        <f>$V$140*$K$140</f>
        <v>10.472</v>
      </c>
      <c r="X140" s="116">
        <v>9.1E-4</v>
      </c>
      <c r="Y140" s="116">
        <f>$X$140*$K$140</f>
        <v>1.5469999999999999E-2</v>
      </c>
      <c r="Z140" s="116">
        <v>0</v>
      </c>
      <c r="AA140" s="117">
        <f>$Z$140*$K$140</f>
        <v>0</v>
      </c>
      <c r="AR140" s="6" t="s">
        <v>166</v>
      </c>
      <c r="AT140" s="6" t="s">
        <v>138</v>
      </c>
      <c r="AU140" s="6" t="s">
        <v>76</v>
      </c>
      <c r="AY140" s="6" t="s">
        <v>136</v>
      </c>
      <c r="BE140" s="118">
        <f>IF($U$140="základní",$N$140,0)</f>
        <v>0</v>
      </c>
      <c r="BF140" s="118">
        <f>IF($U$140="snížená",$N$140,0)</f>
        <v>0</v>
      </c>
      <c r="BG140" s="118">
        <f>IF($U$140="zákl. přenesená",$N$140,0)</f>
        <v>0</v>
      </c>
      <c r="BH140" s="118">
        <f>IF($U$140="sníž. přenesená",$N$140,0)</f>
        <v>0</v>
      </c>
      <c r="BI140" s="118">
        <f>IF($U$140="nulová",$N$140,0)</f>
        <v>0</v>
      </c>
      <c r="BJ140" s="6" t="s">
        <v>72</v>
      </c>
      <c r="BK140" s="118">
        <f>ROUND($L$140*$K$140,2)</f>
        <v>0</v>
      </c>
      <c r="BL140" s="6" t="s">
        <v>166</v>
      </c>
    </row>
    <row r="141" spans="2:64" s="6" customFormat="1" ht="27" customHeight="1">
      <c r="B141" s="18"/>
      <c r="C141" s="111" t="s">
        <v>338</v>
      </c>
      <c r="D141" s="111" t="s">
        <v>138</v>
      </c>
      <c r="E141" s="112" t="s">
        <v>339</v>
      </c>
      <c r="F141" s="171" t="s">
        <v>340</v>
      </c>
      <c r="G141" s="172"/>
      <c r="H141" s="172"/>
      <c r="I141" s="172"/>
      <c r="J141" s="113" t="s">
        <v>210</v>
      </c>
      <c r="K141" s="114">
        <v>2</v>
      </c>
      <c r="L141" s="173"/>
      <c r="M141" s="172"/>
      <c r="N141" s="173"/>
      <c r="O141" s="172"/>
      <c r="P141" s="172"/>
      <c r="Q141" s="172"/>
      <c r="R141" s="19"/>
      <c r="T141" s="115"/>
      <c r="U141" s="25" t="s">
        <v>30</v>
      </c>
      <c r="V141" s="116">
        <v>0.69599999999999995</v>
      </c>
      <c r="W141" s="116">
        <f>$V$141*$K$141</f>
        <v>1.3919999999999999</v>
      </c>
      <c r="X141" s="116">
        <v>1.1900000000000001E-3</v>
      </c>
      <c r="Y141" s="116">
        <f>$X$141*$K$141</f>
        <v>2.3800000000000002E-3</v>
      </c>
      <c r="Z141" s="116">
        <v>0</v>
      </c>
      <c r="AA141" s="117">
        <f>$Z$141*$K$141</f>
        <v>0</v>
      </c>
      <c r="AR141" s="6" t="s">
        <v>166</v>
      </c>
      <c r="AT141" s="6" t="s">
        <v>138</v>
      </c>
      <c r="AU141" s="6" t="s">
        <v>76</v>
      </c>
      <c r="AY141" s="6" t="s">
        <v>136</v>
      </c>
      <c r="BE141" s="118">
        <f>IF($U$141="základní",$N$141,0)</f>
        <v>0</v>
      </c>
      <c r="BF141" s="118">
        <f>IF($U$141="snížená",$N$141,0)</f>
        <v>0</v>
      </c>
      <c r="BG141" s="118">
        <f>IF($U$141="zákl. přenesená",$N$141,0)</f>
        <v>0</v>
      </c>
      <c r="BH141" s="118">
        <f>IF($U$141="sníž. přenesená",$N$141,0)</f>
        <v>0</v>
      </c>
      <c r="BI141" s="118">
        <f>IF($U$141="nulová",$N$141,0)</f>
        <v>0</v>
      </c>
      <c r="BJ141" s="6" t="s">
        <v>72</v>
      </c>
      <c r="BK141" s="118">
        <f>ROUND($L$141*$K$141,2)</f>
        <v>0</v>
      </c>
      <c r="BL141" s="6" t="s">
        <v>166</v>
      </c>
    </row>
    <row r="142" spans="2:64" s="6" customFormat="1" ht="27" customHeight="1">
      <c r="B142" s="18"/>
      <c r="C142" s="111" t="s">
        <v>201</v>
      </c>
      <c r="D142" s="111" t="s">
        <v>138</v>
      </c>
      <c r="E142" s="112" t="s">
        <v>341</v>
      </c>
      <c r="F142" s="171" t="s">
        <v>342</v>
      </c>
      <c r="G142" s="172"/>
      <c r="H142" s="172"/>
      <c r="I142" s="172"/>
      <c r="J142" s="113" t="s">
        <v>210</v>
      </c>
      <c r="K142" s="114">
        <v>5</v>
      </c>
      <c r="L142" s="173"/>
      <c r="M142" s="172"/>
      <c r="N142" s="173"/>
      <c r="O142" s="172"/>
      <c r="P142" s="172"/>
      <c r="Q142" s="172"/>
      <c r="R142" s="19"/>
      <c r="T142" s="115"/>
      <c r="U142" s="25" t="s">
        <v>30</v>
      </c>
      <c r="V142" s="116">
        <v>0.74299999999999999</v>
      </c>
      <c r="W142" s="116">
        <f>$V$142*$K$142</f>
        <v>3.7149999999999999</v>
      </c>
      <c r="X142" s="116">
        <v>2.5200000000000001E-3</v>
      </c>
      <c r="Y142" s="116">
        <f>$X$142*$K$142</f>
        <v>1.26E-2</v>
      </c>
      <c r="Z142" s="116">
        <v>0</v>
      </c>
      <c r="AA142" s="117">
        <f>$Z$142*$K$142</f>
        <v>0</v>
      </c>
      <c r="AR142" s="6" t="s">
        <v>166</v>
      </c>
      <c r="AT142" s="6" t="s">
        <v>138</v>
      </c>
      <c r="AU142" s="6" t="s">
        <v>76</v>
      </c>
      <c r="AY142" s="6" t="s">
        <v>136</v>
      </c>
      <c r="BE142" s="118">
        <f>IF($U$142="základní",$N$142,0)</f>
        <v>0</v>
      </c>
      <c r="BF142" s="118">
        <f>IF($U$142="snížená",$N$142,0)</f>
        <v>0</v>
      </c>
      <c r="BG142" s="118">
        <f>IF($U$142="zákl. přenesená",$N$142,0)</f>
        <v>0</v>
      </c>
      <c r="BH142" s="118">
        <f>IF($U$142="sníž. přenesená",$N$142,0)</f>
        <v>0</v>
      </c>
      <c r="BI142" s="118">
        <f>IF($U$142="nulová",$N$142,0)</f>
        <v>0</v>
      </c>
      <c r="BJ142" s="6" t="s">
        <v>72</v>
      </c>
      <c r="BK142" s="118">
        <f>ROUND($L$142*$K$142,2)</f>
        <v>0</v>
      </c>
      <c r="BL142" s="6" t="s">
        <v>166</v>
      </c>
    </row>
    <row r="143" spans="2:64" s="6" customFormat="1" ht="27" customHeight="1">
      <c r="B143" s="18"/>
      <c r="C143" s="111" t="s">
        <v>152</v>
      </c>
      <c r="D143" s="111" t="s">
        <v>138</v>
      </c>
      <c r="E143" s="112" t="s">
        <v>343</v>
      </c>
      <c r="F143" s="171" t="s">
        <v>344</v>
      </c>
      <c r="G143" s="172"/>
      <c r="H143" s="172"/>
      <c r="I143" s="172"/>
      <c r="J143" s="113" t="s">
        <v>210</v>
      </c>
      <c r="K143" s="114">
        <v>27</v>
      </c>
      <c r="L143" s="173"/>
      <c r="M143" s="172"/>
      <c r="N143" s="173"/>
      <c r="O143" s="172"/>
      <c r="P143" s="172"/>
      <c r="Q143" s="172"/>
      <c r="R143" s="19"/>
      <c r="T143" s="115"/>
      <c r="U143" s="25" t="s">
        <v>30</v>
      </c>
      <c r="V143" s="116">
        <v>0.56899999999999995</v>
      </c>
      <c r="W143" s="116">
        <f>$V$143*$K$143</f>
        <v>15.363</v>
      </c>
      <c r="X143" s="116">
        <v>8.0000000000000004E-4</v>
      </c>
      <c r="Y143" s="116">
        <f>$X$143*$K$143</f>
        <v>2.1600000000000001E-2</v>
      </c>
      <c r="Z143" s="116">
        <v>0</v>
      </c>
      <c r="AA143" s="117">
        <f>$Z$143*$K$143</f>
        <v>0</v>
      </c>
      <c r="AR143" s="6" t="s">
        <v>166</v>
      </c>
      <c r="AT143" s="6" t="s">
        <v>138</v>
      </c>
      <c r="AU143" s="6" t="s">
        <v>76</v>
      </c>
      <c r="AY143" s="6" t="s">
        <v>136</v>
      </c>
      <c r="BE143" s="118">
        <f>IF($U$143="základní",$N$143,0)</f>
        <v>0</v>
      </c>
      <c r="BF143" s="118">
        <f>IF($U$143="snížená",$N$143,0)</f>
        <v>0</v>
      </c>
      <c r="BG143" s="118">
        <f>IF($U$143="zákl. přenesená",$N$143,0)</f>
        <v>0</v>
      </c>
      <c r="BH143" s="118">
        <f>IF($U$143="sníž. přenesená",$N$143,0)</f>
        <v>0</v>
      </c>
      <c r="BI143" s="118">
        <f>IF($U$143="nulová",$N$143,0)</f>
        <v>0</v>
      </c>
      <c r="BJ143" s="6" t="s">
        <v>72</v>
      </c>
      <c r="BK143" s="118">
        <f>ROUND($L$143*$K$143,2)</f>
        <v>0</v>
      </c>
      <c r="BL143" s="6" t="s">
        <v>166</v>
      </c>
    </row>
    <row r="144" spans="2:64" s="6" customFormat="1" ht="27" customHeight="1">
      <c r="B144" s="18"/>
      <c r="C144" s="111" t="s">
        <v>345</v>
      </c>
      <c r="D144" s="111" t="s">
        <v>138</v>
      </c>
      <c r="E144" s="112" t="s">
        <v>346</v>
      </c>
      <c r="F144" s="171" t="s">
        <v>347</v>
      </c>
      <c r="G144" s="172"/>
      <c r="H144" s="172"/>
      <c r="I144" s="172"/>
      <c r="J144" s="113" t="s">
        <v>210</v>
      </c>
      <c r="K144" s="114">
        <v>27</v>
      </c>
      <c r="L144" s="173"/>
      <c r="M144" s="172"/>
      <c r="N144" s="173"/>
      <c r="O144" s="172"/>
      <c r="P144" s="172"/>
      <c r="Q144" s="172"/>
      <c r="R144" s="19"/>
      <c r="T144" s="115"/>
      <c r="U144" s="25" t="s">
        <v>30</v>
      </c>
      <c r="V144" s="116">
        <v>0.17899999999999999</v>
      </c>
      <c r="W144" s="116">
        <f>$V$144*$K$144</f>
        <v>4.8330000000000002</v>
      </c>
      <c r="X144" s="116">
        <v>4.0000000000000002E-4</v>
      </c>
      <c r="Y144" s="116">
        <f>$X$144*$K$144</f>
        <v>1.0800000000000001E-2</v>
      </c>
      <c r="Z144" s="116">
        <v>0</v>
      </c>
      <c r="AA144" s="117">
        <f>$Z$144*$K$144</f>
        <v>0</v>
      </c>
      <c r="AR144" s="6" t="s">
        <v>166</v>
      </c>
      <c r="AT144" s="6" t="s">
        <v>138</v>
      </c>
      <c r="AU144" s="6" t="s">
        <v>76</v>
      </c>
      <c r="AY144" s="6" t="s">
        <v>136</v>
      </c>
      <c r="BE144" s="118">
        <f>IF($U$144="základní",$N$144,0)</f>
        <v>0</v>
      </c>
      <c r="BF144" s="118">
        <f>IF($U$144="snížená",$N$144,0)</f>
        <v>0</v>
      </c>
      <c r="BG144" s="118">
        <f>IF($U$144="zákl. přenesená",$N$144,0)</f>
        <v>0</v>
      </c>
      <c r="BH144" s="118">
        <f>IF($U$144="sníž. přenesená",$N$144,0)</f>
        <v>0</v>
      </c>
      <c r="BI144" s="118">
        <f>IF($U$144="nulová",$N$144,0)</f>
        <v>0</v>
      </c>
      <c r="BJ144" s="6" t="s">
        <v>72</v>
      </c>
      <c r="BK144" s="118">
        <f>ROUND($L$144*$K$144,2)</f>
        <v>0</v>
      </c>
      <c r="BL144" s="6" t="s">
        <v>166</v>
      </c>
    </row>
    <row r="145" spans="2:64" s="6" customFormat="1" ht="27" customHeight="1">
      <c r="B145" s="18"/>
      <c r="C145" s="111" t="s">
        <v>348</v>
      </c>
      <c r="D145" s="111" t="s">
        <v>138</v>
      </c>
      <c r="E145" s="112" t="s">
        <v>349</v>
      </c>
      <c r="F145" s="171" t="s">
        <v>350</v>
      </c>
      <c r="G145" s="172"/>
      <c r="H145" s="172"/>
      <c r="I145" s="172"/>
      <c r="J145" s="113" t="s">
        <v>351</v>
      </c>
      <c r="K145" s="114">
        <v>2</v>
      </c>
      <c r="L145" s="173"/>
      <c r="M145" s="172"/>
      <c r="N145" s="173"/>
      <c r="O145" s="172"/>
      <c r="P145" s="172"/>
      <c r="Q145" s="172"/>
      <c r="R145" s="19"/>
      <c r="T145" s="115"/>
      <c r="U145" s="25" t="s">
        <v>30</v>
      </c>
      <c r="V145" s="116">
        <v>0.16500000000000001</v>
      </c>
      <c r="W145" s="116">
        <f>$V$145*$K$145</f>
        <v>0.33</v>
      </c>
      <c r="X145" s="116">
        <v>8.0000000000000007E-5</v>
      </c>
      <c r="Y145" s="116">
        <f>$X$145*$K$145</f>
        <v>1.6000000000000001E-4</v>
      </c>
      <c r="Z145" s="116">
        <v>0</v>
      </c>
      <c r="AA145" s="117">
        <f>$Z$145*$K$145</f>
        <v>0</v>
      </c>
      <c r="AR145" s="6" t="s">
        <v>166</v>
      </c>
      <c r="AT145" s="6" t="s">
        <v>138</v>
      </c>
      <c r="AU145" s="6" t="s">
        <v>76</v>
      </c>
      <c r="AY145" s="6" t="s">
        <v>136</v>
      </c>
      <c r="BE145" s="118">
        <f>IF($U$145="základní",$N$145,0)</f>
        <v>0</v>
      </c>
      <c r="BF145" s="118">
        <f>IF($U$145="snížená",$N$145,0)</f>
        <v>0</v>
      </c>
      <c r="BG145" s="118">
        <f>IF($U$145="zákl. přenesená",$N$145,0)</f>
        <v>0</v>
      </c>
      <c r="BH145" s="118">
        <f>IF($U$145="sníž. přenesená",$N$145,0)</f>
        <v>0</v>
      </c>
      <c r="BI145" s="118">
        <f>IF($U$145="nulová",$N$145,0)</f>
        <v>0</v>
      </c>
      <c r="BJ145" s="6" t="s">
        <v>72</v>
      </c>
      <c r="BK145" s="118">
        <f>ROUND($L$145*$K$145,2)</f>
        <v>0</v>
      </c>
      <c r="BL145" s="6" t="s">
        <v>166</v>
      </c>
    </row>
    <row r="146" spans="2:64" s="6" customFormat="1" ht="27" customHeight="1">
      <c r="B146" s="18"/>
      <c r="C146" s="111" t="s">
        <v>352</v>
      </c>
      <c r="D146" s="111" t="s">
        <v>138</v>
      </c>
      <c r="E146" s="112" t="s">
        <v>353</v>
      </c>
      <c r="F146" s="171" t="s">
        <v>354</v>
      </c>
      <c r="G146" s="172"/>
      <c r="H146" s="172"/>
      <c r="I146" s="172"/>
      <c r="J146" s="113" t="s">
        <v>351</v>
      </c>
      <c r="K146" s="114">
        <v>11</v>
      </c>
      <c r="L146" s="173"/>
      <c r="M146" s="172"/>
      <c r="N146" s="173"/>
      <c r="O146" s="172"/>
      <c r="P146" s="172"/>
      <c r="Q146" s="172"/>
      <c r="R146" s="19"/>
      <c r="T146" s="115"/>
      <c r="U146" s="25" t="s">
        <v>30</v>
      </c>
      <c r="V146" s="116">
        <v>0.20599999999999999</v>
      </c>
      <c r="W146" s="116">
        <f>$V$146*$K$146</f>
        <v>2.266</v>
      </c>
      <c r="X146" s="116">
        <v>1.1E-4</v>
      </c>
      <c r="Y146" s="116">
        <f>$X$146*$K$146</f>
        <v>1.2100000000000001E-3</v>
      </c>
      <c r="Z146" s="116">
        <v>0</v>
      </c>
      <c r="AA146" s="117">
        <f>$Z$146*$K$146</f>
        <v>0</v>
      </c>
      <c r="AR146" s="6" t="s">
        <v>166</v>
      </c>
      <c r="AT146" s="6" t="s">
        <v>138</v>
      </c>
      <c r="AU146" s="6" t="s">
        <v>76</v>
      </c>
      <c r="AY146" s="6" t="s">
        <v>136</v>
      </c>
      <c r="BE146" s="118">
        <f>IF($U$146="základní",$N$146,0)</f>
        <v>0</v>
      </c>
      <c r="BF146" s="118">
        <f>IF($U$146="snížená",$N$146,0)</f>
        <v>0</v>
      </c>
      <c r="BG146" s="118">
        <f>IF($U$146="zákl. přenesená",$N$146,0)</f>
        <v>0</v>
      </c>
      <c r="BH146" s="118">
        <f>IF($U$146="sníž. přenesená",$N$146,0)</f>
        <v>0</v>
      </c>
      <c r="BI146" s="118">
        <f>IF($U$146="nulová",$N$146,0)</f>
        <v>0</v>
      </c>
      <c r="BJ146" s="6" t="s">
        <v>72</v>
      </c>
      <c r="BK146" s="118">
        <f>ROUND($L$146*$K$146,2)</f>
        <v>0</v>
      </c>
      <c r="BL146" s="6" t="s">
        <v>166</v>
      </c>
    </row>
    <row r="147" spans="2:64" s="6" customFormat="1" ht="15.75" customHeight="1">
      <c r="B147" s="18"/>
      <c r="C147" s="111" t="s">
        <v>355</v>
      </c>
      <c r="D147" s="111" t="s">
        <v>138</v>
      </c>
      <c r="E147" s="112" t="s">
        <v>356</v>
      </c>
      <c r="F147" s="171" t="s">
        <v>357</v>
      </c>
      <c r="G147" s="172"/>
      <c r="H147" s="172"/>
      <c r="I147" s="172"/>
      <c r="J147" s="113" t="s">
        <v>351</v>
      </c>
      <c r="K147" s="114">
        <v>2</v>
      </c>
      <c r="L147" s="173"/>
      <c r="M147" s="172"/>
      <c r="N147" s="173"/>
      <c r="O147" s="172"/>
      <c r="P147" s="172"/>
      <c r="Q147" s="172"/>
      <c r="R147" s="19"/>
      <c r="T147" s="115"/>
      <c r="U147" s="25" t="s">
        <v>30</v>
      </c>
      <c r="V147" s="116">
        <v>0.22700000000000001</v>
      </c>
      <c r="W147" s="116">
        <f>$V$147*$K$147</f>
        <v>0.45400000000000001</v>
      </c>
      <c r="X147" s="116">
        <v>1.4999999999999999E-4</v>
      </c>
      <c r="Y147" s="116">
        <f>$X$147*$K$147</f>
        <v>2.9999999999999997E-4</v>
      </c>
      <c r="Z147" s="116">
        <v>0</v>
      </c>
      <c r="AA147" s="117">
        <f>$Z$147*$K$147</f>
        <v>0</v>
      </c>
      <c r="AR147" s="6" t="s">
        <v>166</v>
      </c>
      <c r="AT147" s="6" t="s">
        <v>138</v>
      </c>
      <c r="AU147" s="6" t="s">
        <v>76</v>
      </c>
      <c r="AY147" s="6" t="s">
        <v>136</v>
      </c>
      <c r="BE147" s="118">
        <f>IF($U$147="základní",$N$147,0)</f>
        <v>0</v>
      </c>
      <c r="BF147" s="118">
        <f>IF($U$147="snížená",$N$147,0)</f>
        <v>0</v>
      </c>
      <c r="BG147" s="118">
        <f>IF($U$147="zákl. přenesená",$N$147,0)</f>
        <v>0</v>
      </c>
      <c r="BH147" s="118">
        <f>IF($U$147="sníž. přenesená",$N$147,0)</f>
        <v>0</v>
      </c>
      <c r="BI147" s="118">
        <f>IF($U$147="nulová",$N$147,0)</f>
        <v>0</v>
      </c>
      <c r="BJ147" s="6" t="s">
        <v>72</v>
      </c>
      <c r="BK147" s="118">
        <f>ROUND($L$147*$K$147,2)</f>
        <v>0</v>
      </c>
      <c r="BL147" s="6" t="s">
        <v>166</v>
      </c>
    </row>
    <row r="148" spans="2:64" s="6" customFormat="1" ht="27" customHeight="1">
      <c r="B148" s="18"/>
      <c r="C148" s="111" t="s">
        <v>229</v>
      </c>
      <c r="D148" s="111" t="s">
        <v>138</v>
      </c>
      <c r="E148" s="112" t="s">
        <v>358</v>
      </c>
      <c r="F148" s="171" t="s">
        <v>359</v>
      </c>
      <c r="G148" s="172"/>
      <c r="H148" s="172"/>
      <c r="I148" s="172"/>
      <c r="J148" s="113" t="s">
        <v>351</v>
      </c>
      <c r="K148" s="114">
        <v>6</v>
      </c>
      <c r="L148" s="173"/>
      <c r="M148" s="172"/>
      <c r="N148" s="173"/>
      <c r="O148" s="172"/>
      <c r="P148" s="172"/>
      <c r="Q148" s="172"/>
      <c r="R148" s="19"/>
      <c r="T148" s="115"/>
      <c r="U148" s="25" t="s">
        <v>30</v>
      </c>
      <c r="V148" s="116">
        <v>5.0999999999999997E-2</v>
      </c>
      <c r="W148" s="116">
        <f>$V$148*$K$148</f>
        <v>0.30599999999999999</v>
      </c>
      <c r="X148" s="116">
        <v>3.0000000000000001E-5</v>
      </c>
      <c r="Y148" s="116">
        <f>$X$148*$K$148</f>
        <v>1.8000000000000001E-4</v>
      </c>
      <c r="Z148" s="116">
        <v>0</v>
      </c>
      <c r="AA148" s="117">
        <f>$Z$148*$K$148</f>
        <v>0</v>
      </c>
      <c r="AR148" s="6" t="s">
        <v>166</v>
      </c>
      <c r="AT148" s="6" t="s">
        <v>138</v>
      </c>
      <c r="AU148" s="6" t="s">
        <v>76</v>
      </c>
      <c r="AY148" s="6" t="s">
        <v>136</v>
      </c>
      <c r="BE148" s="118">
        <f>IF($U$148="základní",$N$148,0)</f>
        <v>0</v>
      </c>
      <c r="BF148" s="118">
        <f>IF($U$148="snížená",$N$148,0)</f>
        <v>0</v>
      </c>
      <c r="BG148" s="118">
        <f>IF($U$148="zákl. přenesená",$N$148,0)</f>
        <v>0</v>
      </c>
      <c r="BH148" s="118">
        <f>IF($U$148="sníž. přenesená",$N$148,0)</f>
        <v>0</v>
      </c>
      <c r="BI148" s="118">
        <f>IF($U$148="nulová",$N$148,0)</f>
        <v>0</v>
      </c>
      <c r="BJ148" s="6" t="s">
        <v>72</v>
      </c>
      <c r="BK148" s="118">
        <f>ROUND($L$148*$K$148,2)</f>
        <v>0</v>
      </c>
      <c r="BL148" s="6" t="s">
        <v>166</v>
      </c>
    </row>
    <row r="149" spans="2:64" s="6" customFormat="1" ht="27" customHeight="1">
      <c r="B149" s="18"/>
      <c r="C149" s="111" t="s">
        <v>360</v>
      </c>
      <c r="D149" s="111" t="s">
        <v>138</v>
      </c>
      <c r="E149" s="112" t="s">
        <v>361</v>
      </c>
      <c r="F149" s="171" t="s">
        <v>362</v>
      </c>
      <c r="G149" s="172"/>
      <c r="H149" s="172"/>
      <c r="I149" s="172"/>
      <c r="J149" s="113" t="s">
        <v>351</v>
      </c>
      <c r="K149" s="114">
        <v>2</v>
      </c>
      <c r="L149" s="173"/>
      <c r="M149" s="172"/>
      <c r="N149" s="173"/>
      <c r="O149" s="172"/>
      <c r="P149" s="172"/>
      <c r="Q149" s="172"/>
      <c r="R149" s="19"/>
      <c r="T149" s="115"/>
      <c r="U149" s="25" t="s">
        <v>30</v>
      </c>
      <c r="V149" s="116">
        <v>0</v>
      </c>
      <c r="W149" s="116">
        <f>$V$149*$K$149</f>
        <v>0</v>
      </c>
      <c r="X149" s="116">
        <v>0</v>
      </c>
      <c r="Y149" s="116">
        <f>$X$149*$K$149</f>
        <v>0</v>
      </c>
      <c r="Z149" s="116">
        <v>0</v>
      </c>
      <c r="AA149" s="117">
        <f>$Z$149*$K$149</f>
        <v>0</v>
      </c>
      <c r="AR149" s="6" t="s">
        <v>166</v>
      </c>
      <c r="AT149" s="6" t="s">
        <v>138</v>
      </c>
      <c r="AU149" s="6" t="s">
        <v>76</v>
      </c>
      <c r="AY149" s="6" t="s">
        <v>136</v>
      </c>
      <c r="BE149" s="118">
        <f>IF($U$149="základní",$N$149,0)</f>
        <v>0</v>
      </c>
      <c r="BF149" s="118">
        <f>IF($U$149="snížená",$N$149,0)</f>
        <v>0</v>
      </c>
      <c r="BG149" s="118">
        <f>IF($U$149="zákl. přenesená",$N$149,0)</f>
        <v>0</v>
      </c>
      <c r="BH149" s="118">
        <f>IF($U$149="sníž. přenesená",$N$149,0)</f>
        <v>0</v>
      </c>
      <c r="BI149" s="118">
        <f>IF($U$149="nulová",$N$149,0)</f>
        <v>0</v>
      </c>
      <c r="BJ149" s="6" t="s">
        <v>72</v>
      </c>
      <c r="BK149" s="118">
        <f>ROUND($L$149*$K$149,2)</f>
        <v>0</v>
      </c>
      <c r="BL149" s="6" t="s">
        <v>166</v>
      </c>
    </row>
    <row r="150" spans="2:64" s="6" customFormat="1" ht="27" customHeight="1">
      <c r="B150" s="18"/>
      <c r="C150" s="111" t="s">
        <v>204</v>
      </c>
      <c r="D150" s="111" t="s">
        <v>138</v>
      </c>
      <c r="E150" s="112" t="s">
        <v>363</v>
      </c>
      <c r="F150" s="171" t="s">
        <v>364</v>
      </c>
      <c r="G150" s="172"/>
      <c r="H150" s="172"/>
      <c r="I150" s="172"/>
      <c r="J150" s="113" t="s">
        <v>351</v>
      </c>
      <c r="K150" s="114">
        <v>8</v>
      </c>
      <c r="L150" s="173"/>
      <c r="M150" s="172"/>
      <c r="N150" s="173"/>
      <c r="O150" s="172"/>
      <c r="P150" s="172"/>
      <c r="Q150" s="172"/>
      <c r="R150" s="19"/>
      <c r="T150" s="115"/>
      <c r="U150" s="25" t="s">
        <v>30</v>
      </c>
      <c r="V150" s="116">
        <v>0</v>
      </c>
      <c r="W150" s="116">
        <f>$V$150*$K$150</f>
        <v>0</v>
      </c>
      <c r="X150" s="116">
        <v>0</v>
      </c>
      <c r="Y150" s="116">
        <f>$X$150*$K$150</f>
        <v>0</v>
      </c>
      <c r="Z150" s="116">
        <v>0</v>
      </c>
      <c r="AA150" s="117">
        <f>$Z$150*$K$150</f>
        <v>0</v>
      </c>
      <c r="AR150" s="6" t="s">
        <v>166</v>
      </c>
      <c r="AT150" s="6" t="s">
        <v>138</v>
      </c>
      <c r="AU150" s="6" t="s">
        <v>76</v>
      </c>
      <c r="AY150" s="6" t="s">
        <v>136</v>
      </c>
      <c r="BE150" s="118">
        <f>IF($U$150="základní",$N$150,0)</f>
        <v>0</v>
      </c>
      <c r="BF150" s="118">
        <f>IF($U$150="snížená",$N$150,0)</f>
        <v>0</v>
      </c>
      <c r="BG150" s="118">
        <f>IF($U$150="zákl. přenesená",$N$150,0)</f>
        <v>0</v>
      </c>
      <c r="BH150" s="118">
        <f>IF($U$150="sníž. přenesená",$N$150,0)</f>
        <v>0</v>
      </c>
      <c r="BI150" s="118">
        <f>IF($U$150="nulová",$N$150,0)</f>
        <v>0</v>
      </c>
      <c r="BJ150" s="6" t="s">
        <v>72</v>
      </c>
      <c r="BK150" s="118">
        <f>ROUND($L$150*$K$150,2)</f>
        <v>0</v>
      </c>
      <c r="BL150" s="6" t="s">
        <v>166</v>
      </c>
    </row>
    <row r="151" spans="2:64" s="6" customFormat="1" ht="27" customHeight="1">
      <c r="B151" s="18"/>
      <c r="C151" s="111" t="s">
        <v>365</v>
      </c>
      <c r="D151" s="111" t="s">
        <v>138</v>
      </c>
      <c r="E151" s="112" t="s">
        <v>366</v>
      </c>
      <c r="F151" s="171" t="s">
        <v>367</v>
      </c>
      <c r="G151" s="172"/>
      <c r="H151" s="172"/>
      <c r="I151" s="172"/>
      <c r="J151" s="113" t="s">
        <v>351</v>
      </c>
      <c r="K151" s="114">
        <v>1</v>
      </c>
      <c r="L151" s="173"/>
      <c r="M151" s="172"/>
      <c r="N151" s="173"/>
      <c r="O151" s="172"/>
      <c r="P151" s="172"/>
      <c r="Q151" s="172"/>
      <c r="R151" s="19"/>
      <c r="T151" s="115"/>
      <c r="U151" s="25" t="s">
        <v>30</v>
      </c>
      <c r="V151" s="116">
        <v>0</v>
      </c>
      <c r="W151" s="116">
        <f>$V$151*$K$151</f>
        <v>0</v>
      </c>
      <c r="X151" s="116">
        <v>0</v>
      </c>
      <c r="Y151" s="116">
        <f>$X$151*$K$151</f>
        <v>0</v>
      </c>
      <c r="Z151" s="116">
        <v>0</v>
      </c>
      <c r="AA151" s="117">
        <f>$Z$151*$K$151</f>
        <v>0</v>
      </c>
      <c r="AR151" s="6" t="s">
        <v>166</v>
      </c>
      <c r="AT151" s="6" t="s">
        <v>138</v>
      </c>
      <c r="AU151" s="6" t="s">
        <v>76</v>
      </c>
      <c r="AY151" s="6" t="s">
        <v>136</v>
      </c>
      <c r="BE151" s="118">
        <f>IF($U$151="základní",$N$151,0)</f>
        <v>0</v>
      </c>
      <c r="BF151" s="118">
        <f>IF($U$151="snížená",$N$151,0)</f>
        <v>0</v>
      </c>
      <c r="BG151" s="118">
        <f>IF($U$151="zákl. přenesená",$N$151,0)</f>
        <v>0</v>
      </c>
      <c r="BH151" s="118">
        <f>IF($U$151="sníž. přenesená",$N$151,0)</f>
        <v>0</v>
      </c>
      <c r="BI151" s="118">
        <f>IF($U$151="nulová",$N$151,0)</f>
        <v>0</v>
      </c>
      <c r="BJ151" s="6" t="s">
        <v>72</v>
      </c>
      <c r="BK151" s="118">
        <f>ROUND($L$151*$K$151,2)</f>
        <v>0</v>
      </c>
      <c r="BL151" s="6" t="s">
        <v>166</v>
      </c>
    </row>
    <row r="152" spans="2:64" s="6" customFormat="1" ht="15.75" customHeight="1">
      <c r="B152" s="18"/>
      <c r="C152" s="111" t="s">
        <v>368</v>
      </c>
      <c r="D152" s="111" t="s">
        <v>138</v>
      </c>
      <c r="E152" s="112" t="s">
        <v>369</v>
      </c>
      <c r="F152" s="171" t="s">
        <v>370</v>
      </c>
      <c r="G152" s="172"/>
      <c r="H152" s="172"/>
      <c r="I152" s="172"/>
      <c r="J152" s="113" t="s">
        <v>351</v>
      </c>
      <c r="K152" s="114">
        <v>2</v>
      </c>
      <c r="L152" s="173"/>
      <c r="M152" s="172"/>
      <c r="N152" s="173"/>
      <c r="O152" s="172"/>
      <c r="P152" s="172"/>
      <c r="Q152" s="172"/>
      <c r="R152" s="19"/>
      <c r="T152" s="115"/>
      <c r="U152" s="25" t="s">
        <v>30</v>
      </c>
      <c r="V152" s="116">
        <v>0</v>
      </c>
      <c r="W152" s="116">
        <f>$V$152*$K$152</f>
        <v>0</v>
      </c>
      <c r="X152" s="116">
        <v>0</v>
      </c>
      <c r="Y152" s="116">
        <f>$X$152*$K$152</f>
        <v>0</v>
      </c>
      <c r="Z152" s="116">
        <v>0</v>
      </c>
      <c r="AA152" s="117">
        <f>$Z$152*$K$152</f>
        <v>0</v>
      </c>
      <c r="AR152" s="6" t="s">
        <v>166</v>
      </c>
      <c r="AT152" s="6" t="s">
        <v>138</v>
      </c>
      <c r="AU152" s="6" t="s">
        <v>76</v>
      </c>
      <c r="AY152" s="6" t="s">
        <v>136</v>
      </c>
      <c r="BE152" s="118">
        <f>IF($U$152="základní",$N$152,0)</f>
        <v>0</v>
      </c>
      <c r="BF152" s="118">
        <f>IF($U$152="snížená",$N$152,0)</f>
        <v>0</v>
      </c>
      <c r="BG152" s="118">
        <f>IF($U$152="zákl. přenesená",$N$152,0)</f>
        <v>0</v>
      </c>
      <c r="BH152" s="118">
        <f>IF($U$152="sníž. přenesená",$N$152,0)</f>
        <v>0</v>
      </c>
      <c r="BI152" s="118">
        <f>IF($U$152="nulová",$N$152,0)</f>
        <v>0</v>
      </c>
      <c r="BJ152" s="6" t="s">
        <v>72</v>
      </c>
      <c r="BK152" s="118">
        <f>ROUND($L$152*$K$152,2)</f>
        <v>0</v>
      </c>
      <c r="BL152" s="6" t="s">
        <v>166</v>
      </c>
    </row>
    <row r="153" spans="2:64" s="6" customFormat="1" ht="15.75" customHeight="1">
      <c r="B153" s="18"/>
      <c r="C153" s="111" t="s">
        <v>192</v>
      </c>
      <c r="D153" s="111" t="s">
        <v>138</v>
      </c>
      <c r="E153" s="112" t="s">
        <v>371</v>
      </c>
      <c r="F153" s="171" t="s">
        <v>372</v>
      </c>
      <c r="G153" s="172"/>
      <c r="H153" s="172"/>
      <c r="I153" s="172"/>
      <c r="J153" s="113" t="s">
        <v>351</v>
      </c>
      <c r="K153" s="114">
        <v>2</v>
      </c>
      <c r="L153" s="173"/>
      <c r="M153" s="172"/>
      <c r="N153" s="173"/>
      <c r="O153" s="172"/>
      <c r="P153" s="172"/>
      <c r="Q153" s="172"/>
      <c r="R153" s="19"/>
      <c r="T153" s="115"/>
      <c r="U153" s="25" t="s">
        <v>30</v>
      </c>
      <c r="V153" s="116">
        <v>0</v>
      </c>
      <c r="W153" s="116">
        <f>$V$153*$K$153</f>
        <v>0</v>
      </c>
      <c r="X153" s="116">
        <v>0</v>
      </c>
      <c r="Y153" s="116">
        <f>$X$153*$K$153</f>
        <v>0</v>
      </c>
      <c r="Z153" s="116">
        <v>0</v>
      </c>
      <c r="AA153" s="117">
        <f>$Z$153*$K$153</f>
        <v>0</v>
      </c>
      <c r="AR153" s="6" t="s">
        <v>166</v>
      </c>
      <c r="AT153" s="6" t="s">
        <v>138</v>
      </c>
      <c r="AU153" s="6" t="s">
        <v>76</v>
      </c>
      <c r="AY153" s="6" t="s">
        <v>136</v>
      </c>
      <c r="BE153" s="118">
        <f>IF($U$153="základní",$N$153,0)</f>
        <v>0</v>
      </c>
      <c r="BF153" s="118">
        <f>IF($U$153="snížená",$N$153,0)</f>
        <v>0</v>
      </c>
      <c r="BG153" s="118">
        <f>IF($U$153="zákl. přenesená",$N$153,0)</f>
        <v>0</v>
      </c>
      <c r="BH153" s="118">
        <f>IF($U$153="sníž. přenesená",$N$153,0)</f>
        <v>0</v>
      </c>
      <c r="BI153" s="118">
        <f>IF($U$153="nulová",$N$153,0)</f>
        <v>0</v>
      </c>
      <c r="BJ153" s="6" t="s">
        <v>72</v>
      </c>
      <c r="BK153" s="118">
        <f>ROUND($L$153*$K$153,2)</f>
        <v>0</v>
      </c>
      <c r="BL153" s="6" t="s">
        <v>166</v>
      </c>
    </row>
    <row r="154" spans="2:64" s="6" customFormat="1" ht="27" customHeight="1">
      <c r="B154" s="18"/>
      <c r="C154" s="111" t="s">
        <v>373</v>
      </c>
      <c r="D154" s="111" t="s">
        <v>138</v>
      </c>
      <c r="E154" s="112" t="s">
        <v>374</v>
      </c>
      <c r="F154" s="171" t="s">
        <v>375</v>
      </c>
      <c r="G154" s="172"/>
      <c r="H154" s="172"/>
      <c r="I154" s="172"/>
      <c r="J154" s="113" t="s">
        <v>351</v>
      </c>
      <c r="K154" s="114">
        <v>3</v>
      </c>
      <c r="L154" s="173"/>
      <c r="M154" s="172"/>
      <c r="N154" s="173"/>
      <c r="O154" s="172"/>
      <c r="P154" s="172"/>
      <c r="Q154" s="172"/>
      <c r="R154" s="19"/>
      <c r="T154" s="115"/>
      <c r="U154" s="25" t="s">
        <v>30</v>
      </c>
      <c r="V154" s="116">
        <v>0</v>
      </c>
      <c r="W154" s="116">
        <f>$V$154*$K$154</f>
        <v>0</v>
      </c>
      <c r="X154" s="116">
        <v>0</v>
      </c>
      <c r="Y154" s="116">
        <f>$X$154*$K$154</f>
        <v>0</v>
      </c>
      <c r="Z154" s="116">
        <v>0</v>
      </c>
      <c r="AA154" s="117">
        <f>$Z$154*$K$154</f>
        <v>0</v>
      </c>
      <c r="AR154" s="6" t="s">
        <v>166</v>
      </c>
      <c r="AT154" s="6" t="s">
        <v>138</v>
      </c>
      <c r="AU154" s="6" t="s">
        <v>76</v>
      </c>
      <c r="AY154" s="6" t="s">
        <v>136</v>
      </c>
      <c r="BE154" s="118">
        <f>IF($U$154="základní",$N$154,0)</f>
        <v>0</v>
      </c>
      <c r="BF154" s="118">
        <f>IF($U$154="snížená",$N$154,0)</f>
        <v>0</v>
      </c>
      <c r="BG154" s="118">
        <f>IF($U$154="zákl. přenesená",$N$154,0)</f>
        <v>0</v>
      </c>
      <c r="BH154" s="118">
        <f>IF($U$154="sníž. přenesená",$N$154,0)</f>
        <v>0</v>
      </c>
      <c r="BI154" s="118">
        <f>IF($U$154="nulová",$N$154,0)</f>
        <v>0</v>
      </c>
      <c r="BJ154" s="6" t="s">
        <v>72</v>
      </c>
      <c r="BK154" s="118">
        <f>ROUND($L$154*$K$154,2)</f>
        <v>0</v>
      </c>
      <c r="BL154" s="6" t="s">
        <v>166</v>
      </c>
    </row>
    <row r="155" spans="2:64" s="6" customFormat="1" ht="27" customHeight="1">
      <c r="B155" s="18"/>
      <c r="C155" s="111" t="s">
        <v>376</v>
      </c>
      <c r="D155" s="111" t="s">
        <v>138</v>
      </c>
      <c r="E155" s="112" t="s">
        <v>377</v>
      </c>
      <c r="F155" s="171" t="s">
        <v>378</v>
      </c>
      <c r="G155" s="172"/>
      <c r="H155" s="172"/>
      <c r="I155" s="172"/>
      <c r="J155" s="113" t="s">
        <v>351</v>
      </c>
      <c r="K155" s="114">
        <v>3</v>
      </c>
      <c r="L155" s="173"/>
      <c r="M155" s="172"/>
      <c r="N155" s="173"/>
      <c r="O155" s="172"/>
      <c r="P155" s="172"/>
      <c r="Q155" s="172"/>
      <c r="R155" s="19"/>
      <c r="T155" s="115"/>
      <c r="U155" s="25" t="s">
        <v>30</v>
      </c>
      <c r="V155" s="116">
        <v>0</v>
      </c>
      <c r="W155" s="116">
        <f>$V$155*$K$155</f>
        <v>0</v>
      </c>
      <c r="X155" s="116">
        <v>0</v>
      </c>
      <c r="Y155" s="116">
        <f>$X$155*$K$155</f>
        <v>0</v>
      </c>
      <c r="Z155" s="116">
        <v>0</v>
      </c>
      <c r="AA155" s="117">
        <f>$Z$155*$K$155</f>
        <v>0</v>
      </c>
      <c r="AR155" s="6" t="s">
        <v>166</v>
      </c>
      <c r="AT155" s="6" t="s">
        <v>138</v>
      </c>
      <c r="AU155" s="6" t="s">
        <v>76</v>
      </c>
      <c r="AY155" s="6" t="s">
        <v>136</v>
      </c>
      <c r="BE155" s="118">
        <f>IF($U$155="základní",$N$155,0)</f>
        <v>0</v>
      </c>
      <c r="BF155" s="118">
        <f>IF($U$155="snížená",$N$155,0)</f>
        <v>0</v>
      </c>
      <c r="BG155" s="118">
        <f>IF($U$155="zákl. přenesená",$N$155,0)</f>
        <v>0</v>
      </c>
      <c r="BH155" s="118">
        <f>IF($U$155="sníž. přenesená",$N$155,0)</f>
        <v>0</v>
      </c>
      <c r="BI155" s="118">
        <f>IF($U$155="nulová",$N$155,0)</f>
        <v>0</v>
      </c>
      <c r="BJ155" s="6" t="s">
        <v>72</v>
      </c>
      <c r="BK155" s="118">
        <f>ROUND($L$155*$K$155,2)</f>
        <v>0</v>
      </c>
      <c r="BL155" s="6" t="s">
        <v>166</v>
      </c>
    </row>
    <row r="156" spans="2:64" s="6" customFormat="1" ht="15.75" customHeight="1">
      <c r="B156" s="18"/>
      <c r="C156" s="111" t="s">
        <v>379</v>
      </c>
      <c r="D156" s="111" t="s">
        <v>138</v>
      </c>
      <c r="E156" s="112" t="s">
        <v>380</v>
      </c>
      <c r="F156" s="171" t="s">
        <v>381</v>
      </c>
      <c r="G156" s="172"/>
      <c r="H156" s="172"/>
      <c r="I156" s="172"/>
      <c r="J156" s="113" t="s">
        <v>351</v>
      </c>
      <c r="K156" s="114">
        <v>1</v>
      </c>
      <c r="L156" s="173"/>
      <c r="M156" s="172"/>
      <c r="N156" s="173"/>
      <c r="O156" s="172"/>
      <c r="P156" s="172"/>
      <c r="Q156" s="172"/>
      <c r="R156" s="19"/>
      <c r="T156" s="115"/>
      <c r="U156" s="25" t="s">
        <v>30</v>
      </c>
      <c r="V156" s="116">
        <v>0</v>
      </c>
      <c r="W156" s="116">
        <f>$V$156*$K$156</f>
        <v>0</v>
      </c>
      <c r="X156" s="116">
        <v>0</v>
      </c>
      <c r="Y156" s="116">
        <f>$X$156*$K$156</f>
        <v>0</v>
      </c>
      <c r="Z156" s="116">
        <v>0</v>
      </c>
      <c r="AA156" s="117">
        <f>$Z$156*$K$156</f>
        <v>0</v>
      </c>
      <c r="AR156" s="6" t="s">
        <v>166</v>
      </c>
      <c r="AT156" s="6" t="s">
        <v>138</v>
      </c>
      <c r="AU156" s="6" t="s">
        <v>76</v>
      </c>
      <c r="AY156" s="6" t="s">
        <v>136</v>
      </c>
      <c r="BE156" s="118">
        <f>IF($U$156="základní",$N$156,0)</f>
        <v>0</v>
      </c>
      <c r="BF156" s="118">
        <f>IF($U$156="snížená",$N$156,0)</f>
        <v>0</v>
      </c>
      <c r="BG156" s="118">
        <f>IF($U$156="zákl. přenesená",$N$156,0)</f>
        <v>0</v>
      </c>
      <c r="BH156" s="118">
        <f>IF($U$156="sníž. přenesená",$N$156,0)</f>
        <v>0</v>
      </c>
      <c r="BI156" s="118">
        <f>IF($U$156="nulová",$N$156,0)</f>
        <v>0</v>
      </c>
      <c r="BJ156" s="6" t="s">
        <v>72</v>
      </c>
      <c r="BK156" s="118">
        <f>ROUND($L$156*$K$156,2)</f>
        <v>0</v>
      </c>
      <c r="BL156" s="6" t="s">
        <v>166</v>
      </c>
    </row>
    <row r="157" spans="2:64" s="6" customFormat="1" ht="15.75" customHeight="1">
      <c r="B157" s="18"/>
      <c r="C157" s="111" t="s">
        <v>382</v>
      </c>
      <c r="D157" s="111" t="s">
        <v>138</v>
      </c>
      <c r="E157" s="112" t="s">
        <v>383</v>
      </c>
      <c r="F157" s="171" t="s">
        <v>384</v>
      </c>
      <c r="G157" s="172"/>
      <c r="H157" s="172"/>
      <c r="I157" s="172"/>
      <c r="J157" s="113" t="s">
        <v>351</v>
      </c>
      <c r="K157" s="114">
        <v>1</v>
      </c>
      <c r="L157" s="173"/>
      <c r="M157" s="172"/>
      <c r="N157" s="173"/>
      <c r="O157" s="172"/>
      <c r="P157" s="172"/>
      <c r="Q157" s="172"/>
      <c r="R157" s="19"/>
      <c r="T157" s="115"/>
      <c r="U157" s="25" t="s">
        <v>30</v>
      </c>
      <c r="V157" s="116">
        <v>0</v>
      </c>
      <c r="W157" s="116">
        <f>$V$157*$K$157</f>
        <v>0</v>
      </c>
      <c r="X157" s="116">
        <v>0</v>
      </c>
      <c r="Y157" s="116">
        <f>$X$157*$K$157</f>
        <v>0</v>
      </c>
      <c r="Z157" s="116">
        <v>0</v>
      </c>
      <c r="AA157" s="117">
        <f>$Z$157*$K$157</f>
        <v>0</v>
      </c>
      <c r="AR157" s="6" t="s">
        <v>166</v>
      </c>
      <c r="AT157" s="6" t="s">
        <v>138</v>
      </c>
      <c r="AU157" s="6" t="s">
        <v>76</v>
      </c>
      <c r="AY157" s="6" t="s">
        <v>136</v>
      </c>
      <c r="BE157" s="118">
        <f>IF($U$157="základní",$N$157,0)</f>
        <v>0</v>
      </c>
      <c r="BF157" s="118">
        <f>IF($U$157="snížená",$N$157,0)</f>
        <v>0</v>
      </c>
      <c r="BG157" s="118">
        <f>IF($U$157="zákl. přenesená",$N$157,0)</f>
        <v>0</v>
      </c>
      <c r="BH157" s="118">
        <f>IF($U$157="sníž. přenesená",$N$157,0)</f>
        <v>0</v>
      </c>
      <c r="BI157" s="118">
        <f>IF($U$157="nulová",$N$157,0)</f>
        <v>0</v>
      </c>
      <c r="BJ157" s="6" t="s">
        <v>72</v>
      </c>
      <c r="BK157" s="118">
        <f>ROUND($L$157*$K$157,2)</f>
        <v>0</v>
      </c>
      <c r="BL157" s="6" t="s">
        <v>166</v>
      </c>
    </row>
    <row r="158" spans="2:64" s="6" customFormat="1" ht="15.75" customHeight="1">
      <c r="B158" s="18"/>
      <c r="C158" s="111" t="s">
        <v>385</v>
      </c>
      <c r="D158" s="111" t="s">
        <v>138</v>
      </c>
      <c r="E158" s="112" t="s">
        <v>386</v>
      </c>
      <c r="F158" s="171" t="s">
        <v>387</v>
      </c>
      <c r="G158" s="172"/>
      <c r="H158" s="172"/>
      <c r="I158" s="172"/>
      <c r="J158" s="113" t="s">
        <v>351</v>
      </c>
      <c r="K158" s="114">
        <v>1</v>
      </c>
      <c r="L158" s="173"/>
      <c r="M158" s="172"/>
      <c r="N158" s="173"/>
      <c r="O158" s="172"/>
      <c r="P158" s="172"/>
      <c r="Q158" s="172"/>
      <c r="R158" s="19"/>
      <c r="T158" s="115"/>
      <c r="U158" s="25" t="s">
        <v>30</v>
      </c>
      <c r="V158" s="116">
        <v>0</v>
      </c>
      <c r="W158" s="116">
        <f>$V$158*$K$158</f>
        <v>0</v>
      </c>
      <c r="X158" s="116">
        <v>0</v>
      </c>
      <c r="Y158" s="116">
        <f>$X$158*$K$158</f>
        <v>0</v>
      </c>
      <c r="Z158" s="116">
        <v>0</v>
      </c>
      <c r="AA158" s="117">
        <f>$Z$158*$K$158</f>
        <v>0</v>
      </c>
      <c r="AR158" s="6" t="s">
        <v>166</v>
      </c>
      <c r="AT158" s="6" t="s">
        <v>138</v>
      </c>
      <c r="AU158" s="6" t="s">
        <v>76</v>
      </c>
      <c r="AY158" s="6" t="s">
        <v>136</v>
      </c>
      <c r="BE158" s="118">
        <f>IF($U$158="základní",$N$158,0)</f>
        <v>0</v>
      </c>
      <c r="BF158" s="118">
        <f>IF($U$158="snížená",$N$158,0)</f>
        <v>0</v>
      </c>
      <c r="BG158" s="118">
        <f>IF($U$158="zákl. přenesená",$N$158,0)</f>
        <v>0</v>
      </c>
      <c r="BH158" s="118">
        <f>IF($U$158="sníž. přenesená",$N$158,0)</f>
        <v>0</v>
      </c>
      <c r="BI158" s="118">
        <f>IF($U$158="nulová",$N$158,0)</f>
        <v>0</v>
      </c>
      <c r="BJ158" s="6" t="s">
        <v>72</v>
      </c>
      <c r="BK158" s="118">
        <f>ROUND($L$158*$K$158,2)</f>
        <v>0</v>
      </c>
      <c r="BL158" s="6" t="s">
        <v>166</v>
      </c>
    </row>
    <row r="159" spans="2:64" s="6" customFormat="1" ht="27" customHeight="1">
      <c r="B159" s="18"/>
      <c r="C159" s="111" t="s">
        <v>388</v>
      </c>
      <c r="D159" s="111" t="s">
        <v>138</v>
      </c>
      <c r="E159" s="112" t="s">
        <v>389</v>
      </c>
      <c r="F159" s="171" t="s">
        <v>390</v>
      </c>
      <c r="G159" s="172"/>
      <c r="H159" s="172"/>
      <c r="I159" s="172"/>
      <c r="J159" s="113" t="s">
        <v>332</v>
      </c>
      <c r="K159" s="114">
        <v>525.298</v>
      </c>
      <c r="L159" s="173"/>
      <c r="M159" s="172"/>
      <c r="N159" s="173"/>
      <c r="O159" s="172"/>
      <c r="P159" s="172"/>
      <c r="Q159" s="172"/>
      <c r="R159" s="19"/>
      <c r="T159" s="115"/>
      <c r="U159" s="25" t="s">
        <v>30</v>
      </c>
      <c r="V159" s="116">
        <v>0</v>
      </c>
      <c r="W159" s="116">
        <f>$V$159*$K$159</f>
        <v>0</v>
      </c>
      <c r="X159" s="116">
        <v>0</v>
      </c>
      <c r="Y159" s="116">
        <f>$X$159*$K$159</f>
        <v>0</v>
      </c>
      <c r="Z159" s="116">
        <v>0</v>
      </c>
      <c r="AA159" s="117">
        <f>$Z$159*$K$159</f>
        <v>0</v>
      </c>
      <c r="AR159" s="6" t="s">
        <v>166</v>
      </c>
      <c r="AT159" s="6" t="s">
        <v>138</v>
      </c>
      <c r="AU159" s="6" t="s">
        <v>76</v>
      </c>
      <c r="AY159" s="6" t="s">
        <v>136</v>
      </c>
      <c r="BE159" s="118">
        <f>IF($U$159="základní",$N$159,0)</f>
        <v>0</v>
      </c>
      <c r="BF159" s="118">
        <f>IF($U$159="snížená",$N$159,0)</f>
        <v>0</v>
      </c>
      <c r="BG159" s="118">
        <f>IF($U$159="zákl. přenesená",$N$159,0)</f>
        <v>0</v>
      </c>
      <c r="BH159" s="118">
        <f>IF($U$159="sníž. přenesená",$N$159,0)</f>
        <v>0</v>
      </c>
      <c r="BI159" s="118">
        <f>IF($U$159="nulová",$N$159,0)</f>
        <v>0</v>
      </c>
      <c r="BJ159" s="6" t="s">
        <v>72</v>
      </c>
      <c r="BK159" s="118">
        <f>ROUND($L$159*$K$159,2)</f>
        <v>0</v>
      </c>
      <c r="BL159" s="6" t="s">
        <v>166</v>
      </c>
    </row>
    <row r="160" spans="2:64" s="101" customFormat="1" ht="30.75" customHeight="1">
      <c r="B160" s="102"/>
      <c r="D160" s="110" t="s">
        <v>293</v>
      </c>
      <c r="N160" s="177"/>
      <c r="O160" s="176"/>
      <c r="P160" s="176"/>
      <c r="Q160" s="176"/>
      <c r="R160" s="105"/>
      <c r="T160" s="106"/>
      <c r="W160" s="107">
        <f>$W$161</f>
        <v>0.124</v>
      </c>
      <c r="Y160" s="107">
        <f>$Y$161</f>
        <v>1.56E-3</v>
      </c>
      <c r="AA160" s="108">
        <f>$AA$161</f>
        <v>0</v>
      </c>
      <c r="AR160" s="104" t="s">
        <v>76</v>
      </c>
      <c r="AT160" s="104" t="s">
        <v>64</v>
      </c>
      <c r="AU160" s="104" t="s">
        <v>72</v>
      </c>
      <c r="AY160" s="104" t="s">
        <v>136</v>
      </c>
      <c r="BK160" s="109">
        <f>$BK$161</f>
        <v>0</v>
      </c>
    </row>
    <row r="161" spans="2:64" s="6" customFormat="1" ht="15.75" customHeight="1">
      <c r="B161" s="18"/>
      <c r="C161" s="111" t="s">
        <v>391</v>
      </c>
      <c r="D161" s="111" t="s">
        <v>138</v>
      </c>
      <c r="E161" s="112" t="s">
        <v>392</v>
      </c>
      <c r="F161" s="171" t="s">
        <v>393</v>
      </c>
      <c r="G161" s="172"/>
      <c r="H161" s="172"/>
      <c r="I161" s="172"/>
      <c r="J161" s="113" t="s">
        <v>210</v>
      </c>
      <c r="K161" s="114">
        <v>4</v>
      </c>
      <c r="L161" s="173"/>
      <c r="M161" s="172"/>
      <c r="N161" s="173"/>
      <c r="O161" s="172"/>
      <c r="P161" s="172"/>
      <c r="Q161" s="172"/>
      <c r="R161" s="19"/>
      <c r="T161" s="115"/>
      <c r="U161" s="25" t="s">
        <v>30</v>
      </c>
      <c r="V161" s="116">
        <v>3.1E-2</v>
      </c>
      <c r="W161" s="116">
        <f>$V$161*$K$161</f>
        <v>0.124</v>
      </c>
      <c r="X161" s="116">
        <v>3.8999999999999999E-4</v>
      </c>
      <c r="Y161" s="116">
        <f>$X$161*$K$161</f>
        <v>1.56E-3</v>
      </c>
      <c r="Z161" s="116">
        <v>0</v>
      </c>
      <c r="AA161" s="117">
        <f>$Z$161*$K$161</f>
        <v>0</v>
      </c>
      <c r="AR161" s="6" t="s">
        <v>166</v>
      </c>
      <c r="AT161" s="6" t="s">
        <v>138</v>
      </c>
      <c r="AU161" s="6" t="s">
        <v>76</v>
      </c>
      <c r="AY161" s="6" t="s">
        <v>136</v>
      </c>
      <c r="BE161" s="118">
        <f>IF($U$161="základní",$N$161,0)</f>
        <v>0</v>
      </c>
      <c r="BF161" s="118">
        <f>IF($U$161="snížená",$N$161,0)</f>
        <v>0</v>
      </c>
      <c r="BG161" s="118">
        <f>IF($U$161="zákl. přenesená",$N$161,0)</f>
        <v>0</v>
      </c>
      <c r="BH161" s="118">
        <f>IF($U$161="sníž. přenesená",$N$161,0)</f>
        <v>0</v>
      </c>
      <c r="BI161" s="118">
        <f>IF($U$161="nulová",$N$161,0)</f>
        <v>0</v>
      </c>
      <c r="BJ161" s="6" t="s">
        <v>72</v>
      </c>
      <c r="BK161" s="118">
        <f>ROUND($L$161*$K$161,2)</f>
        <v>0</v>
      </c>
      <c r="BL161" s="6" t="s">
        <v>166</v>
      </c>
    </row>
    <row r="162" spans="2:64" s="101" customFormat="1" ht="30.75" customHeight="1">
      <c r="B162" s="102"/>
      <c r="D162" s="110" t="s">
        <v>294</v>
      </c>
      <c r="N162" s="177"/>
      <c r="O162" s="176"/>
      <c r="P162" s="176"/>
      <c r="Q162" s="176"/>
      <c r="R162" s="105"/>
      <c r="T162" s="106"/>
      <c r="W162" s="107">
        <f>SUM($W$163:$W$176)</f>
        <v>3.5339999999999998</v>
      </c>
      <c r="Y162" s="107">
        <f>SUM($Y$163:$Y$176)</f>
        <v>5.416E-2</v>
      </c>
      <c r="AA162" s="108">
        <f>SUM($AA$163:$AA$176)</f>
        <v>0</v>
      </c>
      <c r="AR162" s="104" t="s">
        <v>76</v>
      </c>
      <c r="AT162" s="104" t="s">
        <v>64</v>
      </c>
      <c r="AU162" s="104" t="s">
        <v>72</v>
      </c>
      <c r="AY162" s="104" t="s">
        <v>136</v>
      </c>
      <c r="BK162" s="109">
        <f>SUM($BK$163:$BK$176)</f>
        <v>0</v>
      </c>
    </row>
    <row r="163" spans="2:64" s="6" customFormat="1" ht="27" customHeight="1">
      <c r="B163" s="18"/>
      <c r="C163" s="111" t="s">
        <v>278</v>
      </c>
      <c r="D163" s="111" t="s">
        <v>138</v>
      </c>
      <c r="E163" s="112" t="s">
        <v>394</v>
      </c>
      <c r="F163" s="171" t="s">
        <v>395</v>
      </c>
      <c r="G163" s="172"/>
      <c r="H163" s="172"/>
      <c r="I163" s="172"/>
      <c r="J163" s="113" t="s">
        <v>351</v>
      </c>
      <c r="K163" s="114">
        <v>2</v>
      </c>
      <c r="L163" s="173"/>
      <c r="M163" s="172"/>
      <c r="N163" s="173"/>
      <c r="O163" s="172"/>
      <c r="P163" s="172"/>
      <c r="Q163" s="172"/>
      <c r="R163" s="19"/>
      <c r="T163" s="115"/>
      <c r="U163" s="25" t="s">
        <v>30</v>
      </c>
      <c r="V163" s="116">
        <v>1.7669999999999999</v>
      </c>
      <c r="W163" s="116">
        <f>$V$163*$K$163</f>
        <v>3.5339999999999998</v>
      </c>
      <c r="X163" s="116">
        <v>2.708E-2</v>
      </c>
      <c r="Y163" s="116">
        <f>$X$163*$K$163</f>
        <v>5.416E-2</v>
      </c>
      <c r="Z163" s="116">
        <v>0</v>
      </c>
      <c r="AA163" s="117">
        <f>$Z$163*$K$163</f>
        <v>0</v>
      </c>
      <c r="AR163" s="6" t="s">
        <v>166</v>
      </c>
      <c r="AT163" s="6" t="s">
        <v>138</v>
      </c>
      <c r="AU163" s="6" t="s">
        <v>76</v>
      </c>
      <c r="AY163" s="6" t="s">
        <v>136</v>
      </c>
      <c r="BE163" s="118">
        <f>IF($U$163="základní",$N$163,0)</f>
        <v>0</v>
      </c>
      <c r="BF163" s="118">
        <f>IF($U$163="snížená",$N$163,0)</f>
        <v>0</v>
      </c>
      <c r="BG163" s="118">
        <f>IF($U$163="zákl. přenesená",$N$163,0)</f>
        <v>0</v>
      </c>
      <c r="BH163" s="118">
        <f>IF($U$163="sníž. přenesená",$N$163,0)</f>
        <v>0</v>
      </c>
      <c r="BI163" s="118">
        <f>IF($U$163="nulová",$N$163,0)</f>
        <v>0</v>
      </c>
      <c r="BJ163" s="6" t="s">
        <v>72</v>
      </c>
      <c r="BK163" s="118">
        <f>ROUND($L$163*$K$163,2)</f>
        <v>0</v>
      </c>
      <c r="BL163" s="6" t="s">
        <v>166</v>
      </c>
    </row>
    <row r="164" spans="2:64" s="6" customFormat="1" ht="39" customHeight="1">
      <c r="B164" s="18"/>
      <c r="C164" s="111" t="s">
        <v>396</v>
      </c>
      <c r="D164" s="111" t="s">
        <v>138</v>
      </c>
      <c r="E164" s="112" t="s">
        <v>397</v>
      </c>
      <c r="F164" s="171" t="s">
        <v>398</v>
      </c>
      <c r="G164" s="172"/>
      <c r="H164" s="172"/>
      <c r="I164" s="172"/>
      <c r="J164" s="113" t="s">
        <v>351</v>
      </c>
      <c r="K164" s="114">
        <v>1</v>
      </c>
      <c r="L164" s="173"/>
      <c r="M164" s="172"/>
      <c r="N164" s="173"/>
      <c r="O164" s="172"/>
      <c r="P164" s="172"/>
      <c r="Q164" s="172"/>
      <c r="R164" s="19"/>
      <c r="T164" s="115"/>
      <c r="U164" s="25" t="s">
        <v>30</v>
      </c>
      <c r="V164" s="116">
        <v>0</v>
      </c>
      <c r="W164" s="116">
        <f>$V$164*$K$164</f>
        <v>0</v>
      </c>
      <c r="X164" s="116">
        <v>0</v>
      </c>
      <c r="Y164" s="116">
        <f>$X$164*$K$164</f>
        <v>0</v>
      </c>
      <c r="Z164" s="116">
        <v>0</v>
      </c>
      <c r="AA164" s="117">
        <f>$Z$164*$K$164</f>
        <v>0</v>
      </c>
      <c r="AR164" s="6" t="s">
        <v>166</v>
      </c>
      <c r="AT164" s="6" t="s">
        <v>138</v>
      </c>
      <c r="AU164" s="6" t="s">
        <v>76</v>
      </c>
      <c r="AY164" s="6" t="s">
        <v>136</v>
      </c>
      <c r="BE164" s="118">
        <f>IF($U$164="základní",$N$164,0)</f>
        <v>0</v>
      </c>
      <c r="BF164" s="118">
        <f>IF($U$164="snížená",$N$164,0)</f>
        <v>0</v>
      </c>
      <c r="BG164" s="118">
        <f>IF($U$164="zákl. přenesená",$N$164,0)</f>
        <v>0</v>
      </c>
      <c r="BH164" s="118">
        <f>IF($U$164="sníž. přenesená",$N$164,0)</f>
        <v>0</v>
      </c>
      <c r="BI164" s="118">
        <f>IF($U$164="nulová",$N$164,0)</f>
        <v>0</v>
      </c>
      <c r="BJ164" s="6" t="s">
        <v>72</v>
      </c>
      <c r="BK164" s="118">
        <f>ROUND($L$164*$K$164,2)</f>
        <v>0</v>
      </c>
      <c r="BL164" s="6" t="s">
        <v>166</v>
      </c>
    </row>
    <row r="165" spans="2:64" s="6" customFormat="1" ht="15.75" customHeight="1">
      <c r="B165" s="18"/>
      <c r="C165" s="111" t="s">
        <v>195</v>
      </c>
      <c r="D165" s="111" t="s">
        <v>138</v>
      </c>
      <c r="E165" s="112" t="s">
        <v>399</v>
      </c>
      <c r="F165" s="171" t="s">
        <v>400</v>
      </c>
      <c r="G165" s="172"/>
      <c r="H165" s="172"/>
      <c r="I165" s="172"/>
      <c r="J165" s="113" t="s">
        <v>401</v>
      </c>
      <c r="K165" s="114">
        <v>1</v>
      </c>
      <c r="L165" s="173"/>
      <c r="M165" s="172"/>
      <c r="N165" s="173"/>
      <c r="O165" s="172"/>
      <c r="P165" s="172"/>
      <c r="Q165" s="172"/>
      <c r="R165" s="19"/>
      <c r="T165" s="115"/>
      <c r="U165" s="25" t="s">
        <v>30</v>
      </c>
      <c r="V165" s="116">
        <v>0</v>
      </c>
      <c r="W165" s="116">
        <f>$V$165*$K$165</f>
        <v>0</v>
      </c>
      <c r="X165" s="116">
        <v>0</v>
      </c>
      <c r="Y165" s="116">
        <f>$X$165*$K$165</f>
        <v>0</v>
      </c>
      <c r="Z165" s="116">
        <v>0</v>
      </c>
      <c r="AA165" s="117">
        <f>$Z$165*$K$165</f>
        <v>0</v>
      </c>
      <c r="AR165" s="6" t="s">
        <v>166</v>
      </c>
      <c r="AT165" s="6" t="s">
        <v>138</v>
      </c>
      <c r="AU165" s="6" t="s">
        <v>76</v>
      </c>
      <c r="AY165" s="6" t="s">
        <v>136</v>
      </c>
      <c r="BE165" s="118">
        <f>IF($U$165="základní",$N$165,0)</f>
        <v>0</v>
      </c>
      <c r="BF165" s="118">
        <f>IF($U$165="snížená",$N$165,0)</f>
        <v>0</v>
      </c>
      <c r="BG165" s="118">
        <f>IF($U$165="zákl. přenesená",$N$165,0)</f>
        <v>0</v>
      </c>
      <c r="BH165" s="118">
        <f>IF($U$165="sníž. přenesená",$N$165,0)</f>
        <v>0</v>
      </c>
      <c r="BI165" s="118">
        <f>IF($U$165="nulová",$N$165,0)</f>
        <v>0</v>
      </c>
      <c r="BJ165" s="6" t="s">
        <v>72</v>
      </c>
      <c r="BK165" s="118">
        <f>ROUND($L$165*$K$165,2)</f>
        <v>0</v>
      </c>
      <c r="BL165" s="6" t="s">
        <v>166</v>
      </c>
    </row>
    <row r="166" spans="2:64" s="6" customFormat="1" ht="15.75" customHeight="1">
      <c r="B166" s="18"/>
      <c r="C166" s="111" t="s">
        <v>161</v>
      </c>
      <c r="D166" s="111" t="s">
        <v>138</v>
      </c>
      <c r="E166" s="112" t="s">
        <v>402</v>
      </c>
      <c r="F166" s="171" t="s">
        <v>403</v>
      </c>
      <c r="G166" s="172"/>
      <c r="H166" s="172"/>
      <c r="I166" s="172"/>
      <c r="J166" s="113" t="s">
        <v>351</v>
      </c>
      <c r="K166" s="114">
        <v>1</v>
      </c>
      <c r="L166" s="173"/>
      <c r="M166" s="172"/>
      <c r="N166" s="173"/>
      <c r="O166" s="172"/>
      <c r="P166" s="172"/>
      <c r="Q166" s="172"/>
      <c r="R166" s="19"/>
      <c r="T166" s="115"/>
      <c r="U166" s="25" t="s">
        <v>30</v>
      </c>
      <c r="V166" s="116">
        <v>0</v>
      </c>
      <c r="W166" s="116">
        <f>$V$166*$K$166</f>
        <v>0</v>
      </c>
      <c r="X166" s="116">
        <v>0</v>
      </c>
      <c r="Y166" s="116">
        <f>$X$166*$K$166</f>
        <v>0</v>
      </c>
      <c r="Z166" s="116">
        <v>0</v>
      </c>
      <c r="AA166" s="117">
        <f>$Z$166*$K$166</f>
        <v>0</v>
      </c>
      <c r="AR166" s="6" t="s">
        <v>72</v>
      </c>
      <c r="AT166" s="6" t="s">
        <v>138</v>
      </c>
      <c r="AU166" s="6" t="s">
        <v>76</v>
      </c>
      <c r="AY166" s="6" t="s">
        <v>136</v>
      </c>
      <c r="BE166" s="118">
        <f>IF($U$166="základní",$N$166,0)</f>
        <v>0</v>
      </c>
      <c r="BF166" s="118">
        <f>IF($U$166="snížená",$N$166,0)</f>
        <v>0</v>
      </c>
      <c r="BG166" s="118">
        <f>IF($U$166="zákl. přenesená",$N$166,0)</f>
        <v>0</v>
      </c>
      <c r="BH166" s="118">
        <f>IF($U$166="sníž. přenesená",$N$166,0)</f>
        <v>0</v>
      </c>
      <c r="BI166" s="118">
        <f>IF($U$166="nulová",$N$166,0)</f>
        <v>0</v>
      </c>
      <c r="BJ166" s="6" t="s">
        <v>72</v>
      </c>
      <c r="BK166" s="118">
        <f>ROUND($L$166*$K$166,2)</f>
        <v>0</v>
      </c>
      <c r="BL166" s="6" t="s">
        <v>72</v>
      </c>
    </row>
    <row r="167" spans="2:64" s="6" customFormat="1" ht="15.75" customHeight="1">
      <c r="B167" s="18"/>
      <c r="C167" s="111" t="s">
        <v>404</v>
      </c>
      <c r="D167" s="111" t="s">
        <v>138</v>
      </c>
      <c r="E167" s="112" t="s">
        <v>405</v>
      </c>
      <c r="F167" s="171" t="s">
        <v>406</v>
      </c>
      <c r="G167" s="172"/>
      <c r="H167" s="172"/>
      <c r="I167" s="172"/>
      <c r="J167" s="113" t="s">
        <v>407</v>
      </c>
      <c r="K167" s="114">
        <v>1</v>
      </c>
      <c r="L167" s="173"/>
      <c r="M167" s="172"/>
      <c r="N167" s="173"/>
      <c r="O167" s="172"/>
      <c r="P167" s="172"/>
      <c r="Q167" s="172"/>
      <c r="R167" s="19"/>
      <c r="T167" s="115"/>
      <c r="U167" s="25" t="s">
        <v>30</v>
      </c>
      <c r="V167" s="116">
        <v>0</v>
      </c>
      <c r="W167" s="116">
        <f>$V$167*$K$167</f>
        <v>0</v>
      </c>
      <c r="X167" s="116">
        <v>0</v>
      </c>
      <c r="Y167" s="116">
        <f>$X$167*$K$167</f>
        <v>0</v>
      </c>
      <c r="Z167" s="116">
        <v>0</v>
      </c>
      <c r="AA167" s="117">
        <f>$Z$167*$K$167</f>
        <v>0</v>
      </c>
      <c r="AR167" s="6" t="s">
        <v>72</v>
      </c>
      <c r="AT167" s="6" t="s">
        <v>138</v>
      </c>
      <c r="AU167" s="6" t="s">
        <v>76</v>
      </c>
      <c r="AY167" s="6" t="s">
        <v>136</v>
      </c>
      <c r="BE167" s="118">
        <f>IF($U$167="základní",$N$167,0)</f>
        <v>0</v>
      </c>
      <c r="BF167" s="118">
        <f>IF($U$167="snížená",$N$167,0)</f>
        <v>0</v>
      </c>
      <c r="BG167" s="118">
        <f>IF($U$167="zákl. přenesená",$N$167,0)</f>
        <v>0</v>
      </c>
      <c r="BH167" s="118">
        <f>IF($U$167="sníž. přenesená",$N$167,0)</f>
        <v>0</v>
      </c>
      <c r="BI167" s="118">
        <f>IF($U$167="nulová",$N$167,0)</f>
        <v>0</v>
      </c>
      <c r="BJ167" s="6" t="s">
        <v>72</v>
      </c>
      <c r="BK167" s="118">
        <f>ROUND($L$167*$K$167,2)</f>
        <v>0</v>
      </c>
      <c r="BL167" s="6" t="s">
        <v>72</v>
      </c>
    </row>
    <row r="168" spans="2:64" s="6" customFormat="1" ht="15.75" customHeight="1">
      <c r="B168" s="18"/>
      <c r="C168" s="111" t="s">
        <v>408</v>
      </c>
      <c r="D168" s="111" t="s">
        <v>138</v>
      </c>
      <c r="E168" s="112" t="s">
        <v>409</v>
      </c>
      <c r="F168" s="171" t="s">
        <v>410</v>
      </c>
      <c r="G168" s="172"/>
      <c r="H168" s="172"/>
      <c r="I168" s="172"/>
      <c r="J168" s="113" t="s">
        <v>351</v>
      </c>
      <c r="K168" s="114">
        <v>1</v>
      </c>
      <c r="L168" s="173"/>
      <c r="M168" s="172"/>
      <c r="N168" s="173"/>
      <c r="O168" s="172"/>
      <c r="P168" s="172"/>
      <c r="Q168" s="172"/>
      <c r="R168" s="19"/>
      <c r="T168" s="115"/>
      <c r="U168" s="25" t="s">
        <v>30</v>
      </c>
      <c r="V168" s="116">
        <v>0</v>
      </c>
      <c r="W168" s="116">
        <f>$V$168*$K$168</f>
        <v>0</v>
      </c>
      <c r="X168" s="116">
        <v>0</v>
      </c>
      <c r="Y168" s="116">
        <f>$X$168*$K$168</f>
        <v>0</v>
      </c>
      <c r="Z168" s="116">
        <v>0</v>
      </c>
      <c r="AA168" s="117">
        <f>$Z$168*$K$168</f>
        <v>0</v>
      </c>
      <c r="AR168" s="6" t="s">
        <v>72</v>
      </c>
      <c r="AT168" s="6" t="s">
        <v>138</v>
      </c>
      <c r="AU168" s="6" t="s">
        <v>76</v>
      </c>
      <c r="AY168" s="6" t="s">
        <v>136</v>
      </c>
      <c r="BE168" s="118">
        <f>IF($U$168="základní",$N$168,0)</f>
        <v>0</v>
      </c>
      <c r="BF168" s="118">
        <f>IF($U$168="snížená",$N$168,0)</f>
        <v>0</v>
      </c>
      <c r="BG168" s="118">
        <f>IF($U$168="zákl. přenesená",$N$168,0)</f>
        <v>0</v>
      </c>
      <c r="BH168" s="118">
        <f>IF($U$168="sníž. přenesená",$N$168,0)</f>
        <v>0</v>
      </c>
      <c r="BI168" s="118">
        <f>IF($U$168="nulová",$N$168,0)</f>
        <v>0</v>
      </c>
      <c r="BJ168" s="6" t="s">
        <v>72</v>
      </c>
      <c r="BK168" s="118">
        <f>ROUND($L$168*$K$168,2)</f>
        <v>0</v>
      </c>
      <c r="BL168" s="6" t="s">
        <v>72</v>
      </c>
    </row>
    <row r="169" spans="2:64" s="6" customFormat="1" ht="15.75" customHeight="1">
      <c r="B169" s="18"/>
      <c r="C169" s="111" t="s">
        <v>207</v>
      </c>
      <c r="D169" s="111" t="s">
        <v>138</v>
      </c>
      <c r="E169" s="112" t="s">
        <v>411</v>
      </c>
      <c r="F169" s="171" t="s">
        <v>412</v>
      </c>
      <c r="G169" s="172"/>
      <c r="H169" s="172"/>
      <c r="I169" s="172"/>
      <c r="J169" s="113" t="s">
        <v>401</v>
      </c>
      <c r="K169" s="114">
        <v>1</v>
      </c>
      <c r="L169" s="173"/>
      <c r="M169" s="172"/>
      <c r="N169" s="173"/>
      <c r="O169" s="172"/>
      <c r="P169" s="172"/>
      <c r="Q169" s="172"/>
      <c r="R169" s="19"/>
      <c r="T169" s="115"/>
      <c r="U169" s="25" t="s">
        <v>30</v>
      </c>
      <c r="V169" s="116">
        <v>0</v>
      </c>
      <c r="W169" s="116">
        <f>$V$169*$K$169</f>
        <v>0</v>
      </c>
      <c r="X169" s="116">
        <v>0</v>
      </c>
      <c r="Y169" s="116">
        <f>$X$169*$K$169</f>
        <v>0</v>
      </c>
      <c r="Z169" s="116">
        <v>0</v>
      </c>
      <c r="AA169" s="117">
        <f>$Z$169*$K$169</f>
        <v>0</v>
      </c>
      <c r="AR169" s="6" t="s">
        <v>72</v>
      </c>
      <c r="AT169" s="6" t="s">
        <v>138</v>
      </c>
      <c r="AU169" s="6" t="s">
        <v>76</v>
      </c>
      <c r="AY169" s="6" t="s">
        <v>136</v>
      </c>
      <c r="BE169" s="118">
        <f>IF($U$169="základní",$N$169,0)</f>
        <v>0</v>
      </c>
      <c r="BF169" s="118">
        <f>IF($U$169="snížená",$N$169,0)</f>
        <v>0</v>
      </c>
      <c r="BG169" s="118">
        <f>IF($U$169="zákl. přenesená",$N$169,0)</f>
        <v>0</v>
      </c>
      <c r="BH169" s="118">
        <f>IF($U$169="sníž. přenesená",$N$169,0)</f>
        <v>0</v>
      </c>
      <c r="BI169" s="118">
        <f>IF($U$169="nulová",$N$169,0)</f>
        <v>0</v>
      </c>
      <c r="BJ169" s="6" t="s">
        <v>72</v>
      </c>
      <c r="BK169" s="118">
        <f>ROUND($L$169*$K$169,2)</f>
        <v>0</v>
      </c>
      <c r="BL169" s="6" t="s">
        <v>72</v>
      </c>
    </row>
    <row r="170" spans="2:64" s="6" customFormat="1" ht="27" customHeight="1">
      <c r="B170" s="18"/>
      <c r="C170" s="111" t="s">
        <v>247</v>
      </c>
      <c r="D170" s="111" t="s">
        <v>138</v>
      </c>
      <c r="E170" s="112" t="s">
        <v>413</v>
      </c>
      <c r="F170" s="171" t="s">
        <v>414</v>
      </c>
      <c r="G170" s="172"/>
      <c r="H170" s="172"/>
      <c r="I170" s="172"/>
      <c r="J170" s="113" t="s">
        <v>351</v>
      </c>
      <c r="K170" s="114">
        <v>1</v>
      </c>
      <c r="L170" s="173"/>
      <c r="M170" s="172"/>
      <c r="N170" s="173"/>
      <c r="O170" s="172"/>
      <c r="P170" s="172"/>
      <c r="Q170" s="172"/>
      <c r="R170" s="19"/>
      <c r="T170" s="115"/>
      <c r="U170" s="25" t="s">
        <v>30</v>
      </c>
      <c r="V170" s="116">
        <v>0</v>
      </c>
      <c r="W170" s="116">
        <f>$V$170*$K$170</f>
        <v>0</v>
      </c>
      <c r="X170" s="116">
        <v>0</v>
      </c>
      <c r="Y170" s="116">
        <f>$X$170*$K$170</f>
        <v>0</v>
      </c>
      <c r="Z170" s="116">
        <v>0</v>
      </c>
      <c r="AA170" s="117">
        <f>$Z$170*$K$170</f>
        <v>0</v>
      </c>
      <c r="AR170" s="6" t="s">
        <v>72</v>
      </c>
      <c r="AT170" s="6" t="s">
        <v>138</v>
      </c>
      <c r="AU170" s="6" t="s">
        <v>76</v>
      </c>
      <c r="AY170" s="6" t="s">
        <v>136</v>
      </c>
      <c r="BE170" s="118">
        <f>IF($U$170="základní",$N$170,0)</f>
        <v>0</v>
      </c>
      <c r="BF170" s="118">
        <f>IF($U$170="snížená",$N$170,0)</f>
        <v>0</v>
      </c>
      <c r="BG170" s="118">
        <f>IF($U$170="zákl. přenesená",$N$170,0)</f>
        <v>0</v>
      </c>
      <c r="BH170" s="118">
        <f>IF($U$170="sníž. přenesená",$N$170,0)</f>
        <v>0</v>
      </c>
      <c r="BI170" s="118">
        <f>IF($U$170="nulová",$N$170,0)</f>
        <v>0</v>
      </c>
      <c r="BJ170" s="6" t="s">
        <v>72</v>
      </c>
      <c r="BK170" s="118">
        <f>ROUND($L$170*$K$170,2)</f>
        <v>0</v>
      </c>
      <c r="BL170" s="6" t="s">
        <v>72</v>
      </c>
    </row>
    <row r="171" spans="2:64" s="6" customFormat="1" ht="15.75" customHeight="1">
      <c r="B171" s="18"/>
      <c r="C171" s="111" t="s">
        <v>250</v>
      </c>
      <c r="D171" s="111" t="s">
        <v>138</v>
      </c>
      <c r="E171" s="112" t="s">
        <v>415</v>
      </c>
      <c r="F171" s="171" t="s">
        <v>416</v>
      </c>
      <c r="G171" s="172"/>
      <c r="H171" s="172"/>
      <c r="I171" s="172"/>
      <c r="J171" s="113" t="s">
        <v>417</v>
      </c>
      <c r="K171" s="114">
        <v>1</v>
      </c>
      <c r="L171" s="173"/>
      <c r="M171" s="172"/>
      <c r="N171" s="173"/>
      <c r="O171" s="172"/>
      <c r="P171" s="172"/>
      <c r="Q171" s="172"/>
      <c r="R171" s="19"/>
      <c r="T171" s="115"/>
      <c r="U171" s="25" t="s">
        <v>30</v>
      </c>
      <c r="V171" s="116">
        <v>0</v>
      </c>
      <c r="W171" s="116">
        <f>$V$171*$K$171</f>
        <v>0</v>
      </c>
      <c r="X171" s="116">
        <v>0</v>
      </c>
      <c r="Y171" s="116">
        <f>$X$171*$K$171</f>
        <v>0</v>
      </c>
      <c r="Z171" s="116">
        <v>0</v>
      </c>
      <c r="AA171" s="117">
        <f>$Z$171*$K$171</f>
        <v>0</v>
      </c>
      <c r="AR171" s="6" t="s">
        <v>72</v>
      </c>
      <c r="AT171" s="6" t="s">
        <v>138</v>
      </c>
      <c r="AU171" s="6" t="s">
        <v>76</v>
      </c>
      <c r="AY171" s="6" t="s">
        <v>136</v>
      </c>
      <c r="BE171" s="118">
        <f>IF($U$171="základní",$N$171,0)</f>
        <v>0</v>
      </c>
      <c r="BF171" s="118">
        <f>IF($U$171="snížená",$N$171,0)</f>
        <v>0</v>
      </c>
      <c r="BG171" s="118">
        <f>IF($U$171="zákl. přenesená",$N$171,0)</f>
        <v>0</v>
      </c>
      <c r="BH171" s="118">
        <f>IF($U$171="sníž. přenesená",$N$171,0)</f>
        <v>0</v>
      </c>
      <c r="BI171" s="118">
        <f>IF($U$171="nulová",$N$171,0)</f>
        <v>0</v>
      </c>
      <c r="BJ171" s="6" t="s">
        <v>72</v>
      </c>
      <c r="BK171" s="118">
        <f>ROUND($L$171*$K$171,2)</f>
        <v>0</v>
      </c>
      <c r="BL171" s="6" t="s">
        <v>72</v>
      </c>
    </row>
    <row r="172" spans="2:64" s="6" customFormat="1" ht="15.75" customHeight="1">
      <c r="B172" s="18"/>
      <c r="C172" s="111" t="s">
        <v>253</v>
      </c>
      <c r="D172" s="111" t="s">
        <v>138</v>
      </c>
      <c r="E172" s="112" t="s">
        <v>418</v>
      </c>
      <c r="F172" s="171" t="s">
        <v>419</v>
      </c>
      <c r="G172" s="172"/>
      <c r="H172" s="172"/>
      <c r="I172" s="172"/>
      <c r="J172" s="113" t="s">
        <v>351</v>
      </c>
      <c r="K172" s="114">
        <v>1</v>
      </c>
      <c r="L172" s="173"/>
      <c r="M172" s="172"/>
      <c r="N172" s="173"/>
      <c r="O172" s="172"/>
      <c r="P172" s="172"/>
      <c r="Q172" s="172"/>
      <c r="R172" s="19"/>
      <c r="T172" s="115"/>
      <c r="U172" s="25" t="s">
        <v>30</v>
      </c>
      <c r="V172" s="116">
        <v>0</v>
      </c>
      <c r="W172" s="116">
        <f>$V$172*$K$172</f>
        <v>0</v>
      </c>
      <c r="X172" s="116">
        <v>0</v>
      </c>
      <c r="Y172" s="116">
        <f>$X$172*$K$172</f>
        <v>0</v>
      </c>
      <c r="Z172" s="116">
        <v>0</v>
      </c>
      <c r="AA172" s="117">
        <f>$Z$172*$K$172</f>
        <v>0</v>
      </c>
      <c r="AR172" s="6" t="s">
        <v>72</v>
      </c>
      <c r="AT172" s="6" t="s">
        <v>138</v>
      </c>
      <c r="AU172" s="6" t="s">
        <v>76</v>
      </c>
      <c r="AY172" s="6" t="s">
        <v>136</v>
      </c>
      <c r="BE172" s="118">
        <f>IF($U$172="základní",$N$172,0)</f>
        <v>0</v>
      </c>
      <c r="BF172" s="118">
        <f>IF($U$172="snížená",$N$172,0)</f>
        <v>0</v>
      </c>
      <c r="BG172" s="118">
        <f>IF($U$172="zákl. přenesená",$N$172,0)</f>
        <v>0</v>
      </c>
      <c r="BH172" s="118">
        <f>IF($U$172="sníž. přenesená",$N$172,0)</f>
        <v>0</v>
      </c>
      <c r="BI172" s="118">
        <f>IF($U$172="nulová",$N$172,0)</f>
        <v>0</v>
      </c>
      <c r="BJ172" s="6" t="s">
        <v>72</v>
      </c>
      <c r="BK172" s="118">
        <f>ROUND($L$172*$K$172,2)</f>
        <v>0</v>
      </c>
      <c r="BL172" s="6" t="s">
        <v>72</v>
      </c>
    </row>
    <row r="173" spans="2:64" s="6" customFormat="1" ht="15.75" customHeight="1">
      <c r="B173" s="18"/>
      <c r="C173" s="111" t="s">
        <v>420</v>
      </c>
      <c r="D173" s="111" t="s">
        <v>138</v>
      </c>
      <c r="E173" s="112" t="s">
        <v>421</v>
      </c>
      <c r="F173" s="171" t="s">
        <v>422</v>
      </c>
      <c r="G173" s="172"/>
      <c r="H173" s="172"/>
      <c r="I173" s="172"/>
      <c r="J173" s="113" t="s">
        <v>351</v>
      </c>
      <c r="K173" s="114">
        <v>1</v>
      </c>
      <c r="L173" s="173"/>
      <c r="M173" s="172"/>
      <c r="N173" s="173"/>
      <c r="O173" s="172"/>
      <c r="P173" s="172"/>
      <c r="Q173" s="172"/>
      <c r="R173" s="19"/>
      <c r="T173" s="115"/>
      <c r="U173" s="25" t="s">
        <v>30</v>
      </c>
      <c r="V173" s="116">
        <v>0</v>
      </c>
      <c r="W173" s="116">
        <f>$V$173*$K$173</f>
        <v>0</v>
      </c>
      <c r="X173" s="116">
        <v>0</v>
      </c>
      <c r="Y173" s="116">
        <f>$X$173*$K$173</f>
        <v>0</v>
      </c>
      <c r="Z173" s="116">
        <v>0</v>
      </c>
      <c r="AA173" s="117">
        <f>$Z$173*$K$173</f>
        <v>0</v>
      </c>
      <c r="AR173" s="6" t="s">
        <v>72</v>
      </c>
      <c r="AT173" s="6" t="s">
        <v>138</v>
      </c>
      <c r="AU173" s="6" t="s">
        <v>76</v>
      </c>
      <c r="AY173" s="6" t="s">
        <v>136</v>
      </c>
      <c r="BE173" s="118">
        <f>IF($U$173="základní",$N$173,0)</f>
        <v>0</v>
      </c>
      <c r="BF173" s="118">
        <f>IF($U$173="snížená",$N$173,0)</f>
        <v>0</v>
      </c>
      <c r="BG173" s="118">
        <f>IF($U$173="zákl. přenesená",$N$173,0)</f>
        <v>0</v>
      </c>
      <c r="BH173" s="118">
        <f>IF($U$173="sníž. přenesená",$N$173,0)</f>
        <v>0</v>
      </c>
      <c r="BI173" s="118">
        <f>IF($U$173="nulová",$N$173,0)</f>
        <v>0</v>
      </c>
      <c r="BJ173" s="6" t="s">
        <v>72</v>
      </c>
      <c r="BK173" s="118">
        <f>ROUND($L$173*$K$173,2)</f>
        <v>0</v>
      </c>
      <c r="BL173" s="6" t="s">
        <v>72</v>
      </c>
    </row>
    <row r="174" spans="2:64" s="6" customFormat="1" ht="15.75" customHeight="1">
      <c r="B174" s="18"/>
      <c r="C174" s="111" t="s">
        <v>275</v>
      </c>
      <c r="D174" s="111" t="s">
        <v>138</v>
      </c>
      <c r="E174" s="112" t="s">
        <v>423</v>
      </c>
      <c r="F174" s="171" t="s">
        <v>424</v>
      </c>
      <c r="G174" s="172"/>
      <c r="H174" s="172"/>
      <c r="I174" s="172"/>
      <c r="J174" s="113" t="s">
        <v>351</v>
      </c>
      <c r="K174" s="114">
        <v>1</v>
      </c>
      <c r="L174" s="173"/>
      <c r="M174" s="172"/>
      <c r="N174" s="173"/>
      <c r="O174" s="172"/>
      <c r="P174" s="172"/>
      <c r="Q174" s="172"/>
      <c r="R174" s="19"/>
      <c r="T174" s="115"/>
      <c r="U174" s="25" t="s">
        <v>30</v>
      </c>
      <c r="V174" s="116">
        <v>0</v>
      </c>
      <c r="W174" s="116">
        <f>$V$174*$K$174</f>
        <v>0</v>
      </c>
      <c r="X174" s="116">
        <v>0</v>
      </c>
      <c r="Y174" s="116">
        <f>$X$174*$K$174</f>
        <v>0</v>
      </c>
      <c r="Z174" s="116">
        <v>0</v>
      </c>
      <c r="AA174" s="117">
        <f>$Z$174*$K$174</f>
        <v>0</v>
      </c>
      <c r="AR174" s="6" t="s">
        <v>72</v>
      </c>
      <c r="AT174" s="6" t="s">
        <v>138</v>
      </c>
      <c r="AU174" s="6" t="s">
        <v>76</v>
      </c>
      <c r="AY174" s="6" t="s">
        <v>136</v>
      </c>
      <c r="BE174" s="118">
        <f>IF($U$174="základní",$N$174,0)</f>
        <v>0</v>
      </c>
      <c r="BF174" s="118">
        <f>IF($U$174="snížená",$N$174,0)</f>
        <v>0</v>
      </c>
      <c r="BG174" s="118">
        <f>IF($U$174="zákl. přenesená",$N$174,0)</f>
        <v>0</v>
      </c>
      <c r="BH174" s="118">
        <f>IF($U$174="sníž. přenesená",$N$174,0)</f>
        <v>0</v>
      </c>
      <c r="BI174" s="118">
        <f>IF($U$174="nulová",$N$174,0)</f>
        <v>0</v>
      </c>
      <c r="BJ174" s="6" t="s">
        <v>72</v>
      </c>
      <c r="BK174" s="118">
        <f>ROUND($L$174*$K$174,2)</f>
        <v>0</v>
      </c>
      <c r="BL174" s="6" t="s">
        <v>72</v>
      </c>
    </row>
    <row r="175" spans="2:64" s="6" customFormat="1" ht="15.75" customHeight="1">
      <c r="B175" s="18"/>
      <c r="C175" s="111" t="s">
        <v>425</v>
      </c>
      <c r="D175" s="111" t="s">
        <v>138</v>
      </c>
      <c r="E175" s="112" t="s">
        <v>426</v>
      </c>
      <c r="F175" s="171" t="s">
        <v>427</v>
      </c>
      <c r="G175" s="172"/>
      <c r="H175" s="172"/>
      <c r="I175" s="172"/>
      <c r="J175" s="113" t="s">
        <v>417</v>
      </c>
      <c r="K175" s="114">
        <v>1</v>
      </c>
      <c r="L175" s="173"/>
      <c r="M175" s="172"/>
      <c r="N175" s="173"/>
      <c r="O175" s="172"/>
      <c r="P175" s="172"/>
      <c r="Q175" s="172"/>
      <c r="R175" s="19"/>
      <c r="T175" s="115"/>
      <c r="U175" s="25" t="s">
        <v>30</v>
      </c>
      <c r="V175" s="116">
        <v>0</v>
      </c>
      <c r="W175" s="116">
        <f>$V$175*$K$175</f>
        <v>0</v>
      </c>
      <c r="X175" s="116">
        <v>0</v>
      </c>
      <c r="Y175" s="116">
        <f>$X$175*$K$175</f>
        <v>0</v>
      </c>
      <c r="Z175" s="116">
        <v>0</v>
      </c>
      <c r="AA175" s="117">
        <f>$Z$175*$K$175</f>
        <v>0</v>
      </c>
      <c r="AR175" s="6" t="s">
        <v>72</v>
      </c>
      <c r="AT175" s="6" t="s">
        <v>138</v>
      </c>
      <c r="AU175" s="6" t="s">
        <v>76</v>
      </c>
      <c r="AY175" s="6" t="s">
        <v>136</v>
      </c>
      <c r="BE175" s="118">
        <f>IF($U$175="základní",$N$175,0)</f>
        <v>0</v>
      </c>
      <c r="BF175" s="118">
        <f>IF($U$175="snížená",$N$175,0)</f>
        <v>0</v>
      </c>
      <c r="BG175" s="118">
        <f>IF($U$175="zákl. přenesená",$N$175,0)</f>
        <v>0</v>
      </c>
      <c r="BH175" s="118">
        <f>IF($U$175="sníž. přenesená",$N$175,0)</f>
        <v>0</v>
      </c>
      <c r="BI175" s="118">
        <f>IF($U$175="nulová",$N$175,0)</f>
        <v>0</v>
      </c>
      <c r="BJ175" s="6" t="s">
        <v>72</v>
      </c>
      <c r="BK175" s="118">
        <f>ROUND($L$175*$K$175,2)</f>
        <v>0</v>
      </c>
      <c r="BL175" s="6" t="s">
        <v>72</v>
      </c>
    </row>
    <row r="176" spans="2:64" s="6" customFormat="1" ht="15.75" customHeight="1">
      <c r="B176" s="18"/>
      <c r="C176" s="111" t="s">
        <v>238</v>
      </c>
      <c r="D176" s="111" t="s">
        <v>138</v>
      </c>
      <c r="E176" s="112" t="s">
        <v>428</v>
      </c>
      <c r="F176" s="171" t="s">
        <v>429</v>
      </c>
      <c r="G176" s="172"/>
      <c r="H176" s="172"/>
      <c r="I176" s="172"/>
      <c r="J176" s="113" t="s">
        <v>332</v>
      </c>
      <c r="K176" s="114">
        <v>173.62</v>
      </c>
      <c r="L176" s="173"/>
      <c r="M176" s="172"/>
      <c r="N176" s="173"/>
      <c r="O176" s="172"/>
      <c r="P176" s="172"/>
      <c r="Q176" s="172"/>
      <c r="R176" s="19"/>
      <c r="T176" s="115"/>
      <c r="U176" s="25" t="s">
        <v>30</v>
      </c>
      <c r="V176" s="116">
        <v>0</v>
      </c>
      <c r="W176" s="116">
        <f>$V$176*$K$176</f>
        <v>0</v>
      </c>
      <c r="X176" s="116">
        <v>0</v>
      </c>
      <c r="Y176" s="116">
        <f>$X$176*$K$176</f>
        <v>0</v>
      </c>
      <c r="Z176" s="116">
        <v>0</v>
      </c>
      <c r="AA176" s="117">
        <f>$Z$176*$K$176</f>
        <v>0</v>
      </c>
      <c r="AR176" s="6" t="s">
        <v>166</v>
      </c>
      <c r="AT176" s="6" t="s">
        <v>138</v>
      </c>
      <c r="AU176" s="6" t="s">
        <v>76</v>
      </c>
      <c r="AY176" s="6" t="s">
        <v>136</v>
      </c>
      <c r="BE176" s="118">
        <f>IF($U$176="základní",$N$176,0)</f>
        <v>0</v>
      </c>
      <c r="BF176" s="118">
        <f>IF($U$176="snížená",$N$176,0)</f>
        <v>0</v>
      </c>
      <c r="BG176" s="118">
        <f>IF($U$176="zákl. přenesená",$N$176,0)</f>
        <v>0</v>
      </c>
      <c r="BH176" s="118">
        <f>IF($U$176="sníž. přenesená",$N$176,0)</f>
        <v>0</v>
      </c>
      <c r="BI176" s="118">
        <f>IF($U$176="nulová",$N$176,0)</f>
        <v>0</v>
      </c>
      <c r="BJ176" s="6" t="s">
        <v>72</v>
      </c>
      <c r="BK176" s="118">
        <f>ROUND($L$176*$K$176,2)</f>
        <v>0</v>
      </c>
      <c r="BL176" s="6" t="s">
        <v>166</v>
      </c>
    </row>
    <row r="177" spans="2:64" s="101" customFormat="1" ht="30.75" customHeight="1">
      <c r="B177" s="102"/>
      <c r="D177" s="110" t="s">
        <v>295</v>
      </c>
      <c r="N177" s="177"/>
      <c r="O177" s="176"/>
      <c r="P177" s="176"/>
      <c r="Q177" s="176"/>
      <c r="R177" s="105"/>
      <c r="T177" s="106"/>
      <c r="W177" s="107">
        <f>SUM($W$178:$W$182)</f>
        <v>18.077999999999999</v>
      </c>
      <c r="Y177" s="107">
        <f>SUM($Y$178:$Y$182)</f>
        <v>0.10170999999999999</v>
      </c>
      <c r="AA177" s="108">
        <f>SUM($AA$178:$AA$182)</f>
        <v>0</v>
      </c>
      <c r="AR177" s="104" t="s">
        <v>76</v>
      </c>
      <c r="AT177" s="104" t="s">
        <v>64</v>
      </c>
      <c r="AU177" s="104" t="s">
        <v>72</v>
      </c>
      <c r="AY177" s="104" t="s">
        <v>136</v>
      </c>
      <c r="BK177" s="109">
        <f>SUM($BK$178:$BK$182)</f>
        <v>0</v>
      </c>
    </row>
    <row r="178" spans="2:64" s="6" customFormat="1" ht="27" customHeight="1">
      <c r="B178" s="18"/>
      <c r="C178" s="111" t="s">
        <v>211</v>
      </c>
      <c r="D178" s="111" t="s">
        <v>138</v>
      </c>
      <c r="E178" s="112" t="s">
        <v>430</v>
      </c>
      <c r="F178" s="171" t="s">
        <v>431</v>
      </c>
      <c r="G178" s="172"/>
      <c r="H178" s="172"/>
      <c r="I178" s="172"/>
      <c r="J178" s="113" t="s">
        <v>210</v>
      </c>
      <c r="K178" s="114">
        <v>7</v>
      </c>
      <c r="L178" s="173"/>
      <c r="M178" s="172"/>
      <c r="N178" s="173"/>
      <c r="O178" s="172"/>
      <c r="P178" s="172"/>
      <c r="Q178" s="172"/>
      <c r="R178" s="19"/>
      <c r="T178" s="115"/>
      <c r="U178" s="25" t="s">
        <v>30</v>
      </c>
      <c r="V178" s="116">
        <v>0.45900000000000002</v>
      </c>
      <c r="W178" s="116">
        <f>$V$178*$K$178</f>
        <v>3.2130000000000001</v>
      </c>
      <c r="X178" s="116">
        <v>1.99E-3</v>
      </c>
      <c r="Y178" s="116">
        <f>$X$178*$K$178</f>
        <v>1.393E-2</v>
      </c>
      <c r="Z178" s="116">
        <v>0</v>
      </c>
      <c r="AA178" s="117">
        <f>$Z$178*$K$178</f>
        <v>0</v>
      </c>
      <c r="AR178" s="6" t="s">
        <v>166</v>
      </c>
      <c r="AT178" s="6" t="s">
        <v>138</v>
      </c>
      <c r="AU178" s="6" t="s">
        <v>76</v>
      </c>
      <c r="AY178" s="6" t="s">
        <v>136</v>
      </c>
      <c r="BE178" s="118">
        <f>IF($U$178="základní",$N$178,0)</f>
        <v>0</v>
      </c>
      <c r="BF178" s="118">
        <f>IF($U$178="snížená",$N$178,0)</f>
        <v>0</v>
      </c>
      <c r="BG178" s="118">
        <f>IF($U$178="zákl. přenesená",$N$178,0)</f>
        <v>0</v>
      </c>
      <c r="BH178" s="118">
        <f>IF($U$178="sníž. přenesená",$N$178,0)</f>
        <v>0</v>
      </c>
      <c r="BI178" s="118">
        <f>IF($U$178="nulová",$N$178,0)</f>
        <v>0</v>
      </c>
      <c r="BJ178" s="6" t="s">
        <v>72</v>
      </c>
      <c r="BK178" s="118">
        <f>ROUND($L$178*$K$178,2)</f>
        <v>0</v>
      </c>
      <c r="BL178" s="6" t="s">
        <v>166</v>
      </c>
    </row>
    <row r="179" spans="2:64" s="6" customFormat="1" ht="27" customHeight="1">
      <c r="B179" s="18"/>
      <c r="C179" s="111" t="s">
        <v>214</v>
      </c>
      <c r="D179" s="111" t="s">
        <v>138</v>
      </c>
      <c r="E179" s="112" t="s">
        <v>432</v>
      </c>
      <c r="F179" s="171" t="s">
        <v>433</v>
      </c>
      <c r="G179" s="172"/>
      <c r="H179" s="172"/>
      <c r="I179" s="172"/>
      <c r="J179" s="113" t="s">
        <v>210</v>
      </c>
      <c r="K179" s="114">
        <v>6</v>
      </c>
      <c r="L179" s="173"/>
      <c r="M179" s="172"/>
      <c r="N179" s="173"/>
      <c r="O179" s="172"/>
      <c r="P179" s="172"/>
      <c r="Q179" s="172"/>
      <c r="R179" s="19"/>
      <c r="T179" s="115"/>
      <c r="U179" s="25" t="s">
        <v>30</v>
      </c>
      <c r="V179" s="116">
        <v>0.65200000000000002</v>
      </c>
      <c r="W179" s="116">
        <f>$V$179*$K$179</f>
        <v>3.9119999999999999</v>
      </c>
      <c r="X179" s="116">
        <v>3.7299999999999998E-3</v>
      </c>
      <c r="Y179" s="116">
        <f>$X$179*$K$179</f>
        <v>2.2379999999999997E-2</v>
      </c>
      <c r="Z179" s="116">
        <v>0</v>
      </c>
      <c r="AA179" s="117">
        <f>$Z$179*$K$179</f>
        <v>0</v>
      </c>
      <c r="AR179" s="6" t="s">
        <v>166</v>
      </c>
      <c r="AT179" s="6" t="s">
        <v>138</v>
      </c>
      <c r="AU179" s="6" t="s">
        <v>76</v>
      </c>
      <c r="AY179" s="6" t="s">
        <v>136</v>
      </c>
      <c r="BE179" s="118">
        <f>IF($U$179="základní",$N$179,0)</f>
        <v>0</v>
      </c>
      <c r="BF179" s="118">
        <f>IF($U$179="snížená",$N$179,0)</f>
        <v>0</v>
      </c>
      <c r="BG179" s="118">
        <f>IF($U$179="zákl. přenesená",$N$179,0)</f>
        <v>0</v>
      </c>
      <c r="BH179" s="118">
        <f>IF($U$179="sníž. přenesená",$N$179,0)</f>
        <v>0</v>
      </c>
      <c r="BI179" s="118">
        <f>IF($U$179="nulová",$N$179,0)</f>
        <v>0</v>
      </c>
      <c r="BJ179" s="6" t="s">
        <v>72</v>
      </c>
      <c r="BK179" s="118">
        <f>ROUND($L$179*$K$179,2)</f>
        <v>0</v>
      </c>
      <c r="BL179" s="6" t="s">
        <v>166</v>
      </c>
    </row>
    <row r="180" spans="2:64" s="6" customFormat="1" ht="27" customHeight="1">
      <c r="B180" s="18"/>
      <c r="C180" s="111" t="s">
        <v>217</v>
      </c>
      <c r="D180" s="111" t="s">
        <v>138</v>
      </c>
      <c r="E180" s="112" t="s">
        <v>434</v>
      </c>
      <c r="F180" s="171" t="s">
        <v>435</v>
      </c>
      <c r="G180" s="172"/>
      <c r="H180" s="172"/>
      <c r="I180" s="172"/>
      <c r="J180" s="113" t="s">
        <v>210</v>
      </c>
      <c r="K180" s="114">
        <v>15</v>
      </c>
      <c r="L180" s="173"/>
      <c r="M180" s="172"/>
      <c r="N180" s="173"/>
      <c r="O180" s="172"/>
      <c r="P180" s="172"/>
      <c r="Q180" s="172"/>
      <c r="R180" s="19"/>
      <c r="T180" s="115"/>
      <c r="U180" s="25" t="s">
        <v>30</v>
      </c>
      <c r="V180" s="116">
        <v>0.69099999999999995</v>
      </c>
      <c r="W180" s="116">
        <f>$V$180*$K$180</f>
        <v>10.364999999999998</v>
      </c>
      <c r="X180" s="116">
        <v>4.3600000000000002E-3</v>
      </c>
      <c r="Y180" s="116">
        <f>$X$180*$K$180</f>
        <v>6.54E-2</v>
      </c>
      <c r="Z180" s="116">
        <v>0</v>
      </c>
      <c r="AA180" s="117">
        <f>$Z$180*$K$180</f>
        <v>0</v>
      </c>
      <c r="AR180" s="6" t="s">
        <v>166</v>
      </c>
      <c r="AT180" s="6" t="s">
        <v>138</v>
      </c>
      <c r="AU180" s="6" t="s">
        <v>76</v>
      </c>
      <c r="AY180" s="6" t="s">
        <v>136</v>
      </c>
      <c r="BE180" s="118">
        <f>IF($U$180="základní",$N$180,0)</f>
        <v>0</v>
      </c>
      <c r="BF180" s="118">
        <f>IF($U$180="snížená",$N$180,0)</f>
        <v>0</v>
      </c>
      <c r="BG180" s="118">
        <f>IF($U$180="zákl. přenesená",$N$180,0)</f>
        <v>0</v>
      </c>
      <c r="BH180" s="118">
        <f>IF($U$180="sníž. přenesená",$N$180,0)</f>
        <v>0</v>
      </c>
      <c r="BI180" s="118">
        <f>IF($U$180="nulová",$N$180,0)</f>
        <v>0</v>
      </c>
      <c r="BJ180" s="6" t="s">
        <v>72</v>
      </c>
      <c r="BK180" s="118">
        <f>ROUND($L$180*$K$180,2)</f>
        <v>0</v>
      </c>
      <c r="BL180" s="6" t="s">
        <v>166</v>
      </c>
    </row>
    <row r="181" spans="2:64" s="6" customFormat="1" ht="27" customHeight="1">
      <c r="B181" s="18"/>
      <c r="C181" s="111" t="s">
        <v>436</v>
      </c>
      <c r="D181" s="111" t="s">
        <v>138</v>
      </c>
      <c r="E181" s="112" t="s">
        <v>437</v>
      </c>
      <c r="F181" s="171" t="s">
        <v>438</v>
      </c>
      <c r="G181" s="172"/>
      <c r="H181" s="172"/>
      <c r="I181" s="172"/>
      <c r="J181" s="113" t="s">
        <v>210</v>
      </c>
      <c r="K181" s="114">
        <v>28</v>
      </c>
      <c r="L181" s="173"/>
      <c r="M181" s="172"/>
      <c r="N181" s="173"/>
      <c r="O181" s="172"/>
      <c r="P181" s="172"/>
      <c r="Q181" s="172"/>
      <c r="R181" s="19"/>
      <c r="T181" s="115"/>
      <c r="U181" s="25" t="s">
        <v>30</v>
      </c>
      <c r="V181" s="116">
        <v>2.1000000000000001E-2</v>
      </c>
      <c r="W181" s="116">
        <f>$V$181*$K$181</f>
        <v>0.58800000000000008</v>
      </c>
      <c r="X181" s="116">
        <v>0</v>
      </c>
      <c r="Y181" s="116">
        <f>$X$181*$K$181</f>
        <v>0</v>
      </c>
      <c r="Z181" s="116">
        <v>0</v>
      </c>
      <c r="AA181" s="117">
        <f>$Z$181*$K$181</f>
        <v>0</v>
      </c>
      <c r="AR181" s="6" t="s">
        <v>166</v>
      </c>
      <c r="AT181" s="6" t="s">
        <v>138</v>
      </c>
      <c r="AU181" s="6" t="s">
        <v>76</v>
      </c>
      <c r="AY181" s="6" t="s">
        <v>136</v>
      </c>
      <c r="BE181" s="118">
        <f>IF($U$181="základní",$N$181,0)</f>
        <v>0</v>
      </c>
      <c r="BF181" s="118">
        <f>IF($U$181="snížená",$N$181,0)</f>
        <v>0</v>
      </c>
      <c r="BG181" s="118">
        <f>IF($U$181="zákl. přenesená",$N$181,0)</f>
        <v>0</v>
      </c>
      <c r="BH181" s="118">
        <f>IF($U$181="sníž. přenesená",$N$181,0)</f>
        <v>0</v>
      </c>
      <c r="BI181" s="118">
        <f>IF($U$181="nulová",$N$181,0)</f>
        <v>0</v>
      </c>
      <c r="BJ181" s="6" t="s">
        <v>72</v>
      </c>
      <c r="BK181" s="118">
        <f>ROUND($L$181*$K$181,2)</f>
        <v>0</v>
      </c>
      <c r="BL181" s="6" t="s">
        <v>166</v>
      </c>
    </row>
    <row r="182" spans="2:64" s="6" customFormat="1" ht="27" customHeight="1">
      <c r="B182" s="18"/>
      <c r="C182" s="111" t="s">
        <v>241</v>
      </c>
      <c r="D182" s="111" t="s">
        <v>138</v>
      </c>
      <c r="E182" s="112" t="s">
        <v>439</v>
      </c>
      <c r="F182" s="171" t="s">
        <v>440</v>
      </c>
      <c r="G182" s="172"/>
      <c r="H182" s="172"/>
      <c r="I182" s="172"/>
      <c r="J182" s="113" t="s">
        <v>332</v>
      </c>
      <c r="K182" s="114">
        <v>124.386</v>
      </c>
      <c r="L182" s="173"/>
      <c r="M182" s="172"/>
      <c r="N182" s="173"/>
      <c r="O182" s="172"/>
      <c r="P182" s="172"/>
      <c r="Q182" s="172"/>
      <c r="R182" s="19"/>
      <c r="T182" s="115"/>
      <c r="U182" s="25" t="s">
        <v>30</v>
      </c>
      <c r="V182" s="116">
        <v>0</v>
      </c>
      <c r="W182" s="116">
        <f>$V$182*$K$182</f>
        <v>0</v>
      </c>
      <c r="X182" s="116">
        <v>0</v>
      </c>
      <c r="Y182" s="116">
        <f>$X$182*$K$182</f>
        <v>0</v>
      </c>
      <c r="Z182" s="116">
        <v>0</v>
      </c>
      <c r="AA182" s="117">
        <f>$Z$182*$K$182</f>
        <v>0</v>
      </c>
      <c r="AR182" s="6" t="s">
        <v>166</v>
      </c>
      <c r="AT182" s="6" t="s">
        <v>138</v>
      </c>
      <c r="AU182" s="6" t="s">
        <v>76</v>
      </c>
      <c r="AY182" s="6" t="s">
        <v>136</v>
      </c>
      <c r="BE182" s="118">
        <f>IF($U$182="základní",$N$182,0)</f>
        <v>0</v>
      </c>
      <c r="BF182" s="118">
        <f>IF($U$182="snížená",$N$182,0)</f>
        <v>0</v>
      </c>
      <c r="BG182" s="118">
        <f>IF($U$182="zákl. přenesená",$N$182,0)</f>
        <v>0</v>
      </c>
      <c r="BH182" s="118">
        <f>IF($U$182="sníž. přenesená",$N$182,0)</f>
        <v>0</v>
      </c>
      <c r="BI182" s="118">
        <f>IF($U$182="nulová",$N$182,0)</f>
        <v>0</v>
      </c>
      <c r="BJ182" s="6" t="s">
        <v>72</v>
      </c>
      <c r="BK182" s="118">
        <f>ROUND($L$182*$K$182,2)</f>
        <v>0</v>
      </c>
      <c r="BL182" s="6" t="s">
        <v>166</v>
      </c>
    </row>
    <row r="183" spans="2:64" s="101" customFormat="1" ht="30.75" customHeight="1">
      <c r="B183" s="102"/>
      <c r="D183" s="110" t="s">
        <v>296</v>
      </c>
      <c r="N183" s="177"/>
      <c r="O183" s="176"/>
      <c r="P183" s="176"/>
      <c r="Q183" s="176"/>
      <c r="R183" s="105"/>
      <c r="T183" s="106"/>
      <c r="W183" s="107">
        <f>SUM($W$184:$W$204)</f>
        <v>8.9690000000000012</v>
      </c>
      <c r="Y183" s="107">
        <f>SUM($Y$184:$Y$204)</f>
        <v>1.1550000000000001E-2</v>
      </c>
      <c r="AA183" s="108">
        <f>SUM($AA$184:$AA$204)</f>
        <v>0</v>
      </c>
      <c r="AR183" s="104" t="s">
        <v>76</v>
      </c>
      <c r="AT183" s="104" t="s">
        <v>64</v>
      </c>
      <c r="AU183" s="104" t="s">
        <v>72</v>
      </c>
      <c r="AY183" s="104" t="s">
        <v>136</v>
      </c>
      <c r="BK183" s="109">
        <f>SUM($BK$184:$BK$204)</f>
        <v>0</v>
      </c>
    </row>
    <row r="184" spans="2:64" s="6" customFormat="1" ht="27" customHeight="1">
      <c r="B184" s="18"/>
      <c r="C184" s="111" t="s">
        <v>441</v>
      </c>
      <c r="D184" s="111" t="s">
        <v>138</v>
      </c>
      <c r="E184" s="112" t="s">
        <v>442</v>
      </c>
      <c r="F184" s="171" t="s">
        <v>443</v>
      </c>
      <c r="G184" s="172"/>
      <c r="H184" s="172"/>
      <c r="I184" s="172"/>
      <c r="J184" s="113" t="s">
        <v>351</v>
      </c>
      <c r="K184" s="114">
        <v>1</v>
      </c>
      <c r="L184" s="173"/>
      <c r="M184" s="172"/>
      <c r="N184" s="173"/>
      <c r="O184" s="172"/>
      <c r="P184" s="172"/>
      <c r="Q184" s="172"/>
      <c r="R184" s="19"/>
      <c r="T184" s="115"/>
      <c r="U184" s="25" t="s">
        <v>30</v>
      </c>
      <c r="V184" s="116">
        <v>0.35</v>
      </c>
      <c r="W184" s="116">
        <f>$V$184*$K$184</f>
        <v>0.35</v>
      </c>
      <c r="X184" s="116">
        <v>1.14E-3</v>
      </c>
      <c r="Y184" s="116">
        <f>$X$184*$K$184</f>
        <v>1.14E-3</v>
      </c>
      <c r="Z184" s="116">
        <v>0</v>
      </c>
      <c r="AA184" s="117">
        <f>$Z$184*$K$184</f>
        <v>0</v>
      </c>
      <c r="AR184" s="6" t="s">
        <v>166</v>
      </c>
      <c r="AT184" s="6" t="s">
        <v>138</v>
      </c>
      <c r="AU184" s="6" t="s">
        <v>76</v>
      </c>
      <c r="AY184" s="6" t="s">
        <v>136</v>
      </c>
      <c r="BE184" s="118">
        <f>IF($U$184="základní",$N$184,0)</f>
        <v>0</v>
      </c>
      <c r="BF184" s="118">
        <f>IF($U$184="snížená",$N$184,0)</f>
        <v>0</v>
      </c>
      <c r="BG184" s="118">
        <f>IF($U$184="zákl. přenesená",$N$184,0)</f>
        <v>0</v>
      </c>
      <c r="BH184" s="118">
        <f>IF($U$184="sníž. přenesená",$N$184,0)</f>
        <v>0</v>
      </c>
      <c r="BI184" s="118">
        <f>IF($U$184="nulová",$N$184,0)</f>
        <v>0</v>
      </c>
      <c r="BJ184" s="6" t="s">
        <v>72</v>
      </c>
      <c r="BK184" s="118">
        <f>ROUND($L$184*$K$184,2)</f>
        <v>0</v>
      </c>
      <c r="BL184" s="6" t="s">
        <v>166</v>
      </c>
    </row>
    <row r="185" spans="2:64" s="6" customFormat="1" ht="27" customHeight="1">
      <c r="B185" s="18"/>
      <c r="C185" s="111" t="s">
        <v>444</v>
      </c>
      <c r="D185" s="111" t="s">
        <v>138</v>
      </c>
      <c r="E185" s="112" t="s">
        <v>445</v>
      </c>
      <c r="F185" s="171" t="s">
        <v>446</v>
      </c>
      <c r="G185" s="172"/>
      <c r="H185" s="172"/>
      <c r="I185" s="172"/>
      <c r="J185" s="113" t="s">
        <v>351</v>
      </c>
      <c r="K185" s="114">
        <v>1</v>
      </c>
      <c r="L185" s="173"/>
      <c r="M185" s="172"/>
      <c r="N185" s="173"/>
      <c r="O185" s="172"/>
      <c r="P185" s="172"/>
      <c r="Q185" s="172"/>
      <c r="R185" s="19"/>
      <c r="T185" s="115"/>
      <c r="U185" s="25" t="s">
        <v>30</v>
      </c>
      <c r="V185" s="116">
        <v>0.38100000000000001</v>
      </c>
      <c r="W185" s="116">
        <f>$V$185*$K$185</f>
        <v>0.38100000000000001</v>
      </c>
      <c r="X185" s="116">
        <v>5.5000000000000003E-4</v>
      </c>
      <c r="Y185" s="116">
        <f>$X$185*$K$185</f>
        <v>5.5000000000000003E-4</v>
      </c>
      <c r="Z185" s="116">
        <v>0</v>
      </c>
      <c r="AA185" s="117">
        <f>$Z$185*$K$185</f>
        <v>0</v>
      </c>
      <c r="AR185" s="6" t="s">
        <v>166</v>
      </c>
      <c r="AT185" s="6" t="s">
        <v>138</v>
      </c>
      <c r="AU185" s="6" t="s">
        <v>76</v>
      </c>
      <c r="AY185" s="6" t="s">
        <v>136</v>
      </c>
      <c r="BE185" s="118">
        <f>IF($U$185="základní",$N$185,0)</f>
        <v>0</v>
      </c>
      <c r="BF185" s="118">
        <f>IF($U$185="snížená",$N$185,0)</f>
        <v>0</v>
      </c>
      <c r="BG185" s="118">
        <f>IF($U$185="zákl. přenesená",$N$185,0)</f>
        <v>0</v>
      </c>
      <c r="BH185" s="118">
        <f>IF($U$185="sníž. přenesená",$N$185,0)</f>
        <v>0</v>
      </c>
      <c r="BI185" s="118">
        <f>IF($U$185="nulová",$N$185,0)</f>
        <v>0</v>
      </c>
      <c r="BJ185" s="6" t="s">
        <v>72</v>
      </c>
      <c r="BK185" s="118">
        <f>ROUND($L$185*$K$185,2)</f>
        <v>0</v>
      </c>
      <c r="BL185" s="6" t="s">
        <v>166</v>
      </c>
    </row>
    <row r="186" spans="2:64" s="6" customFormat="1" ht="27" customHeight="1">
      <c r="B186" s="18"/>
      <c r="C186" s="111" t="s">
        <v>447</v>
      </c>
      <c r="D186" s="111" t="s">
        <v>138</v>
      </c>
      <c r="E186" s="112" t="s">
        <v>448</v>
      </c>
      <c r="F186" s="171" t="s">
        <v>449</v>
      </c>
      <c r="G186" s="172"/>
      <c r="H186" s="172"/>
      <c r="I186" s="172"/>
      <c r="J186" s="113" t="s">
        <v>351</v>
      </c>
      <c r="K186" s="114">
        <v>2</v>
      </c>
      <c r="L186" s="173"/>
      <c r="M186" s="172"/>
      <c r="N186" s="173"/>
      <c r="O186" s="172"/>
      <c r="P186" s="172"/>
      <c r="Q186" s="172"/>
      <c r="R186" s="19"/>
      <c r="T186" s="115"/>
      <c r="U186" s="25" t="s">
        <v>30</v>
      </c>
      <c r="V186" s="116">
        <v>0.433</v>
      </c>
      <c r="W186" s="116">
        <f>$V$186*$K$186</f>
        <v>0.86599999999999999</v>
      </c>
      <c r="X186" s="116">
        <v>2.2100000000000002E-3</v>
      </c>
      <c r="Y186" s="116">
        <f>$X$186*$K$186</f>
        <v>4.4200000000000003E-3</v>
      </c>
      <c r="Z186" s="116">
        <v>0</v>
      </c>
      <c r="AA186" s="117">
        <f>$Z$186*$K$186</f>
        <v>0</v>
      </c>
      <c r="AR186" s="6" t="s">
        <v>166</v>
      </c>
      <c r="AT186" s="6" t="s">
        <v>138</v>
      </c>
      <c r="AU186" s="6" t="s">
        <v>76</v>
      </c>
      <c r="AY186" s="6" t="s">
        <v>136</v>
      </c>
      <c r="BE186" s="118">
        <f>IF($U$186="základní",$N$186,0)</f>
        <v>0</v>
      </c>
      <c r="BF186" s="118">
        <f>IF($U$186="snížená",$N$186,0)</f>
        <v>0</v>
      </c>
      <c r="BG186" s="118">
        <f>IF($U$186="zákl. přenesená",$N$186,0)</f>
        <v>0</v>
      </c>
      <c r="BH186" s="118">
        <f>IF($U$186="sníž. přenesená",$N$186,0)</f>
        <v>0</v>
      </c>
      <c r="BI186" s="118">
        <f>IF($U$186="nulová",$N$186,0)</f>
        <v>0</v>
      </c>
      <c r="BJ186" s="6" t="s">
        <v>72</v>
      </c>
      <c r="BK186" s="118">
        <f>ROUND($L$186*$K$186,2)</f>
        <v>0</v>
      </c>
      <c r="BL186" s="6" t="s">
        <v>166</v>
      </c>
    </row>
    <row r="187" spans="2:64" s="6" customFormat="1" ht="15.75" customHeight="1">
      <c r="B187" s="18"/>
      <c r="C187" s="111" t="s">
        <v>450</v>
      </c>
      <c r="D187" s="111" t="s">
        <v>138</v>
      </c>
      <c r="E187" s="112" t="s">
        <v>451</v>
      </c>
      <c r="F187" s="171" t="s">
        <v>452</v>
      </c>
      <c r="G187" s="172"/>
      <c r="H187" s="172"/>
      <c r="I187" s="172"/>
      <c r="J187" s="113" t="s">
        <v>351</v>
      </c>
      <c r="K187" s="114">
        <v>4</v>
      </c>
      <c r="L187" s="173"/>
      <c r="M187" s="172"/>
      <c r="N187" s="173"/>
      <c r="O187" s="172"/>
      <c r="P187" s="172"/>
      <c r="Q187" s="172"/>
      <c r="R187" s="19"/>
      <c r="T187" s="115"/>
      <c r="U187" s="25" t="s">
        <v>30</v>
      </c>
      <c r="V187" s="116">
        <v>0.27800000000000002</v>
      </c>
      <c r="W187" s="116">
        <f>$V$187*$K$187</f>
        <v>1.1120000000000001</v>
      </c>
      <c r="X187" s="116">
        <v>2.4000000000000001E-4</v>
      </c>
      <c r="Y187" s="116">
        <f>$X$187*$K$187</f>
        <v>9.6000000000000002E-4</v>
      </c>
      <c r="Z187" s="116">
        <v>0</v>
      </c>
      <c r="AA187" s="117">
        <f>$Z$187*$K$187</f>
        <v>0</v>
      </c>
      <c r="AR187" s="6" t="s">
        <v>166</v>
      </c>
      <c r="AT187" s="6" t="s">
        <v>138</v>
      </c>
      <c r="AU187" s="6" t="s">
        <v>76</v>
      </c>
      <c r="AY187" s="6" t="s">
        <v>136</v>
      </c>
      <c r="BE187" s="118">
        <f>IF($U$187="základní",$N$187,0)</f>
        <v>0</v>
      </c>
      <c r="BF187" s="118">
        <f>IF($U$187="snížená",$N$187,0)</f>
        <v>0</v>
      </c>
      <c r="BG187" s="118">
        <f>IF($U$187="zákl. přenesená",$N$187,0)</f>
        <v>0</v>
      </c>
      <c r="BH187" s="118">
        <f>IF($U$187="sníž. přenesená",$N$187,0)</f>
        <v>0</v>
      </c>
      <c r="BI187" s="118">
        <f>IF($U$187="nulová",$N$187,0)</f>
        <v>0</v>
      </c>
      <c r="BJ187" s="6" t="s">
        <v>72</v>
      </c>
      <c r="BK187" s="118">
        <f>ROUND($L$187*$K$187,2)</f>
        <v>0</v>
      </c>
      <c r="BL187" s="6" t="s">
        <v>166</v>
      </c>
    </row>
    <row r="188" spans="2:64" s="6" customFormat="1" ht="27" customHeight="1">
      <c r="B188" s="18"/>
      <c r="C188" s="111" t="s">
        <v>453</v>
      </c>
      <c r="D188" s="111" t="s">
        <v>138</v>
      </c>
      <c r="E188" s="112" t="s">
        <v>454</v>
      </c>
      <c r="F188" s="171" t="s">
        <v>364</v>
      </c>
      <c r="G188" s="172"/>
      <c r="H188" s="172"/>
      <c r="I188" s="172"/>
      <c r="J188" s="113" t="s">
        <v>351</v>
      </c>
      <c r="K188" s="114">
        <v>3</v>
      </c>
      <c r="L188" s="173"/>
      <c r="M188" s="172"/>
      <c r="N188" s="173"/>
      <c r="O188" s="172"/>
      <c r="P188" s="172"/>
      <c r="Q188" s="172"/>
      <c r="R188" s="19"/>
      <c r="T188" s="115"/>
      <c r="U188" s="25" t="s">
        <v>30</v>
      </c>
      <c r="V188" s="116">
        <v>0</v>
      </c>
      <c r="W188" s="116">
        <f>$V$188*$K$188</f>
        <v>0</v>
      </c>
      <c r="X188" s="116">
        <v>0</v>
      </c>
      <c r="Y188" s="116">
        <f>$X$188*$K$188</f>
        <v>0</v>
      </c>
      <c r="Z188" s="116">
        <v>0</v>
      </c>
      <c r="AA188" s="117">
        <f>$Z$188*$K$188</f>
        <v>0</v>
      </c>
      <c r="AR188" s="6" t="s">
        <v>166</v>
      </c>
      <c r="AT188" s="6" t="s">
        <v>138</v>
      </c>
      <c r="AU188" s="6" t="s">
        <v>76</v>
      </c>
      <c r="AY188" s="6" t="s">
        <v>136</v>
      </c>
      <c r="BE188" s="118">
        <f>IF($U$188="základní",$N$188,0)</f>
        <v>0</v>
      </c>
      <c r="BF188" s="118">
        <f>IF($U$188="snížená",$N$188,0)</f>
        <v>0</v>
      </c>
      <c r="BG188" s="118">
        <f>IF($U$188="zákl. přenesená",$N$188,0)</f>
        <v>0</v>
      </c>
      <c r="BH188" s="118">
        <f>IF($U$188="sníž. přenesená",$N$188,0)</f>
        <v>0</v>
      </c>
      <c r="BI188" s="118">
        <f>IF($U$188="nulová",$N$188,0)</f>
        <v>0</v>
      </c>
      <c r="BJ188" s="6" t="s">
        <v>72</v>
      </c>
      <c r="BK188" s="118">
        <f>ROUND($L$188*$K$188,2)</f>
        <v>0</v>
      </c>
      <c r="BL188" s="6" t="s">
        <v>166</v>
      </c>
    </row>
    <row r="189" spans="2:64" s="6" customFormat="1" ht="27" customHeight="1">
      <c r="B189" s="18"/>
      <c r="C189" s="111" t="s">
        <v>232</v>
      </c>
      <c r="D189" s="111" t="s">
        <v>138</v>
      </c>
      <c r="E189" s="112" t="s">
        <v>455</v>
      </c>
      <c r="F189" s="171" t="s">
        <v>456</v>
      </c>
      <c r="G189" s="172"/>
      <c r="H189" s="172"/>
      <c r="I189" s="172"/>
      <c r="J189" s="113" t="s">
        <v>351</v>
      </c>
      <c r="K189" s="114">
        <v>4</v>
      </c>
      <c r="L189" s="173"/>
      <c r="M189" s="172"/>
      <c r="N189" s="173"/>
      <c r="O189" s="172"/>
      <c r="P189" s="172"/>
      <c r="Q189" s="172"/>
      <c r="R189" s="19"/>
      <c r="T189" s="115"/>
      <c r="U189" s="25" t="s">
        <v>30</v>
      </c>
      <c r="V189" s="116">
        <v>0</v>
      </c>
      <c r="W189" s="116">
        <f>$V$189*$K$189</f>
        <v>0</v>
      </c>
      <c r="X189" s="116">
        <v>0</v>
      </c>
      <c r="Y189" s="116">
        <f>$X$189*$K$189</f>
        <v>0</v>
      </c>
      <c r="Z189" s="116">
        <v>0</v>
      </c>
      <c r="AA189" s="117">
        <f>$Z$189*$K$189</f>
        <v>0</v>
      </c>
      <c r="AR189" s="6" t="s">
        <v>166</v>
      </c>
      <c r="AT189" s="6" t="s">
        <v>138</v>
      </c>
      <c r="AU189" s="6" t="s">
        <v>76</v>
      </c>
      <c r="AY189" s="6" t="s">
        <v>136</v>
      </c>
      <c r="BE189" s="118">
        <f>IF($U$189="základní",$N$189,0)</f>
        <v>0</v>
      </c>
      <c r="BF189" s="118">
        <f>IF($U$189="snížená",$N$189,0)</f>
        <v>0</v>
      </c>
      <c r="BG189" s="118">
        <f>IF($U$189="zákl. přenesená",$N$189,0)</f>
        <v>0</v>
      </c>
      <c r="BH189" s="118">
        <f>IF($U$189="sníž. přenesená",$N$189,0)</f>
        <v>0</v>
      </c>
      <c r="BI189" s="118">
        <f>IF($U$189="nulová",$N$189,0)</f>
        <v>0</v>
      </c>
      <c r="BJ189" s="6" t="s">
        <v>72</v>
      </c>
      <c r="BK189" s="118">
        <f>ROUND($L$189*$K$189,2)</f>
        <v>0</v>
      </c>
      <c r="BL189" s="6" t="s">
        <v>166</v>
      </c>
    </row>
    <row r="190" spans="2:64" s="6" customFormat="1" ht="27" customHeight="1">
      <c r="B190" s="18"/>
      <c r="C190" s="111" t="s">
        <v>235</v>
      </c>
      <c r="D190" s="111" t="s">
        <v>138</v>
      </c>
      <c r="E190" s="112" t="s">
        <v>457</v>
      </c>
      <c r="F190" s="171" t="s">
        <v>458</v>
      </c>
      <c r="G190" s="172"/>
      <c r="H190" s="172"/>
      <c r="I190" s="172"/>
      <c r="J190" s="113" t="s">
        <v>351</v>
      </c>
      <c r="K190" s="114">
        <v>7</v>
      </c>
      <c r="L190" s="173"/>
      <c r="M190" s="172"/>
      <c r="N190" s="173"/>
      <c r="O190" s="172"/>
      <c r="P190" s="172"/>
      <c r="Q190" s="172"/>
      <c r="R190" s="19"/>
      <c r="T190" s="115"/>
      <c r="U190" s="25" t="s">
        <v>30</v>
      </c>
      <c r="V190" s="116">
        <v>0</v>
      </c>
      <c r="W190" s="116">
        <f>$V$190*$K$190</f>
        <v>0</v>
      </c>
      <c r="X190" s="116">
        <v>0</v>
      </c>
      <c r="Y190" s="116">
        <f>$X$190*$K$190</f>
        <v>0</v>
      </c>
      <c r="Z190" s="116">
        <v>0</v>
      </c>
      <c r="AA190" s="117">
        <f>$Z$190*$K$190</f>
        <v>0</v>
      </c>
      <c r="AR190" s="6" t="s">
        <v>166</v>
      </c>
      <c r="AT190" s="6" t="s">
        <v>138</v>
      </c>
      <c r="AU190" s="6" t="s">
        <v>76</v>
      </c>
      <c r="AY190" s="6" t="s">
        <v>136</v>
      </c>
      <c r="BE190" s="118">
        <f>IF($U$190="základní",$N$190,0)</f>
        <v>0</v>
      </c>
      <c r="BF190" s="118">
        <f>IF($U$190="snížená",$N$190,0)</f>
        <v>0</v>
      </c>
      <c r="BG190" s="118">
        <f>IF($U$190="zákl. přenesená",$N$190,0)</f>
        <v>0</v>
      </c>
      <c r="BH190" s="118">
        <f>IF($U$190="sníž. přenesená",$N$190,0)</f>
        <v>0</v>
      </c>
      <c r="BI190" s="118">
        <f>IF($U$190="nulová",$N$190,0)</f>
        <v>0</v>
      </c>
      <c r="BJ190" s="6" t="s">
        <v>72</v>
      </c>
      <c r="BK190" s="118">
        <f>ROUND($L$190*$K$190,2)</f>
        <v>0</v>
      </c>
      <c r="BL190" s="6" t="s">
        <v>166</v>
      </c>
    </row>
    <row r="191" spans="2:64" s="6" customFormat="1" ht="27" customHeight="1">
      <c r="B191" s="18"/>
      <c r="C191" s="111" t="s">
        <v>256</v>
      </c>
      <c r="D191" s="111" t="s">
        <v>138</v>
      </c>
      <c r="E191" s="112" t="s">
        <v>459</v>
      </c>
      <c r="F191" s="171" t="s">
        <v>375</v>
      </c>
      <c r="G191" s="172"/>
      <c r="H191" s="172"/>
      <c r="I191" s="172"/>
      <c r="J191" s="113" t="s">
        <v>351</v>
      </c>
      <c r="K191" s="114">
        <v>1</v>
      </c>
      <c r="L191" s="173"/>
      <c r="M191" s="172"/>
      <c r="N191" s="173"/>
      <c r="O191" s="172"/>
      <c r="P191" s="172"/>
      <c r="Q191" s="172"/>
      <c r="R191" s="19"/>
      <c r="T191" s="115"/>
      <c r="U191" s="25" t="s">
        <v>30</v>
      </c>
      <c r="V191" s="116">
        <v>0</v>
      </c>
      <c r="W191" s="116">
        <f>$V$191*$K$191</f>
        <v>0</v>
      </c>
      <c r="X191" s="116">
        <v>0</v>
      </c>
      <c r="Y191" s="116">
        <f>$X$191*$K$191</f>
        <v>0</v>
      </c>
      <c r="Z191" s="116">
        <v>0</v>
      </c>
      <c r="AA191" s="117">
        <f>$Z$191*$K$191</f>
        <v>0</v>
      </c>
      <c r="AR191" s="6" t="s">
        <v>166</v>
      </c>
      <c r="AT191" s="6" t="s">
        <v>138</v>
      </c>
      <c r="AU191" s="6" t="s">
        <v>76</v>
      </c>
      <c r="AY191" s="6" t="s">
        <v>136</v>
      </c>
      <c r="BE191" s="118">
        <f>IF($U$191="základní",$N$191,0)</f>
        <v>0</v>
      </c>
      <c r="BF191" s="118">
        <f>IF($U$191="snížená",$N$191,0)</f>
        <v>0</v>
      </c>
      <c r="BG191" s="118">
        <f>IF($U$191="zákl. přenesená",$N$191,0)</f>
        <v>0</v>
      </c>
      <c r="BH191" s="118">
        <f>IF($U$191="sníž. přenesená",$N$191,0)</f>
        <v>0</v>
      </c>
      <c r="BI191" s="118">
        <f>IF($U$191="nulová",$N$191,0)</f>
        <v>0</v>
      </c>
      <c r="BJ191" s="6" t="s">
        <v>72</v>
      </c>
      <c r="BK191" s="118">
        <f>ROUND($L$191*$K$191,2)</f>
        <v>0</v>
      </c>
      <c r="BL191" s="6" t="s">
        <v>166</v>
      </c>
    </row>
    <row r="192" spans="2:64" s="6" customFormat="1" ht="15.75" customHeight="1">
      <c r="B192" s="18"/>
      <c r="C192" s="111" t="s">
        <v>266</v>
      </c>
      <c r="D192" s="111" t="s">
        <v>138</v>
      </c>
      <c r="E192" s="112" t="s">
        <v>460</v>
      </c>
      <c r="F192" s="171" t="s">
        <v>461</v>
      </c>
      <c r="G192" s="172"/>
      <c r="H192" s="172"/>
      <c r="I192" s="172"/>
      <c r="J192" s="113" t="s">
        <v>351</v>
      </c>
      <c r="K192" s="114">
        <v>1</v>
      </c>
      <c r="L192" s="173"/>
      <c r="M192" s="172"/>
      <c r="N192" s="173"/>
      <c r="O192" s="172"/>
      <c r="P192" s="172"/>
      <c r="Q192" s="172"/>
      <c r="R192" s="19"/>
      <c r="T192" s="115"/>
      <c r="U192" s="25" t="s">
        <v>30</v>
      </c>
      <c r="V192" s="116">
        <v>0</v>
      </c>
      <c r="W192" s="116">
        <f>$V$192*$K$192</f>
        <v>0</v>
      </c>
      <c r="X192" s="116">
        <v>0</v>
      </c>
      <c r="Y192" s="116">
        <f>$X$192*$K$192</f>
        <v>0</v>
      </c>
      <c r="Z192" s="116">
        <v>0</v>
      </c>
      <c r="AA192" s="117">
        <f>$Z$192*$K$192</f>
        <v>0</v>
      </c>
      <c r="AR192" s="6" t="s">
        <v>166</v>
      </c>
      <c r="AT192" s="6" t="s">
        <v>138</v>
      </c>
      <c r="AU192" s="6" t="s">
        <v>76</v>
      </c>
      <c r="AY192" s="6" t="s">
        <v>136</v>
      </c>
      <c r="BE192" s="118">
        <f>IF($U$192="základní",$N$192,0)</f>
        <v>0</v>
      </c>
      <c r="BF192" s="118">
        <f>IF($U$192="snížená",$N$192,0)</f>
        <v>0</v>
      </c>
      <c r="BG192" s="118">
        <f>IF($U$192="zákl. přenesená",$N$192,0)</f>
        <v>0</v>
      </c>
      <c r="BH192" s="118">
        <f>IF($U$192="sníž. přenesená",$N$192,0)</f>
        <v>0</v>
      </c>
      <c r="BI192" s="118">
        <f>IF($U$192="nulová",$N$192,0)</f>
        <v>0</v>
      </c>
      <c r="BJ192" s="6" t="s">
        <v>72</v>
      </c>
      <c r="BK192" s="118">
        <f>ROUND($L$192*$K$192,2)</f>
        <v>0</v>
      </c>
      <c r="BL192" s="6" t="s">
        <v>166</v>
      </c>
    </row>
    <row r="193" spans="2:64" s="6" customFormat="1" ht="27" customHeight="1">
      <c r="B193" s="18"/>
      <c r="C193" s="111" t="s">
        <v>263</v>
      </c>
      <c r="D193" s="111" t="s">
        <v>138</v>
      </c>
      <c r="E193" s="112" t="s">
        <v>462</v>
      </c>
      <c r="F193" s="171" t="s">
        <v>378</v>
      </c>
      <c r="G193" s="172"/>
      <c r="H193" s="172"/>
      <c r="I193" s="172"/>
      <c r="J193" s="113" t="s">
        <v>351</v>
      </c>
      <c r="K193" s="114">
        <v>1</v>
      </c>
      <c r="L193" s="173"/>
      <c r="M193" s="172"/>
      <c r="N193" s="173"/>
      <c r="O193" s="172"/>
      <c r="P193" s="172"/>
      <c r="Q193" s="172"/>
      <c r="R193" s="19"/>
      <c r="T193" s="115"/>
      <c r="U193" s="25" t="s">
        <v>30</v>
      </c>
      <c r="V193" s="116">
        <v>0</v>
      </c>
      <c r="W193" s="116">
        <f>$V$193*$K$193</f>
        <v>0</v>
      </c>
      <c r="X193" s="116">
        <v>0</v>
      </c>
      <c r="Y193" s="116">
        <f>$X$193*$K$193</f>
        <v>0</v>
      </c>
      <c r="Z193" s="116">
        <v>0</v>
      </c>
      <c r="AA193" s="117">
        <f>$Z$193*$K$193</f>
        <v>0</v>
      </c>
      <c r="AR193" s="6" t="s">
        <v>166</v>
      </c>
      <c r="AT193" s="6" t="s">
        <v>138</v>
      </c>
      <c r="AU193" s="6" t="s">
        <v>76</v>
      </c>
      <c r="AY193" s="6" t="s">
        <v>136</v>
      </c>
      <c r="BE193" s="118">
        <f>IF($U$193="základní",$N$193,0)</f>
        <v>0</v>
      </c>
      <c r="BF193" s="118">
        <f>IF($U$193="snížená",$N$193,0)</f>
        <v>0</v>
      </c>
      <c r="BG193" s="118">
        <f>IF($U$193="zákl. přenesená",$N$193,0)</f>
        <v>0</v>
      </c>
      <c r="BH193" s="118">
        <f>IF($U$193="sníž. přenesená",$N$193,0)</f>
        <v>0</v>
      </c>
      <c r="BI193" s="118">
        <f>IF($U$193="nulová",$N$193,0)</f>
        <v>0</v>
      </c>
      <c r="BJ193" s="6" t="s">
        <v>72</v>
      </c>
      <c r="BK193" s="118">
        <f>ROUND($L$193*$K$193,2)</f>
        <v>0</v>
      </c>
      <c r="BL193" s="6" t="s">
        <v>166</v>
      </c>
    </row>
    <row r="194" spans="2:64" s="6" customFormat="1" ht="15.75" customHeight="1">
      <c r="B194" s="18"/>
      <c r="C194" s="111" t="s">
        <v>272</v>
      </c>
      <c r="D194" s="111" t="s">
        <v>138</v>
      </c>
      <c r="E194" s="112" t="s">
        <v>463</v>
      </c>
      <c r="F194" s="171" t="s">
        <v>464</v>
      </c>
      <c r="G194" s="172"/>
      <c r="H194" s="172"/>
      <c r="I194" s="172"/>
      <c r="J194" s="113" t="s">
        <v>351</v>
      </c>
      <c r="K194" s="114">
        <v>1</v>
      </c>
      <c r="L194" s="173"/>
      <c r="M194" s="172"/>
      <c r="N194" s="173"/>
      <c r="O194" s="172"/>
      <c r="P194" s="172"/>
      <c r="Q194" s="172"/>
      <c r="R194" s="19"/>
      <c r="T194" s="115"/>
      <c r="U194" s="25" t="s">
        <v>30</v>
      </c>
      <c r="V194" s="116">
        <v>0</v>
      </c>
      <c r="W194" s="116">
        <f>$V$194*$K$194</f>
        <v>0</v>
      </c>
      <c r="X194" s="116">
        <v>0</v>
      </c>
      <c r="Y194" s="116">
        <f>$X$194*$K$194</f>
        <v>0</v>
      </c>
      <c r="Z194" s="116">
        <v>0</v>
      </c>
      <c r="AA194" s="117">
        <f>$Z$194*$K$194</f>
        <v>0</v>
      </c>
      <c r="AR194" s="6" t="s">
        <v>166</v>
      </c>
      <c r="AT194" s="6" t="s">
        <v>138</v>
      </c>
      <c r="AU194" s="6" t="s">
        <v>76</v>
      </c>
      <c r="AY194" s="6" t="s">
        <v>136</v>
      </c>
      <c r="BE194" s="118">
        <f>IF($U$194="základní",$N$194,0)</f>
        <v>0</v>
      </c>
      <c r="BF194" s="118">
        <f>IF($U$194="snížená",$N$194,0)</f>
        <v>0</v>
      </c>
      <c r="BG194" s="118">
        <f>IF($U$194="zákl. přenesená",$N$194,0)</f>
        <v>0</v>
      </c>
      <c r="BH194" s="118">
        <f>IF($U$194="sníž. přenesená",$N$194,0)</f>
        <v>0</v>
      </c>
      <c r="BI194" s="118">
        <f>IF($U$194="nulová",$N$194,0)</f>
        <v>0</v>
      </c>
      <c r="BJ194" s="6" t="s">
        <v>72</v>
      </c>
      <c r="BK194" s="118">
        <f>ROUND($L$194*$K$194,2)</f>
        <v>0</v>
      </c>
      <c r="BL194" s="6" t="s">
        <v>166</v>
      </c>
    </row>
    <row r="195" spans="2:64" s="6" customFormat="1" ht="15.75" customHeight="1">
      <c r="B195" s="18"/>
      <c r="C195" s="111" t="s">
        <v>465</v>
      </c>
      <c r="D195" s="111" t="s">
        <v>138</v>
      </c>
      <c r="E195" s="112" t="s">
        <v>466</v>
      </c>
      <c r="F195" s="171" t="s">
        <v>381</v>
      </c>
      <c r="G195" s="172"/>
      <c r="H195" s="172"/>
      <c r="I195" s="172"/>
      <c r="J195" s="113" t="s">
        <v>351</v>
      </c>
      <c r="K195" s="114">
        <v>1</v>
      </c>
      <c r="L195" s="173"/>
      <c r="M195" s="172"/>
      <c r="N195" s="173"/>
      <c r="O195" s="172"/>
      <c r="P195" s="172"/>
      <c r="Q195" s="172"/>
      <c r="R195" s="19"/>
      <c r="T195" s="115"/>
      <c r="U195" s="25" t="s">
        <v>30</v>
      </c>
      <c r="V195" s="116">
        <v>0</v>
      </c>
      <c r="W195" s="116">
        <f>$V$195*$K$195</f>
        <v>0</v>
      </c>
      <c r="X195" s="116">
        <v>0</v>
      </c>
      <c r="Y195" s="116">
        <f>$X$195*$K$195</f>
        <v>0</v>
      </c>
      <c r="Z195" s="116">
        <v>0</v>
      </c>
      <c r="AA195" s="117">
        <f>$Z$195*$K$195</f>
        <v>0</v>
      </c>
      <c r="AR195" s="6" t="s">
        <v>166</v>
      </c>
      <c r="AT195" s="6" t="s">
        <v>138</v>
      </c>
      <c r="AU195" s="6" t="s">
        <v>76</v>
      </c>
      <c r="AY195" s="6" t="s">
        <v>136</v>
      </c>
      <c r="BE195" s="118">
        <f>IF($U$195="základní",$N$195,0)</f>
        <v>0</v>
      </c>
      <c r="BF195" s="118">
        <f>IF($U$195="snížená",$N$195,0)</f>
        <v>0</v>
      </c>
      <c r="BG195" s="118">
        <f>IF($U$195="zákl. přenesená",$N$195,0)</f>
        <v>0</v>
      </c>
      <c r="BH195" s="118">
        <f>IF($U$195="sníž. přenesená",$N$195,0)</f>
        <v>0</v>
      </c>
      <c r="BI195" s="118">
        <f>IF($U$195="nulová",$N$195,0)</f>
        <v>0</v>
      </c>
      <c r="BJ195" s="6" t="s">
        <v>72</v>
      </c>
      <c r="BK195" s="118">
        <f>ROUND($L$195*$K$195,2)</f>
        <v>0</v>
      </c>
      <c r="BL195" s="6" t="s">
        <v>166</v>
      </c>
    </row>
    <row r="196" spans="2:64" s="6" customFormat="1" ht="27" customHeight="1">
      <c r="B196" s="18"/>
      <c r="C196" s="111" t="s">
        <v>467</v>
      </c>
      <c r="D196" s="111" t="s">
        <v>138</v>
      </c>
      <c r="E196" s="112" t="s">
        <v>468</v>
      </c>
      <c r="F196" s="171" t="s">
        <v>469</v>
      </c>
      <c r="G196" s="172"/>
      <c r="H196" s="172"/>
      <c r="I196" s="172"/>
      <c r="J196" s="113" t="s">
        <v>351</v>
      </c>
      <c r="K196" s="114">
        <v>4</v>
      </c>
      <c r="L196" s="173"/>
      <c r="M196" s="172"/>
      <c r="N196" s="173"/>
      <c r="O196" s="172"/>
      <c r="P196" s="172"/>
      <c r="Q196" s="172"/>
      <c r="R196" s="19"/>
      <c r="T196" s="115"/>
      <c r="U196" s="25" t="s">
        <v>30</v>
      </c>
      <c r="V196" s="116">
        <v>5.0999999999999997E-2</v>
      </c>
      <c r="W196" s="116">
        <f>$V$196*$K$196</f>
        <v>0.20399999999999999</v>
      </c>
      <c r="X196" s="116">
        <v>3.0000000000000001E-5</v>
      </c>
      <c r="Y196" s="116">
        <f>$X$196*$K$196</f>
        <v>1.2E-4</v>
      </c>
      <c r="Z196" s="116">
        <v>0</v>
      </c>
      <c r="AA196" s="117">
        <f>$Z$196*$K$196</f>
        <v>0</v>
      </c>
      <c r="AR196" s="6" t="s">
        <v>166</v>
      </c>
      <c r="AT196" s="6" t="s">
        <v>138</v>
      </c>
      <c r="AU196" s="6" t="s">
        <v>76</v>
      </c>
      <c r="AY196" s="6" t="s">
        <v>136</v>
      </c>
      <c r="BE196" s="118">
        <f>IF($U$196="základní",$N$196,0)</f>
        <v>0</v>
      </c>
      <c r="BF196" s="118">
        <f>IF($U$196="snížená",$N$196,0)</f>
        <v>0</v>
      </c>
      <c r="BG196" s="118">
        <f>IF($U$196="zákl. přenesená",$N$196,0)</f>
        <v>0</v>
      </c>
      <c r="BH196" s="118">
        <f>IF($U$196="sníž. přenesená",$N$196,0)</f>
        <v>0</v>
      </c>
      <c r="BI196" s="118">
        <f>IF($U$196="nulová",$N$196,0)</f>
        <v>0</v>
      </c>
      <c r="BJ196" s="6" t="s">
        <v>72</v>
      </c>
      <c r="BK196" s="118">
        <f>ROUND($L$196*$K$196,2)</f>
        <v>0</v>
      </c>
      <c r="BL196" s="6" t="s">
        <v>166</v>
      </c>
    </row>
    <row r="197" spans="2:64" s="6" customFormat="1" ht="27" customHeight="1">
      <c r="B197" s="18"/>
      <c r="C197" s="111" t="s">
        <v>470</v>
      </c>
      <c r="D197" s="111" t="s">
        <v>138</v>
      </c>
      <c r="E197" s="112" t="s">
        <v>471</v>
      </c>
      <c r="F197" s="171" t="s">
        <v>359</v>
      </c>
      <c r="G197" s="172"/>
      <c r="H197" s="172"/>
      <c r="I197" s="172"/>
      <c r="J197" s="113" t="s">
        <v>351</v>
      </c>
      <c r="K197" s="114">
        <v>1</v>
      </c>
      <c r="L197" s="173"/>
      <c r="M197" s="172"/>
      <c r="N197" s="173"/>
      <c r="O197" s="172"/>
      <c r="P197" s="172"/>
      <c r="Q197" s="172"/>
      <c r="R197" s="19"/>
      <c r="T197" s="115"/>
      <c r="U197" s="25" t="s">
        <v>30</v>
      </c>
      <c r="V197" s="116">
        <v>5.0999999999999997E-2</v>
      </c>
      <c r="W197" s="116">
        <f>$V$197*$K$197</f>
        <v>5.0999999999999997E-2</v>
      </c>
      <c r="X197" s="116">
        <v>3.0000000000000001E-5</v>
      </c>
      <c r="Y197" s="116">
        <f>$X$197*$K$197</f>
        <v>3.0000000000000001E-5</v>
      </c>
      <c r="Z197" s="116">
        <v>0</v>
      </c>
      <c r="AA197" s="117">
        <f>$Z$197*$K$197</f>
        <v>0</v>
      </c>
      <c r="AR197" s="6" t="s">
        <v>166</v>
      </c>
      <c r="AT197" s="6" t="s">
        <v>138</v>
      </c>
      <c r="AU197" s="6" t="s">
        <v>76</v>
      </c>
      <c r="AY197" s="6" t="s">
        <v>136</v>
      </c>
      <c r="BE197" s="118">
        <f>IF($U$197="základní",$N$197,0)</f>
        <v>0</v>
      </c>
      <c r="BF197" s="118">
        <f>IF($U$197="snížená",$N$197,0)</f>
        <v>0</v>
      </c>
      <c r="BG197" s="118">
        <f>IF($U$197="zákl. přenesená",$N$197,0)</f>
        <v>0</v>
      </c>
      <c r="BH197" s="118">
        <f>IF($U$197="sníž. přenesená",$N$197,0)</f>
        <v>0</v>
      </c>
      <c r="BI197" s="118">
        <f>IF($U$197="nulová",$N$197,0)</f>
        <v>0</v>
      </c>
      <c r="BJ197" s="6" t="s">
        <v>72</v>
      </c>
      <c r="BK197" s="118">
        <f>ROUND($L$197*$K$197,2)</f>
        <v>0</v>
      </c>
      <c r="BL197" s="6" t="s">
        <v>166</v>
      </c>
    </row>
    <row r="198" spans="2:64" s="6" customFormat="1" ht="27" customHeight="1">
      <c r="B198" s="18"/>
      <c r="C198" s="111" t="s">
        <v>260</v>
      </c>
      <c r="D198" s="111" t="s">
        <v>138</v>
      </c>
      <c r="E198" s="112" t="s">
        <v>472</v>
      </c>
      <c r="F198" s="171" t="s">
        <v>473</v>
      </c>
      <c r="G198" s="172"/>
      <c r="H198" s="172"/>
      <c r="I198" s="172"/>
      <c r="J198" s="113" t="s">
        <v>351</v>
      </c>
      <c r="K198" s="114">
        <v>1</v>
      </c>
      <c r="L198" s="173"/>
      <c r="M198" s="172"/>
      <c r="N198" s="173"/>
      <c r="O198" s="172"/>
      <c r="P198" s="172"/>
      <c r="Q198" s="172"/>
      <c r="R198" s="19"/>
      <c r="T198" s="115"/>
      <c r="U198" s="25" t="s">
        <v>30</v>
      </c>
      <c r="V198" s="116">
        <v>5.2999999999999999E-2</v>
      </c>
      <c r="W198" s="116">
        <f>$V$198*$K$198</f>
        <v>5.2999999999999999E-2</v>
      </c>
      <c r="X198" s="116">
        <v>3.0000000000000001E-5</v>
      </c>
      <c r="Y198" s="116">
        <f>$X$198*$K$198</f>
        <v>3.0000000000000001E-5</v>
      </c>
      <c r="Z198" s="116">
        <v>0</v>
      </c>
      <c r="AA198" s="117">
        <f>$Z$198*$K$198</f>
        <v>0</v>
      </c>
      <c r="AR198" s="6" t="s">
        <v>166</v>
      </c>
      <c r="AT198" s="6" t="s">
        <v>138</v>
      </c>
      <c r="AU198" s="6" t="s">
        <v>76</v>
      </c>
      <c r="AY198" s="6" t="s">
        <v>136</v>
      </c>
      <c r="BE198" s="118">
        <f>IF($U$198="základní",$N$198,0)</f>
        <v>0</v>
      </c>
      <c r="BF198" s="118">
        <f>IF($U$198="snížená",$N$198,0)</f>
        <v>0</v>
      </c>
      <c r="BG198" s="118">
        <f>IF($U$198="zákl. přenesená",$N$198,0)</f>
        <v>0</v>
      </c>
      <c r="BH198" s="118">
        <f>IF($U$198="sníž. přenesená",$N$198,0)</f>
        <v>0</v>
      </c>
      <c r="BI198" s="118">
        <f>IF($U$198="nulová",$N$198,0)</f>
        <v>0</v>
      </c>
      <c r="BJ198" s="6" t="s">
        <v>72</v>
      </c>
      <c r="BK198" s="118">
        <f>ROUND($L$198*$K$198,2)</f>
        <v>0</v>
      </c>
      <c r="BL198" s="6" t="s">
        <v>166</v>
      </c>
    </row>
    <row r="199" spans="2:64" s="6" customFormat="1" ht="27" customHeight="1">
      <c r="B199" s="18"/>
      <c r="C199" s="111" t="s">
        <v>226</v>
      </c>
      <c r="D199" s="111" t="s">
        <v>138</v>
      </c>
      <c r="E199" s="112" t="s">
        <v>474</v>
      </c>
      <c r="F199" s="171" t="s">
        <v>354</v>
      </c>
      <c r="G199" s="172"/>
      <c r="H199" s="172"/>
      <c r="I199" s="172"/>
      <c r="J199" s="113" t="s">
        <v>351</v>
      </c>
      <c r="K199" s="114">
        <v>3</v>
      </c>
      <c r="L199" s="173"/>
      <c r="M199" s="172"/>
      <c r="N199" s="173"/>
      <c r="O199" s="172"/>
      <c r="P199" s="172"/>
      <c r="Q199" s="172"/>
      <c r="R199" s="19"/>
      <c r="T199" s="115"/>
      <c r="U199" s="25" t="s">
        <v>30</v>
      </c>
      <c r="V199" s="116">
        <v>0.20599999999999999</v>
      </c>
      <c r="W199" s="116">
        <f>$V$199*$K$199</f>
        <v>0.61799999999999999</v>
      </c>
      <c r="X199" s="116">
        <v>1.1E-4</v>
      </c>
      <c r="Y199" s="116">
        <f>$X$199*$K$199</f>
        <v>3.3E-4</v>
      </c>
      <c r="Z199" s="116">
        <v>0</v>
      </c>
      <c r="AA199" s="117">
        <f>$Z$199*$K$199</f>
        <v>0</v>
      </c>
      <c r="AR199" s="6" t="s">
        <v>166</v>
      </c>
      <c r="AT199" s="6" t="s">
        <v>138</v>
      </c>
      <c r="AU199" s="6" t="s">
        <v>76</v>
      </c>
      <c r="AY199" s="6" t="s">
        <v>136</v>
      </c>
      <c r="BE199" s="118">
        <f>IF($U$199="základní",$N$199,0)</f>
        <v>0</v>
      </c>
      <c r="BF199" s="118">
        <f>IF($U$199="snížená",$N$199,0)</f>
        <v>0</v>
      </c>
      <c r="BG199" s="118">
        <f>IF($U$199="zákl. přenesená",$N$199,0)</f>
        <v>0</v>
      </c>
      <c r="BH199" s="118">
        <f>IF($U$199="sníž. přenesená",$N$199,0)</f>
        <v>0</v>
      </c>
      <c r="BI199" s="118">
        <f>IF($U$199="nulová",$N$199,0)</f>
        <v>0</v>
      </c>
      <c r="BJ199" s="6" t="s">
        <v>72</v>
      </c>
      <c r="BK199" s="118">
        <f>ROUND($L$199*$K$199,2)</f>
        <v>0</v>
      </c>
      <c r="BL199" s="6" t="s">
        <v>166</v>
      </c>
    </row>
    <row r="200" spans="2:64" s="6" customFormat="1" ht="27" customHeight="1">
      <c r="B200" s="18"/>
      <c r="C200" s="111" t="s">
        <v>223</v>
      </c>
      <c r="D200" s="111" t="s">
        <v>138</v>
      </c>
      <c r="E200" s="112" t="s">
        <v>475</v>
      </c>
      <c r="F200" s="171" t="s">
        <v>476</v>
      </c>
      <c r="G200" s="172"/>
      <c r="H200" s="172"/>
      <c r="I200" s="172"/>
      <c r="J200" s="113" t="s">
        <v>351</v>
      </c>
      <c r="K200" s="114">
        <v>4</v>
      </c>
      <c r="L200" s="173"/>
      <c r="M200" s="172"/>
      <c r="N200" s="173"/>
      <c r="O200" s="172"/>
      <c r="P200" s="172"/>
      <c r="Q200" s="172"/>
      <c r="R200" s="19"/>
      <c r="T200" s="115"/>
      <c r="U200" s="25" t="s">
        <v>30</v>
      </c>
      <c r="V200" s="116">
        <v>0.26800000000000002</v>
      </c>
      <c r="W200" s="116">
        <f>$V$200*$K$200</f>
        <v>1.0720000000000001</v>
      </c>
      <c r="X200" s="116">
        <v>2.2000000000000001E-4</v>
      </c>
      <c r="Y200" s="116">
        <f>$X$200*$K$200</f>
        <v>8.8000000000000003E-4</v>
      </c>
      <c r="Z200" s="116">
        <v>0</v>
      </c>
      <c r="AA200" s="117">
        <f>$Z$200*$K$200</f>
        <v>0</v>
      </c>
      <c r="AR200" s="6" t="s">
        <v>166</v>
      </c>
      <c r="AT200" s="6" t="s">
        <v>138</v>
      </c>
      <c r="AU200" s="6" t="s">
        <v>76</v>
      </c>
      <c r="AY200" s="6" t="s">
        <v>136</v>
      </c>
      <c r="BE200" s="118">
        <f>IF($U$200="základní",$N$200,0)</f>
        <v>0</v>
      </c>
      <c r="BF200" s="118">
        <f>IF($U$200="snížená",$N$200,0)</f>
        <v>0</v>
      </c>
      <c r="BG200" s="118">
        <f>IF($U$200="zákl. přenesená",$N$200,0)</f>
        <v>0</v>
      </c>
      <c r="BH200" s="118">
        <f>IF($U$200="sníž. přenesená",$N$200,0)</f>
        <v>0</v>
      </c>
      <c r="BI200" s="118">
        <f>IF($U$200="nulová",$N$200,0)</f>
        <v>0</v>
      </c>
      <c r="BJ200" s="6" t="s">
        <v>72</v>
      </c>
      <c r="BK200" s="118">
        <f>ROUND($L$200*$K$200,2)</f>
        <v>0</v>
      </c>
      <c r="BL200" s="6" t="s">
        <v>166</v>
      </c>
    </row>
    <row r="201" spans="2:64" s="6" customFormat="1" ht="27" customHeight="1">
      <c r="B201" s="18"/>
      <c r="C201" s="111" t="s">
        <v>220</v>
      </c>
      <c r="D201" s="111" t="s">
        <v>138</v>
      </c>
      <c r="E201" s="112" t="s">
        <v>477</v>
      </c>
      <c r="F201" s="171" t="s">
        <v>478</v>
      </c>
      <c r="G201" s="172"/>
      <c r="H201" s="172"/>
      <c r="I201" s="172"/>
      <c r="J201" s="113" t="s">
        <v>351</v>
      </c>
      <c r="K201" s="114">
        <v>9</v>
      </c>
      <c r="L201" s="173"/>
      <c r="M201" s="172"/>
      <c r="N201" s="173"/>
      <c r="O201" s="172"/>
      <c r="P201" s="172"/>
      <c r="Q201" s="172"/>
      <c r="R201" s="19"/>
      <c r="T201" s="115"/>
      <c r="U201" s="25" t="s">
        <v>30</v>
      </c>
      <c r="V201" s="116">
        <v>0.35</v>
      </c>
      <c r="W201" s="116">
        <f>$V$201*$K$201</f>
        <v>3.15</v>
      </c>
      <c r="X201" s="116">
        <v>2.5000000000000001E-4</v>
      </c>
      <c r="Y201" s="116">
        <f>$X$201*$K$201</f>
        <v>2.2500000000000003E-3</v>
      </c>
      <c r="Z201" s="116">
        <v>0</v>
      </c>
      <c r="AA201" s="117">
        <f>$Z$201*$K$201</f>
        <v>0</v>
      </c>
      <c r="AR201" s="6" t="s">
        <v>166</v>
      </c>
      <c r="AT201" s="6" t="s">
        <v>138</v>
      </c>
      <c r="AU201" s="6" t="s">
        <v>76</v>
      </c>
      <c r="AY201" s="6" t="s">
        <v>136</v>
      </c>
      <c r="BE201" s="118">
        <f>IF($U$201="základní",$N$201,0)</f>
        <v>0</v>
      </c>
      <c r="BF201" s="118">
        <f>IF($U$201="snížená",$N$201,0)</f>
        <v>0</v>
      </c>
      <c r="BG201" s="118">
        <f>IF($U$201="zákl. přenesená",$N$201,0)</f>
        <v>0</v>
      </c>
      <c r="BH201" s="118">
        <f>IF($U$201="sníž. přenesená",$N$201,0)</f>
        <v>0</v>
      </c>
      <c r="BI201" s="118">
        <f>IF($U$201="nulová",$N$201,0)</f>
        <v>0</v>
      </c>
      <c r="BJ201" s="6" t="s">
        <v>72</v>
      </c>
      <c r="BK201" s="118">
        <f>ROUND($L$201*$K$201,2)</f>
        <v>0</v>
      </c>
      <c r="BL201" s="6" t="s">
        <v>166</v>
      </c>
    </row>
    <row r="202" spans="2:64" s="6" customFormat="1" ht="15.75" customHeight="1">
      <c r="B202" s="18"/>
      <c r="C202" s="111" t="s">
        <v>479</v>
      </c>
      <c r="D202" s="111" t="s">
        <v>138</v>
      </c>
      <c r="E202" s="112" t="s">
        <v>480</v>
      </c>
      <c r="F202" s="171" t="s">
        <v>481</v>
      </c>
      <c r="G202" s="172"/>
      <c r="H202" s="172"/>
      <c r="I202" s="172"/>
      <c r="J202" s="113" t="s">
        <v>351</v>
      </c>
      <c r="K202" s="114">
        <v>4</v>
      </c>
      <c r="L202" s="173"/>
      <c r="M202" s="172"/>
      <c r="N202" s="173"/>
      <c r="O202" s="172"/>
      <c r="P202" s="172"/>
      <c r="Q202" s="172"/>
      <c r="R202" s="19"/>
      <c r="T202" s="115"/>
      <c r="U202" s="25" t="s">
        <v>30</v>
      </c>
      <c r="V202" s="116">
        <v>0.27800000000000002</v>
      </c>
      <c r="W202" s="116">
        <f>$V$202*$K$202</f>
        <v>1.1120000000000001</v>
      </c>
      <c r="X202" s="116">
        <v>2.1000000000000001E-4</v>
      </c>
      <c r="Y202" s="116">
        <f>$X$202*$K$202</f>
        <v>8.4000000000000003E-4</v>
      </c>
      <c r="Z202" s="116">
        <v>0</v>
      </c>
      <c r="AA202" s="117">
        <f>$Z$202*$K$202</f>
        <v>0</v>
      </c>
      <c r="AR202" s="6" t="s">
        <v>166</v>
      </c>
      <c r="AT202" s="6" t="s">
        <v>138</v>
      </c>
      <c r="AU202" s="6" t="s">
        <v>76</v>
      </c>
      <c r="AY202" s="6" t="s">
        <v>136</v>
      </c>
      <c r="BE202" s="118">
        <f>IF($U$202="základní",$N$202,0)</f>
        <v>0</v>
      </c>
      <c r="BF202" s="118">
        <f>IF($U$202="snížená",$N$202,0)</f>
        <v>0</v>
      </c>
      <c r="BG202" s="118">
        <f>IF($U$202="zákl. přenesená",$N$202,0)</f>
        <v>0</v>
      </c>
      <c r="BH202" s="118">
        <f>IF($U$202="sníž. přenesená",$N$202,0)</f>
        <v>0</v>
      </c>
      <c r="BI202" s="118">
        <f>IF($U$202="nulová",$N$202,0)</f>
        <v>0</v>
      </c>
      <c r="BJ202" s="6" t="s">
        <v>72</v>
      </c>
      <c r="BK202" s="118">
        <f>ROUND($L$202*$K$202,2)</f>
        <v>0</v>
      </c>
      <c r="BL202" s="6" t="s">
        <v>166</v>
      </c>
    </row>
    <row r="203" spans="2:64" s="6" customFormat="1" ht="27" customHeight="1">
      <c r="B203" s="18"/>
      <c r="C203" s="111" t="s">
        <v>482</v>
      </c>
      <c r="D203" s="111" t="s">
        <v>138</v>
      </c>
      <c r="E203" s="112" t="s">
        <v>483</v>
      </c>
      <c r="F203" s="171" t="s">
        <v>484</v>
      </c>
      <c r="G203" s="172"/>
      <c r="H203" s="172"/>
      <c r="I203" s="172"/>
      <c r="J203" s="113" t="s">
        <v>351</v>
      </c>
      <c r="K203" s="114">
        <v>4</v>
      </c>
      <c r="L203" s="173"/>
      <c r="M203" s="172"/>
      <c r="N203" s="173"/>
      <c r="O203" s="172"/>
      <c r="P203" s="172"/>
      <c r="Q203" s="172"/>
      <c r="R203" s="19"/>
      <c r="T203" s="115"/>
      <c r="U203" s="25" t="s">
        <v>30</v>
      </c>
      <c r="V203" s="116">
        <v>0</v>
      </c>
      <c r="W203" s="116">
        <f>$V$203*$K$203</f>
        <v>0</v>
      </c>
      <c r="X203" s="116">
        <v>0</v>
      </c>
      <c r="Y203" s="116">
        <f>$X$203*$K$203</f>
        <v>0</v>
      </c>
      <c r="Z203" s="116">
        <v>0</v>
      </c>
      <c r="AA203" s="117">
        <f>$Z$203*$K$203</f>
        <v>0</v>
      </c>
      <c r="AR203" s="6" t="s">
        <v>166</v>
      </c>
      <c r="AT203" s="6" t="s">
        <v>138</v>
      </c>
      <c r="AU203" s="6" t="s">
        <v>76</v>
      </c>
      <c r="AY203" s="6" t="s">
        <v>136</v>
      </c>
      <c r="BE203" s="118">
        <f>IF($U$203="základní",$N$203,0)</f>
        <v>0</v>
      </c>
      <c r="BF203" s="118">
        <f>IF($U$203="snížená",$N$203,0)</f>
        <v>0</v>
      </c>
      <c r="BG203" s="118">
        <f>IF($U$203="zákl. přenesená",$N$203,0)</f>
        <v>0</v>
      </c>
      <c r="BH203" s="118">
        <f>IF($U$203="sníž. přenesená",$N$203,0)</f>
        <v>0</v>
      </c>
      <c r="BI203" s="118">
        <f>IF($U$203="nulová",$N$203,0)</f>
        <v>0</v>
      </c>
      <c r="BJ203" s="6" t="s">
        <v>72</v>
      </c>
      <c r="BK203" s="118">
        <f>ROUND($L$203*$K$203,2)</f>
        <v>0</v>
      </c>
      <c r="BL203" s="6" t="s">
        <v>166</v>
      </c>
    </row>
    <row r="204" spans="2:64" s="6" customFormat="1" ht="15.75" customHeight="1">
      <c r="B204" s="18"/>
      <c r="C204" s="111" t="s">
        <v>244</v>
      </c>
      <c r="D204" s="111" t="s">
        <v>138</v>
      </c>
      <c r="E204" s="112" t="s">
        <v>485</v>
      </c>
      <c r="F204" s="171" t="s">
        <v>486</v>
      </c>
      <c r="G204" s="172"/>
      <c r="H204" s="172"/>
      <c r="I204" s="172"/>
      <c r="J204" s="113" t="s">
        <v>332</v>
      </c>
      <c r="K204" s="114">
        <v>132.20599999999999</v>
      </c>
      <c r="L204" s="173"/>
      <c r="M204" s="172"/>
      <c r="N204" s="173"/>
      <c r="O204" s="172"/>
      <c r="P204" s="172"/>
      <c r="Q204" s="172"/>
      <c r="R204" s="19"/>
      <c r="T204" s="115"/>
      <c r="U204" s="25" t="s">
        <v>30</v>
      </c>
      <c r="V204" s="116">
        <v>0</v>
      </c>
      <c r="W204" s="116">
        <f>$V$204*$K$204</f>
        <v>0</v>
      </c>
      <c r="X204" s="116">
        <v>0</v>
      </c>
      <c r="Y204" s="116">
        <f>$X$204*$K$204</f>
        <v>0</v>
      </c>
      <c r="Z204" s="116">
        <v>0</v>
      </c>
      <c r="AA204" s="117">
        <f>$Z$204*$K$204</f>
        <v>0</v>
      </c>
      <c r="AR204" s="6" t="s">
        <v>166</v>
      </c>
      <c r="AT204" s="6" t="s">
        <v>138</v>
      </c>
      <c r="AU204" s="6" t="s">
        <v>76</v>
      </c>
      <c r="AY204" s="6" t="s">
        <v>136</v>
      </c>
      <c r="BE204" s="118">
        <f>IF($U$204="základní",$N$204,0)</f>
        <v>0</v>
      </c>
      <c r="BF204" s="118">
        <f>IF($U$204="snížená",$N$204,0)</f>
        <v>0</v>
      </c>
      <c r="BG204" s="118">
        <f>IF($U$204="zákl. přenesená",$N$204,0)</f>
        <v>0</v>
      </c>
      <c r="BH204" s="118">
        <f>IF($U$204="sníž. přenesená",$N$204,0)</f>
        <v>0</v>
      </c>
      <c r="BI204" s="118">
        <f>IF($U$204="nulová",$N$204,0)</f>
        <v>0</v>
      </c>
      <c r="BJ204" s="6" t="s">
        <v>72</v>
      </c>
      <c r="BK204" s="118">
        <f>ROUND($L$204*$K$204,2)</f>
        <v>0</v>
      </c>
      <c r="BL204" s="6" t="s">
        <v>166</v>
      </c>
    </row>
    <row r="205" spans="2:64" s="101" customFormat="1" ht="30.75" customHeight="1">
      <c r="B205" s="102"/>
      <c r="D205" s="110" t="s">
        <v>297</v>
      </c>
      <c r="N205" s="177"/>
      <c r="O205" s="176"/>
      <c r="P205" s="176"/>
      <c r="Q205" s="176"/>
      <c r="R205" s="105"/>
      <c r="T205" s="106"/>
      <c r="W205" s="107">
        <f>$W$206+$W$207+$W$208+$W$210+$W$212</f>
        <v>2.16</v>
      </c>
      <c r="Y205" s="107">
        <f>$Y$206+$Y$207+$Y$208+$Y$210+$Y$212</f>
        <v>1.6200000000000001E-3</v>
      </c>
      <c r="AA205" s="108">
        <f>$AA$206+$AA$207+$AA$208+$AA$210+$AA$212</f>
        <v>0</v>
      </c>
      <c r="AR205" s="104" t="s">
        <v>76</v>
      </c>
      <c r="AT205" s="104" t="s">
        <v>64</v>
      </c>
      <c r="AU205" s="104" t="s">
        <v>72</v>
      </c>
      <c r="AY205" s="104" t="s">
        <v>136</v>
      </c>
      <c r="BK205" s="109">
        <f>$BK$206+$BK$207+$BK$208+$BK$210+$BK$212</f>
        <v>0</v>
      </c>
    </row>
    <row r="206" spans="2:64" s="6" customFormat="1" ht="27" customHeight="1">
      <c r="B206" s="18"/>
      <c r="C206" s="111" t="s">
        <v>487</v>
      </c>
      <c r="D206" s="111" t="s">
        <v>138</v>
      </c>
      <c r="E206" s="112" t="s">
        <v>488</v>
      </c>
      <c r="F206" s="171" t="s">
        <v>489</v>
      </c>
      <c r="G206" s="172"/>
      <c r="H206" s="172"/>
      <c r="I206" s="172"/>
      <c r="J206" s="113" t="s">
        <v>210</v>
      </c>
      <c r="K206" s="114">
        <v>27</v>
      </c>
      <c r="L206" s="173"/>
      <c r="M206" s="172"/>
      <c r="N206" s="173"/>
      <c r="O206" s="172"/>
      <c r="P206" s="172"/>
      <c r="Q206" s="172"/>
      <c r="R206" s="19"/>
      <c r="T206" s="115"/>
      <c r="U206" s="25" t="s">
        <v>30</v>
      </c>
      <c r="V206" s="116">
        <v>0.08</v>
      </c>
      <c r="W206" s="116">
        <f>$V$206*$K$206</f>
        <v>2.16</v>
      </c>
      <c r="X206" s="116">
        <v>6.0000000000000002E-5</v>
      </c>
      <c r="Y206" s="116">
        <f>$X$206*$K$206</f>
        <v>1.6200000000000001E-3</v>
      </c>
      <c r="Z206" s="116">
        <v>0</v>
      </c>
      <c r="AA206" s="117">
        <f>$Z$206*$K$206</f>
        <v>0</v>
      </c>
      <c r="AR206" s="6" t="s">
        <v>166</v>
      </c>
      <c r="AT206" s="6" t="s">
        <v>138</v>
      </c>
      <c r="AU206" s="6" t="s">
        <v>76</v>
      </c>
      <c r="AY206" s="6" t="s">
        <v>136</v>
      </c>
      <c r="BE206" s="118">
        <f>IF($U$206="základní",$N$206,0)</f>
        <v>0</v>
      </c>
      <c r="BF206" s="118">
        <f>IF($U$206="snížená",$N$206,0)</f>
        <v>0</v>
      </c>
      <c r="BG206" s="118">
        <f>IF($U$206="zákl. přenesená",$N$206,0)</f>
        <v>0</v>
      </c>
      <c r="BH206" s="118">
        <f>IF($U$206="sníž. přenesená",$N$206,0)</f>
        <v>0</v>
      </c>
      <c r="BI206" s="118">
        <f>IF($U$206="nulová",$N$206,0)</f>
        <v>0</v>
      </c>
      <c r="BJ206" s="6" t="s">
        <v>72</v>
      </c>
      <c r="BK206" s="118">
        <f>ROUND($L$206*$K$206,2)</f>
        <v>0</v>
      </c>
      <c r="BL206" s="6" t="s">
        <v>166</v>
      </c>
    </row>
    <row r="207" spans="2:64" s="101" customFormat="1" ht="23.25" customHeight="1">
      <c r="B207" s="102"/>
      <c r="D207" s="110" t="s">
        <v>298</v>
      </c>
      <c r="N207" s="177"/>
      <c r="O207" s="176"/>
      <c r="P207" s="176"/>
      <c r="Q207" s="176"/>
      <c r="R207" s="105"/>
      <c r="T207" s="106"/>
      <c r="W207" s="107">
        <v>0</v>
      </c>
      <c r="Y207" s="107">
        <v>0</v>
      </c>
      <c r="AA207" s="108">
        <v>0</v>
      </c>
      <c r="AR207" s="104" t="s">
        <v>72</v>
      </c>
      <c r="AT207" s="104" t="s">
        <v>64</v>
      </c>
      <c r="AU207" s="104" t="s">
        <v>76</v>
      </c>
      <c r="AY207" s="104" t="s">
        <v>136</v>
      </c>
      <c r="BK207" s="109">
        <v>0</v>
      </c>
    </row>
    <row r="208" spans="2:64" s="101" customFormat="1" ht="15.75" customHeight="1">
      <c r="B208" s="102"/>
      <c r="D208" s="110" t="s">
        <v>299</v>
      </c>
      <c r="N208" s="177"/>
      <c r="O208" s="176"/>
      <c r="P208" s="176"/>
      <c r="Q208" s="176"/>
      <c r="R208" s="105"/>
      <c r="T208" s="106"/>
      <c r="W208" s="107">
        <f>$W$209</f>
        <v>0</v>
      </c>
      <c r="Y208" s="107">
        <f>$Y$209</f>
        <v>0</v>
      </c>
      <c r="AA208" s="108">
        <f>$AA$209</f>
        <v>0</v>
      </c>
      <c r="AR208" s="104" t="s">
        <v>72</v>
      </c>
      <c r="AT208" s="104" t="s">
        <v>64</v>
      </c>
      <c r="AU208" s="104" t="s">
        <v>76</v>
      </c>
      <c r="AY208" s="104" t="s">
        <v>136</v>
      </c>
      <c r="BK208" s="109">
        <f>$BK$209</f>
        <v>0</v>
      </c>
    </row>
    <row r="209" spans="2:64" s="6" customFormat="1" ht="15.75" customHeight="1">
      <c r="B209" s="18"/>
      <c r="C209" s="111" t="s">
        <v>184</v>
      </c>
      <c r="D209" s="111" t="s">
        <v>138</v>
      </c>
      <c r="E209" s="112" t="s">
        <v>490</v>
      </c>
      <c r="F209" s="171" t="s">
        <v>491</v>
      </c>
      <c r="G209" s="172"/>
      <c r="H209" s="172"/>
      <c r="I209" s="172"/>
      <c r="J209" s="113" t="s">
        <v>259</v>
      </c>
      <c r="K209" s="114">
        <v>24</v>
      </c>
      <c r="L209" s="173"/>
      <c r="M209" s="172"/>
      <c r="N209" s="173"/>
      <c r="O209" s="172"/>
      <c r="P209" s="172"/>
      <c r="Q209" s="172"/>
      <c r="R209" s="19"/>
      <c r="T209" s="115"/>
      <c r="U209" s="25" t="s">
        <v>30</v>
      </c>
      <c r="V209" s="116">
        <v>0</v>
      </c>
      <c r="W209" s="116">
        <f>$V$209*$K$209</f>
        <v>0</v>
      </c>
      <c r="X209" s="116">
        <v>0</v>
      </c>
      <c r="Y209" s="116">
        <f>$X$209*$K$209</f>
        <v>0</v>
      </c>
      <c r="Z209" s="116">
        <v>0</v>
      </c>
      <c r="AA209" s="117">
        <f>$Z$209*$K$209</f>
        <v>0</v>
      </c>
      <c r="AR209" s="6" t="s">
        <v>142</v>
      </c>
      <c r="AT209" s="6" t="s">
        <v>138</v>
      </c>
      <c r="AU209" s="6" t="s">
        <v>137</v>
      </c>
      <c r="AY209" s="6" t="s">
        <v>136</v>
      </c>
      <c r="BE209" s="118">
        <f>IF($U$209="základní",$N$209,0)</f>
        <v>0</v>
      </c>
      <c r="BF209" s="118">
        <f>IF($U$209="snížená",$N$209,0)</f>
        <v>0</v>
      </c>
      <c r="BG209" s="118">
        <f>IF($U$209="zákl. přenesená",$N$209,0)</f>
        <v>0</v>
      </c>
      <c r="BH209" s="118">
        <f>IF($U$209="sníž. přenesená",$N$209,0)</f>
        <v>0</v>
      </c>
      <c r="BI209" s="118">
        <f>IF($U$209="nulová",$N$209,0)</f>
        <v>0</v>
      </c>
      <c r="BJ209" s="6" t="s">
        <v>72</v>
      </c>
      <c r="BK209" s="118">
        <f>ROUND($L$209*$K$209,2)</f>
        <v>0</v>
      </c>
      <c r="BL209" s="6" t="s">
        <v>142</v>
      </c>
    </row>
    <row r="210" spans="2:64" s="101" customFormat="1" ht="23.25" customHeight="1">
      <c r="B210" s="102"/>
      <c r="D210" s="110" t="s">
        <v>300</v>
      </c>
      <c r="N210" s="177"/>
      <c r="O210" s="176"/>
      <c r="P210" s="176"/>
      <c r="Q210" s="176"/>
      <c r="R210" s="105"/>
      <c r="T210" s="106"/>
      <c r="W210" s="107">
        <f>$W$211</f>
        <v>0</v>
      </c>
      <c r="Y210" s="107">
        <f>$Y$211</f>
        <v>0</v>
      </c>
      <c r="AA210" s="108">
        <f>$AA$211</f>
        <v>0</v>
      </c>
      <c r="AR210" s="104" t="s">
        <v>142</v>
      </c>
      <c r="AT210" s="104" t="s">
        <v>64</v>
      </c>
      <c r="AU210" s="104" t="s">
        <v>76</v>
      </c>
      <c r="AY210" s="104" t="s">
        <v>136</v>
      </c>
      <c r="BK210" s="109">
        <f>$BK$211</f>
        <v>0</v>
      </c>
    </row>
    <row r="211" spans="2:64" s="6" customFormat="1" ht="15.75" customHeight="1">
      <c r="B211" s="18"/>
      <c r="C211" s="111" t="s">
        <v>187</v>
      </c>
      <c r="D211" s="111" t="s">
        <v>138</v>
      </c>
      <c r="E211" s="112" t="s">
        <v>492</v>
      </c>
      <c r="F211" s="171" t="s">
        <v>493</v>
      </c>
      <c r="G211" s="172"/>
      <c r="H211" s="172"/>
      <c r="I211" s="172"/>
      <c r="J211" s="113" t="s">
        <v>494</v>
      </c>
      <c r="K211" s="114">
        <v>0.105</v>
      </c>
      <c r="L211" s="173"/>
      <c r="M211" s="172"/>
      <c r="N211" s="173"/>
      <c r="O211" s="172"/>
      <c r="P211" s="172"/>
      <c r="Q211" s="172"/>
      <c r="R211" s="19"/>
      <c r="T211" s="115"/>
      <c r="U211" s="25" t="s">
        <v>30</v>
      </c>
      <c r="V211" s="116">
        <v>0</v>
      </c>
      <c r="W211" s="116">
        <f>$V$211*$K$211</f>
        <v>0</v>
      </c>
      <c r="X211" s="116">
        <v>0</v>
      </c>
      <c r="Y211" s="116">
        <f>$X$211*$K$211</f>
        <v>0</v>
      </c>
      <c r="Z211" s="116">
        <v>0</v>
      </c>
      <c r="AA211" s="117">
        <f>$Z$211*$K$211</f>
        <v>0</v>
      </c>
      <c r="AR211" s="6" t="s">
        <v>495</v>
      </c>
      <c r="AT211" s="6" t="s">
        <v>138</v>
      </c>
      <c r="AU211" s="6" t="s">
        <v>137</v>
      </c>
      <c r="AY211" s="6" t="s">
        <v>136</v>
      </c>
      <c r="BE211" s="118">
        <f>IF($U$211="základní",$N$211,0)</f>
        <v>0</v>
      </c>
      <c r="BF211" s="118">
        <f>IF($U$211="snížená",$N$211,0)</f>
        <v>0</v>
      </c>
      <c r="BG211" s="118">
        <f>IF($U$211="zákl. přenesená",$N$211,0)</f>
        <v>0</v>
      </c>
      <c r="BH211" s="118">
        <f>IF($U$211="sníž. přenesená",$N$211,0)</f>
        <v>0</v>
      </c>
      <c r="BI211" s="118">
        <f>IF($U$211="nulová",$N$211,0)</f>
        <v>0</v>
      </c>
      <c r="BJ211" s="6" t="s">
        <v>72</v>
      </c>
      <c r="BK211" s="118">
        <f>ROUND($L$211*$K$211,2)</f>
        <v>0</v>
      </c>
      <c r="BL211" s="6" t="s">
        <v>495</v>
      </c>
    </row>
    <row r="212" spans="2:64" s="101" customFormat="1" ht="23.25" customHeight="1">
      <c r="B212" s="102"/>
      <c r="D212" s="110" t="s">
        <v>301</v>
      </c>
      <c r="N212" s="177"/>
      <c r="O212" s="176"/>
      <c r="P212" s="176"/>
      <c r="Q212" s="176"/>
      <c r="R212" s="105"/>
      <c r="T212" s="106"/>
      <c r="W212" s="107">
        <f>$W$213</f>
        <v>0</v>
      </c>
      <c r="Y212" s="107">
        <f>$Y$213</f>
        <v>0</v>
      </c>
      <c r="AA212" s="108">
        <f>$AA$213</f>
        <v>0</v>
      </c>
      <c r="AR212" s="104" t="s">
        <v>142</v>
      </c>
      <c r="AT212" s="104" t="s">
        <v>64</v>
      </c>
      <c r="AU212" s="104" t="s">
        <v>76</v>
      </c>
      <c r="AY212" s="104" t="s">
        <v>136</v>
      </c>
      <c r="BK212" s="109">
        <f>$BK$213</f>
        <v>0</v>
      </c>
    </row>
    <row r="213" spans="2:64" s="6" customFormat="1" ht="27" customHeight="1">
      <c r="B213" s="18"/>
      <c r="C213" s="111" t="s">
        <v>190</v>
      </c>
      <c r="D213" s="111" t="s">
        <v>138</v>
      </c>
      <c r="E213" s="112" t="s">
        <v>496</v>
      </c>
      <c r="F213" s="171" t="s">
        <v>497</v>
      </c>
      <c r="G213" s="172"/>
      <c r="H213" s="172"/>
      <c r="I213" s="172"/>
      <c r="J213" s="113" t="s">
        <v>498</v>
      </c>
      <c r="K213" s="114">
        <v>105</v>
      </c>
      <c r="L213" s="173"/>
      <c r="M213" s="172"/>
      <c r="N213" s="173"/>
      <c r="O213" s="172"/>
      <c r="P213" s="172"/>
      <c r="Q213" s="172"/>
      <c r="R213" s="19"/>
      <c r="T213" s="115"/>
      <c r="U213" s="119" t="s">
        <v>30</v>
      </c>
      <c r="V213" s="120">
        <v>0</v>
      </c>
      <c r="W213" s="120">
        <f>$V$213*$K$213</f>
        <v>0</v>
      </c>
      <c r="X213" s="120">
        <v>0</v>
      </c>
      <c r="Y213" s="120">
        <f>$X$213*$K$213</f>
        <v>0</v>
      </c>
      <c r="Z213" s="120">
        <v>0</v>
      </c>
      <c r="AA213" s="121">
        <f>$Z$213*$K$213</f>
        <v>0</v>
      </c>
      <c r="AR213" s="6" t="s">
        <v>495</v>
      </c>
      <c r="AT213" s="6" t="s">
        <v>138</v>
      </c>
      <c r="AU213" s="6" t="s">
        <v>137</v>
      </c>
      <c r="AY213" s="6" t="s">
        <v>136</v>
      </c>
      <c r="BE213" s="118">
        <f>IF($U$213="základní",$N$213,0)</f>
        <v>0</v>
      </c>
      <c r="BF213" s="118">
        <f>IF($U$213="snížená",$N$213,0)</f>
        <v>0</v>
      </c>
      <c r="BG213" s="118">
        <f>IF($U$213="zákl. přenesená",$N$213,0)</f>
        <v>0</v>
      </c>
      <c r="BH213" s="118">
        <f>IF($U$213="sníž. přenesená",$N$213,0)</f>
        <v>0</v>
      </c>
      <c r="BI213" s="118">
        <f>IF($U$213="nulová",$N$213,0)</f>
        <v>0</v>
      </c>
      <c r="BJ213" s="6" t="s">
        <v>72</v>
      </c>
      <c r="BK213" s="118">
        <f>ROUND($L$213*$K$213,2)</f>
        <v>0</v>
      </c>
      <c r="BL213" s="6" t="s">
        <v>495</v>
      </c>
    </row>
    <row r="214" spans="2:64" s="6" customFormat="1" ht="7.5" customHeight="1">
      <c r="B214" s="40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2"/>
    </row>
    <row r="215" spans="2:64" s="2" customFormat="1" ht="14.25" customHeight="1"/>
  </sheetData>
  <mergeCells count="311">
    <mergeCell ref="H1:K1"/>
    <mergeCell ref="S2:AC2"/>
    <mergeCell ref="N177:Q177"/>
    <mergeCell ref="N183:Q183"/>
    <mergeCell ref="N205:Q205"/>
    <mergeCell ref="N207:Q207"/>
    <mergeCell ref="F206:I206"/>
    <mergeCell ref="L206:M206"/>
    <mergeCell ref="F201:I201"/>
    <mergeCell ref="L201:M201"/>
    <mergeCell ref="N210:Q210"/>
    <mergeCell ref="N123:Q123"/>
    <mergeCell ref="N124:Q124"/>
    <mergeCell ref="N125:Q125"/>
    <mergeCell ref="N138:Q138"/>
    <mergeCell ref="N160:Q160"/>
    <mergeCell ref="N162:Q162"/>
    <mergeCell ref="N206:Q206"/>
    <mergeCell ref="N201:Q201"/>
    <mergeCell ref="F211:I211"/>
    <mergeCell ref="L211:M211"/>
    <mergeCell ref="N211:Q211"/>
    <mergeCell ref="F213:I213"/>
    <mergeCell ref="L213:M213"/>
    <mergeCell ref="N213:Q213"/>
    <mergeCell ref="N212:Q212"/>
    <mergeCell ref="F209:I209"/>
    <mergeCell ref="L209:M209"/>
    <mergeCell ref="N209:Q209"/>
    <mergeCell ref="F203:I203"/>
    <mergeCell ref="L203:M203"/>
    <mergeCell ref="N203:Q203"/>
    <mergeCell ref="F204:I204"/>
    <mergeCell ref="L204:M204"/>
    <mergeCell ref="N204:Q204"/>
    <mergeCell ref="N208:Q208"/>
    <mergeCell ref="F202:I202"/>
    <mergeCell ref="L202:M202"/>
    <mergeCell ref="N202:Q202"/>
    <mergeCell ref="F199:I199"/>
    <mergeCell ref="L199:M199"/>
    <mergeCell ref="N199:Q199"/>
    <mergeCell ref="F200:I200"/>
    <mergeCell ref="L200:M200"/>
    <mergeCell ref="N200:Q200"/>
    <mergeCell ref="F197:I197"/>
    <mergeCell ref="L197:M197"/>
    <mergeCell ref="N197:Q197"/>
    <mergeCell ref="F198:I198"/>
    <mergeCell ref="L198:M198"/>
    <mergeCell ref="N198:Q198"/>
    <mergeCell ref="F195:I195"/>
    <mergeCell ref="L195:M195"/>
    <mergeCell ref="N195:Q195"/>
    <mergeCell ref="F196:I196"/>
    <mergeCell ref="L196:M196"/>
    <mergeCell ref="N196:Q196"/>
    <mergeCell ref="F193:I193"/>
    <mergeCell ref="L193:M193"/>
    <mergeCell ref="N193:Q193"/>
    <mergeCell ref="F194:I194"/>
    <mergeCell ref="L194:M194"/>
    <mergeCell ref="N194:Q194"/>
    <mergeCell ref="F191:I191"/>
    <mergeCell ref="L191:M191"/>
    <mergeCell ref="N191:Q191"/>
    <mergeCell ref="F192:I192"/>
    <mergeCell ref="L192:M192"/>
    <mergeCell ref="N192:Q192"/>
    <mergeCell ref="F189:I189"/>
    <mergeCell ref="L189:M189"/>
    <mergeCell ref="N189:Q189"/>
    <mergeCell ref="F190:I190"/>
    <mergeCell ref="L190:M190"/>
    <mergeCell ref="N190:Q190"/>
    <mergeCell ref="F187:I187"/>
    <mergeCell ref="L187:M187"/>
    <mergeCell ref="N187:Q187"/>
    <mergeCell ref="F188:I188"/>
    <mergeCell ref="L188:M188"/>
    <mergeCell ref="N188:Q188"/>
    <mergeCell ref="F185:I185"/>
    <mergeCell ref="L185:M185"/>
    <mergeCell ref="N185:Q185"/>
    <mergeCell ref="F186:I186"/>
    <mergeCell ref="L186:M186"/>
    <mergeCell ref="N186:Q186"/>
    <mergeCell ref="F182:I182"/>
    <mergeCell ref="L182:M182"/>
    <mergeCell ref="N182:Q182"/>
    <mergeCell ref="F184:I184"/>
    <mergeCell ref="L184:M184"/>
    <mergeCell ref="N184:Q184"/>
    <mergeCell ref="F180:I180"/>
    <mergeCell ref="L180:M180"/>
    <mergeCell ref="N180:Q180"/>
    <mergeCell ref="F181:I181"/>
    <mergeCell ref="L181:M181"/>
    <mergeCell ref="N181:Q181"/>
    <mergeCell ref="F178:I178"/>
    <mergeCell ref="L178:M178"/>
    <mergeCell ref="N178:Q178"/>
    <mergeCell ref="F179:I179"/>
    <mergeCell ref="L179:M179"/>
    <mergeCell ref="N179:Q179"/>
    <mergeCell ref="F175:I175"/>
    <mergeCell ref="L175:M175"/>
    <mergeCell ref="N175:Q175"/>
    <mergeCell ref="F176:I176"/>
    <mergeCell ref="L176:M176"/>
    <mergeCell ref="N176:Q176"/>
    <mergeCell ref="F173:I173"/>
    <mergeCell ref="L173:M173"/>
    <mergeCell ref="N173:Q173"/>
    <mergeCell ref="F174:I174"/>
    <mergeCell ref="L174:M174"/>
    <mergeCell ref="N174:Q174"/>
    <mergeCell ref="F171:I171"/>
    <mergeCell ref="L171:M171"/>
    <mergeCell ref="N171:Q171"/>
    <mergeCell ref="F172:I172"/>
    <mergeCell ref="L172:M172"/>
    <mergeCell ref="N172:Q172"/>
    <mergeCell ref="F169:I169"/>
    <mergeCell ref="L169:M169"/>
    <mergeCell ref="N169:Q169"/>
    <mergeCell ref="F170:I170"/>
    <mergeCell ref="L170:M170"/>
    <mergeCell ref="N170:Q170"/>
    <mergeCell ref="F167:I167"/>
    <mergeCell ref="L167:M167"/>
    <mergeCell ref="N167:Q167"/>
    <mergeCell ref="F168:I168"/>
    <mergeCell ref="L168:M168"/>
    <mergeCell ref="N168:Q168"/>
    <mergeCell ref="F165:I165"/>
    <mergeCell ref="L165:M165"/>
    <mergeCell ref="N165:Q165"/>
    <mergeCell ref="F166:I166"/>
    <mergeCell ref="L166:M166"/>
    <mergeCell ref="N166:Q166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1:I161"/>
    <mergeCell ref="L161:M161"/>
    <mergeCell ref="N161:Q161"/>
    <mergeCell ref="F157:I157"/>
    <mergeCell ref="L157:M157"/>
    <mergeCell ref="N157:Q157"/>
    <mergeCell ref="F158:I158"/>
    <mergeCell ref="L158:M158"/>
    <mergeCell ref="N158:Q158"/>
    <mergeCell ref="F155:I155"/>
    <mergeCell ref="L155:M155"/>
    <mergeCell ref="N155:Q155"/>
    <mergeCell ref="F156:I156"/>
    <mergeCell ref="L156:M156"/>
    <mergeCell ref="N156:Q156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49:I149"/>
    <mergeCell ref="L149:M149"/>
    <mergeCell ref="N149:Q149"/>
    <mergeCell ref="F150:I150"/>
    <mergeCell ref="L150:M150"/>
    <mergeCell ref="N150:Q150"/>
    <mergeCell ref="F147:I147"/>
    <mergeCell ref="L147:M147"/>
    <mergeCell ref="N147:Q147"/>
    <mergeCell ref="F148:I148"/>
    <mergeCell ref="L148:M148"/>
    <mergeCell ref="N148:Q148"/>
    <mergeCell ref="F145:I145"/>
    <mergeCell ref="L145:M145"/>
    <mergeCell ref="N145:Q145"/>
    <mergeCell ref="F146:I146"/>
    <mergeCell ref="L146:M146"/>
    <mergeCell ref="N146:Q146"/>
    <mergeCell ref="F143:I143"/>
    <mergeCell ref="L143:M143"/>
    <mergeCell ref="N143:Q143"/>
    <mergeCell ref="F144:I144"/>
    <mergeCell ref="L144:M144"/>
    <mergeCell ref="N144:Q144"/>
    <mergeCell ref="F141:I141"/>
    <mergeCell ref="L141:M141"/>
    <mergeCell ref="N141:Q141"/>
    <mergeCell ref="F142:I142"/>
    <mergeCell ref="L142:M142"/>
    <mergeCell ref="N142:Q142"/>
    <mergeCell ref="F139:I139"/>
    <mergeCell ref="L139:M139"/>
    <mergeCell ref="N139:Q139"/>
    <mergeCell ref="F140:I140"/>
    <mergeCell ref="L140:M140"/>
    <mergeCell ref="N140:Q140"/>
    <mergeCell ref="F136:I136"/>
    <mergeCell ref="L136:M136"/>
    <mergeCell ref="N136:Q136"/>
    <mergeCell ref="F137:I137"/>
    <mergeCell ref="L137:M137"/>
    <mergeCell ref="N137:Q137"/>
    <mergeCell ref="F134:I134"/>
    <mergeCell ref="L134:M134"/>
    <mergeCell ref="N134:Q134"/>
    <mergeCell ref="F135:I135"/>
    <mergeCell ref="L135:M135"/>
    <mergeCell ref="N135:Q135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15:P115"/>
    <mergeCell ref="M117:P117"/>
    <mergeCell ref="M119:Q119"/>
    <mergeCell ref="M120:Q120"/>
    <mergeCell ref="F122:I122"/>
    <mergeCell ref="L122:M122"/>
    <mergeCell ref="N122:Q122"/>
    <mergeCell ref="N101:Q101"/>
    <mergeCell ref="N103:Q103"/>
    <mergeCell ref="L105:Q105"/>
    <mergeCell ref="C111:Q111"/>
    <mergeCell ref="F113:P113"/>
    <mergeCell ref="F114:P114"/>
    <mergeCell ref="N95:Q95"/>
    <mergeCell ref="N96:Q96"/>
    <mergeCell ref="N97:Q97"/>
    <mergeCell ref="N98:Q98"/>
    <mergeCell ref="N99:Q99"/>
    <mergeCell ref="N100:Q100"/>
    <mergeCell ref="N89:Q89"/>
    <mergeCell ref="N90:Q90"/>
    <mergeCell ref="N91:Q91"/>
    <mergeCell ref="N92:Q92"/>
    <mergeCell ref="N93:Q93"/>
    <mergeCell ref="N94:Q94"/>
    <mergeCell ref="F80:P80"/>
    <mergeCell ref="M82:P82"/>
    <mergeCell ref="M84:Q84"/>
    <mergeCell ref="M85:Q85"/>
    <mergeCell ref="C87:G87"/>
    <mergeCell ref="N87:Q87"/>
    <mergeCell ref="H34:J34"/>
    <mergeCell ref="M34:P34"/>
    <mergeCell ref="L36:P36"/>
    <mergeCell ref="C76:Q76"/>
    <mergeCell ref="F78:P78"/>
    <mergeCell ref="F79:P79"/>
    <mergeCell ref="H31:J31"/>
    <mergeCell ref="M31:P31"/>
    <mergeCell ref="H32:J32"/>
    <mergeCell ref="M32:P32"/>
    <mergeCell ref="H33:J33"/>
    <mergeCell ref="M33:P33"/>
    <mergeCell ref="O21:P21"/>
    <mergeCell ref="O22:P22"/>
    <mergeCell ref="M25:P25"/>
    <mergeCell ref="M26:P26"/>
    <mergeCell ref="M28:P28"/>
    <mergeCell ref="H30:J30"/>
    <mergeCell ref="M30:P30"/>
    <mergeCell ref="O12:P12"/>
    <mergeCell ref="O13:P13"/>
    <mergeCell ref="O15:P15"/>
    <mergeCell ref="O16:P16"/>
    <mergeCell ref="O18:P18"/>
    <mergeCell ref="O19:P19"/>
    <mergeCell ref="C2:Q2"/>
    <mergeCell ref="C4:Q4"/>
    <mergeCell ref="F6:P6"/>
    <mergeCell ref="F7:P7"/>
    <mergeCell ref="F8:P8"/>
    <mergeCell ref="O10:P10"/>
  </mergeCells>
  <hyperlinks>
    <hyperlink ref="F1:G1" location="C2" tooltip="Krycí list rozpočtu" display="1) Krycí list rozpočtu"/>
    <hyperlink ref="H1:K1" location="C87" tooltip="Rekapitulace rozpočtu" display="2) Rekapitulace rozpočtu"/>
    <hyperlink ref="L1" location="C122" tooltip="Rozpočet" display="3) Rozpočet"/>
    <hyperlink ref="S1:T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Ovgvmsc5qOsnBcGRQxek/l0Vyhw=</ds:DigestValue>
    </ds:Reference>
  </ds:SignedInfo>
  <ds:SignatureValue>QEuskydSsLYoiYp4AH2tyM4y5qfyquAkar7uFJqRJvnL8HwuLHmD3TY4gfdWnRdxq5X3fGuhaokN1wsNgYJAYHaWSX9z1m0DtKCpWtB8F80InqSuLPDhTYLYAVq1E6lgxD4y1OhuKoDEW7obHFHfdzhgPoXSCIGAY9Ae62MfoPBVMy3hOVw//LBpniqZamxcIErtLli76qcmAKACXQTZUInAE5P3+ZCyxcBh06y8XVYkEBy7Z0D+p/4KgfRA14bkGrR/eQnhQBVR3PgjIGyB77AYqiN9RVlbP38hR8/YIOBxpxT/fbDbeQQyuFhnEEh6HxPPQjkk+16ZNtOvG+oGWw==</ds:SignatureValue>
  <ds:KeyInfo>
    <ds:KeyValue>
      <ds:RSAKeyValue>
        <ds:Modulus>wRsoCnzjlnSeB6GtwKc1uY0u5h+8O4kenb4jOPfGUltzqIr0ljLgn8d5Dp2kbK+fvRhaqNzX0jakfFDmsRO1wa5c6xO6QZ+JGp/PeKkIa/zGthclQsLo7cBjo9mbz2nB6RAqNWFcecWgeLnA8cwaYRpF0dBzeCjAACMFilCjvoZ3RTSjTM6x7zM2C4mNhs/SJ/S1/KoIDDxzFTayb3wgTNcCP0bYIMNRkPWL7mmjBUJ0FPXiJ1m3PFTVywZ16kwlZIIhSb3WnsxTO0a7ZAfZSzKbeQEzf1CZEHKruIqMfygZp42UG97fYIYXESlA8OkxuT4+YzGBrGSK2wZ4ndwxlQ==</ds:Modulus>
        <ds:Exponent>AQAB</ds:Exponent>
      </ds:RSAKeyValue>
    </ds:KeyValue>
    <ds:X509Data>
      <ds:X509Certificate>MIIHIzCCBgugAwIBAgIDFhzKMA0GCSqGSIb3DQEBCwUAMF8xCzAJBgNVBAYTAkNaMSwwKgYDVQQKDCPEjGVza8OhIHBvxaF0YSwgcy5wLiBbScSMIDQ3MTE0OTgzXTEiMCAGA1UEAxMZUG9zdFNpZ251bSBRdWFsaWZpZWQgQ0EgMjAeFw0xMzA0MjQxMTI2MTJaFw0xNDA0MjQxMTI2MTJaMIH6MQswCQYDVQQGEwJDWjFHMEUGA1UECgw+QXJtw6FkbsOtIFNlcnZpc27DrSwgcMWZw61zcMSbdmtvdsOhIG9yZ2FuaXphY2UgW0nEjCA2MDQ2MDU4MF0xODA2BgNVBAsML0FybcOhZG7DrSBTZXJ2aXNuw60sIHDFmcOtc3DEm3Zrb3bDoSBvcmdhbml6YWNlMRAwDgYDVQQLEwdQRVIwMDQ0MRkwFwYDVQQDDBBCYXJib3JhIEhvYnpvdsOhMRAwDgYDVQQFEwdQMjgwNjg3MSkwJwYDVQQMDCByZWZlcmVudCBha3ZpemnEjW7DrWhvIMWZw616ZW7DrTCCASIwDQYJKoZIhvcNAQEBBQADggEPADCCAQoCggEBAMEbKAp845Z0ngehrcCnNbmNLuYfvDuJHp2+Izj3xlJbc6iK9JYy4J/HeQ6dpGyvn70YWqjc19I2pHxQ5rETtcGuXOsTukGfiRqfz3ipCGv8xrYXJULC6O3AY6PZm89pwekQKjVhXHnFoHi5wPHMGmEaRdHQc3gowAAjBYpQo76Gd0U0o0zOse8zNguJjYbP0if0tfyqCAw8cxU2sm98IEzXAj9G2CDDUZD1i+5powVCdBT14idZtzxU1csGdepMJWSCIUm91p7MUztGu2QH2Usym3kBM39QmRByq7iKjH8oGaeNlBve32CGFxEpQPDpMbk+PmMxgaxkitsGeJ3cMZUCAwEAAaOCA0owggNGMEkGA1UdEQRCMECBGGJhcmJvcmEuaG9iem92YUBhcy1wby5jeqAZBgkrBgEEAdwZAgGgDBMKMTU4OTcwMjUzMq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qfGJMLpz0pbcW4GbmbXRXTDgf0DANBgkqhkiG9w0BAQsFAAOCAQEATwg+zRXlNp2z8F+oPcw5iAl1SW6ICG9d0OezTM/oXvM99u1HXwVuOsIzUVreFU4hBDD7VYzhQvBlpp0SmdwnsC580Ls/zJITQZTwdVkTqrG1Gjk82jHRLnd5fvmK/te+3BQ1KfUlud4Uq2A1gUOBsAZ2sWUZcVZa35puUxfVMbyc8Q81uW3XcJa6YxeDcWFo87hJKVadpoOGyxtlqSvmd0JhGHD3I2YP3p7JCEz7rf+FRuS7vrSC7rJ4mCAb+XCDD8DMzR9s1FBuDxNVNk+ZaEToDgzy/z6WyHl83phReULHQPGYnSs10bJG4+wkhsZAZ12CNo3Jspu1s8cf/iqwE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ciuuliFSC5hfuODoJzHt8X2a8TQ=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OGHRSovWL2/cvo58scZm/K5+jjE=</ds:DigestValue>
      </ds:Reference>
      <ds:Reference URI="/xl/calcChain.xml?ContentType=application/vnd.openxmlformats-officedocument.spreadsheetml.calcChain+xml">
        <ds:DigestMethod Algorithm="http://www.w3.org/2000/09/xmldsig#sha1"/>
        <ds:DigestValue>V3zZ9OYl8vVPNuCrvykiv9C56gU=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BQZmUJZ9Z44ytrldq2cgKw9Poes=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m3KWUElQ76TEY7bmFxPRJQWU/Z8=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d5UuryhgjoI9K2gwzduCVxE8s0g=</ds:DigestValue>
      </ds:Reference>
      <ds:Reference URI="/xl/styles.xml?ContentType=application/vnd.openxmlformats-officedocument.spreadsheetml.styles+xml">
        <ds:DigestMethod Algorithm="http://www.w3.org/2000/09/xmldsig#sha1"/>
        <ds:DigestValue>xuRm8Ppqmvj/S9LaUDcBLk2/38Y=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kxPm9ws6HMjFnCrhZH8BQXY3390=</ds:DigestValue>
      </ds:Reference>
      <ds:Reference URI="/xl/drawings/drawing3.xml?ContentType=application/vnd.openxmlformats-officedocument.drawing+xml">
        <ds:DigestMethod Algorithm="http://www.w3.org/2000/09/xmldsig#sha1"/>
        <ds:DigestValue>TbH+nyxUJhoHcECMltwDUnjguQA=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Z0wpU9122T/t9+DmzonCb47/6AI=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5l7XiQdYk7ypd/FAVnC7burckw4=</ds:DigestValue>
      </ds:Reference>
      <ds:Reference URI="/xl/drawings/drawing2.xml?ContentType=application/vnd.openxmlformats-officedocument.drawing+xml">
        <ds:DigestMethod Algorithm="http://www.w3.org/2000/09/xmldsig#sha1"/>
        <ds:DigestValue>oGvY9Xd5EZGl7fQiZ5TaAi5V6VQ=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Z0wpU9122T/t9+DmzonCb47/6AI=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djnGtPzqEAHaBhj0QL/z8D91K2w=</ds:DigestValue>
      </ds:Reference>
      <ds:Reference URI="/xl/drawings/drawing1.xml?ContentType=application/vnd.openxmlformats-officedocument.drawing+xml">
        <ds:DigestMethod Algorithm="http://www.w3.org/2000/09/xmldsig#sha1"/>
        <ds:DigestValue>bhuMUpV6F/kTo3z0i8uyZGsnQRg=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Z0wpU9122T/t9+DmzonCb47/6AI=</ds:DigestValue>
      </ds:Reference>
      <ds:Reference URI="/xl/media/image1.png?ContentType=image/png">
        <ds:DigestMethod Algorithm="http://www.w3.org/2000/09/xmldsig#sha1"/>
        <ds:DigestValue>YT0xS8z/fWj6ZNxpeLWLNwql5VU=</ds:DigestValue>
      </ds:Reference>
      <ds:Reference URI="/docProps/core.xml?ContentType=application/vnd.openxmlformats-package.core-properties+xml">
        <ds:DigestMethod Algorithm="http://www.w3.org/2000/09/xmldsig#sha1"/>
        <ds:DigestValue>JRHrF9qhuZVkpuuZGN4EgL0MuMg=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2013-09-23T12:28:12.2Z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ELE_MAR - Elektro, měření...</vt:lpstr>
      <vt:lpstr>UT_ZT - Ústřední vytápění...</vt:lpstr>
      <vt:lpstr>'ELE_MAR - Elektro, měření...'!Názvy_tisku</vt:lpstr>
      <vt:lpstr>'Rekapitulace stavby'!Názvy_tisku</vt:lpstr>
      <vt:lpstr>'UT_ZT - Ústřední vytápění...'!Názvy_tisku</vt:lpstr>
      <vt:lpstr>'ELE_MAR - Elektro, měření...'!Oblast_tisku</vt:lpstr>
      <vt:lpstr>'Rekapitulace stavby'!Oblast_tisku</vt:lpstr>
      <vt:lpstr>'UT_ZT - Ústřední vytápění...'!Oblast_tisku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dcterms:created xsi:type="dcterms:W3CDTF">2013-09-23T12:19:05Z</dcterms:created>
  <dcterms:modified xsi:type="dcterms:W3CDTF">2013-09-23T12:19:05Z</dcterms:modified>
</cp:coreProperties>
</file>