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47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4.xml" ContentType="application/vnd.openxmlformats-officedocument.spreadsheetml.worksheet+xml"/>
  <Override PartName="/xl/worksheets/sheet59.xml" ContentType="application/vnd.openxmlformats-officedocument.spreadsheetml.worksheet+xml"/>
  <Override PartName="/xl/worksheets/sheet5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7.xml" ContentType="application/vnd.openxmlformats-officedocument.spreadsheetml.worksheet+xml"/>
  <Override PartName="/xl/worksheets/sheet66.xml" ContentType="application/vnd.openxmlformats-officedocument.spreadsheetml.worksheet+xml"/>
  <Override PartName="/xl/worksheets/sheet65.xml" ContentType="application/vnd.openxmlformats-officedocument.spreadsheetml.worksheet+xml"/>
  <Override PartName="/xl/worksheets/sheet64.xml" ContentType="application/vnd.openxmlformats-officedocument.spreadsheetml.worksheet+xml"/>
  <Override PartName="/xl/worksheets/sheet63.xml" ContentType="application/vnd.openxmlformats-officedocument.spreadsheetml.worksheet+xml"/>
  <Override PartName="/xl/worksheets/sheet1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2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53.xml" ContentType="application/vnd.openxmlformats-officedocument.spreadsheetml.worksheet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51.xml" ContentType="application/vnd.openxmlformats-officedocument.spreadsheetml.worksheet+xml"/>
  <Override PartName="/xl/worksheets/sheet7.xml" ContentType="application/vnd.openxmlformats-officedocument.spreadsheetml.worksheet+xml"/>
  <Override PartName="/xl/worksheets/sheet50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sešit" defaultThemeVersion="124226"/>
  <bookViews>
    <workbookView xWindow="13410" yWindow="60" windowWidth="15255" windowHeight="13170" tabRatio="947" firstSheet="41" activeTab="41"/>
  </bookViews>
  <sheets>
    <sheet name="Celková rekapitulace" sheetId="4" r:id="rId1"/>
    <sheet name="Krycí list SO 01-UT" sheetId="1" r:id="rId2"/>
    <sheet name="Rekapitulace SO 01-UTa" sheetId="252" r:id="rId3"/>
    <sheet name="Položky SO 01-UTa" sheetId="251" r:id="rId4"/>
    <sheet name="Krycí list SO 02-UT" sheetId="180" r:id="rId5"/>
    <sheet name="Rekapitulace SO 02-UT" sheetId="181" r:id="rId6"/>
    <sheet name="Položky SO 02-UT" sheetId="182" r:id="rId7"/>
    <sheet name="Krycí list SO 03-UT" sheetId="185" r:id="rId8"/>
    <sheet name="Rekapitulace SO 03-UTa" sheetId="254" r:id="rId9"/>
    <sheet name="Položky SO 03-UTa" sheetId="253" r:id="rId10"/>
    <sheet name="Krycí list SO 04-UT" sheetId="186" r:id="rId11"/>
    <sheet name="Rekapitulace SO 04-UTa" sheetId="256" r:id="rId12"/>
    <sheet name="Položky SO 04-UTa" sheetId="255" r:id="rId13"/>
    <sheet name="Krycí list SO 05-UT" sheetId="189" r:id="rId14"/>
    <sheet name="Rekapitulace SO 05-UTa" sheetId="258" r:id="rId15"/>
    <sheet name="Položky SO 05-UTa" sheetId="257" r:id="rId16"/>
    <sheet name="Krycí list SO 01-Stavba" sheetId="201" r:id="rId17"/>
    <sheet name="Rekapitulace SO 01-Stavba" sheetId="202" r:id="rId18"/>
    <sheet name="Položky SO 01-Stavba" sheetId="203" r:id="rId19"/>
    <sheet name="Krycí list SO 04-Stavba" sheetId="204" r:id="rId20"/>
    <sheet name="Rekapitulace SO 04-Stavba" sheetId="205" r:id="rId21"/>
    <sheet name="Položky SO 04-Stavba" sheetId="206" r:id="rId22"/>
    <sheet name="Krycí list SO 05-Stavba" sheetId="207" r:id="rId23"/>
    <sheet name="Rekapitulace SO 05-Stavba" sheetId="208" r:id="rId24"/>
    <sheet name="Položky SO 05-Stavba" sheetId="209" r:id="rId25"/>
    <sheet name="Krycí list IO 01-Stavba" sheetId="195" r:id="rId26"/>
    <sheet name="Rekapitulace IO 01-Stavba" sheetId="196" r:id="rId27"/>
    <sheet name="Položky IO 01-Stavba" sheetId="197" r:id="rId28"/>
    <sheet name="Krycí list IO 02-Stavba" sheetId="198" r:id="rId29"/>
    <sheet name="Rekapitulace IO 02-Stavba" sheetId="199" r:id="rId30"/>
    <sheet name="Položky IO 02-Stavba" sheetId="200" r:id="rId31"/>
    <sheet name="Krycí list SO 01 MaR" sheetId="213" r:id="rId32"/>
    <sheet name="Rekapitulace  SO 01 MaR" sheetId="214" r:id="rId33"/>
    <sheet name="Položky  SO 01 MaR" sheetId="215" r:id="rId34"/>
    <sheet name="Krycí list SO 02 MaR" sheetId="218" r:id="rId35"/>
    <sheet name="Rekapitulace SO 02 MaR" sheetId="216" r:id="rId36"/>
    <sheet name="Položky SO 02 MaR" sheetId="217" r:id="rId37"/>
    <sheet name="Krycí list SO 03 MaR" sheetId="219" r:id="rId38"/>
    <sheet name="Rekapitulace SO 03 MaR" sheetId="220" r:id="rId39"/>
    <sheet name="Položky SO 03 MaR" sheetId="221" r:id="rId40"/>
    <sheet name="Krycí list SO 04 MaR" sheetId="222" r:id="rId41"/>
    <sheet name="Rekapitulace SO 04 MaR" sheetId="223" r:id="rId42"/>
    <sheet name="Položky SO 04 MaR" sheetId="224" r:id="rId43"/>
    <sheet name="Krycí list SO 05 MaR" sheetId="225" r:id="rId44"/>
    <sheet name="Rekapitulace SO 05 MaR" sheetId="226" r:id="rId45"/>
    <sheet name="Položky SO 05 MaR" sheetId="227" r:id="rId46"/>
    <sheet name="Krycí list IO 03 MaR" sheetId="210" r:id="rId47"/>
    <sheet name="Rekapitulace IO 03 MaR" sheetId="231" r:id="rId48"/>
    <sheet name="Položky IO 03 MaR" sheetId="232" r:id="rId49"/>
    <sheet name="Krycí list SO 01 Plyn" sheetId="235" r:id="rId50"/>
    <sheet name="Rekapitulace SO 01 Plyn" sheetId="233" r:id="rId51"/>
    <sheet name="Položky SO 01 Plyn" sheetId="234" r:id="rId52"/>
    <sheet name="Krycí list SO 03 Plyn" sheetId="245" r:id="rId53"/>
    <sheet name="Rekapitulace SO 03 Plyn" sheetId="246" r:id="rId54"/>
    <sheet name="Položky SO 03 Plyn" sheetId="247" r:id="rId55"/>
    <sheet name="Krycí list SO 04 Plyn" sheetId="238" r:id="rId56"/>
    <sheet name="Rekapitulace SO 04 Plyn" sheetId="236" r:id="rId57"/>
    <sheet name="Položky SO 04 Plyn" sheetId="237" r:id="rId58"/>
    <sheet name="Krycí list SO 05 Plyn" sheetId="239" r:id="rId59"/>
    <sheet name="Rekapitulace SO 05 Plyn" sheetId="240" r:id="rId60"/>
    <sheet name="Položky SO 05 Plyn" sheetId="241" r:id="rId61"/>
    <sheet name="Krycí list IO 01 Plyn" sheetId="250" r:id="rId62"/>
    <sheet name="Rekapitulace IO 01 Plyn" sheetId="248" r:id="rId63"/>
    <sheet name="Položky  IO 01 Plyn" sheetId="249" r:id="rId64"/>
    <sheet name="Krycí list IO 02 Plyn" sheetId="242" r:id="rId65"/>
    <sheet name="Rekapitulace IO 02 Plyn" sheetId="243" r:id="rId66"/>
    <sheet name="Položky IO 02 Plyn" sheetId="244" r:id="rId67"/>
  </sheets>
  <externalReferences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</externalReferences>
  <definedNames>
    <definedName name="__CENA__" localSheetId="3">'Položky SO 01-UTa'!$P$10:$P$334</definedName>
    <definedName name="__CENA__" localSheetId="9">#REF!</definedName>
    <definedName name="__CENA__" localSheetId="12">#REF!</definedName>
    <definedName name="__CENA__" localSheetId="15">#REF!</definedName>
    <definedName name="__CENA__" localSheetId="8">#REF!</definedName>
    <definedName name="__CENA__" localSheetId="11">#REF!</definedName>
    <definedName name="__CENA__" localSheetId="14">#REF!</definedName>
    <definedName name="__CENA__">#REF!</definedName>
    <definedName name="__MAIN__" localSheetId="3">'Položky SO 01-UTa'!$F$6:$DE$333</definedName>
    <definedName name="__MAIN__" localSheetId="9">#REF!</definedName>
    <definedName name="__MAIN__" localSheetId="12">#REF!</definedName>
    <definedName name="__MAIN__" localSheetId="15">#REF!</definedName>
    <definedName name="__MAIN__" localSheetId="8">#REF!</definedName>
    <definedName name="__MAIN__" localSheetId="11">#REF!</definedName>
    <definedName name="__MAIN__" localSheetId="14">#REF!</definedName>
    <definedName name="__MAIN__">#REF!</definedName>
    <definedName name="__MAIN2__" localSheetId="61">#REF!</definedName>
    <definedName name="__MAIN2__" localSheetId="64">#REF!</definedName>
    <definedName name="__MAIN2__" localSheetId="46">#REF!</definedName>
    <definedName name="__MAIN2__" localSheetId="31">#REF!</definedName>
    <definedName name="__MAIN2__" localSheetId="49">#REF!</definedName>
    <definedName name="__MAIN2__" localSheetId="34">#REF!</definedName>
    <definedName name="__MAIN2__" localSheetId="37">#REF!</definedName>
    <definedName name="__MAIN2__" localSheetId="52">#REF!</definedName>
    <definedName name="__MAIN2__" localSheetId="40">#REF!</definedName>
    <definedName name="__MAIN2__" localSheetId="55">#REF!</definedName>
    <definedName name="__MAIN2__" localSheetId="43">#REF!</definedName>
    <definedName name="__MAIN2__" localSheetId="58">#REF!</definedName>
    <definedName name="__MAIN2__" localSheetId="3">#REF!</definedName>
    <definedName name="__MAIN2__" localSheetId="9">#REF!</definedName>
    <definedName name="__MAIN2__" localSheetId="12">#REF!</definedName>
    <definedName name="__MAIN2__" localSheetId="15">#REF!</definedName>
    <definedName name="__MAIN2__" localSheetId="32">'Rekapitulace  SO 01 MaR'!$A$5:$G$22</definedName>
    <definedName name="__MAIN2__" localSheetId="62">'Rekapitulace IO 01 Plyn'!$B$5:$H$20</definedName>
    <definedName name="__MAIN2__" localSheetId="65">'Rekapitulace IO 02 Plyn'!$B$5:$H$21</definedName>
    <definedName name="__MAIN2__" localSheetId="47">'Rekapitulace IO 03 MaR'!$A$5:$G$25</definedName>
    <definedName name="__MAIN2__" localSheetId="50">'Rekapitulace SO 01 Plyn'!$B$5:$H$20</definedName>
    <definedName name="__MAIN2__" localSheetId="2">'Rekapitulace SO 01-UTa'!$A$1:$G$47</definedName>
    <definedName name="__MAIN2__" localSheetId="35">'Rekapitulace SO 02 MaR'!$A$5:$G$19</definedName>
    <definedName name="__MAIN2__" localSheetId="5">'Rekapitulace SO 02-UT'!$A$1:$G$29</definedName>
    <definedName name="__MAIN2__" localSheetId="38">'Rekapitulace SO 03 MaR'!$A$5:$G$22</definedName>
    <definedName name="__MAIN2__" localSheetId="53">'Rekapitulace SO 03 Plyn'!$B$5:$H$20</definedName>
    <definedName name="__MAIN2__" localSheetId="8">'Rekapitulace SO 03-UTa'!$A$5:$G$37</definedName>
    <definedName name="__MAIN2__" localSheetId="41">'Rekapitulace SO 04 MaR'!$A$5:$G$22</definedName>
    <definedName name="__MAIN2__" localSheetId="56">'Rekapitulace SO 04 Plyn'!$B$5:$H$20</definedName>
    <definedName name="__MAIN2__" localSheetId="11">'Rekapitulace SO 04-UTa'!$A$5:$G$41</definedName>
    <definedName name="__MAIN2__" localSheetId="44">'Rekapitulace SO 05 MaR'!$A$5:$G$22</definedName>
    <definedName name="__MAIN2__" localSheetId="59">'Rekapitulace SO 05 Plyn'!$B$5:$H$20</definedName>
    <definedName name="__MAIN2__" localSheetId="14">'Rekapitulace SO 05-UTa'!$A$5:$G$45</definedName>
    <definedName name="__MAIN2__">#REF!</definedName>
    <definedName name="__SAZBA__" localSheetId="3">'Položky SO 01-UTa'!$U$10:$U$334</definedName>
    <definedName name="__SAZBA__" localSheetId="9">#REF!</definedName>
    <definedName name="__SAZBA__" localSheetId="12">#REF!</definedName>
    <definedName name="__SAZBA__" localSheetId="15">#REF!</definedName>
    <definedName name="__SAZBA__" localSheetId="8">#REF!</definedName>
    <definedName name="__SAZBA__" localSheetId="11">#REF!</definedName>
    <definedName name="__SAZBA__" localSheetId="14">#REF!</definedName>
    <definedName name="__SAZBA__">#REF!</definedName>
    <definedName name="__T0__" localSheetId="3">'Položky SO 01-UTa'!$F$9:$AC$333</definedName>
    <definedName name="__T0__" localSheetId="9">#REF!</definedName>
    <definedName name="__T0__" localSheetId="12">#REF!</definedName>
    <definedName name="__T0__" localSheetId="15">#REF!</definedName>
    <definedName name="__T0__" localSheetId="8">#REF!</definedName>
    <definedName name="__T0__" localSheetId="11">#REF!</definedName>
    <definedName name="__T0__" localSheetId="14">#REF!</definedName>
    <definedName name="__T0__">#REF!</definedName>
    <definedName name="__T1__" localSheetId="3">'Položky SO 01-UTa'!$F$10:$AC$14</definedName>
    <definedName name="__T1__" localSheetId="9">#REF!</definedName>
    <definedName name="__T1__" localSheetId="12">#REF!</definedName>
    <definedName name="__T1__" localSheetId="15">#REF!</definedName>
    <definedName name="__T1__" localSheetId="8">#REF!</definedName>
    <definedName name="__T1__" localSheetId="11">#REF!</definedName>
    <definedName name="__T1__" localSheetId="14">#REF!</definedName>
    <definedName name="__T1__">#REF!</definedName>
    <definedName name="__T2__" localSheetId="3">'Položky SO 01-UTa'!$F$11:$DE$11</definedName>
    <definedName name="__T2__" localSheetId="9">#REF!</definedName>
    <definedName name="__T2__" localSheetId="12">#REF!</definedName>
    <definedName name="__T2__" localSheetId="15">#REF!</definedName>
    <definedName name="__T2__" localSheetId="8">#REF!</definedName>
    <definedName name="__T2__" localSheetId="11">#REF!</definedName>
    <definedName name="__T2__" localSheetId="14">#REF!</definedName>
    <definedName name="__T2__">#REF!</definedName>
    <definedName name="__T3__" localSheetId="61">#REF!</definedName>
    <definedName name="__T3__" localSheetId="25">#REF!</definedName>
    <definedName name="__T3__" localSheetId="64">#REF!</definedName>
    <definedName name="__T3__" localSheetId="28">#REF!</definedName>
    <definedName name="__T3__" localSheetId="46">#REF!</definedName>
    <definedName name="__T3__" localSheetId="31">#REF!</definedName>
    <definedName name="__T3__" localSheetId="49">#REF!</definedName>
    <definedName name="__T3__" localSheetId="16">#REF!</definedName>
    <definedName name="__T3__" localSheetId="34">#REF!</definedName>
    <definedName name="__T3__" localSheetId="4">#REF!</definedName>
    <definedName name="__T3__" localSheetId="37">#REF!</definedName>
    <definedName name="__T3__" localSheetId="52">#REF!</definedName>
    <definedName name="__T3__" localSheetId="7">#REF!</definedName>
    <definedName name="__T3__" localSheetId="40">#REF!</definedName>
    <definedName name="__T3__" localSheetId="55">#REF!</definedName>
    <definedName name="__T3__" localSheetId="19">#REF!</definedName>
    <definedName name="__T3__" localSheetId="10">#REF!</definedName>
    <definedName name="__T3__" localSheetId="43">#REF!</definedName>
    <definedName name="__T3__" localSheetId="58">#REF!</definedName>
    <definedName name="__T3__" localSheetId="22">#REF!</definedName>
    <definedName name="__T3__" localSheetId="13">#REF!</definedName>
    <definedName name="__T3__" localSheetId="3">'Položky SO 01-UTa'!#REF!</definedName>
    <definedName name="__T3__" localSheetId="9">#REF!</definedName>
    <definedName name="__T3__" localSheetId="12">#REF!</definedName>
    <definedName name="__T3__" localSheetId="15">#REF!</definedName>
    <definedName name="__T3__" localSheetId="2">'[1]Položky SO 01-UTa'!#REF!</definedName>
    <definedName name="__T3__" localSheetId="8">#REF!</definedName>
    <definedName name="__T3__" localSheetId="11">#REF!</definedName>
    <definedName name="__T3__" localSheetId="14">#REF!</definedName>
    <definedName name="__T3__">#REF!</definedName>
    <definedName name="__TE1__" localSheetId="61">'[2]Kryci list'!#REF!</definedName>
    <definedName name="__TE1__" localSheetId="25">'[2]Kryci list'!#REF!</definedName>
    <definedName name="__TE1__" localSheetId="64">'[2]Kryci list'!#REF!</definedName>
    <definedName name="__TE1__" localSheetId="28">'[2]Kryci list'!#REF!</definedName>
    <definedName name="__TE1__" localSheetId="46">'[2]Kryci list'!#REF!</definedName>
    <definedName name="__TE1__" localSheetId="31">'[2]Kryci list'!#REF!</definedName>
    <definedName name="__TE1__" localSheetId="49">'[2]Kryci list'!#REF!</definedName>
    <definedName name="__TE1__" localSheetId="16">'[2]Kryci list'!#REF!</definedName>
    <definedName name="__TE1__" localSheetId="34">'[2]Kryci list'!#REF!</definedName>
    <definedName name="__TE1__" localSheetId="4">'[2]Kryci list'!#REF!</definedName>
    <definedName name="__TE1__" localSheetId="37">'[2]Kryci list'!#REF!</definedName>
    <definedName name="__TE1__" localSheetId="52">'[2]Kryci list'!#REF!</definedName>
    <definedName name="__TE1__" localSheetId="7">'[2]Kryci list'!#REF!</definedName>
    <definedName name="__TE1__" localSheetId="40">'[2]Kryci list'!#REF!</definedName>
    <definedName name="__TE1__" localSheetId="55">'[2]Kryci list'!#REF!</definedName>
    <definedName name="__TE1__" localSheetId="19">'[2]Kryci list'!#REF!</definedName>
    <definedName name="__TE1__" localSheetId="10">'[2]Kryci list'!#REF!</definedName>
    <definedName name="__TE1__" localSheetId="43">'[2]Kryci list'!#REF!</definedName>
    <definedName name="__TE1__" localSheetId="58">'[2]Kryci list'!#REF!</definedName>
    <definedName name="__TE1__" localSheetId="22">'[2]Kryci list'!#REF!</definedName>
    <definedName name="__TE1__" localSheetId="13">'[2]Kryci list'!#REF!</definedName>
    <definedName name="__TE1__" localSheetId="3">'[2]Kryci list'!#REF!</definedName>
    <definedName name="__TE1__" localSheetId="2">'[2]Kryci list'!#REF!</definedName>
    <definedName name="__TE1__">'[2]Kryci list'!#REF!</definedName>
    <definedName name="__TE3__" localSheetId="61">[2]Figury!#REF!</definedName>
    <definedName name="__TE3__" localSheetId="25">[2]Figury!#REF!</definedName>
    <definedName name="__TE3__" localSheetId="64">[2]Figury!#REF!</definedName>
    <definedName name="__TE3__" localSheetId="28">[2]Figury!#REF!</definedName>
    <definedName name="__TE3__" localSheetId="46">[2]Figury!#REF!</definedName>
    <definedName name="__TE3__" localSheetId="31">[2]Figury!#REF!</definedName>
    <definedName name="__TE3__" localSheetId="49">[2]Figury!#REF!</definedName>
    <definedName name="__TE3__" localSheetId="16">[2]Figury!#REF!</definedName>
    <definedName name="__TE3__" localSheetId="34">[2]Figury!#REF!</definedName>
    <definedName name="__TE3__" localSheetId="4">[2]Figury!#REF!</definedName>
    <definedName name="__TE3__" localSheetId="37">[2]Figury!#REF!</definedName>
    <definedName name="__TE3__" localSheetId="52">[2]Figury!#REF!</definedName>
    <definedName name="__TE3__" localSheetId="7">[2]Figury!#REF!</definedName>
    <definedName name="__TE3__" localSheetId="40">[2]Figury!#REF!</definedName>
    <definedName name="__TE3__" localSheetId="55">[2]Figury!#REF!</definedName>
    <definedName name="__TE3__" localSheetId="19">[2]Figury!#REF!</definedName>
    <definedName name="__TE3__" localSheetId="10">[2]Figury!#REF!</definedName>
    <definedName name="__TE3__" localSheetId="43">[2]Figury!#REF!</definedName>
    <definedName name="__TE3__" localSheetId="58">[2]Figury!#REF!</definedName>
    <definedName name="__TE3__" localSheetId="22">[2]Figury!#REF!</definedName>
    <definedName name="__TE3__" localSheetId="13">[2]Figury!#REF!</definedName>
    <definedName name="__TE3__" localSheetId="3">[2]Figury!#REF!</definedName>
    <definedName name="__TE3__" localSheetId="2">[2]Figury!#REF!</definedName>
    <definedName name="__TE3__">[2]Figury!#REF!</definedName>
    <definedName name="__TR0__" localSheetId="61">#REF!</definedName>
    <definedName name="__TR0__" localSheetId="64">#REF!</definedName>
    <definedName name="__TR0__" localSheetId="46">#REF!</definedName>
    <definedName name="__TR0__" localSheetId="31">#REF!</definedName>
    <definedName name="__TR0__" localSheetId="49">#REF!</definedName>
    <definedName name="__TR0__" localSheetId="34">#REF!</definedName>
    <definedName name="__TR0__" localSheetId="37">#REF!</definedName>
    <definedName name="__TR0__" localSheetId="52">#REF!</definedName>
    <definedName name="__TR0__" localSheetId="40">#REF!</definedName>
    <definedName name="__TR0__" localSheetId="55">#REF!</definedName>
    <definedName name="__TR0__" localSheetId="43">#REF!</definedName>
    <definedName name="__TR0__" localSheetId="58">#REF!</definedName>
    <definedName name="__TR0__" localSheetId="3">#REF!</definedName>
    <definedName name="__TR0__" localSheetId="9">#REF!</definedName>
    <definedName name="__TR0__" localSheetId="12">#REF!</definedName>
    <definedName name="__TR0__" localSheetId="15">#REF!</definedName>
    <definedName name="__TR0__" localSheetId="32">'Rekapitulace  SO 01 MaR'!$A$9:$E$10</definedName>
    <definedName name="__TR0__" localSheetId="62">'Rekapitulace IO 01 Plyn'!$B$9:$F$10</definedName>
    <definedName name="__TR0__" localSheetId="65">'Rekapitulace IO 02 Plyn'!$B$9:$F$10</definedName>
    <definedName name="__TR0__" localSheetId="47">'Rekapitulace IO 03 MaR'!$A$9:$E$9</definedName>
    <definedName name="__TR0__" localSheetId="50">'Rekapitulace SO 01 Plyn'!$B$9:$F$10</definedName>
    <definedName name="__TR0__" localSheetId="2">'Rekapitulace SO 01-UTa'!$A$9:$E$10</definedName>
    <definedName name="__TR0__" localSheetId="35">'Rekapitulace SO 02 MaR'!$A$9:$E$10</definedName>
    <definedName name="__TR0__" localSheetId="5">'Rekapitulace SO 02-UT'!$A$9:$E$10</definedName>
    <definedName name="__TR0__" localSheetId="38">'Rekapitulace SO 03 MaR'!$A$9:$E$10</definedName>
    <definedName name="__TR0__" localSheetId="53">'Rekapitulace SO 03 Plyn'!$B$9:$F$10</definedName>
    <definedName name="__TR0__" localSheetId="8">'Rekapitulace SO 03-UTa'!$A$9:$E$10</definedName>
    <definedName name="__TR0__" localSheetId="41">'Rekapitulace SO 04 MaR'!$A$9:$E$10</definedName>
    <definedName name="__TR0__" localSheetId="56">'Rekapitulace SO 04 Plyn'!$B$9:$F$10</definedName>
    <definedName name="__TR0__" localSheetId="11">'Rekapitulace SO 04-UTa'!$A$9:$E$10</definedName>
    <definedName name="__TR0__" localSheetId="44">'Rekapitulace SO 05 MaR'!$A$9:$E$10</definedName>
    <definedName name="__TR0__" localSheetId="59">'Rekapitulace SO 05 Plyn'!$B$9:$F$10</definedName>
    <definedName name="__TR0__" localSheetId="14">'Rekapitulace SO 05-UTa'!$A$9:$E$9</definedName>
    <definedName name="__TR0__">#REF!</definedName>
    <definedName name="__TR1__" localSheetId="61">#REF!</definedName>
    <definedName name="__TR1__" localSheetId="64">#REF!</definedName>
    <definedName name="__TR1__" localSheetId="46">#REF!</definedName>
    <definedName name="__TR1__" localSheetId="31">#REF!</definedName>
    <definedName name="__TR1__" localSheetId="49">#REF!</definedName>
    <definedName name="__TR1__" localSheetId="34">#REF!</definedName>
    <definedName name="__TR1__" localSheetId="37">#REF!</definedName>
    <definedName name="__TR1__" localSheetId="52">#REF!</definedName>
    <definedName name="__TR1__" localSheetId="40">#REF!</definedName>
    <definedName name="__TR1__" localSheetId="55">#REF!</definedName>
    <definedName name="__TR1__" localSheetId="43">#REF!</definedName>
    <definedName name="__TR1__" localSheetId="58">#REF!</definedName>
    <definedName name="__TR1__" localSheetId="3">#REF!</definedName>
    <definedName name="__TR1__" localSheetId="9">#REF!</definedName>
    <definedName name="__TR1__" localSheetId="12">#REF!</definedName>
    <definedName name="__TR1__" localSheetId="15">#REF!</definedName>
    <definedName name="__TR1__" localSheetId="32">'Rekapitulace  SO 01 MaR'!$A$10:$E$10</definedName>
    <definedName name="__TR1__" localSheetId="62">'Rekapitulace IO 01 Plyn'!$B$10:$F$10</definedName>
    <definedName name="__TR1__" localSheetId="65">'Rekapitulace IO 02 Plyn'!$B$10:$F$10</definedName>
    <definedName name="__TR1__" localSheetId="47">'Rekapitulace IO 03 MaR'!#REF!</definedName>
    <definedName name="__TR1__" localSheetId="50">'Rekapitulace SO 01 Plyn'!$B$10:$F$10</definedName>
    <definedName name="__TR1__" localSheetId="2">'Rekapitulace SO 01-UTa'!$A$10:$E$10</definedName>
    <definedName name="__TR1__" localSheetId="35">'Rekapitulace SO 02 MaR'!$A$10:$E$10</definedName>
    <definedName name="__TR1__" localSheetId="5">'Rekapitulace SO 02-UT'!$A$10:$E$10</definedName>
    <definedName name="__TR1__" localSheetId="38">'Rekapitulace SO 03 MaR'!$A$10:$E$10</definedName>
    <definedName name="__TR1__" localSheetId="53">'Rekapitulace SO 03 Plyn'!$B$10:$F$10</definedName>
    <definedName name="__TR1__" localSheetId="8">'Rekapitulace SO 03-UTa'!$A$10:$E$10</definedName>
    <definedName name="__TR1__" localSheetId="41">'Rekapitulace SO 04 MaR'!$A$10:$E$10</definedName>
    <definedName name="__TR1__" localSheetId="56">'Rekapitulace SO 04 Plyn'!$B$10:$F$10</definedName>
    <definedName name="__TR1__" localSheetId="11">'Rekapitulace SO 04-UTa'!$A$10:$E$10</definedName>
    <definedName name="__TR1__" localSheetId="44">'Rekapitulace SO 05 MaR'!$A$10:$E$10</definedName>
    <definedName name="__TR1__" localSheetId="59">'Rekapitulace SO 05 Plyn'!$B$10:$F$10</definedName>
    <definedName name="__TR1__" localSheetId="14">'Rekapitulace SO 05-UTa'!#REF!</definedName>
    <definedName name="__TR1__">#REF!</definedName>
    <definedName name="cisloobjektu" localSheetId="61">'Krycí list IO 01 Plyn'!$A$4</definedName>
    <definedName name="cisloobjektu" localSheetId="25">'Krycí list IO 01-Stavba'!$A$4</definedName>
    <definedName name="cisloobjektu" localSheetId="64">'Krycí list IO 02 Plyn'!$A$4</definedName>
    <definedName name="cisloobjektu" localSheetId="28">'Krycí list IO 02-Stavba'!$A$4</definedName>
    <definedName name="cisloobjektu" localSheetId="46">'Krycí list IO 03 MaR'!$A$4</definedName>
    <definedName name="cisloobjektu" localSheetId="31">'Krycí list SO 01 MaR'!$A$4</definedName>
    <definedName name="cisloobjektu" localSheetId="49">'Krycí list SO 01 Plyn'!$A$4</definedName>
    <definedName name="cisloobjektu" localSheetId="16">'Krycí list SO 01-Stavba'!$A$4</definedName>
    <definedName name="cisloobjektu" localSheetId="34">'Krycí list SO 02 MaR'!$A$4</definedName>
    <definedName name="cisloobjektu" localSheetId="4">'Krycí list SO 02-UT'!$A$4</definedName>
    <definedName name="cisloobjektu" localSheetId="37">'Krycí list SO 03 MaR'!$A$4</definedName>
    <definedName name="cisloobjektu" localSheetId="52">'Krycí list SO 03 Plyn'!$A$4</definedName>
    <definedName name="cisloobjektu" localSheetId="7">'Krycí list SO 03-UT'!$A$4</definedName>
    <definedName name="cisloobjektu" localSheetId="40">'Krycí list SO 04 MaR'!$A$4</definedName>
    <definedName name="cisloobjektu" localSheetId="55">'Krycí list SO 04 Plyn'!$A$4</definedName>
    <definedName name="cisloobjektu" localSheetId="19">'Krycí list SO 04-Stavba'!$A$4</definedName>
    <definedName name="cisloobjektu" localSheetId="10">'Krycí list SO 04-UT'!$A$4</definedName>
    <definedName name="cisloobjektu" localSheetId="43">'Krycí list SO 05 MaR'!$A$4</definedName>
    <definedName name="cisloobjektu" localSheetId="58">'Krycí list SO 05 Plyn'!$A$4</definedName>
    <definedName name="cisloobjektu" localSheetId="22">'Krycí list SO 05-Stavba'!$A$4</definedName>
    <definedName name="cisloobjektu" localSheetId="13">'Krycí list SO 05-UT'!$A$4</definedName>
    <definedName name="cisloobjektu" localSheetId="9">#REF!</definedName>
    <definedName name="cisloobjektu" localSheetId="12">#REF!</definedName>
    <definedName name="cisloobjektu" localSheetId="15">#REF!</definedName>
    <definedName name="cisloobjektu" localSheetId="8">#REF!</definedName>
    <definedName name="cisloobjektu" localSheetId="11">#REF!</definedName>
    <definedName name="cisloobjektu" localSheetId="14">#REF!</definedName>
    <definedName name="cisloobjektu">'Krycí list SO 01-UT'!$A$4</definedName>
    <definedName name="CisloRozpoctu" localSheetId="61">'Krycí list IO 01 Plyn'!#REF!</definedName>
    <definedName name="CisloRozpoctu" localSheetId="25">'Krycí list IO 01-Stavba'!$C$2</definedName>
    <definedName name="CisloRozpoctu" localSheetId="64">'Krycí list IO 02 Plyn'!#REF!</definedName>
    <definedName name="CisloRozpoctu" localSheetId="28">'Krycí list IO 02-Stavba'!$C$2</definedName>
    <definedName name="CisloRozpoctu" localSheetId="46">'Krycí list IO 03 MaR'!#REF!</definedName>
    <definedName name="CisloRozpoctu" localSheetId="31">'Krycí list SO 01 MaR'!#REF!</definedName>
    <definedName name="CisloRozpoctu" localSheetId="49">'Krycí list SO 01 Plyn'!#REF!</definedName>
    <definedName name="CisloRozpoctu" localSheetId="16">'Krycí list SO 01-Stavba'!$C$2</definedName>
    <definedName name="CisloRozpoctu" localSheetId="34">'Krycí list SO 02 MaR'!#REF!</definedName>
    <definedName name="CisloRozpoctu" localSheetId="4">'Krycí list SO 02-UT'!$C$2</definedName>
    <definedName name="CisloRozpoctu" localSheetId="37">'Krycí list SO 03 MaR'!#REF!</definedName>
    <definedName name="CisloRozpoctu" localSheetId="52">'Krycí list SO 03 Plyn'!#REF!</definedName>
    <definedName name="CisloRozpoctu" localSheetId="7">'Krycí list SO 03-UT'!$C$2</definedName>
    <definedName name="CisloRozpoctu" localSheetId="40">'Krycí list SO 04 MaR'!#REF!</definedName>
    <definedName name="CisloRozpoctu" localSheetId="55">'Krycí list SO 04 Plyn'!#REF!</definedName>
    <definedName name="CisloRozpoctu" localSheetId="19">'Krycí list SO 04-Stavba'!$C$2</definedName>
    <definedName name="CisloRozpoctu" localSheetId="10">'Krycí list SO 04-UT'!$C$2</definedName>
    <definedName name="CisloRozpoctu" localSheetId="43">'Krycí list SO 05 MaR'!#REF!</definedName>
    <definedName name="CisloRozpoctu" localSheetId="58">'Krycí list SO 05 Plyn'!#REF!</definedName>
    <definedName name="CisloRozpoctu" localSheetId="22">'Krycí list SO 05-Stavba'!$C$2</definedName>
    <definedName name="CisloRozpoctu" localSheetId="13">'Krycí list SO 05-UT'!$C$2</definedName>
    <definedName name="CisloRozpoctu" localSheetId="9">#REF!</definedName>
    <definedName name="CisloRozpoctu" localSheetId="12">#REF!</definedName>
    <definedName name="CisloRozpoctu" localSheetId="15">#REF!</definedName>
    <definedName name="CisloRozpoctu" localSheetId="8">#REF!</definedName>
    <definedName name="CisloRozpoctu" localSheetId="11">#REF!</definedName>
    <definedName name="CisloRozpoctu" localSheetId="14">#REF!</definedName>
    <definedName name="CisloRozpoctu">'Krycí list SO 01-UT'!$C$2</definedName>
    <definedName name="cislostavby" localSheetId="61">'Krycí list IO 01 Plyn'!$A$6</definedName>
    <definedName name="cislostavby" localSheetId="25">'Krycí list IO 01-Stavba'!$A$6</definedName>
    <definedName name="cislostavby" localSheetId="64">'Krycí list IO 02 Plyn'!$A$6</definedName>
    <definedName name="cislostavby" localSheetId="28">'Krycí list IO 02-Stavba'!$A$6</definedName>
    <definedName name="cislostavby" localSheetId="46">'Krycí list IO 03 MaR'!$A$6</definedName>
    <definedName name="cislostavby" localSheetId="31">'Krycí list SO 01 MaR'!$A$6</definedName>
    <definedName name="cislostavby" localSheetId="49">'Krycí list SO 01 Plyn'!$A$6</definedName>
    <definedName name="cislostavby" localSheetId="16">'Krycí list SO 01-Stavba'!$A$6</definedName>
    <definedName name="cislostavby" localSheetId="34">'Krycí list SO 02 MaR'!$A$6</definedName>
    <definedName name="cislostavby" localSheetId="4">'Krycí list SO 02-UT'!$A$6</definedName>
    <definedName name="cislostavby" localSheetId="37">'Krycí list SO 03 MaR'!$A$6</definedName>
    <definedName name="cislostavby" localSheetId="52">'Krycí list SO 03 Plyn'!$A$6</definedName>
    <definedName name="cislostavby" localSheetId="7">'Krycí list SO 03-UT'!$A$6</definedName>
    <definedName name="cislostavby" localSheetId="40">'Krycí list SO 04 MaR'!$A$6</definedName>
    <definedName name="cislostavby" localSheetId="55">'Krycí list SO 04 Plyn'!$A$6</definedName>
    <definedName name="cislostavby" localSheetId="19">'Krycí list SO 04-Stavba'!$A$6</definedName>
    <definedName name="cislostavby" localSheetId="10">'Krycí list SO 04-UT'!$A$6</definedName>
    <definedName name="cislostavby" localSheetId="43">'Krycí list SO 05 MaR'!$A$6</definedName>
    <definedName name="cislostavby" localSheetId="58">'Krycí list SO 05 Plyn'!$A$6</definedName>
    <definedName name="cislostavby" localSheetId="22">'Krycí list SO 05-Stavba'!$A$6</definedName>
    <definedName name="cislostavby" localSheetId="13">'Krycí list SO 05-UT'!$A$6</definedName>
    <definedName name="cislostavby" localSheetId="9">#REF!</definedName>
    <definedName name="cislostavby" localSheetId="12">#REF!</definedName>
    <definedName name="cislostavby" localSheetId="15">#REF!</definedName>
    <definedName name="cislostavby" localSheetId="8">#REF!</definedName>
    <definedName name="cislostavby" localSheetId="11">#REF!</definedName>
    <definedName name="cislostavby" localSheetId="14">#REF!</definedName>
    <definedName name="cislostavby">'Krycí list SO 01-UT'!$A$6</definedName>
    <definedName name="Dil" localSheetId="61">#REF!</definedName>
    <definedName name="Dil" localSheetId="64">#REF!</definedName>
    <definedName name="Dil" localSheetId="46">#REF!</definedName>
    <definedName name="Dil" localSheetId="31">#REF!</definedName>
    <definedName name="Dil" localSheetId="49">#REF!</definedName>
    <definedName name="Dil" localSheetId="34">#REF!</definedName>
    <definedName name="Dil" localSheetId="37">#REF!</definedName>
    <definedName name="Dil" localSheetId="52">#REF!</definedName>
    <definedName name="Dil" localSheetId="40">#REF!</definedName>
    <definedName name="Dil" localSheetId="55">#REF!</definedName>
    <definedName name="Dil" localSheetId="43">#REF!</definedName>
    <definedName name="Dil" localSheetId="58">#REF!</definedName>
    <definedName name="Dil" localSheetId="3">#REF!</definedName>
    <definedName name="Dil" localSheetId="9">#REF!</definedName>
    <definedName name="Dil" localSheetId="12">#REF!</definedName>
    <definedName name="Dil" localSheetId="15">#REF!</definedName>
    <definedName name="Dil" localSheetId="2">#REF!</definedName>
    <definedName name="Dil" localSheetId="8">#REF!</definedName>
    <definedName name="Dil" localSheetId="11">#REF!</definedName>
    <definedName name="Dil" localSheetId="14">#REF!</definedName>
    <definedName name="Dil">#REF!</definedName>
    <definedName name="JKSO" localSheetId="61">'Krycí list IO 01 Plyn'!$G$2</definedName>
    <definedName name="JKSO" localSheetId="25">'Krycí list IO 01-Stavba'!$G$2</definedName>
    <definedName name="JKSO" localSheetId="64">'Krycí list IO 02 Plyn'!$G$2</definedName>
    <definedName name="JKSO" localSheetId="28">'Krycí list IO 02-Stavba'!$G$2</definedName>
    <definedName name="JKSO" localSheetId="46">'Krycí list IO 03 MaR'!$G$2</definedName>
    <definedName name="JKSO" localSheetId="31">'Krycí list SO 01 MaR'!$G$2</definedName>
    <definedName name="JKSO" localSheetId="49">'Krycí list SO 01 Plyn'!$G$2</definedName>
    <definedName name="JKSO" localSheetId="16">'Krycí list SO 01-Stavba'!$G$2</definedName>
    <definedName name="JKSO" localSheetId="34">'Krycí list SO 02 MaR'!$G$2</definedName>
    <definedName name="JKSO" localSheetId="4">'Krycí list SO 02-UT'!$G$2</definedName>
    <definedName name="JKSO" localSheetId="37">'Krycí list SO 03 MaR'!$G$2</definedName>
    <definedName name="JKSO" localSheetId="52">'Krycí list SO 03 Plyn'!$G$2</definedName>
    <definedName name="JKSO" localSheetId="7">'Krycí list SO 03-UT'!$G$2</definedName>
    <definedName name="JKSO" localSheetId="40">'Krycí list SO 04 MaR'!$G$2</definedName>
    <definedName name="JKSO" localSheetId="55">'Krycí list SO 04 Plyn'!$G$2</definedName>
    <definedName name="JKSO" localSheetId="19">'Krycí list SO 04-Stavba'!$G$2</definedName>
    <definedName name="JKSO" localSheetId="10">'Krycí list SO 04-UT'!$G$2</definedName>
    <definedName name="JKSO" localSheetId="43">'Krycí list SO 05 MaR'!$G$2</definedName>
    <definedName name="JKSO" localSheetId="58">'Krycí list SO 05 Plyn'!$G$2</definedName>
    <definedName name="JKSO" localSheetId="22">'Krycí list SO 05-Stavba'!$G$2</definedName>
    <definedName name="JKSO" localSheetId="13">'Krycí list SO 05-UT'!$G$2</definedName>
    <definedName name="JKSO" localSheetId="9">#REF!</definedName>
    <definedName name="JKSO" localSheetId="12">#REF!</definedName>
    <definedName name="JKSO" localSheetId="15">#REF!</definedName>
    <definedName name="JKSO" localSheetId="8">#REF!</definedName>
    <definedName name="JKSO" localSheetId="11">#REF!</definedName>
    <definedName name="JKSO" localSheetId="14">#REF!</definedName>
    <definedName name="JKSO">'Krycí list SO 01-UT'!$G$2</definedName>
    <definedName name="MJ" localSheetId="61">'Krycí list IO 01 Plyn'!$G$4</definedName>
    <definedName name="MJ" localSheetId="25">'Krycí list IO 01-Stavba'!$G$4</definedName>
    <definedName name="MJ" localSheetId="64">'Krycí list IO 02 Plyn'!$G$4</definedName>
    <definedName name="MJ" localSheetId="28">'Krycí list IO 02-Stavba'!$G$4</definedName>
    <definedName name="MJ" localSheetId="46">'Krycí list IO 03 MaR'!$G$4</definedName>
    <definedName name="MJ" localSheetId="31">'Krycí list SO 01 MaR'!$G$4</definedName>
    <definedName name="MJ" localSheetId="49">'Krycí list SO 01 Plyn'!$G$4</definedName>
    <definedName name="MJ" localSheetId="16">'Krycí list SO 01-Stavba'!$G$4</definedName>
    <definedName name="MJ" localSheetId="34">'Krycí list SO 02 MaR'!$G$4</definedName>
    <definedName name="MJ" localSheetId="4">'Krycí list SO 02-UT'!$G$4</definedName>
    <definedName name="MJ" localSheetId="37">'Krycí list SO 03 MaR'!$G$4</definedName>
    <definedName name="MJ" localSheetId="52">'Krycí list SO 03 Plyn'!$G$4</definedName>
    <definedName name="MJ" localSheetId="7">'Krycí list SO 03-UT'!$G$4</definedName>
    <definedName name="MJ" localSheetId="40">'Krycí list SO 04 MaR'!$G$4</definedName>
    <definedName name="MJ" localSheetId="55">'Krycí list SO 04 Plyn'!$G$4</definedName>
    <definedName name="MJ" localSheetId="19">'Krycí list SO 04-Stavba'!$G$4</definedName>
    <definedName name="MJ" localSheetId="10">'Krycí list SO 04-UT'!$G$4</definedName>
    <definedName name="MJ" localSheetId="43">'Krycí list SO 05 MaR'!$G$4</definedName>
    <definedName name="MJ" localSheetId="58">'Krycí list SO 05 Plyn'!$G$4</definedName>
    <definedName name="MJ" localSheetId="22">'Krycí list SO 05-Stavba'!$G$4</definedName>
    <definedName name="MJ" localSheetId="13">'Krycí list SO 05-UT'!$G$4</definedName>
    <definedName name="MJ" localSheetId="9">#REF!</definedName>
    <definedName name="MJ" localSheetId="12">#REF!</definedName>
    <definedName name="MJ" localSheetId="15">#REF!</definedName>
    <definedName name="MJ" localSheetId="8">#REF!</definedName>
    <definedName name="MJ" localSheetId="11">#REF!</definedName>
    <definedName name="MJ" localSheetId="14">#REF!</definedName>
    <definedName name="MJ">'Krycí list SO 01-UT'!$G$4</definedName>
    <definedName name="NazevDilu" localSheetId="61">#REF!</definedName>
    <definedName name="NazevDilu" localSheetId="64">#REF!</definedName>
    <definedName name="NazevDilu" localSheetId="46">#REF!</definedName>
    <definedName name="NazevDilu" localSheetId="31">#REF!</definedName>
    <definedName name="NazevDilu" localSheetId="49">#REF!</definedName>
    <definedName name="NazevDilu" localSheetId="34">#REF!</definedName>
    <definedName name="NazevDilu" localSheetId="37">#REF!</definedName>
    <definedName name="NazevDilu" localSheetId="52">#REF!</definedName>
    <definedName name="NazevDilu" localSheetId="40">#REF!</definedName>
    <definedName name="NazevDilu" localSheetId="55">#REF!</definedName>
    <definedName name="NazevDilu" localSheetId="43">#REF!</definedName>
    <definedName name="NazevDilu" localSheetId="58">#REF!</definedName>
    <definedName name="NazevDilu" localSheetId="3">#REF!</definedName>
    <definedName name="NazevDilu" localSheetId="9">#REF!</definedName>
    <definedName name="NazevDilu" localSheetId="12">#REF!</definedName>
    <definedName name="NazevDilu" localSheetId="15">#REF!</definedName>
    <definedName name="NazevDilu" localSheetId="2">#REF!</definedName>
    <definedName name="NazevDilu" localSheetId="8">#REF!</definedName>
    <definedName name="NazevDilu" localSheetId="11">#REF!</definedName>
    <definedName name="NazevDilu" localSheetId="14">#REF!</definedName>
    <definedName name="NazevDilu">#REF!</definedName>
    <definedName name="nazevobjektu" localSheetId="61">'Krycí list IO 01 Plyn'!$C$4</definedName>
    <definedName name="nazevobjektu" localSheetId="25">'Krycí list IO 01-Stavba'!$C$4</definedName>
    <definedName name="nazevobjektu" localSheetId="64">'Krycí list IO 02 Plyn'!$C$4</definedName>
    <definedName name="nazevobjektu" localSheetId="28">'Krycí list IO 02-Stavba'!$C$4</definedName>
    <definedName name="nazevobjektu" localSheetId="46">'Krycí list IO 03 MaR'!$C$4</definedName>
    <definedName name="nazevobjektu" localSheetId="31">'Krycí list SO 01 MaR'!$C$4</definedName>
    <definedName name="nazevobjektu" localSheetId="49">'Krycí list SO 01 Plyn'!$C$4</definedName>
    <definedName name="nazevobjektu" localSheetId="16">'Krycí list SO 01-Stavba'!$C$4</definedName>
    <definedName name="nazevobjektu" localSheetId="34">'Krycí list SO 02 MaR'!$C$4</definedName>
    <definedName name="nazevobjektu" localSheetId="4">'Krycí list SO 02-UT'!$C$4</definedName>
    <definedName name="nazevobjektu" localSheetId="37">'Krycí list SO 03 MaR'!$C$4</definedName>
    <definedName name="nazevobjektu" localSheetId="52">'Krycí list SO 03 Plyn'!$C$4</definedName>
    <definedName name="nazevobjektu" localSheetId="7">'Krycí list SO 03-UT'!$C$4</definedName>
    <definedName name="nazevobjektu" localSheetId="40">'Krycí list SO 04 MaR'!$C$4</definedName>
    <definedName name="nazevobjektu" localSheetId="55">'Krycí list SO 04 Plyn'!$C$4</definedName>
    <definedName name="nazevobjektu" localSheetId="19">'Krycí list SO 04-Stavba'!$C$4</definedName>
    <definedName name="nazevobjektu" localSheetId="10">'Krycí list SO 04-UT'!$C$4</definedName>
    <definedName name="nazevobjektu" localSheetId="43">'Krycí list SO 05 MaR'!$C$4</definedName>
    <definedName name="nazevobjektu" localSheetId="58">'Krycí list SO 05 Plyn'!$C$4</definedName>
    <definedName name="nazevobjektu" localSheetId="22">'Krycí list SO 05-Stavba'!$C$4</definedName>
    <definedName name="nazevobjektu" localSheetId="13">'Krycí list SO 05-UT'!$C$4</definedName>
    <definedName name="nazevobjektu" localSheetId="9">#REF!</definedName>
    <definedName name="nazevobjektu" localSheetId="12">#REF!</definedName>
    <definedName name="nazevobjektu" localSheetId="15">#REF!</definedName>
    <definedName name="nazevobjektu" localSheetId="8">#REF!</definedName>
    <definedName name="nazevobjektu" localSheetId="11">#REF!</definedName>
    <definedName name="nazevobjektu" localSheetId="14">#REF!</definedName>
    <definedName name="nazevobjektu">'Krycí list SO 01-UT'!$C$4</definedName>
    <definedName name="NazevRozpoctu" localSheetId="61">'Krycí list IO 01 Plyn'!$C$2</definedName>
    <definedName name="NazevRozpoctu" localSheetId="25">'Krycí list IO 01-Stavba'!$D$2</definedName>
    <definedName name="NazevRozpoctu" localSheetId="64">'Krycí list IO 02 Plyn'!$C$2</definedName>
    <definedName name="NazevRozpoctu" localSheetId="28">'Krycí list IO 02-Stavba'!$D$2</definedName>
    <definedName name="NazevRozpoctu" localSheetId="46">'Krycí list IO 03 MaR'!$C$2</definedName>
    <definedName name="NazevRozpoctu" localSheetId="31">'Krycí list SO 01 MaR'!$C$2</definedName>
    <definedName name="NazevRozpoctu" localSheetId="49">'Krycí list SO 01 Plyn'!$C$2</definedName>
    <definedName name="NazevRozpoctu" localSheetId="16">'Krycí list SO 01-Stavba'!$D$2</definedName>
    <definedName name="NazevRozpoctu" localSheetId="34">'Krycí list SO 02 MaR'!$C$2</definedName>
    <definedName name="NazevRozpoctu" localSheetId="4">'Krycí list SO 02-UT'!$D$2</definedName>
    <definedName name="NazevRozpoctu" localSheetId="37">'Krycí list SO 03 MaR'!$C$2</definedName>
    <definedName name="NazevRozpoctu" localSheetId="52">'Krycí list SO 03 Plyn'!$C$2</definedName>
    <definedName name="NazevRozpoctu" localSheetId="7">'Krycí list SO 03-UT'!$D$2</definedName>
    <definedName name="NazevRozpoctu" localSheetId="40">'Krycí list SO 04 MaR'!$C$2</definedName>
    <definedName name="NazevRozpoctu" localSheetId="55">'Krycí list SO 04 Plyn'!$C$2</definedName>
    <definedName name="NazevRozpoctu" localSheetId="19">'Krycí list SO 04-Stavba'!$D$2</definedName>
    <definedName name="NazevRozpoctu" localSheetId="10">'Krycí list SO 04-UT'!$D$2</definedName>
    <definedName name="NazevRozpoctu" localSheetId="43">'Krycí list SO 05 MaR'!$C$2</definedName>
    <definedName name="NazevRozpoctu" localSheetId="58">'Krycí list SO 05 Plyn'!$C$2</definedName>
    <definedName name="NazevRozpoctu" localSheetId="22">'Krycí list SO 05-Stavba'!$D$2</definedName>
    <definedName name="NazevRozpoctu" localSheetId="13">'Krycí list SO 05-UT'!$D$2</definedName>
    <definedName name="NazevRozpoctu" localSheetId="9">#REF!</definedName>
    <definedName name="NazevRozpoctu" localSheetId="12">#REF!</definedName>
    <definedName name="NazevRozpoctu" localSheetId="15">#REF!</definedName>
    <definedName name="NazevRozpoctu" localSheetId="8">#REF!</definedName>
    <definedName name="NazevRozpoctu" localSheetId="11">#REF!</definedName>
    <definedName name="NazevRozpoctu" localSheetId="14">#REF!</definedName>
    <definedName name="NazevRozpoctu">'Krycí list SO 01-UT'!$D$2</definedName>
    <definedName name="nazevstavby" localSheetId="61">'Krycí list IO 01 Plyn'!$C$6</definedName>
    <definedName name="nazevstavby" localSheetId="25">'Krycí list IO 01-Stavba'!$C$6</definedName>
    <definedName name="nazevstavby" localSheetId="64">'Krycí list IO 02 Plyn'!$C$6</definedName>
    <definedName name="nazevstavby" localSheetId="28">'Krycí list IO 02-Stavba'!$C$6</definedName>
    <definedName name="nazevstavby" localSheetId="46">'Krycí list IO 03 MaR'!$C$6</definedName>
    <definedName name="nazevstavby" localSheetId="31">'Krycí list SO 01 MaR'!$C$6</definedName>
    <definedName name="nazevstavby" localSheetId="49">'Krycí list SO 01 Plyn'!$C$6</definedName>
    <definedName name="nazevstavby" localSheetId="16">'Krycí list SO 01-Stavba'!$C$6</definedName>
    <definedName name="nazevstavby" localSheetId="34">'Krycí list SO 02 MaR'!$C$6</definedName>
    <definedName name="nazevstavby" localSheetId="4">'Krycí list SO 02-UT'!$C$6</definedName>
    <definedName name="nazevstavby" localSheetId="37">'Krycí list SO 03 MaR'!$C$6</definedName>
    <definedName name="nazevstavby" localSheetId="52">'Krycí list SO 03 Plyn'!$C$6</definedName>
    <definedName name="nazevstavby" localSheetId="7">'Krycí list SO 03-UT'!$C$6</definedName>
    <definedName name="nazevstavby" localSheetId="40">'Krycí list SO 04 MaR'!$C$6</definedName>
    <definedName name="nazevstavby" localSheetId="55">'Krycí list SO 04 Plyn'!$C$6</definedName>
    <definedName name="nazevstavby" localSheetId="19">'Krycí list SO 04-Stavba'!$C$6</definedName>
    <definedName name="nazevstavby" localSheetId="10">'Krycí list SO 04-UT'!$C$6</definedName>
    <definedName name="nazevstavby" localSheetId="43">'Krycí list SO 05 MaR'!$C$6</definedName>
    <definedName name="nazevstavby" localSheetId="58">'Krycí list SO 05 Plyn'!$C$6</definedName>
    <definedName name="nazevstavby" localSheetId="22">'Krycí list SO 05-Stavba'!$C$6</definedName>
    <definedName name="nazevstavby" localSheetId="13">'Krycí list SO 05-UT'!$C$6</definedName>
    <definedName name="nazevstavby" localSheetId="9">#REF!</definedName>
    <definedName name="nazevstavby" localSheetId="12">#REF!</definedName>
    <definedName name="nazevstavby" localSheetId="15">#REF!</definedName>
    <definedName name="nazevstavby" localSheetId="8">#REF!</definedName>
    <definedName name="nazevstavby" localSheetId="11">#REF!</definedName>
    <definedName name="nazevstavby" localSheetId="14">#REF!</definedName>
    <definedName name="nazevstavby">'Krycí list SO 01-UT'!$C$6</definedName>
    <definedName name="_xlnm.Print_Titles" localSheetId="63">'Položky  IO 01 Plyn'!$7:$8</definedName>
    <definedName name="_xlnm.Print_Titles" localSheetId="33">'Položky  SO 01 MaR'!$7:$8</definedName>
    <definedName name="_xlnm.Print_Titles" localSheetId="66">'Položky IO 02 Plyn'!$7:$8</definedName>
    <definedName name="_xlnm.Print_Titles" localSheetId="48">'Položky IO 03 MaR'!$7:$8</definedName>
    <definedName name="_xlnm.Print_Titles" localSheetId="51">'Položky SO 01 Plyn'!$7:$8</definedName>
    <definedName name="_xlnm.Print_Titles" localSheetId="3">'Položky SO 01-UTa'!$7:$8</definedName>
    <definedName name="_xlnm.Print_Titles" localSheetId="36">'Položky SO 02 MaR'!$7:$8</definedName>
    <definedName name="_xlnm.Print_Titles" localSheetId="6">'Položky SO 02-UT'!$7:$8</definedName>
    <definedName name="_xlnm.Print_Titles" localSheetId="39">'Položky SO 03 MaR'!$7:$8</definedName>
    <definedName name="_xlnm.Print_Titles" localSheetId="54">'Položky SO 03 Plyn'!$7:$8</definedName>
    <definedName name="_xlnm.Print_Titles" localSheetId="9">'Položky SO 03-UTa'!$7:$8</definedName>
    <definedName name="_xlnm.Print_Titles" localSheetId="42">'Položky SO 04 MaR'!$7:$8</definedName>
    <definedName name="_xlnm.Print_Titles" localSheetId="57">'Položky SO 04 Plyn'!$7:$8</definedName>
    <definedName name="_xlnm.Print_Titles" localSheetId="12">'Položky SO 04-UTa'!$7:$8</definedName>
    <definedName name="_xlnm.Print_Titles" localSheetId="45">'Položky SO 05 MaR'!$7:$8</definedName>
    <definedName name="_xlnm.Print_Titles" localSheetId="60">'Položky SO 05 Plyn'!$7:$8</definedName>
    <definedName name="_xlnm.Print_Titles" localSheetId="15">'Položky SO 05-UTa'!$7:$8</definedName>
    <definedName name="Objednatel" localSheetId="61">'Krycí list IO 01 Plyn'!$C$9</definedName>
    <definedName name="Objednatel" localSheetId="25">'Krycí list IO 01-Stavba'!$C$9</definedName>
    <definedName name="Objednatel" localSheetId="64">'Krycí list IO 02 Plyn'!$C$9</definedName>
    <definedName name="Objednatel" localSheetId="28">'Krycí list IO 02-Stavba'!$C$9</definedName>
    <definedName name="Objednatel" localSheetId="46">'Krycí list IO 03 MaR'!$C$9</definedName>
    <definedName name="Objednatel" localSheetId="31">'Krycí list SO 01 MaR'!$C$9</definedName>
    <definedName name="Objednatel" localSheetId="49">'Krycí list SO 01 Plyn'!$C$9</definedName>
    <definedName name="Objednatel" localSheetId="16">'Krycí list SO 01-Stavba'!$C$9</definedName>
    <definedName name="Objednatel" localSheetId="34">'Krycí list SO 02 MaR'!$C$9</definedName>
    <definedName name="Objednatel" localSheetId="4">'Krycí list SO 02-UT'!$C$9</definedName>
    <definedName name="Objednatel" localSheetId="37">'Krycí list SO 03 MaR'!$C$9</definedName>
    <definedName name="Objednatel" localSheetId="52">'Krycí list SO 03 Plyn'!$C$9</definedName>
    <definedName name="Objednatel" localSheetId="7">'Krycí list SO 03-UT'!$C$9</definedName>
    <definedName name="Objednatel" localSheetId="40">'Krycí list SO 04 MaR'!$C$9</definedName>
    <definedName name="Objednatel" localSheetId="55">'Krycí list SO 04 Plyn'!$C$9</definedName>
    <definedName name="Objednatel" localSheetId="19">'Krycí list SO 04-Stavba'!$C$9</definedName>
    <definedName name="Objednatel" localSheetId="10">'Krycí list SO 04-UT'!$C$9</definedName>
    <definedName name="Objednatel" localSheetId="43">'Krycí list SO 05 MaR'!$C$9</definedName>
    <definedName name="Objednatel" localSheetId="58">'Krycí list SO 05 Plyn'!$C$9</definedName>
    <definedName name="Objednatel" localSheetId="22">'Krycí list SO 05-Stavba'!$C$9</definedName>
    <definedName name="Objednatel" localSheetId="13">'Krycí list SO 05-UT'!$C$9</definedName>
    <definedName name="Objednatel" localSheetId="9">#REF!</definedName>
    <definedName name="Objednatel" localSheetId="12">#REF!</definedName>
    <definedName name="Objednatel" localSheetId="15">#REF!</definedName>
    <definedName name="Objednatel" localSheetId="8">#REF!</definedName>
    <definedName name="Objednatel" localSheetId="11">#REF!</definedName>
    <definedName name="Objednatel" localSheetId="14">#REF!</definedName>
    <definedName name="Objednatel">'Krycí list SO 01-UT'!$C$9</definedName>
    <definedName name="_xlnm.Print_Area" localSheetId="0">'Celková rekapitulace'!$A$1:$E$45</definedName>
    <definedName name="_xlnm.Print_Area" localSheetId="61">'Krycí list IO 01 Plyn'!$A$1:$G$29</definedName>
    <definedName name="_xlnm.Print_Area" localSheetId="25">'Krycí list IO 01-Stavba'!$A$1:$G$28</definedName>
    <definedName name="_xlnm.Print_Area" localSheetId="64">'Krycí list IO 02 Plyn'!$A$1:$G$29</definedName>
    <definedName name="_xlnm.Print_Area" localSheetId="28">'Krycí list IO 02-Stavba'!$A$1:$G$28</definedName>
    <definedName name="_xlnm.Print_Area" localSheetId="46">'Krycí list IO 03 MaR'!$A$1:$G$28</definedName>
    <definedName name="_xlnm.Print_Area" localSheetId="31">'Krycí list SO 01 MaR'!$A$1:$G$28</definedName>
    <definedName name="_xlnm.Print_Area" localSheetId="49">'Krycí list SO 01 Plyn'!$A$1:$G$30</definedName>
    <definedName name="_xlnm.Print_Area" localSheetId="16">'Krycí list SO 01-Stavba'!$A$1:$G$28</definedName>
    <definedName name="_xlnm.Print_Area" localSheetId="1">'Krycí list SO 01-UT'!$A$1:$G$28</definedName>
    <definedName name="_xlnm.Print_Area" localSheetId="34">'Krycí list SO 02 MaR'!$A$1:$G$28</definedName>
    <definedName name="_xlnm.Print_Area" localSheetId="4">'Krycí list SO 02-UT'!$A$1:$G$28</definedName>
    <definedName name="_xlnm.Print_Area" localSheetId="37">'Krycí list SO 03 MaR'!$A$1:$G$28</definedName>
    <definedName name="_xlnm.Print_Area" localSheetId="52">'Krycí list SO 03 Plyn'!$A$1:$G$29</definedName>
    <definedName name="_xlnm.Print_Area" localSheetId="7">'Krycí list SO 03-UT'!$A$1:$G$28</definedName>
    <definedName name="_xlnm.Print_Area" localSheetId="40">'Krycí list SO 04 MaR'!$A$1:$G$28</definedName>
    <definedName name="_xlnm.Print_Area" localSheetId="55">'Krycí list SO 04 Plyn'!$A$1:$G$29</definedName>
    <definedName name="_xlnm.Print_Area" localSheetId="19">'Krycí list SO 04-Stavba'!$A$1:$G$28</definedName>
    <definedName name="_xlnm.Print_Area" localSheetId="10">'Krycí list SO 04-UT'!$A$1:$G$28</definedName>
    <definedName name="_xlnm.Print_Area" localSheetId="43">'Krycí list SO 05 MaR'!$A$1:$G$30</definedName>
    <definedName name="_xlnm.Print_Area" localSheetId="58">'Krycí list SO 05 Plyn'!$A$1:$G$29</definedName>
    <definedName name="_xlnm.Print_Area" localSheetId="22">'Krycí list SO 05-Stavba'!$A$1:$G$28</definedName>
    <definedName name="_xlnm.Print_Area" localSheetId="13">'Krycí list SO 05-UT'!$A$1:$G$28</definedName>
    <definedName name="_xlnm.Print_Area" localSheetId="63">'Položky  IO 01 Plyn'!$F$1:$P$41</definedName>
    <definedName name="_xlnm.Print_Area" localSheetId="33">'Položky  SO 01 MaR'!$F$1:$P$103</definedName>
    <definedName name="_xlnm.Print_Area" localSheetId="27">'Položky IO 01-Stavba'!$A$1:$N$68</definedName>
    <definedName name="_xlnm.Print_Area" localSheetId="66">'Položky IO 02 Plyn'!$F$1:$P$57</definedName>
    <definedName name="_xlnm.Print_Area" localSheetId="30">'Položky IO 02-Stavba'!$A$1:$N$100</definedName>
    <definedName name="_xlnm.Print_Area" localSheetId="51">'Položky SO 01 Plyn'!$F$1:$P$54</definedName>
    <definedName name="_xlnm.Print_Area" localSheetId="18">'Položky SO 01-Stavba'!$A$1:$N$79</definedName>
    <definedName name="_xlnm.Print_Area" localSheetId="3">'Položky SO 01-UTa'!$F$1:$P$334</definedName>
    <definedName name="_xlnm.Print_Area" localSheetId="36">'Položky SO 02 MaR'!$F$1:$P$44</definedName>
    <definedName name="_xlnm.Print_Area" localSheetId="6">'Položky SO 02-UT'!$F$1:$P$172</definedName>
    <definedName name="_xlnm.Print_Area" localSheetId="39">'Položky SO 03 MaR'!$F$1:$P$87</definedName>
    <definedName name="_xlnm.Print_Area" localSheetId="54">'Položky SO 03 Plyn'!$F$1:$P$62</definedName>
    <definedName name="_xlnm.Print_Area" localSheetId="9">'Položky SO 03-UTa'!$F$1:$P$113</definedName>
    <definedName name="_xlnm.Print_Area" localSheetId="42">'Položky SO 04 MaR'!$F$1:$P$99</definedName>
    <definedName name="_xlnm.Print_Area" localSheetId="57">'Položky SO 04 Plyn'!$F$1:$P$50</definedName>
    <definedName name="_xlnm.Print_Area" localSheetId="21">'Položky SO 04-Stavba'!$A$1:$N$87</definedName>
    <definedName name="_xlnm.Print_Area" localSheetId="12">'Položky SO 04-UTa'!$F$1:$P$125</definedName>
    <definedName name="_xlnm.Print_Area" localSheetId="45">'Položky SO 05 MaR'!$F$1:$P$96</definedName>
    <definedName name="_xlnm.Print_Area" localSheetId="60">'Položky SO 05 Plyn'!$F$1:$P$56</definedName>
    <definedName name="_xlnm.Print_Area" localSheetId="24">'Položky SO 05-Stavba'!$A$1:$N$76</definedName>
    <definedName name="_xlnm.Print_Area" localSheetId="15">'Položky SO 05-UTa'!$F$1:$P$192</definedName>
    <definedName name="_xlnm.Print_Area" localSheetId="32">'Rekapitulace  SO 01 MaR'!$A$1:$B$22</definedName>
    <definedName name="_xlnm.Print_Area" localSheetId="62">'Rekapitulace IO 01 Plyn'!$B$1:$C$21</definedName>
    <definedName name="_xlnm.Print_Area" localSheetId="26">'Rekapitulace IO 01-Stavba'!$A$1:$C$21</definedName>
    <definedName name="_xlnm.Print_Area" localSheetId="65">'Rekapitulace IO 02 Plyn'!$B$1:$C$24</definedName>
    <definedName name="_xlnm.Print_Area" localSheetId="50">'Rekapitulace SO 01 Plyn'!$B$1:$C$22</definedName>
    <definedName name="_xlnm.Print_Area" localSheetId="17">'Rekapitulace SO 01-Stavba'!$A$1:$C$22</definedName>
    <definedName name="_xlnm.Print_Area" localSheetId="2">'Rekapitulace SO 01-UTa'!$A$1:$B$47</definedName>
    <definedName name="_xlnm.Print_Area" localSheetId="35">'Rekapitulace SO 02 MaR'!$A$1:$B$20</definedName>
    <definedName name="_xlnm.Print_Area" localSheetId="5">'Rekapitulace SO 02-UT'!$A$1:$B$30</definedName>
    <definedName name="_xlnm.Print_Area" localSheetId="38">'Rekapitulace SO 03 MaR'!$A$1:$B$23</definedName>
    <definedName name="_xlnm.Print_Area" localSheetId="53">'Rekapitulace SO 03 Plyn'!$B$1:$C$21</definedName>
    <definedName name="_xlnm.Print_Area" localSheetId="8">'Rekapitulace SO 03-UTa'!$A$1:$B$38</definedName>
    <definedName name="_xlnm.Print_Area" localSheetId="41">'Rekapitulace SO 04 MaR'!$A$1:$B$22</definedName>
    <definedName name="_xlnm.Print_Area" localSheetId="56">'Rekapitulace SO 04 Plyn'!$B$1:$C$21</definedName>
    <definedName name="_xlnm.Print_Area" localSheetId="20">'Rekapitulace SO 04-Stavba'!$A$1:$C$23</definedName>
    <definedName name="_xlnm.Print_Area" localSheetId="11">'Rekapitulace SO 04-UTa'!$A$1:$B$42</definedName>
    <definedName name="_xlnm.Print_Area" localSheetId="44">'Rekapitulace SO 05 MaR'!$A$1:$B$24</definedName>
    <definedName name="_xlnm.Print_Area" localSheetId="59">'Rekapitulace SO 05 Plyn'!$B$1:$C$22</definedName>
    <definedName name="_xlnm.Print_Area" localSheetId="23">'Rekapitulace SO 05-Stavba'!$A$1:$C$21</definedName>
    <definedName name="_xlnm.Print_Area" localSheetId="14">'Rekapitulace SO 05-UTa'!$A$1:$B$46</definedName>
    <definedName name="PocetMJ" localSheetId="61">'Krycí list IO 01 Plyn'!$G$5</definedName>
    <definedName name="PocetMJ" localSheetId="25">'Krycí list IO 01-Stavba'!$G$5</definedName>
    <definedName name="PocetMJ" localSheetId="64">'Krycí list IO 02 Plyn'!$G$5</definedName>
    <definedName name="PocetMJ" localSheetId="28">'Krycí list IO 02-Stavba'!$G$5</definedName>
    <definedName name="PocetMJ" localSheetId="46">'Krycí list IO 03 MaR'!$G$5</definedName>
    <definedName name="PocetMJ" localSheetId="31">'Krycí list SO 01 MaR'!$G$5</definedName>
    <definedName name="PocetMJ" localSheetId="49">'Krycí list SO 01 Plyn'!$G$5</definedName>
    <definedName name="PocetMJ" localSheetId="16">'Krycí list SO 01-Stavba'!$G$5</definedName>
    <definedName name="PocetMJ" localSheetId="34">'Krycí list SO 02 MaR'!$G$5</definedName>
    <definedName name="PocetMJ" localSheetId="4">'Krycí list SO 02-UT'!$G$5</definedName>
    <definedName name="PocetMJ" localSheetId="37">'Krycí list SO 03 MaR'!$G$5</definedName>
    <definedName name="PocetMJ" localSheetId="52">'Krycí list SO 03 Plyn'!$G$5</definedName>
    <definedName name="PocetMJ" localSheetId="7">'Krycí list SO 03-UT'!$G$5</definedName>
    <definedName name="PocetMJ" localSheetId="40">'Krycí list SO 04 MaR'!$G$5</definedName>
    <definedName name="PocetMJ" localSheetId="55">'Krycí list SO 04 Plyn'!$G$5</definedName>
    <definedName name="PocetMJ" localSheetId="19">'Krycí list SO 04-Stavba'!$G$5</definedName>
    <definedName name="PocetMJ" localSheetId="10">'Krycí list SO 04-UT'!$G$5</definedName>
    <definedName name="PocetMJ" localSheetId="43">'Krycí list SO 05 MaR'!$G$5</definedName>
    <definedName name="PocetMJ" localSheetId="58">'Krycí list SO 05 Plyn'!$G$5</definedName>
    <definedName name="PocetMJ" localSheetId="22">'Krycí list SO 05-Stavba'!$G$5</definedName>
    <definedName name="PocetMJ" localSheetId="13">'Krycí list SO 05-UT'!$G$5</definedName>
    <definedName name="PocetMJ" localSheetId="9">#REF!</definedName>
    <definedName name="PocetMJ" localSheetId="12">#REF!</definedName>
    <definedName name="PocetMJ" localSheetId="15">#REF!</definedName>
    <definedName name="PocetMJ" localSheetId="8">#REF!</definedName>
    <definedName name="PocetMJ" localSheetId="11">#REF!</definedName>
    <definedName name="PocetMJ" localSheetId="14">#REF!</definedName>
    <definedName name="PocetMJ">'Krycí list SO 01-UT'!$G$5</definedName>
    <definedName name="Poznamka" localSheetId="61">'Krycí list IO 01 Plyn'!$B$30</definedName>
    <definedName name="Poznamka" localSheetId="25">'Krycí list IO 01-Stavba'!$B$30</definedName>
    <definedName name="Poznamka" localSheetId="64">'Krycí list IO 02 Plyn'!$B$30</definedName>
    <definedName name="Poznamka" localSheetId="28">'Krycí list IO 02-Stavba'!$B$30</definedName>
    <definedName name="Poznamka" localSheetId="46">'Krycí list IO 03 MaR'!$B$30</definedName>
    <definedName name="Poznamka" localSheetId="31">'Krycí list SO 01 MaR'!$B$30</definedName>
    <definedName name="Poznamka" localSheetId="49">'Krycí list SO 01 Plyn'!$B$30</definedName>
    <definedName name="Poznamka" localSheetId="16">'Krycí list SO 01-Stavba'!$B$30</definedName>
    <definedName name="Poznamka" localSheetId="34">'Krycí list SO 02 MaR'!$B$30</definedName>
    <definedName name="Poznamka" localSheetId="4">'Krycí list SO 02-UT'!$B$30</definedName>
    <definedName name="Poznamka" localSheetId="37">'Krycí list SO 03 MaR'!$B$30</definedName>
    <definedName name="Poznamka" localSheetId="52">'Krycí list SO 03 Plyn'!$B$30</definedName>
    <definedName name="Poznamka" localSheetId="7">'Krycí list SO 03-UT'!$B$30</definedName>
    <definedName name="Poznamka" localSheetId="40">'Krycí list SO 04 MaR'!$B$30</definedName>
    <definedName name="Poznamka" localSheetId="55">'Krycí list SO 04 Plyn'!$B$30</definedName>
    <definedName name="Poznamka" localSheetId="19">'Krycí list SO 04-Stavba'!$B$30</definedName>
    <definedName name="Poznamka" localSheetId="10">'Krycí list SO 04-UT'!$B$30</definedName>
    <definedName name="Poznamka" localSheetId="43">'Krycí list SO 05 MaR'!$B$30</definedName>
    <definedName name="Poznamka" localSheetId="58">'Krycí list SO 05 Plyn'!$B$30</definedName>
    <definedName name="Poznamka" localSheetId="22">'Krycí list SO 05-Stavba'!$B$30</definedName>
    <definedName name="Poznamka" localSheetId="13">'Krycí list SO 05-UT'!$B$30</definedName>
    <definedName name="Poznamka" localSheetId="9">#REF!</definedName>
    <definedName name="Poznamka" localSheetId="12">#REF!</definedName>
    <definedName name="Poznamka" localSheetId="15">#REF!</definedName>
    <definedName name="Poznamka" localSheetId="8">#REF!</definedName>
    <definedName name="Poznamka" localSheetId="11">#REF!</definedName>
    <definedName name="Poznamka" localSheetId="14">#REF!</definedName>
    <definedName name="Poznamka">'Krycí list SO 01-UT'!$B$30</definedName>
    <definedName name="Projektant" localSheetId="61">'Krycí list IO 01 Plyn'!$C$7</definedName>
    <definedName name="Projektant" localSheetId="25">'Krycí list IO 01-Stavba'!$C$7</definedName>
    <definedName name="Projektant" localSheetId="64">'Krycí list IO 02 Plyn'!$C$7</definedName>
    <definedName name="Projektant" localSheetId="28">'Krycí list IO 02-Stavba'!$C$7</definedName>
    <definedName name="Projektant" localSheetId="46">'Krycí list IO 03 MaR'!$C$7</definedName>
    <definedName name="Projektant" localSheetId="31">'Krycí list SO 01 MaR'!$C$7</definedName>
    <definedName name="Projektant" localSheetId="49">'Krycí list SO 01 Plyn'!$C$7</definedName>
    <definedName name="Projektant" localSheetId="16">'Krycí list SO 01-Stavba'!$C$7</definedName>
    <definedName name="Projektant" localSheetId="34">'Krycí list SO 02 MaR'!$C$7</definedName>
    <definedName name="Projektant" localSheetId="4">'Krycí list SO 02-UT'!$C$7</definedName>
    <definedName name="Projektant" localSheetId="37">'Krycí list SO 03 MaR'!$C$7</definedName>
    <definedName name="Projektant" localSheetId="52">'Krycí list SO 03 Plyn'!$C$7</definedName>
    <definedName name="Projektant" localSheetId="7">'Krycí list SO 03-UT'!$C$7</definedName>
    <definedName name="Projektant" localSheetId="40">'Krycí list SO 04 MaR'!$C$7</definedName>
    <definedName name="Projektant" localSheetId="55">'Krycí list SO 04 Plyn'!$C$7</definedName>
    <definedName name="Projektant" localSheetId="19">'Krycí list SO 04-Stavba'!$C$7</definedName>
    <definedName name="Projektant" localSheetId="10">'Krycí list SO 04-UT'!$C$7</definedName>
    <definedName name="Projektant" localSheetId="43">'Krycí list SO 05 MaR'!$C$7</definedName>
    <definedName name="Projektant" localSheetId="58">'Krycí list SO 05 Plyn'!$C$7</definedName>
    <definedName name="Projektant" localSheetId="22">'Krycí list SO 05-Stavba'!$C$7</definedName>
    <definedName name="Projektant" localSheetId="13">'Krycí list SO 05-UT'!$C$7</definedName>
    <definedName name="Projektant" localSheetId="9">#REF!</definedName>
    <definedName name="Projektant" localSheetId="12">#REF!</definedName>
    <definedName name="Projektant" localSheetId="15">#REF!</definedName>
    <definedName name="Projektant" localSheetId="8">#REF!</definedName>
    <definedName name="Projektant" localSheetId="11">#REF!</definedName>
    <definedName name="Projektant" localSheetId="14">#REF!</definedName>
    <definedName name="Projektant">'Krycí list SO 01-UT'!$C$7</definedName>
    <definedName name="Rozpoctoval" localSheetId="61">'Krycí list IO 01 Plyn'!$C$11</definedName>
    <definedName name="Rozpoctoval" localSheetId="25">'Krycí list IO 01-Stavba'!$C$11</definedName>
    <definedName name="Rozpoctoval" localSheetId="64">'Krycí list IO 02 Plyn'!$C$11</definedName>
    <definedName name="Rozpoctoval" localSheetId="28">'Krycí list IO 02-Stavba'!$C$11</definedName>
    <definedName name="Rozpoctoval" localSheetId="46">'Krycí list IO 03 MaR'!$C$11</definedName>
    <definedName name="Rozpoctoval" localSheetId="31">'Krycí list SO 01 MaR'!$C$11</definedName>
    <definedName name="Rozpoctoval" localSheetId="49">'Krycí list SO 01 Plyn'!$C$11</definedName>
    <definedName name="Rozpoctoval" localSheetId="16">'Krycí list SO 01-Stavba'!$C$11</definedName>
    <definedName name="Rozpoctoval" localSheetId="34">'Krycí list SO 02 MaR'!$C$11</definedName>
    <definedName name="Rozpoctoval" localSheetId="4">'Krycí list SO 02-UT'!$C$11</definedName>
    <definedName name="Rozpoctoval" localSheetId="37">'Krycí list SO 03 MaR'!$C$11</definedName>
    <definedName name="Rozpoctoval" localSheetId="52">'Krycí list SO 03 Plyn'!$C$11</definedName>
    <definedName name="Rozpoctoval" localSheetId="7">'Krycí list SO 03-UT'!$C$11</definedName>
    <definedName name="Rozpoctoval" localSheetId="40">'Krycí list SO 04 MaR'!$C$11</definedName>
    <definedName name="Rozpoctoval" localSheetId="55">'Krycí list SO 04 Plyn'!$C$11</definedName>
    <definedName name="Rozpoctoval" localSheetId="19">'Krycí list SO 04-Stavba'!$C$11</definedName>
    <definedName name="Rozpoctoval" localSheetId="10">'Krycí list SO 04-UT'!$C$11</definedName>
    <definedName name="Rozpoctoval" localSheetId="43">'Krycí list SO 05 MaR'!$C$11</definedName>
    <definedName name="Rozpoctoval" localSheetId="58">'Krycí list SO 05 Plyn'!$C$11</definedName>
    <definedName name="Rozpoctoval" localSheetId="22">'Krycí list SO 05-Stavba'!$C$11</definedName>
    <definedName name="Rozpoctoval" localSheetId="13">'Krycí list SO 05-UT'!$C$11</definedName>
    <definedName name="Rozpoctoval" localSheetId="9">#REF!</definedName>
    <definedName name="Rozpoctoval" localSheetId="12">#REF!</definedName>
    <definedName name="Rozpoctoval" localSheetId="15">#REF!</definedName>
    <definedName name="Rozpoctoval" localSheetId="8">#REF!</definedName>
    <definedName name="Rozpoctoval" localSheetId="11">#REF!</definedName>
    <definedName name="Rozpoctoval" localSheetId="14">#REF!</definedName>
    <definedName name="Rozpoctoval">'Krycí list SO 01-UT'!$C$11</definedName>
    <definedName name="Rozváděč" localSheetId="3">#REF!</definedName>
    <definedName name="Rozváděč" localSheetId="9">#REF!</definedName>
    <definedName name="Rozváděč" localSheetId="12">#REF!</definedName>
    <definedName name="Rozváděč" localSheetId="15">#REF!</definedName>
    <definedName name="Rozváděč" localSheetId="2">#REF!</definedName>
    <definedName name="Rozváděč" localSheetId="8">#REF!</definedName>
    <definedName name="Rozváděč" localSheetId="11">#REF!</definedName>
    <definedName name="Rozváděč" localSheetId="14">#REF!</definedName>
    <definedName name="Rozváděč">'Rekapitulace  SO 01 MaR'!$A$12</definedName>
    <definedName name="SazbaDPH1" localSheetId="61">'Krycí list IO 01 Plyn'!$C$24</definedName>
    <definedName name="SazbaDPH1" localSheetId="25">'Krycí list IO 01-Stavba'!$C$24</definedName>
    <definedName name="SazbaDPH1" localSheetId="64">'Krycí list IO 02 Plyn'!$C$24</definedName>
    <definedName name="SazbaDPH1" localSheetId="28">'Krycí list IO 02-Stavba'!$C$24</definedName>
    <definedName name="SazbaDPH1" localSheetId="46">'Krycí list IO 03 MaR'!$C$24</definedName>
    <definedName name="SazbaDPH1" localSheetId="31">'Krycí list SO 01 MaR'!$C$24</definedName>
    <definedName name="SazbaDPH1" localSheetId="49">'Krycí list SO 01 Plyn'!$C$24</definedName>
    <definedName name="SazbaDPH1" localSheetId="16">'Krycí list SO 01-Stavba'!$C$24</definedName>
    <definedName name="SazbaDPH1" localSheetId="34">'Krycí list SO 02 MaR'!$C$24</definedName>
    <definedName name="SazbaDPH1" localSheetId="4">'Krycí list SO 02-UT'!$C$24</definedName>
    <definedName name="SazbaDPH1" localSheetId="37">'Krycí list SO 03 MaR'!$C$24</definedName>
    <definedName name="SazbaDPH1" localSheetId="52">'Krycí list SO 03 Plyn'!$C$24</definedName>
    <definedName name="SazbaDPH1" localSheetId="7">'Krycí list SO 03-UT'!$C$24</definedName>
    <definedName name="SazbaDPH1" localSheetId="40">'Krycí list SO 04 MaR'!$C$24</definedName>
    <definedName name="SazbaDPH1" localSheetId="55">'Krycí list SO 04 Plyn'!$C$24</definedName>
    <definedName name="SazbaDPH1" localSheetId="19">'Krycí list SO 04-Stavba'!$C$24</definedName>
    <definedName name="SazbaDPH1" localSheetId="10">'Krycí list SO 04-UT'!$C$24</definedName>
    <definedName name="SazbaDPH1" localSheetId="43">'Krycí list SO 05 MaR'!$C$24</definedName>
    <definedName name="SazbaDPH1" localSheetId="58">'Krycí list SO 05 Plyn'!$C$24</definedName>
    <definedName name="SazbaDPH1" localSheetId="22">'Krycí list SO 05-Stavba'!$C$24</definedName>
    <definedName name="SazbaDPH1" localSheetId="13">'Krycí list SO 05-UT'!$C$24</definedName>
    <definedName name="SazbaDPH1" localSheetId="3">'[1]Krycí list SO 01-UT'!$C$24</definedName>
    <definedName name="SazbaDPH1" localSheetId="9">#REF!</definedName>
    <definedName name="SazbaDPH1" localSheetId="12">#REF!</definedName>
    <definedName name="SazbaDPH1" localSheetId="15">#REF!</definedName>
    <definedName name="SazbaDPH1" localSheetId="2">'[1]Krycí list SO 01-UT'!$C$24</definedName>
    <definedName name="SazbaDPH1" localSheetId="8">#REF!</definedName>
    <definedName name="SazbaDPH1" localSheetId="11">#REF!</definedName>
    <definedName name="SazbaDPH1" localSheetId="14">#REF!</definedName>
    <definedName name="SazbaDPH1">'Krycí list SO 01-UT'!$C$24</definedName>
    <definedName name="SazbaDPH2" localSheetId="61">'Krycí list IO 01 Plyn'!$C$26</definedName>
    <definedName name="SazbaDPH2" localSheetId="25">'Krycí list IO 01-Stavba'!$C$26</definedName>
    <definedName name="SazbaDPH2" localSheetId="64">'Krycí list IO 02 Plyn'!$C$26</definedName>
    <definedName name="SazbaDPH2" localSheetId="28">'Krycí list IO 02-Stavba'!$C$26</definedName>
    <definedName name="SazbaDPH2" localSheetId="46">'Krycí list IO 03 MaR'!$C$26</definedName>
    <definedName name="SazbaDPH2" localSheetId="31">'Krycí list SO 01 MaR'!$C$26</definedName>
    <definedName name="SazbaDPH2" localSheetId="49">'Krycí list SO 01 Plyn'!$C$26</definedName>
    <definedName name="SazbaDPH2" localSheetId="16">'Krycí list SO 01-Stavba'!$C$26</definedName>
    <definedName name="SazbaDPH2" localSheetId="34">'Krycí list SO 02 MaR'!$C$26</definedName>
    <definedName name="SazbaDPH2" localSheetId="4">'Krycí list SO 02-UT'!$C$26</definedName>
    <definedName name="SazbaDPH2" localSheetId="37">'Krycí list SO 03 MaR'!$C$26</definedName>
    <definedName name="SazbaDPH2" localSheetId="52">'Krycí list SO 03 Plyn'!$C$26</definedName>
    <definedName name="SazbaDPH2" localSheetId="7">'Krycí list SO 03-UT'!$C$26</definedName>
    <definedName name="SazbaDPH2" localSheetId="40">'Krycí list SO 04 MaR'!$C$26</definedName>
    <definedName name="SazbaDPH2" localSheetId="55">'Krycí list SO 04 Plyn'!$C$26</definedName>
    <definedName name="SazbaDPH2" localSheetId="19">'Krycí list SO 04-Stavba'!$C$26</definedName>
    <definedName name="SazbaDPH2" localSheetId="10">'Krycí list SO 04-UT'!$C$26</definedName>
    <definedName name="SazbaDPH2" localSheetId="43">'Krycí list SO 05 MaR'!$C$26</definedName>
    <definedName name="SazbaDPH2" localSheetId="58">'Krycí list SO 05 Plyn'!$C$26</definedName>
    <definedName name="SazbaDPH2" localSheetId="22">'Krycí list SO 05-Stavba'!$C$26</definedName>
    <definedName name="SazbaDPH2" localSheetId="13">'Krycí list SO 05-UT'!$C$26</definedName>
    <definedName name="SazbaDPH2" localSheetId="3">'[1]Krycí list SO 01-UT'!$C$26</definedName>
    <definedName name="SazbaDPH2" localSheetId="9">#REF!</definedName>
    <definedName name="SazbaDPH2" localSheetId="12">#REF!</definedName>
    <definedName name="SazbaDPH2" localSheetId="15">#REF!</definedName>
    <definedName name="SazbaDPH2" localSheetId="2">'[1]Krycí list SO 01-UT'!$C$26</definedName>
    <definedName name="SazbaDPH2" localSheetId="8">#REF!</definedName>
    <definedName name="SazbaDPH2" localSheetId="11">#REF!</definedName>
    <definedName name="SazbaDPH2" localSheetId="14">#REF!</definedName>
    <definedName name="SazbaDPH2">'Krycí list SO 01-UT'!$C$26</definedName>
    <definedName name="SloupecCC" localSheetId="61">#REF!</definedName>
    <definedName name="SloupecCC" localSheetId="25">#REF!</definedName>
    <definedName name="SloupecCC" localSheetId="64">#REF!</definedName>
    <definedName name="SloupecCC" localSheetId="28">#REF!</definedName>
    <definedName name="SloupecCC" localSheetId="46">#REF!</definedName>
    <definedName name="SloupecCC" localSheetId="31">#REF!</definedName>
    <definedName name="SloupecCC" localSheetId="49">#REF!</definedName>
    <definedName name="SloupecCC" localSheetId="16">#REF!</definedName>
    <definedName name="SloupecCC" localSheetId="34">#REF!</definedName>
    <definedName name="SloupecCC" localSheetId="4">#REF!</definedName>
    <definedName name="SloupecCC" localSheetId="37">#REF!</definedName>
    <definedName name="SloupecCC" localSheetId="52">#REF!</definedName>
    <definedName name="SloupecCC" localSheetId="7">#REF!</definedName>
    <definedName name="SloupecCC" localSheetId="40">#REF!</definedName>
    <definedName name="SloupecCC" localSheetId="55">#REF!</definedName>
    <definedName name="SloupecCC" localSheetId="19">#REF!</definedName>
    <definedName name="SloupecCC" localSheetId="10">#REF!</definedName>
    <definedName name="SloupecCC" localSheetId="43">#REF!</definedName>
    <definedName name="SloupecCC" localSheetId="58">#REF!</definedName>
    <definedName name="SloupecCC" localSheetId="22">#REF!</definedName>
    <definedName name="SloupecCC" localSheetId="13">#REF!</definedName>
    <definedName name="SloupecCC" localSheetId="3">#REF!</definedName>
    <definedName name="SloupecCC" localSheetId="9">#REF!</definedName>
    <definedName name="SloupecCC" localSheetId="12">#REF!</definedName>
    <definedName name="SloupecCC" localSheetId="15">#REF!</definedName>
    <definedName name="SloupecCC" localSheetId="2">#REF!</definedName>
    <definedName name="SloupecCC" localSheetId="8">#REF!</definedName>
    <definedName name="SloupecCC" localSheetId="11">#REF!</definedName>
    <definedName name="SloupecCC" localSheetId="14">#REF!</definedName>
    <definedName name="SloupecCC">#REF!</definedName>
    <definedName name="SloupecCisloPol" localSheetId="61">#REF!</definedName>
    <definedName name="SloupecCisloPol" localSheetId="25">#REF!</definedName>
    <definedName name="SloupecCisloPol" localSheetId="64">#REF!</definedName>
    <definedName name="SloupecCisloPol" localSheetId="28">#REF!</definedName>
    <definedName name="SloupecCisloPol" localSheetId="46">#REF!</definedName>
    <definedName name="SloupecCisloPol" localSheetId="31">#REF!</definedName>
    <definedName name="SloupecCisloPol" localSheetId="49">#REF!</definedName>
    <definedName name="SloupecCisloPol" localSheetId="16">#REF!</definedName>
    <definedName name="SloupecCisloPol" localSheetId="34">#REF!</definedName>
    <definedName name="SloupecCisloPol" localSheetId="4">#REF!</definedName>
    <definedName name="SloupecCisloPol" localSheetId="37">#REF!</definedName>
    <definedName name="SloupecCisloPol" localSheetId="52">#REF!</definedName>
    <definedName name="SloupecCisloPol" localSheetId="7">#REF!</definedName>
    <definedName name="SloupecCisloPol" localSheetId="40">#REF!</definedName>
    <definedName name="SloupecCisloPol" localSheetId="55">#REF!</definedName>
    <definedName name="SloupecCisloPol" localSheetId="19">#REF!</definedName>
    <definedName name="SloupecCisloPol" localSheetId="10">#REF!</definedName>
    <definedName name="SloupecCisloPol" localSheetId="43">#REF!</definedName>
    <definedName name="SloupecCisloPol" localSheetId="58">#REF!</definedName>
    <definedName name="SloupecCisloPol" localSheetId="22">#REF!</definedName>
    <definedName name="SloupecCisloPol" localSheetId="13">#REF!</definedName>
    <definedName name="SloupecCisloPol" localSheetId="3">#REF!</definedName>
    <definedName name="SloupecCisloPol" localSheetId="9">#REF!</definedName>
    <definedName name="SloupecCisloPol" localSheetId="12">#REF!</definedName>
    <definedName name="SloupecCisloPol" localSheetId="15">#REF!</definedName>
    <definedName name="SloupecCisloPol" localSheetId="2">#REF!</definedName>
    <definedName name="SloupecCisloPol" localSheetId="8">#REF!</definedName>
    <definedName name="SloupecCisloPol" localSheetId="11">#REF!</definedName>
    <definedName name="SloupecCisloPol" localSheetId="14">#REF!</definedName>
    <definedName name="SloupecCisloPol">#REF!</definedName>
    <definedName name="SloupecJC" localSheetId="61">#REF!</definedName>
    <definedName name="SloupecJC" localSheetId="25">#REF!</definedName>
    <definedName name="SloupecJC" localSheetId="64">#REF!</definedName>
    <definedName name="SloupecJC" localSheetId="28">#REF!</definedName>
    <definedName name="SloupecJC" localSheetId="46">#REF!</definedName>
    <definedName name="SloupecJC" localSheetId="31">#REF!</definedName>
    <definedName name="SloupecJC" localSheetId="49">#REF!</definedName>
    <definedName name="SloupecJC" localSheetId="16">#REF!</definedName>
    <definedName name="SloupecJC" localSheetId="34">#REF!</definedName>
    <definedName name="SloupecJC" localSheetId="4">#REF!</definedName>
    <definedName name="SloupecJC" localSheetId="37">#REF!</definedName>
    <definedName name="SloupecJC" localSheetId="52">#REF!</definedName>
    <definedName name="SloupecJC" localSheetId="7">#REF!</definedName>
    <definedName name="SloupecJC" localSheetId="40">#REF!</definedName>
    <definedName name="SloupecJC" localSheetId="55">#REF!</definedName>
    <definedName name="SloupecJC" localSheetId="19">#REF!</definedName>
    <definedName name="SloupecJC" localSheetId="10">#REF!</definedName>
    <definedName name="SloupecJC" localSheetId="43">#REF!</definedName>
    <definedName name="SloupecJC" localSheetId="58">#REF!</definedName>
    <definedName name="SloupecJC" localSheetId="22">#REF!</definedName>
    <definedName name="SloupecJC" localSheetId="13">#REF!</definedName>
    <definedName name="SloupecJC" localSheetId="3">#REF!</definedName>
    <definedName name="SloupecJC" localSheetId="9">#REF!</definedName>
    <definedName name="SloupecJC" localSheetId="12">#REF!</definedName>
    <definedName name="SloupecJC" localSheetId="15">#REF!</definedName>
    <definedName name="SloupecJC" localSheetId="2">#REF!</definedName>
    <definedName name="SloupecJC" localSheetId="8">#REF!</definedName>
    <definedName name="SloupecJC" localSheetId="11">#REF!</definedName>
    <definedName name="SloupecJC" localSheetId="14">#REF!</definedName>
    <definedName name="SloupecJC">#REF!</definedName>
    <definedName name="SloupecMJ" localSheetId="61">#REF!</definedName>
    <definedName name="SloupecMJ" localSheetId="25">#REF!</definedName>
    <definedName name="SloupecMJ" localSheetId="64">#REF!</definedName>
    <definedName name="SloupecMJ" localSheetId="28">#REF!</definedName>
    <definedName name="SloupecMJ" localSheetId="46">#REF!</definedName>
    <definedName name="SloupecMJ" localSheetId="31">#REF!</definedName>
    <definedName name="SloupecMJ" localSheetId="49">#REF!</definedName>
    <definedName name="SloupecMJ" localSheetId="16">#REF!</definedName>
    <definedName name="SloupecMJ" localSheetId="34">#REF!</definedName>
    <definedName name="SloupecMJ" localSheetId="4">#REF!</definedName>
    <definedName name="SloupecMJ" localSheetId="37">#REF!</definedName>
    <definedName name="SloupecMJ" localSheetId="52">#REF!</definedName>
    <definedName name="SloupecMJ" localSheetId="7">#REF!</definedName>
    <definedName name="SloupecMJ" localSheetId="40">#REF!</definedName>
    <definedName name="SloupecMJ" localSheetId="55">#REF!</definedName>
    <definedName name="SloupecMJ" localSheetId="19">#REF!</definedName>
    <definedName name="SloupecMJ" localSheetId="10">#REF!</definedName>
    <definedName name="SloupecMJ" localSheetId="43">#REF!</definedName>
    <definedName name="SloupecMJ" localSheetId="58">#REF!</definedName>
    <definedName name="SloupecMJ" localSheetId="22">#REF!</definedName>
    <definedName name="SloupecMJ" localSheetId="13">#REF!</definedName>
    <definedName name="SloupecMJ" localSheetId="3">#REF!</definedName>
    <definedName name="SloupecMJ" localSheetId="9">#REF!</definedName>
    <definedName name="SloupecMJ" localSheetId="12">#REF!</definedName>
    <definedName name="SloupecMJ" localSheetId="15">#REF!</definedName>
    <definedName name="SloupecMJ" localSheetId="2">#REF!</definedName>
    <definedName name="SloupecMJ" localSheetId="8">#REF!</definedName>
    <definedName name="SloupecMJ" localSheetId="11">#REF!</definedName>
    <definedName name="SloupecMJ" localSheetId="14">#REF!</definedName>
    <definedName name="SloupecMJ">#REF!</definedName>
    <definedName name="SloupecMnozstvi" localSheetId="61">#REF!</definedName>
    <definedName name="SloupecMnozstvi" localSheetId="25">#REF!</definedName>
    <definedName name="SloupecMnozstvi" localSheetId="64">#REF!</definedName>
    <definedName name="SloupecMnozstvi" localSheetId="28">#REF!</definedName>
    <definedName name="SloupecMnozstvi" localSheetId="46">#REF!</definedName>
    <definedName name="SloupecMnozstvi" localSheetId="31">#REF!</definedName>
    <definedName name="SloupecMnozstvi" localSheetId="49">#REF!</definedName>
    <definedName name="SloupecMnozstvi" localSheetId="16">#REF!</definedName>
    <definedName name="SloupecMnozstvi" localSheetId="34">#REF!</definedName>
    <definedName name="SloupecMnozstvi" localSheetId="4">#REF!</definedName>
    <definedName name="SloupecMnozstvi" localSheetId="37">#REF!</definedName>
    <definedName name="SloupecMnozstvi" localSheetId="52">#REF!</definedName>
    <definedName name="SloupecMnozstvi" localSheetId="7">#REF!</definedName>
    <definedName name="SloupecMnozstvi" localSheetId="40">#REF!</definedName>
    <definedName name="SloupecMnozstvi" localSheetId="55">#REF!</definedName>
    <definedName name="SloupecMnozstvi" localSheetId="19">#REF!</definedName>
    <definedName name="SloupecMnozstvi" localSheetId="10">#REF!</definedName>
    <definedName name="SloupecMnozstvi" localSheetId="43">#REF!</definedName>
    <definedName name="SloupecMnozstvi" localSheetId="58">#REF!</definedName>
    <definedName name="SloupecMnozstvi" localSheetId="22">#REF!</definedName>
    <definedName name="SloupecMnozstvi" localSheetId="13">#REF!</definedName>
    <definedName name="SloupecMnozstvi" localSheetId="3">#REF!</definedName>
    <definedName name="SloupecMnozstvi" localSheetId="9">#REF!</definedName>
    <definedName name="SloupecMnozstvi" localSheetId="12">#REF!</definedName>
    <definedName name="SloupecMnozstvi" localSheetId="15">#REF!</definedName>
    <definedName name="SloupecMnozstvi" localSheetId="2">#REF!</definedName>
    <definedName name="SloupecMnozstvi" localSheetId="8">#REF!</definedName>
    <definedName name="SloupecMnozstvi" localSheetId="11">#REF!</definedName>
    <definedName name="SloupecMnozstvi" localSheetId="14">#REF!</definedName>
    <definedName name="SloupecMnozstvi">#REF!</definedName>
    <definedName name="SloupecNazPol" localSheetId="61">#REF!</definedName>
    <definedName name="SloupecNazPol" localSheetId="25">#REF!</definedName>
    <definedName name="SloupecNazPol" localSheetId="64">#REF!</definedName>
    <definedName name="SloupecNazPol" localSheetId="28">#REF!</definedName>
    <definedName name="SloupecNazPol" localSheetId="46">#REF!</definedName>
    <definedName name="SloupecNazPol" localSheetId="31">#REF!</definedName>
    <definedName name="SloupecNazPol" localSheetId="49">#REF!</definedName>
    <definedName name="SloupecNazPol" localSheetId="16">#REF!</definedName>
    <definedName name="SloupecNazPol" localSheetId="34">#REF!</definedName>
    <definedName name="SloupecNazPol" localSheetId="4">#REF!</definedName>
    <definedName name="SloupecNazPol" localSheetId="37">#REF!</definedName>
    <definedName name="SloupecNazPol" localSheetId="52">#REF!</definedName>
    <definedName name="SloupecNazPol" localSheetId="7">#REF!</definedName>
    <definedName name="SloupecNazPol" localSheetId="40">#REF!</definedName>
    <definedName name="SloupecNazPol" localSheetId="55">#REF!</definedName>
    <definedName name="SloupecNazPol" localSheetId="19">#REF!</definedName>
    <definedName name="SloupecNazPol" localSheetId="10">#REF!</definedName>
    <definedName name="SloupecNazPol" localSheetId="43">#REF!</definedName>
    <definedName name="SloupecNazPol" localSheetId="58">#REF!</definedName>
    <definedName name="SloupecNazPol" localSheetId="22">#REF!</definedName>
    <definedName name="SloupecNazPol" localSheetId="13">#REF!</definedName>
    <definedName name="SloupecNazPol" localSheetId="3">#REF!</definedName>
    <definedName name="SloupecNazPol" localSheetId="9">#REF!</definedName>
    <definedName name="SloupecNazPol" localSheetId="12">#REF!</definedName>
    <definedName name="SloupecNazPol" localSheetId="15">#REF!</definedName>
    <definedName name="SloupecNazPol" localSheetId="2">#REF!</definedName>
    <definedName name="SloupecNazPol" localSheetId="8">#REF!</definedName>
    <definedName name="SloupecNazPol" localSheetId="11">#REF!</definedName>
    <definedName name="SloupecNazPol" localSheetId="14">#REF!</definedName>
    <definedName name="SloupecNazPol">#REF!</definedName>
    <definedName name="SloupecPC" localSheetId="61">#REF!</definedName>
    <definedName name="SloupecPC" localSheetId="25">#REF!</definedName>
    <definedName name="SloupecPC" localSheetId="64">#REF!</definedName>
    <definedName name="SloupecPC" localSheetId="28">#REF!</definedName>
    <definedName name="SloupecPC" localSheetId="46">#REF!</definedName>
    <definedName name="SloupecPC" localSheetId="31">#REF!</definedName>
    <definedName name="SloupecPC" localSheetId="49">#REF!</definedName>
    <definedName name="SloupecPC" localSheetId="16">#REF!</definedName>
    <definedName name="SloupecPC" localSheetId="34">#REF!</definedName>
    <definedName name="SloupecPC" localSheetId="4">#REF!</definedName>
    <definedName name="SloupecPC" localSheetId="37">#REF!</definedName>
    <definedName name="SloupecPC" localSheetId="52">#REF!</definedName>
    <definedName name="SloupecPC" localSheetId="7">#REF!</definedName>
    <definedName name="SloupecPC" localSheetId="40">#REF!</definedName>
    <definedName name="SloupecPC" localSheetId="55">#REF!</definedName>
    <definedName name="SloupecPC" localSheetId="19">#REF!</definedName>
    <definedName name="SloupecPC" localSheetId="10">#REF!</definedName>
    <definedName name="SloupecPC" localSheetId="43">#REF!</definedName>
    <definedName name="SloupecPC" localSheetId="58">#REF!</definedName>
    <definedName name="SloupecPC" localSheetId="22">#REF!</definedName>
    <definedName name="SloupecPC" localSheetId="13">#REF!</definedName>
    <definedName name="SloupecPC" localSheetId="3">#REF!</definedName>
    <definedName name="SloupecPC" localSheetId="9">#REF!</definedName>
    <definedName name="SloupecPC" localSheetId="12">#REF!</definedName>
    <definedName name="SloupecPC" localSheetId="15">#REF!</definedName>
    <definedName name="SloupecPC" localSheetId="2">#REF!</definedName>
    <definedName name="SloupecPC" localSheetId="8">#REF!</definedName>
    <definedName name="SloupecPC" localSheetId="11">#REF!</definedName>
    <definedName name="SloupecPC" localSheetId="14">#REF!</definedName>
    <definedName name="SloupecPC">#REF!</definedName>
    <definedName name="Zakazka" localSheetId="61">'Krycí list IO 01 Plyn'!$G$10</definedName>
    <definedName name="Zakazka" localSheetId="25">'Krycí list IO 01-Stavba'!$G$10</definedName>
    <definedName name="Zakazka" localSheetId="64">'Krycí list IO 02 Plyn'!$G$10</definedName>
    <definedName name="Zakazka" localSheetId="28">'Krycí list IO 02-Stavba'!$G$10</definedName>
    <definedName name="Zakazka" localSheetId="46">'Krycí list IO 03 MaR'!$G$10</definedName>
    <definedName name="Zakazka" localSheetId="31">'Krycí list SO 01 MaR'!$G$10</definedName>
    <definedName name="Zakazka" localSheetId="49">'Krycí list SO 01 Plyn'!$G$10</definedName>
    <definedName name="Zakazka" localSheetId="16">'Krycí list SO 01-Stavba'!$G$10</definedName>
    <definedName name="Zakazka" localSheetId="34">'Krycí list SO 02 MaR'!$G$10</definedName>
    <definedName name="Zakazka" localSheetId="4">'Krycí list SO 02-UT'!$G$10</definedName>
    <definedName name="Zakazka" localSheetId="37">'Krycí list SO 03 MaR'!$G$10</definedName>
    <definedName name="Zakazka" localSheetId="52">'Krycí list SO 03 Plyn'!$G$10</definedName>
    <definedName name="Zakazka" localSheetId="7">'Krycí list SO 03-UT'!$G$10</definedName>
    <definedName name="Zakazka" localSheetId="40">'Krycí list SO 04 MaR'!$G$10</definedName>
    <definedName name="Zakazka" localSheetId="55">'Krycí list SO 04 Plyn'!$G$10</definedName>
    <definedName name="Zakazka" localSheetId="19">'Krycí list SO 04-Stavba'!$G$10</definedName>
    <definedName name="Zakazka" localSheetId="10">'Krycí list SO 04-UT'!$G$10</definedName>
    <definedName name="Zakazka" localSheetId="43">'Krycí list SO 05 MaR'!$G$10</definedName>
    <definedName name="Zakazka" localSheetId="58">'Krycí list SO 05 Plyn'!$G$10</definedName>
    <definedName name="Zakazka" localSheetId="22">'Krycí list SO 05-Stavba'!$G$10</definedName>
    <definedName name="Zakazka" localSheetId="13">'Krycí list SO 05-UT'!$G$10</definedName>
    <definedName name="Zakazka" localSheetId="9">#REF!</definedName>
    <definedName name="Zakazka" localSheetId="12">#REF!</definedName>
    <definedName name="Zakazka" localSheetId="15">#REF!</definedName>
    <definedName name="Zakazka" localSheetId="8">#REF!</definedName>
    <definedName name="Zakazka" localSheetId="11">#REF!</definedName>
    <definedName name="Zakazka" localSheetId="14">#REF!</definedName>
    <definedName name="Zakazka">'Krycí list SO 01-UT'!$G$10</definedName>
    <definedName name="Zakazka_J39" localSheetId="33">'Rekapitulace  SO 01 MaR'!$A$12</definedName>
    <definedName name="Zakazka_J39" localSheetId="48">'Rekapitulace IO 03 MaR'!$A$11</definedName>
    <definedName name="Zakazka_J39" localSheetId="36">'Rekapitulace SO 02 MaR'!#REF!</definedName>
    <definedName name="Zakazka_J39" localSheetId="39">'Rekapitulace SO 03 MaR'!$A$12</definedName>
    <definedName name="Zakazka_J39" localSheetId="42">'Rekapitulace SO 04 MaR'!$A$12</definedName>
    <definedName name="Zakazka_J39" localSheetId="45">'Rekapitulace SO 05 MaR'!$A$12</definedName>
    <definedName name="Zaklad22" localSheetId="61">'Krycí list IO 01 Plyn'!$F$26</definedName>
    <definedName name="Zaklad22" localSheetId="25">'Krycí list IO 01-Stavba'!$F$26</definedName>
    <definedName name="Zaklad22" localSheetId="64">'Krycí list IO 02 Plyn'!$F$26</definedName>
    <definedName name="Zaklad22" localSheetId="28">'Krycí list IO 02-Stavba'!$F$26</definedName>
    <definedName name="Zaklad22" localSheetId="46">'Krycí list IO 03 MaR'!$F$26</definedName>
    <definedName name="Zaklad22" localSheetId="31">'Krycí list SO 01 MaR'!$F$26</definedName>
    <definedName name="Zaklad22" localSheetId="49">'Krycí list SO 01 Plyn'!$F$26</definedName>
    <definedName name="Zaklad22" localSheetId="16">'Krycí list SO 01-Stavba'!$F$26</definedName>
    <definedName name="Zaklad22" localSheetId="34">'Krycí list SO 02 MaR'!$F$26</definedName>
    <definedName name="Zaklad22" localSheetId="4">'Krycí list SO 02-UT'!$F$26</definedName>
    <definedName name="Zaklad22" localSheetId="37">'Krycí list SO 03 MaR'!$F$26</definedName>
    <definedName name="Zaklad22" localSheetId="52">'Krycí list SO 03 Plyn'!$F$26</definedName>
    <definedName name="Zaklad22" localSheetId="7">'Krycí list SO 03-UT'!$F$26</definedName>
    <definedName name="Zaklad22" localSheetId="40">'Krycí list SO 04 MaR'!$F$26</definedName>
    <definedName name="Zaklad22" localSheetId="55">'Krycí list SO 04 Plyn'!$F$26</definedName>
    <definedName name="Zaklad22" localSheetId="19">'Krycí list SO 04-Stavba'!$F$26</definedName>
    <definedName name="Zaklad22" localSheetId="10">'Krycí list SO 04-UT'!$F$26</definedName>
    <definedName name="Zaklad22" localSheetId="43">'Krycí list SO 05 MaR'!$F$26</definedName>
    <definedName name="Zaklad22" localSheetId="58">'Krycí list SO 05 Plyn'!$F$26</definedName>
    <definedName name="Zaklad22" localSheetId="22">'Krycí list SO 05-Stavba'!$F$26</definedName>
    <definedName name="Zaklad22" localSheetId="13">'Krycí list SO 05-UT'!$F$26</definedName>
    <definedName name="Zaklad22" localSheetId="3">'[1]Krycí list SO 01-UT'!$F$26</definedName>
    <definedName name="Zaklad22" localSheetId="9">#REF!</definedName>
    <definedName name="Zaklad22" localSheetId="12">#REF!</definedName>
    <definedName name="Zaklad22" localSheetId="15">#REF!</definedName>
    <definedName name="Zaklad22" localSheetId="2">'[1]Krycí list SO 01-UT'!$F$26</definedName>
    <definedName name="Zaklad22" localSheetId="8">#REF!</definedName>
    <definedName name="Zaklad22" localSheetId="11">#REF!</definedName>
    <definedName name="Zaklad22" localSheetId="14">#REF!</definedName>
    <definedName name="Zaklad22">'Krycí list SO 01-UT'!$F$26</definedName>
    <definedName name="Zaklad5" localSheetId="61">'Krycí list IO 01 Plyn'!$F$24</definedName>
    <definedName name="Zaklad5" localSheetId="25">'Krycí list IO 01-Stavba'!$F$24</definedName>
    <definedName name="Zaklad5" localSheetId="64">'Krycí list IO 02 Plyn'!$F$24</definedName>
    <definedName name="Zaklad5" localSheetId="28">'Krycí list IO 02-Stavba'!$F$24</definedName>
    <definedName name="Zaklad5" localSheetId="46">'Krycí list IO 03 MaR'!$F$24</definedName>
    <definedName name="Zaklad5" localSheetId="31">'Krycí list SO 01 MaR'!$F$24</definedName>
    <definedName name="Zaklad5" localSheetId="49">'Krycí list SO 01 Plyn'!$F$24</definedName>
    <definedName name="Zaklad5" localSheetId="16">'Krycí list SO 01-Stavba'!$F$24</definedName>
    <definedName name="Zaklad5" localSheetId="34">'Krycí list SO 02 MaR'!$F$24</definedName>
    <definedName name="Zaklad5" localSheetId="4">'Krycí list SO 02-UT'!$F$24</definedName>
    <definedName name="Zaklad5" localSheetId="37">'Krycí list SO 03 MaR'!$F$24</definedName>
    <definedName name="Zaklad5" localSheetId="52">'Krycí list SO 03 Plyn'!$F$24</definedName>
    <definedName name="Zaklad5" localSheetId="7">'Krycí list SO 03-UT'!$F$24</definedName>
    <definedName name="Zaklad5" localSheetId="40">'Krycí list SO 04 MaR'!$F$24</definedName>
    <definedName name="Zaklad5" localSheetId="55">'Krycí list SO 04 Plyn'!$F$24</definedName>
    <definedName name="Zaklad5" localSheetId="19">'Krycí list SO 04-Stavba'!$F$24</definedName>
    <definedName name="Zaklad5" localSheetId="10">'Krycí list SO 04-UT'!$F$24</definedName>
    <definedName name="Zaklad5" localSheetId="43">'Krycí list SO 05 MaR'!$F$24</definedName>
    <definedName name="Zaklad5" localSheetId="58">'Krycí list SO 05 Plyn'!$F$24</definedName>
    <definedName name="Zaklad5" localSheetId="22">'Krycí list SO 05-Stavba'!$F$24</definedName>
    <definedName name="Zaklad5" localSheetId="13">'Krycí list SO 05-UT'!$F$24</definedName>
    <definedName name="Zaklad5" localSheetId="9">#REF!</definedName>
    <definedName name="Zaklad5" localSheetId="12">#REF!</definedName>
    <definedName name="Zaklad5" localSheetId="15">#REF!</definedName>
    <definedName name="Zaklad5" localSheetId="8">#REF!</definedName>
    <definedName name="Zaklad5" localSheetId="11">#REF!</definedName>
    <definedName name="Zaklad5" localSheetId="14">#REF!</definedName>
    <definedName name="Zaklad5">'Krycí list SO 01-UT'!$F$24</definedName>
    <definedName name="Zaokrouhleni" localSheetId="61">'Krycí list IO 01 Plyn'!#REF!</definedName>
    <definedName name="Zaokrouhleni" localSheetId="25">'Krycí list IO 01-Stavba'!#REF!</definedName>
    <definedName name="Zaokrouhleni" localSheetId="64">'Krycí list IO 02 Plyn'!#REF!</definedName>
    <definedName name="Zaokrouhleni" localSheetId="28">'Krycí list IO 02-Stavba'!#REF!</definedName>
    <definedName name="Zaokrouhleni" localSheetId="46">'Krycí list IO 03 MaR'!#REF!</definedName>
    <definedName name="Zaokrouhleni" localSheetId="31">'Krycí list SO 01 MaR'!#REF!</definedName>
    <definedName name="Zaokrouhleni" localSheetId="49">'Krycí list SO 01 Plyn'!#REF!</definedName>
    <definedName name="Zaokrouhleni" localSheetId="16">'Krycí list SO 01-Stavba'!#REF!</definedName>
    <definedName name="Zaokrouhleni" localSheetId="34">'Krycí list SO 02 MaR'!#REF!</definedName>
    <definedName name="Zaokrouhleni" localSheetId="4">'Krycí list SO 02-UT'!#REF!</definedName>
    <definedName name="Zaokrouhleni" localSheetId="37">'Krycí list SO 03 MaR'!#REF!</definedName>
    <definedName name="Zaokrouhleni" localSheetId="52">'Krycí list SO 03 Plyn'!#REF!</definedName>
    <definedName name="Zaokrouhleni" localSheetId="7">'Krycí list SO 03-UT'!#REF!</definedName>
    <definedName name="Zaokrouhleni" localSheetId="40">'Krycí list SO 04 MaR'!#REF!</definedName>
    <definedName name="Zaokrouhleni" localSheetId="55">'Krycí list SO 04 Plyn'!#REF!</definedName>
    <definedName name="Zaokrouhleni" localSheetId="19">'Krycí list SO 04-Stavba'!#REF!</definedName>
    <definedName name="Zaokrouhleni" localSheetId="10">'Krycí list SO 04-UT'!#REF!</definedName>
    <definedName name="Zaokrouhleni" localSheetId="43">'Krycí list SO 05 MaR'!#REF!</definedName>
    <definedName name="Zaokrouhleni" localSheetId="58">'Krycí list SO 05 Plyn'!#REF!</definedName>
    <definedName name="Zaokrouhleni" localSheetId="22">'Krycí list SO 05-Stavba'!#REF!</definedName>
    <definedName name="Zaokrouhleni" localSheetId="13">'Krycí list SO 05-UT'!#REF!</definedName>
    <definedName name="Zaokrouhleni" localSheetId="3">'[1]Krycí list SO 01-UT'!#REF!</definedName>
    <definedName name="Zaokrouhleni" localSheetId="9">#REF!</definedName>
    <definedName name="Zaokrouhleni" localSheetId="12">#REF!</definedName>
    <definedName name="Zaokrouhleni" localSheetId="15">#REF!</definedName>
    <definedName name="Zaokrouhleni" localSheetId="2">'[1]Krycí list SO 01-UT'!#REF!</definedName>
    <definedName name="Zaokrouhleni" localSheetId="8">#REF!</definedName>
    <definedName name="Zaokrouhleni" localSheetId="11">#REF!</definedName>
    <definedName name="Zaokrouhleni" localSheetId="14">#REF!</definedName>
    <definedName name="Zaokrouhleni">'Krycí list SO 01-UT'!#REF!</definedName>
    <definedName name="Zhotovitel" localSheetId="61">'Krycí list IO 01 Plyn'!$C$10:$E$10</definedName>
    <definedName name="Zhotovitel" localSheetId="25">'Krycí list IO 01-Stavba'!$C$10:$E$10</definedName>
    <definedName name="Zhotovitel" localSheetId="64">'Krycí list IO 02 Plyn'!$C$10:$E$10</definedName>
    <definedName name="Zhotovitel" localSheetId="28">'Krycí list IO 02-Stavba'!$C$10:$E$10</definedName>
    <definedName name="Zhotovitel" localSheetId="46">'Krycí list IO 03 MaR'!$C$10:$E$10</definedName>
    <definedName name="Zhotovitel" localSheetId="31">'Krycí list SO 01 MaR'!$C$10:$E$10</definedName>
    <definedName name="Zhotovitel" localSheetId="49">'Krycí list SO 01 Plyn'!$C$10:$E$10</definedName>
    <definedName name="Zhotovitel" localSheetId="16">'Krycí list SO 01-Stavba'!$C$10:$E$10</definedName>
    <definedName name="Zhotovitel" localSheetId="34">'Krycí list SO 02 MaR'!$C$10:$E$10</definedName>
    <definedName name="Zhotovitel" localSheetId="4">'Krycí list SO 02-UT'!$C$10:$E$10</definedName>
    <definedName name="Zhotovitel" localSheetId="37">'Krycí list SO 03 MaR'!$C$10:$E$10</definedName>
    <definedName name="Zhotovitel" localSheetId="52">'Krycí list SO 03 Plyn'!$C$10:$E$10</definedName>
    <definedName name="Zhotovitel" localSheetId="7">'Krycí list SO 03-UT'!$C$10:$E$10</definedName>
    <definedName name="Zhotovitel" localSheetId="40">'Krycí list SO 04 MaR'!$C$10:$E$10</definedName>
    <definedName name="Zhotovitel" localSheetId="55">'Krycí list SO 04 Plyn'!$C$10:$E$10</definedName>
    <definedName name="Zhotovitel" localSheetId="19">'Krycí list SO 04-Stavba'!$C$10:$E$10</definedName>
    <definedName name="Zhotovitel" localSheetId="10">'Krycí list SO 04-UT'!$C$10:$E$10</definedName>
    <definedName name="Zhotovitel" localSheetId="43">'Krycí list SO 05 MaR'!$C$10:$E$10</definedName>
    <definedName name="Zhotovitel" localSheetId="58">'Krycí list SO 05 Plyn'!$C$10:$E$10</definedName>
    <definedName name="Zhotovitel" localSheetId="22">'Krycí list SO 05-Stavba'!$C$10:$E$10</definedName>
    <definedName name="Zhotovitel" localSheetId="13">'Krycí list SO 05-UT'!$C$10:$E$10</definedName>
    <definedName name="Zhotovitel" localSheetId="9">#REF!</definedName>
    <definedName name="Zhotovitel" localSheetId="12">#REF!</definedName>
    <definedName name="Zhotovitel" localSheetId="15">#REF!</definedName>
    <definedName name="Zhotovitel" localSheetId="8">#REF!</definedName>
    <definedName name="Zhotovitel" localSheetId="11">#REF!</definedName>
    <definedName name="Zhotovitel" localSheetId="14">#REF!</definedName>
    <definedName name="Zhotovitel">'Krycí list SO 01-UT'!$C$10:$E$10</definedName>
  </definedNames>
  <calcPr calcId="145621"/>
</workbook>
</file>

<file path=xl/calcChain.xml><?xml version="1.0" encoding="utf-8"?>
<calcChain xmlns="http://schemas.openxmlformats.org/spreadsheetml/2006/main">
  <c r="P9" i="232" l="1"/>
  <c r="C44" i="258"/>
  <c r="E21" i="258"/>
  <c r="D21" i="258"/>
  <c r="C21" i="258"/>
  <c r="A21" i="258"/>
  <c r="E20" i="258"/>
  <c r="D20" i="258"/>
  <c r="C20" i="258"/>
  <c r="A20" i="258"/>
  <c r="E19" i="258"/>
  <c r="D19" i="258"/>
  <c r="C19" i="258"/>
  <c r="A19" i="258"/>
  <c r="E18" i="258"/>
  <c r="D18" i="258"/>
  <c r="C18" i="258"/>
  <c r="A18" i="258"/>
  <c r="E17" i="258"/>
  <c r="D17" i="258"/>
  <c r="C17" i="258"/>
  <c r="A17" i="258"/>
  <c r="E16" i="258"/>
  <c r="D16" i="258"/>
  <c r="C16" i="258"/>
  <c r="A16" i="258"/>
  <c r="E15" i="258"/>
  <c r="D15" i="258"/>
  <c r="C15" i="258"/>
  <c r="A15" i="258"/>
  <c r="E14" i="258"/>
  <c r="D14" i="258"/>
  <c r="C14" i="258"/>
  <c r="A14" i="258"/>
  <c r="E13" i="258"/>
  <c r="D13" i="258"/>
  <c r="C13" i="258"/>
  <c r="A13" i="258"/>
  <c r="E12" i="258"/>
  <c r="D12" i="258"/>
  <c r="C12" i="258"/>
  <c r="A12" i="258"/>
  <c r="E11" i="258"/>
  <c r="D11" i="258"/>
  <c r="C11" i="258"/>
  <c r="A11" i="258"/>
  <c r="E10" i="258"/>
  <c r="D10" i="258"/>
  <c r="C10" i="258"/>
  <c r="A10" i="258"/>
  <c r="E9" i="258"/>
  <c r="D9" i="258"/>
  <c r="C9" i="258"/>
  <c r="A9" i="258"/>
  <c r="P504" i="257"/>
  <c r="P503" i="257"/>
  <c r="P502" i="257"/>
  <c r="P501" i="257"/>
  <c r="P498" i="257"/>
  <c r="P497" i="257"/>
  <c r="P494" i="257"/>
  <c r="P493" i="257" s="1"/>
  <c r="B35" i="258" s="1"/>
  <c r="P488" i="257"/>
  <c r="P473" i="257"/>
  <c r="P465" i="257"/>
  <c r="N465" i="257"/>
  <c r="P462" i="257"/>
  <c r="N459" i="257"/>
  <c r="P459" i="257" s="1"/>
  <c r="N458" i="257"/>
  <c r="P458" i="257" s="1"/>
  <c r="N457" i="257"/>
  <c r="P457" i="257" s="1"/>
  <c r="N454" i="257"/>
  <c r="P454" i="257" s="1"/>
  <c r="N453" i="257"/>
  <c r="P453" i="257" s="1"/>
  <c r="N452" i="257"/>
  <c r="P452" i="257" s="1"/>
  <c r="N451" i="257"/>
  <c r="P451" i="257" s="1"/>
  <c r="N450" i="257"/>
  <c r="P450" i="257" s="1"/>
  <c r="P449" i="257"/>
  <c r="N449" i="257"/>
  <c r="N448" i="257"/>
  <c r="P448" i="257" s="1"/>
  <c r="N447" i="257"/>
  <c r="P447" i="257" s="1"/>
  <c r="N446" i="257"/>
  <c r="P446" i="257" s="1"/>
  <c r="N445" i="257"/>
  <c r="P445" i="257" s="1"/>
  <c r="N444" i="257"/>
  <c r="P444" i="257" s="1"/>
  <c r="N441" i="257"/>
  <c r="P441" i="257" s="1"/>
  <c r="N440" i="257"/>
  <c r="P440" i="257" s="1"/>
  <c r="P439" i="257"/>
  <c r="P438" i="257"/>
  <c r="P437" i="257"/>
  <c r="P436" i="257"/>
  <c r="N435" i="257"/>
  <c r="P435" i="257" s="1"/>
  <c r="N434" i="257"/>
  <c r="P434" i="257" s="1"/>
  <c r="N431" i="257"/>
  <c r="P431" i="257" s="1"/>
  <c r="N430" i="257"/>
  <c r="P430" i="257" s="1"/>
  <c r="N429" i="257"/>
  <c r="P429" i="257" s="1"/>
  <c r="P428" i="257"/>
  <c r="N428" i="257"/>
  <c r="N427" i="257"/>
  <c r="P427" i="257" s="1"/>
  <c r="P422" i="257"/>
  <c r="N422" i="257"/>
  <c r="N421" i="257"/>
  <c r="P421" i="257" s="1"/>
  <c r="N420" i="257"/>
  <c r="P420" i="257" s="1"/>
  <c r="N416" i="257"/>
  <c r="P416" i="257" s="1"/>
  <c r="N415" i="257"/>
  <c r="P415" i="257" s="1"/>
  <c r="N414" i="257"/>
  <c r="P414" i="257" s="1"/>
  <c r="N411" i="257"/>
  <c r="P411" i="257" s="1"/>
  <c r="P406" i="257"/>
  <c r="N406" i="257"/>
  <c r="N403" i="257"/>
  <c r="P403" i="257" s="1"/>
  <c r="N400" i="257"/>
  <c r="P400" i="257" s="1"/>
  <c r="N399" i="257"/>
  <c r="P399" i="257" s="1"/>
  <c r="N398" i="257"/>
  <c r="P398" i="257" s="1"/>
  <c r="P394" i="257"/>
  <c r="P391" i="257"/>
  <c r="P378" i="257"/>
  <c r="P376" i="257"/>
  <c r="P374" i="257"/>
  <c r="N374" i="257"/>
  <c r="P371" i="257"/>
  <c r="N368" i="257"/>
  <c r="P368" i="257" s="1"/>
  <c r="N365" i="257"/>
  <c r="P365" i="257" s="1"/>
  <c r="P362" i="257"/>
  <c r="N359" i="257"/>
  <c r="P359" i="257" s="1"/>
  <c r="P356" i="257"/>
  <c r="N355" i="257"/>
  <c r="P355" i="257" s="1"/>
  <c r="N354" i="257"/>
  <c r="P354" i="257" s="1"/>
  <c r="N350" i="257"/>
  <c r="P350" i="257" s="1"/>
  <c r="N342" i="257"/>
  <c r="P342" i="257" s="1"/>
  <c r="N339" i="257"/>
  <c r="P339" i="257" s="1"/>
  <c r="N336" i="257"/>
  <c r="P336" i="257" s="1"/>
  <c r="P333" i="257"/>
  <c r="N333" i="257"/>
  <c r="N329" i="257"/>
  <c r="P329" i="257" s="1"/>
  <c r="P327" i="257"/>
  <c r="N327" i="257"/>
  <c r="N324" i="257"/>
  <c r="P324" i="257" s="1"/>
  <c r="P322" i="257"/>
  <c r="P320" i="257"/>
  <c r="N320" i="257"/>
  <c r="N317" i="257"/>
  <c r="P317" i="257" s="1"/>
  <c r="P314" i="257"/>
  <c r="P311" i="257"/>
  <c r="N308" i="257"/>
  <c r="P308" i="257" s="1"/>
  <c r="P301" i="257"/>
  <c r="N301" i="257"/>
  <c r="P294" i="257"/>
  <c r="N291" i="257"/>
  <c r="P291" i="257" s="1"/>
  <c r="N288" i="257"/>
  <c r="P288" i="257" s="1"/>
  <c r="N285" i="257"/>
  <c r="P285" i="257" s="1"/>
  <c r="P282" i="257"/>
  <c r="N271" i="257"/>
  <c r="P271" i="257" s="1"/>
  <c r="P260" i="257"/>
  <c r="N237" i="257"/>
  <c r="P237" i="257" s="1"/>
  <c r="N226" i="257"/>
  <c r="P226" i="257" s="1"/>
  <c r="N215" i="257"/>
  <c r="P215" i="257" s="1"/>
  <c r="P204" i="257"/>
  <c r="N204" i="257"/>
  <c r="P201" i="257"/>
  <c r="P200" i="257"/>
  <c r="N197" i="257"/>
  <c r="P197" i="257" s="1"/>
  <c r="N196" i="257"/>
  <c r="P196" i="257" s="1"/>
  <c r="N195" i="257"/>
  <c r="P195" i="257" s="1"/>
  <c r="N190" i="257"/>
  <c r="R190" i="257" s="1"/>
  <c r="V189" i="257"/>
  <c r="T189" i="257"/>
  <c r="R189" i="257"/>
  <c r="P189" i="257"/>
  <c r="V188" i="257"/>
  <c r="T188" i="257"/>
  <c r="R188" i="257"/>
  <c r="P188" i="257"/>
  <c r="T187" i="257"/>
  <c r="R187" i="257"/>
  <c r="P187" i="257"/>
  <c r="V187" i="257" s="1"/>
  <c r="T186" i="257"/>
  <c r="R186" i="257"/>
  <c r="P186" i="257"/>
  <c r="V186" i="257" s="1"/>
  <c r="N183" i="257"/>
  <c r="P183" i="257" s="1"/>
  <c r="T182" i="257"/>
  <c r="R182" i="257"/>
  <c r="P182" i="257"/>
  <c r="V182" i="257" s="1"/>
  <c r="W182" i="257" s="1"/>
  <c r="T181" i="257"/>
  <c r="R181" i="257"/>
  <c r="P181" i="257"/>
  <c r="V181" i="257" s="1"/>
  <c r="N180" i="257"/>
  <c r="P180" i="257" s="1"/>
  <c r="N179" i="257"/>
  <c r="T179" i="257" s="1"/>
  <c r="N178" i="257"/>
  <c r="P178" i="257" s="1"/>
  <c r="N177" i="257"/>
  <c r="T177" i="257" s="1"/>
  <c r="T174" i="257"/>
  <c r="T173" i="257" s="1"/>
  <c r="R174" i="257"/>
  <c r="P174" i="257"/>
  <c r="V174" i="257" s="1"/>
  <c r="R173" i="257"/>
  <c r="N171" i="257"/>
  <c r="P171" i="257" s="1"/>
  <c r="R167" i="257"/>
  <c r="P167" i="257"/>
  <c r="V167" i="257" s="1"/>
  <c r="N167" i="257"/>
  <c r="T167" i="257" s="1"/>
  <c r="V165" i="257"/>
  <c r="W165" i="257" s="1"/>
  <c r="T165" i="257"/>
  <c r="R165" i="257"/>
  <c r="P165" i="257"/>
  <c r="T161" i="257"/>
  <c r="R161" i="257"/>
  <c r="P161" i="257"/>
  <c r="V161" i="257" s="1"/>
  <c r="W161" i="257" s="1"/>
  <c r="T158" i="257"/>
  <c r="R158" i="257"/>
  <c r="P158" i="257"/>
  <c r="V158" i="257" s="1"/>
  <c r="N155" i="257"/>
  <c r="P155" i="257" s="1"/>
  <c r="N154" i="257"/>
  <c r="T154" i="257" s="1"/>
  <c r="N153" i="257"/>
  <c r="P153" i="257" s="1"/>
  <c r="N151" i="257"/>
  <c r="T151" i="257" s="1"/>
  <c r="N148" i="257"/>
  <c r="P148" i="257" s="1"/>
  <c r="N147" i="257"/>
  <c r="T147" i="257" s="1"/>
  <c r="N146" i="257"/>
  <c r="P146" i="257" s="1"/>
  <c r="N145" i="257"/>
  <c r="T145" i="257" s="1"/>
  <c r="N144" i="257"/>
  <c r="P144" i="257" s="1"/>
  <c r="N143" i="257"/>
  <c r="T143" i="257" s="1"/>
  <c r="N142" i="257"/>
  <c r="P142" i="257" s="1"/>
  <c r="N141" i="257"/>
  <c r="T141" i="257" s="1"/>
  <c r="N140" i="257"/>
  <c r="P140" i="257" s="1"/>
  <c r="N139" i="257"/>
  <c r="T139" i="257" s="1"/>
  <c r="N138" i="257"/>
  <c r="P138" i="257" s="1"/>
  <c r="N137" i="257"/>
  <c r="T137" i="257" s="1"/>
  <c r="T133" i="257"/>
  <c r="N133" i="257"/>
  <c r="P133" i="257" s="1"/>
  <c r="R132" i="257"/>
  <c r="P132" i="257"/>
  <c r="V132" i="257" s="1"/>
  <c r="N132" i="257"/>
  <c r="T132" i="257" s="1"/>
  <c r="N131" i="257"/>
  <c r="P131" i="257" s="1"/>
  <c r="T130" i="257"/>
  <c r="R130" i="257"/>
  <c r="P130" i="257"/>
  <c r="V130" i="257" s="1"/>
  <c r="W130" i="257" s="1"/>
  <c r="T129" i="257"/>
  <c r="R129" i="257"/>
  <c r="P129" i="257"/>
  <c r="V129" i="257" s="1"/>
  <c r="T128" i="257"/>
  <c r="R128" i="257"/>
  <c r="P128" i="257"/>
  <c r="V128" i="257" s="1"/>
  <c r="W128" i="257" s="1"/>
  <c r="T127" i="257"/>
  <c r="R127" i="257"/>
  <c r="P127" i="257"/>
  <c r="V127" i="257" s="1"/>
  <c r="N126" i="257"/>
  <c r="T126" i="257" s="1"/>
  <c r="N125" i="257"/>
  <c r="P125" i="257" s="1"/>
  <c r="N124" i="257"/>
  <c r="T124" i="257" s="1"/>
  <c r="T123" i="257"/>
  <c r="N123" i="257"/>
  <c r="P123" i="257" s="1"/>
  <c r="N118" i="257"/>
  <c r="T118" i="257" s="1"/>
  <c r="N117" i="257"/>
  <c r="P117" i="257" s="1"/>
  <c r="N116" i="257"/>
  <c r="T116" i="257" s="1"/>
  <c r="T115" i="257"/>
  <c r="N115" i="257"/>
  <c r="P115" i="257" s="1"/>
  <c r="R114" i="257"/>
  <c r="P114" i="257"/>
  <c r="V114" i="257" s="1"/>
  <c r="N114" i="257"/>
  <c r="T114" i="257" s="1"/>
  <c r="N113" i="257"/>
  <c r="P113" i="257" s="1"/>
  <c r="T109" i="257"/>
  <c r="R109" i="257"/>
  <c r="P109" i="257"/>
  <c r="V109" i="257" s="1"/>
  <c r="T107" i="257"/>
  <c r="R107" i="257"/>
  <c r="P107" i="257"/>
  <c r="V107" i="257" s="1"/>
  <c r="T104" i="257"/>
  <c r="R104" i="257"/>
  <c r="P104" i="257"/>
  <c r="V104" i="257" s="1"/>
  <c r="T102" i="257"/>
  <c r="R102" i="257"/>
  <c r="P102" i="257"/>
  <c r="T100" i="257"/>
  <c r="R100" i="257"/>
  <c r="P100" i="257"/>
  <c r="V100" i="257" s="1"/>
  <c r="W100" i="257" s="1"/>
  <c r="V98" i="257"/>
  <c r="T98" i="257"/>
  <c r="T95" i="257" s="1"/>
  <c r="R98" i="257"/>
  <c r="P98" i="257"/>
  <c r="T96" i="257"/>
  <c r="R96" i="257"/>
  <c r="P96" i="257"/>
  <c r="V96" i="257" s="1"/>
  <c r="T93" i="257"/>
  <c r="R93" i="257"/>
  <c r="P93" i="257"/>
  <c r="V93" i="257" s="1"/>
  <c r="N93" i="257"/>
  <c r="N92" i="257"/>
  <c r="R92" i="257" s="1"/>
  <c r="T91" i="257"/>
  <c r="N91" i="257"/>
  <c r="P91" i="257" s="1"/>
  <c r="N90" i="257"/>
  <c r="R90" i="257" s="1"/>
  <c r="T89" i="257"/>
  <c r="R89" i="257"/>
  <c r="N89" i="257"/>
  <c r="P89" i="257" s="1"/>
  <c r="V89" i="257" s="1"/>
  <c r="N88" i="257"/>
  <c r="R88" i="257" s="1"/>
  <c r="N87" i="257"/>
  <c r="P87" i="257" s="1"/>
  <c r="N86" i="257"/>
  <c r="R86" i="257" s="1"/>
  <c r="T85" i="257"/>
  <c r="N85" i="257"/>
  <c r="R85" i="257" s="1"/>
  <c r="P84" i="257"/>
  <c r="N84" i="257"/>
  <c r="R84" i="257" s="1"/>
  <c r="N83" i="257"/>
  <c r="P83" i="257" s="1"/>
  <c r="N82" i="257"/>
  <c r="R82" i="257" s="1"/>
  <c r="T81" i="257"/>
  <c r="R81" i="257"/>
  <c r="N81" i="257"/>
  <c r="P81" i="257" s="1"/>
  <c r="V81" i="257" s="1"/>
  <c r="N80" i="257"/>
  <c r="R80" i="257" s="1"/>
  <c r="N79" i="257"/>
  <c r="P79" i="257" s="1"/>
  <c r="N78" i="257"/>
  <c r="R78" i="257" s="1"/>
  <c r="T77" i="257"/>
  <c r="R77" i="257"/>
  <c r="N77" i="257"/>
  <c r="P77" i="257" s="1"/>
  <c r="V77" i="257" s="1"/>
  <c r="T74" i="257"/>
  <c r="R74" i="257"/>
  <c r="N74" i="257"/>
  <c r="P74" i="257" s="1"/>
  <c r="V74" i="257" s="1"/>
  <c r="W74" i="257" s="1"/>
  <c r="N73" i="257"/>
  <c r="P73" i="257" s="1"/>
  <c r="R72" i="257"/>
  <c r="N72" i="257"/>
  <c r="T72" i="257" s="1"/>
  <c r="N71" i="257"/>
  <c r="P71" i="257" s="1"/>
  <c r="R70" i="257"/>
  <c r="N70" i="257"/>
  <c r="T70" i="257" s="1"/>
  <c r="N69" i="257"/>
  <c r="P69" i="257" s="1"/>
  <c r="N68" i="257"/>
  <c r="T68" i="257" s="1"/>
  <c r="N67" i="257"/>
  <c r="P67" i="257" s="1"/>
  <c r="N66" i="257"/>
  <c r="T66" i="257" s="1"/>
  <c r="T65" i="257"/>
  <c r="N65" i="257"/>
  <c r="P65" i="257" s="1"/>
  <c r="N64" i="257"/>
  <c r="T64" i="257" s="1"/>
  <c r="N63" i="257"/>
  <c r="P63" i="257" s="1"/>
  <c r="N62" i="257"/>
  <c r="T62" i="257" s="1"/>
  <c r="N61" i="257"/>
  <c r="P61" i="257" s="1"/>
  <c r="T50" i="257"/>
  <c r="R50" i="257"/>
  <c r="N50" i="257"/>
  <c r="P50" i="257" s="1"/>
  <c r="P47" i="257"/>
  <c r="V47" i="257" s="1"/>
  <c r="N47" i="257"/>
  <c r="R47" i="257" s="1"/>
  <c r="T45" i="257"/>
  <c r="R45" i="257"/>
  <c r="P45" i="257"/>
  <c r="V45" i="257" s="1"/>
  <c r="T43" i="257"/>
  <c r="R43" i="257"/>
  <c r="P43" i="257"/>
  <c r="V43" i="257" s="1"/>
  <c r="T41" i="257"/>
  <c r="R41" i="257"/>
  <c r="P41" i="257"/>
  <c r="V41" i="257" s="1"/>
  <c r="T39" i="257"/>
  <c r="R39" i="257"/>
  <c r="P39" i="257"/>
  <c r="P37" i="257"/>
  <c r="T35" i="257"/>
  <c r="R35" i="257"/>
  <c r="P35" i="257"/>
  <c r="R31" i="257"/>
  <c r="P31" i="257"/>
  <c r="N31" i="257"/>
  <c r="T31" i="257" s="1"/>
  <c r="N29" i="257"/>
  <c r="P29" i="257" s="1"/>
  <c r="R27" i="257"/>
  <c r="P27" i="257"/>
  <c r="V27" i="257" s="1"/>
  <c r="W27" i="257" s="1"/>
  <c r="N27" i="257"/>
  <c r="T27" i="257" s="1"/>
  <c r="N23" i="257"/>
  <c r="P23" i="257" s="1"/>
  <c r="R19" i="257"/>
  <c r="N19" i="257"/>
  <c r="T19" i="257" s="1"/>
  <c r="N15" i="257"/>
  <c r="P15" i="257" s="1"/>
  <c r="T12" i="257"/>
  <c r="R12" i="257"/>
  <c r="P12" i="257"/>
  <c r="V12" i="257" s="1"/>
  <c r="T11" i="257"/>
  <c r="R11" i="257"/>
  <c r="R10" i="257" s="1"/>
  <c r="P11" i="257"/>
  <c r="T10" i="257" l="1"/>
  <c r="P64" i="257"/>
  <c r="R83" i="257"/>
  <c r="P88" i="257"/>
  <c r="V88" i="257" s="1"/>
  <c r="P118" i="257"/>
  <c r="P137" i="257"/>
  <c r="V137" i="257" s="1"/>
  <c r="W137" i="257" s="1"/>
  <c r="P139" i="257"/>
  <c r="V139" i="257" s="1"/>
  <c r="P143" i="257"/>
  <c r="V143" i="257" s="1"/>
  <c r="W143" i="257" s="1"/>
  <c r="P145" i="257"/>
  <c r="V145" i="257" s="1"/>
  <c r="W145" i="257" s="1"/>
  <c r="P147" i="257"/>
  <c r="V147" i="257" s="1"/>
  <c r="P151" i="257"/>
  <c r="V151" i="257" s="1"/>
  <c r="W151" i="257" s="1"/>
  <c r="P154" i="257"/>
  <c r="V154" i="257" s="1"/>
  <c r="W154" i="257" s="1"/>
  <c r="P177" i="257"/>
  <c r="T23" i="257"/>
  <c r="W47" i="257"/>
  <c r="R62" i="257"/>
  <c r="R64" i="257"/>
  <c r="P66" i="257"/>
  <c r="V66" i="257" s="1"/>
  <c r="W66" i="257" s="1"/>
  <c r="P68" i="257"/>
  <c r="V68" i="257" s="1"/>
  <c r="R79" i="257"/>
  <c r="T83" i="257"/>
  <c r="P85" i="257"/>
  <c r="V85" i="257" s="1"/>
  <c r="P86" i="257"/>
  <c r="R87" i="257"/>
  <c r="P92" i="257"/>
  <c r="V92" i="257" s="1"/>
  <c r="R95" i="257"/>
  <c r="R116" i="257"/>
  <c r="R118" i="257"/>
  <c r="P124" i="257"/>
  <c r="V124" i="257" s="1"/>
  <c r="W124" i="257" s="1"/>
  <c r="P126" i="257"/>
  <c r="V126" i="257" s="1"/>
  <c r="R137" i="257"/>
  <c r="R139" i="257"/>
  <c r="R141" i="257"/>
  <c r="R143" i="257"/>
  <c r="R145" i="257"/>
  <c r="R147" i="257"/>
  <c r="R151" i="257"/>
  <c r="R154" i="257"/>
  <c r="T157" i="257"/>
  <c r="R171" i="257"/>
  <c r="R170" i="257" s="1"/>
  <c r="R177" i="257"/>
  <c r="R179" i="257"/>
  <c r="W189" i="257"/>
  <c r="R76" i="257"/>
  <c r="W127" i="257"/>
  <c r="P62" i="257"/>
  <c r="V62" i="257" s="1"/>
  <c r="W62" i="257" s="1"/>
  <c r="T69" i="257"/>
  <c r="P80" i="257"/>
  <c r="V80" i="257" s="1"/>
  <c r="P116" i="257"/>
  <c r="V116" i="257" s="1"/>
  <c r="W116" i="257" s="1"/>
  <c r="P141" i="257"/>
  <c r="V141" i="257" s="1"/>
  <c r="W141" i="257" s="1"/>
  <c r="R157" i="257"/>
  <c r="P179" i="257"/>
  <c r="V179" i="257" s="1"/>
  <c r="W179" i="257" s="1"/>
  <c r="R185" i="257"/>
  <c r="P496" i="257"/>
  <c r="B36" i="258" s="1"/>
  <c r="P19" i="257"/>
  <c r="V19" i="257" s="1"/>
  <c r="T61" i="257"/>
  <c r="R66" i="257"/>
  <c r="R68" i="257"/>
  <c r="P70" i="257"/>
  <c r="V70" i="257" s="1"/>
  <c r="W70" i="257" s="1"/>
  <c r="P72" i="257"/>
  <c r="V72" i="257" s="1"/>
  <c r="W72" i="257" s="1"/>
  <c r="P78" i="257"/>
  <c r="V78" i="257" s="1"/>
  <c r="W78" i="257" s="1"/>
  <c r="T79" i="257"/>
  <c r="P82" i="257"/>
  <c r="V82" i="257" s="1"/>
  <c r="T87" i="257"/>
  <c r="P90" i="257"/>
  <c r="R91" i="257"/>
  <c r="R124" i="257"/>
  <c r="R126" i="257"/>
  <c r="T171" i="257"/>
  <c r="T170" i="257" s="1"/>
  <c r="P190" i="257"/>
  <c r="V190" i="257" s="1"/>
  <c r="W11" i="257"/>
  <c r="P10" i="257"/>
  <c r="B10" i="258" s="1"/>
  <c r="V11" i="257"/>
  <c r="V10" i="257" s="1"/>
  <c r="P34" i="257"/>
  <c r="B12" i="258" s="1"/>
  <c r="W43" i="257"/>
  <c r="W41" i="257"/>
  <c r="V35" i="257"/>
  <c r="W35" i="257" s="1"/>
  <c r="W82" i="257"/>
  <c r="W98" i="257"/>
  <c r="W107" i="257"/>
  <c r="W104" i="257"/>
  <c r="W188" i="257"/>
  <c r="P176" i="257"/>
  <c r="B20" i="258" s="1"/>
  <c r="P199" i="257"/>
  <c r="B28" i="258" s="1"/>
  <c r="P194" i="257"/>
  <c r="B27" i="258" s="1"/>
  <c r="P456" i="257"/>
  <c r="B33" i="258" s="1"/>
  <c r="P500" i="257"/>
  <c r="B37" i="258" s="1"/>
  <c r="P461" i="257"/>
  <c r="B34" i="258" s="1"/>
  <c r="V69" i="257"/>
  <c r="W69" i="257" s="1"/>
  <c r="V87" i="257"/>
  <c r="W87" i="257" s="1"/>
  <c r="V117" i="257"/>
  <c r="W117" i="257" s="1"/>
  <c r="W133" i="257"/>
  <c r="V133" i="257"/>
  <c r="V113" i="257"/>
  <c r="P112" i="257"/>
  <c r="B16" i="258" s="1"/>
  <c r="P203" i="257"/>
  <c r="B29" i="258" s="1"/>
  <c r="P443" i="257"/>
  <c r="B32" i="258" s="1"/>
  <c r="V61" i="257"/>
  <c r="W61" i="257" s="1"/>
  <c r="V79" i="257"/>
  <c r="W79" i="257" s="1"/>
  <c r="V180" i="257"/>
  <c r="W180" i="257" s="1"/>
  <c r="V185" i="257"/>
  <c r="W186" i="257"/>
  <c r="P402" i="257"/>
  <c r="B31" i="258" s="1"/>
  <c r="V29" i="257"/>
  <c r="W29" i="257" s="1"/>
  <c r="W65" i="257"/>
  <c r="V65" i="257"/>
  <c r="P170" i="257"/>
  <c r="B18" i="258" s="1"/>
  <c r="V171" i="257"/>
  <c r="V170" i="257" s="1"/>
  <c r="V15" i="257"/>
  <c r="W15" i="257" s="1"/>
  <c r="V71" i="257"/>
  <c r="W71" i="257" s="1"/>
  <c r="V91" i="257"/>
  <c r="W91" i="257" s="1"/>
  <c r="V138" i="257"/>
  <c r="W138" i="257" s="1"/>
  <c r="V142" i="257"/>
  <c r="W142" i="257" s="1"/>
  <c r="V146" i="257"/>
  <c r="W146" i="257" s="1"/>
  <c r="V153" i="257"/>
  <c r="W153" i="257" s="1"/>
  <c r="V183" i="257"/>
  <c r="W183" i="257" s="1"/>
  <c r="V67" i="257"/>
  <c r="W67" i="257" s="1"/>
  <c r="V123" i="257"/>
  <c r="W123" i="257" s="1"/>
  <c r="V131" i="257"/>
  <c r="W131" i="257" s="1"/>
  <c r="V50" i="257"/>
  <c r="W50" i="257" s="1"/>
  <c r="V63" i="257"/>
  <c r="W63" i="257" s="1"/>
  <c r="V83" i="257"/>
  <c r="W83" i="257" s="1"/>
  <c r="W115" i="257"/>
  <c r="V115" i="257"/>
  <c r="V173" i="257"/>
  <c r="W174" i="257"/>
  <c r="W173" i="257" s="1"/>
  <c r="W23" i="257"/>
  <c r="V23" i="257"/>
  <c r="V73" i="257"/>
  <c r="W73" i="257" s="1"/>
  <c r="V125" i="257"/>
  <c r="W125" i="257" s="1"/>
  <c r="V140" i="257"/>
  <c r="W140" i="257" s="1"/>
  <c r="V144" i="257"/>
  <c r="W144" i="257" s="1"/>
  <c r="W148" i="257"/>
  <c r="V148" i="257"/>
  <c r="V155" i="257"/>
  <c r="W155" i="257" s="1"/>
  <c r="W178" i="257"/>
  <c r="V178" i="257"/>
  <c r="R34" i="257"/>
  <c r="P326" i="257"/>
  <c r="B30" i="258" s="1"/>
  <c r="V157" i="257"/>
  <c r="T73" i="257"/>
  <c r="T140" i="257"/>
  <c r="T144" i="257"/>
  <c r="T148" i="257"/>
  <c r="T155" i="257"/>
  <c r="P173" i="257"/>
  <c r="B19" i="258" s="1"/>
  <c r="T178" i="257"/>
  <c r="R23" i="257"/>
  <c r="T47" i="257"/>
  <c r="T34" i="257" s="1"/>
  <c r="R61" i="257"/>
  <c r="R65" i="257"/>
  <c r="R69" i="257"/>
  <c r="R73" i="257"/>
  <c r="T78" i="257"/>
  <c r="T82" i="257"/>
  <c r="T86" i="257"/>
  <c r="T90" i="257"/>
  <c r="R115" i="257"/>
  <c r="R123" i="257"/>
  <c r="R133" i="257"/>
  <c r="R140" i="257"/>
  <c r="R144" i="257"/>
  <c r="R148" i="257"/>
  <c r="R155" i="257"/>
  <c r="R178" i="257"/>
  <c r="P185" i="257"/>
  <c r="B21" i="258" s="1"/>
  <c r="W187" i="257"/>
  <c r="W190" i="257"/>
  <c r="T29" i="257"/>
  <c r="T63" i="257"/>
  <c r="W68" i="257"/>
  <c r="T71" i="257"/>
  <c r="V84" i="257"/>
  <c r="W84" i="257" s="1"/>
  <c r="P95" i="257"/>
  <c r="B15" i="258" s="1"/>
  <c r="W114" i="257"/>
  <c r="T117" i="257"/>
  <c r="W126" i="257"/>
  <c r="W132" i="257"/>
  <c r="T138" i="257"/>
  <c r="T142" i="257"/>
  <c r="W147" i="257"/>
  <c r="T153" i="257"/>
  <c r="W158" i="257"/>
  <c r="W167" i="257"/>
  <c r="W12" i="257"/>
  <c r="R15" i="257"/>
  <c r="R29" i="257"/>
  <c r="V31" i="257"/>
  <c r="W31" i="257" s="1"/>
  <c r="V39" i="257"/>
  <c r="W45" i="257"/>
  <c r="R63" i="257"/>
  <c r="V64" i="257"/>
  <c r="W64" i="257" s="1"/>
  <c r="R67" i="257"/>
  <c r="R71" i="257"/>
  <c r="W77" i="257"/>
  <c r="T80" i="257"/>
  <c r="W81" i="257"/>
  <c r="T84" i="257"/>
  <c r="W85" i="257"/>
  <c r="T88" i="257"/>
  <c r="W89" i="257"/>
  <c r="T92" i="257"/>
  <c r="W93" i="257"/>
  <c r="V102" i="257"/>
  <c r="V95" i="257" s="1"/>
  <c r="W109" i="257"/>
  <c r="R113" i="257"/>
  <c r="R117" i="257"/>
  <c r="V118" i="257"/>
  <c r="W118" i="257" s="1"/>
  <c r="R125" i="257"/>
  <c r="W129" i="257"/>
  <c r="R131" i="257"/>
  <c r="R138" i="257"/>
  <c r="R142" i="257"/>
  <c r="R146" i="257"/>
  <c r="R153" i="257"/>
  <c r="P157" i="257"/>
  <c r="B17" i="258" s="1"/>
  <c r="V177" i="257"/>
  <c r="W177" i="257" s="1"/>
  <c r="R180" i="257"/>
  <c r="W181" i="257"/>
  <c r="R183" i="257"/>
  <c r="T190" i="257"/>
  <c r="T185" i="257" s="1"/>
  <c r="W88" i="257"/>
  <c r="W92" i="257"/>
  <c r="W96" i="257"/>
  <c r="T15" i="257"/>
  <c r="T67" i="257"/>
  <c r="T113" i="257"/>
  <c r="T125" i="257"/>
  <c r="T131" i="257"/>
  <c r="T146" i="257"/>
  <c r="T180" i="257"/>
  <c r="T183" i="257"/>
  <c r="T176" i="257" s="1"/>
  <c r="T60" i="257" l="1"/>
  <c r="T76" i="257"/>
  <c r="V86" i="257"/>
  <c r="W86" i="257"/>
  <c r="W139" i="257"/>
  <c r="W19" i="257"/>
  <c r="P14" i="257"/>
  <c r="B11" i="258" s="1"/>
  <c r="W185" i="257"/>
  <c r="P76" i="257"/>
  <c r="B14" i="258" s="1"/>
  <c r="W80" i="257"/>
  <c r="R176" i="257"/>
  <c r="P60" i="257"/>
  <c r="B13" i="258" s="1"/>
  <c r="V90" i="257"/>
  <c r="W90" i="257" s="1"/>
  <c r="W76" i="257" s="1"/>
  <c r="W10" i="257"/>
  <c r="V34" i="257"/>
  <c r="W102" i="257"/>
  <c r="V112" i="257"/>
  <c r="V176" i="257"/>
  <c r="P193" i="257"/>
  <c r="B26" i="258" s="1"/>
  <c r="B38" i="258" s="1"/>
  <c r="W176" i="257"/>
  <c r="R60" i="257"/>
  <c r="W113" i="257"/>
  <c r="W112" i="257" s="1"/>
  <c r="W95" i="257"/>
  <c r="W39" i="257"/>
  <c r="W34" i="257" s="1"/>
  <c r="W60" i="257"/>
  <c r="V60" i="257"/>
  <c r="R14" i="257"/>
  <c r="T112" i="257"/>
  <c r="W171" i="257"/>
  <c r="W170" i="257" s="1"/>
  <c r="W14" i="257"/>
  <c r="T14" i="257"/>
  <c r="R112" i="257"/>
  <c r="W157" i="257"/>
  <c r="V14" i="257"/>
  <c r="R9" i="257" l="1"/>
  <c r="V76" i="257"/>
  <c r="P9" i="257"/>
  <c r="B9" i="258" s="1"/>
  <c r="B23" i="258" s="1"/>
  <c r="B41" i="258"/>
  <c r="G15" i="189" s="1"/>
  <c r="W9" i="257"/>
  <c r="V9" i="257"/>
  <c r="T9" i="257"/>
  <c r="B42" i="258" l="1"/>
  <c r="B44" i="258" s="1"/>
  <c r="C40" i="256"/>
  <c r="E20" i="256"/>
  <c r="D20" i="256"/>
  <c r="C20" i="256"/>
  <c r="A20" i="256"/>
  <c r="E19" i="256"/>
  <c r="D19" i="256"/>
  <c r="C19" i="256"/>
  <c r="A19" i="256"/>
  <c r="E18" i="256"/>
  <c r="D18" i="256"/>
  <c r="C18" i="256"/>
  <c r="A18" i="256"/>
  <c r="E17" i="256"/>
  <c r="D17" i="256"/>
  <c r="C17" i="256"/>
  <c r="A17" i="256"/>
  <c r="E16" i="256"/>
  <c r="D16" i="256"/>
  <c r="C16" i="256"/>
  <c r="A16" i="256"/>
  <c r="E15" i="256"/>
  <c r="D15" i="256"/>
  <c r="C15" i="256"/>
  <c r="A15" i="256"/>
  <c r="E14" i="256"/>
  <c r="D14" i="256"/>
  <c r="C14" i="256"/>
  <c r="A14" i="256"/>
  <c r="E13" i="256"/>
  <c r="D13" i="256"/>
  <c r="C13" i="256"/>
  <c r="A13" i="256"/>
  <c r="E12" i="256"/>
  <c r="D12" i="256"/>
  <c r="C12" i="256"/>
  <c r="A12" i="256"/>
  <c r="E11" i="256"/>
  <c r="D11" i="256"/>
  <c r="C11" i="256"/>
  <c r="A11" i="256"/>
  <c r="E10" i="256"/>
  <c r="D10" i="256"/>
  <c r="C10" i="256"/>
  <c r="A10" i="256"/>
  <c r="E9" i="256"/>
  <c r="D9" i="256"/>
  <c r="C9" i="256"/>
  <c r="A9" i="256"/>
  <c r="P166" i="255"/>
  <c r="P165" i="255"/>
  <c r="P162" i="255"/>
  <c r="P161" i="255" s="1"/>
  <c r="B32" i="256" s="1"/>
  <c r="N162" i="255"/>
  <c r="P159" i="255"/>
  <c r="P158" i="255" s="1"/>
  <c r="B31" i="256" s="1"/>
  <c r="P155" i="255"/>
  <c r="P154" i="255" s="1"/>
  <c r="B30" i="256" s="1"/>
  <c r="P152" i="255"/>
  <c r="N152" i="255"/>
  <c r="N151" i="255"/>
  <c r="P151" i="255" s="1"/>
  <c r="P148" i="255"/>
  <c r="P147" i="255"/>
  <c r="P146" i="255"/>
  <c r="P145" i="255"/>
  <c r="P144" i="255"/>
  <c r="N144" i="255"/>
  <c r="N143" i="255"/>
  <c r="P143" i="255" s="1"/>
  <c r="N142" i="255"/>
  <c r="P142" i="255" s="1"/>
  <c r="N138" i="255"/>
  <c r="P138" i="255" s="1"/>
  <c r="P136" i="255"/>
  <c r="N136" i="255"/>
  <c r="N132" i="255"/>
  <c r="P132" i="255" s="1"/>
  <c r="P131" i="255" s="1"/>
  <c r="B27" i="256" s="1"/>
  <c r="P129" i="255"/>
  <c r="P128" i="255" s="1"/>
  <c r="B26" i="256" s="1"/>
  <c r="P123" i="255"/>
  <c r="V123" i="255" s="1"/>
  <c r="N123" i="255"/>
  <c r="R123" i="255" s="1"/>
  <c r="V122" i="255"/>
  <c r="T122" i="255"/>
  <c r="R122" i="255"/>
  <c r="P122" i="255"/>
  <c r="V121" i="255"/>
  <c r="T121" i="255"/>
  <c r="R121" i="255"/>
  <c r="R120" i="255" s="1"/>
  <c r="P121" i="255"/>
  <c r="P120" i="255"/>
  <c r="B20" i="256" s="1"/>
  <c r="R118" i="255"/>
  <c r="P118" i="255"/>
  <c r="V118" i="255" s="1"/>
  <c r="N118" i="255"/>
  <c r="T118" i="255" s="1"/>
  <c r="R117" i="255"/>
  <c r="P117" i="255"/>
  <c r="N117" i="255"/>
  <c r="T117" i="255" s="1"/>
  <c r="N116" i="255"/>
  <c r="T116" i="255" s="1"/>
  <c r="N115" i="255"/>
  <c r="P115" i="255" s="1"/>
  <c r="T114" i="255"/>
  <c r="N114" i="255"/>
  <c r="R114" i="255" s="1"/>
  <c r="T113" i="255"/>
  <c r="N113" i="255"/>
  <c r="R113" i="255" s="1"/>
  <c r="R112" i="255"/>
  <c r="P112" i="255"/>
  <c r="V112" i="255" s="1"/>
  <c r="N112" i="255"/>
  <c r="T112" i="255" s="1"/>
  <c r="N111" i="255"/>
  <c r="P111" i="255" s="1"/>
  <c r="T108" i="255"/>
  <c r="T107" i="255" s="1"/>
  <c r="R108" i="255"/>
  <c r="R107" i="255" s="1"/>
  <c r="P108" i="255"/>
  <c r="V108" i="255" s="1"/>
  <c r="V107" i="255" s="1"/>
  <c r="N105" i="255"/>
  <c r="T105" i="255" s="1"/>
  <c r="T104" i="255" s="1"/>
  <c r="N101" i="255"/>
  <c r="P101" i="255" s="1"/>
  <c r="T99" i="255"/>
  <c r="R99" i="255"/>
  <c r="P99" i="255"/>
  <c r="N96" i="255"/>
  <c r="P96" i="255" s="1"/>
  <c r="R95" i="255"/>
  <c r="P95" i="255"/>
  <c r="N95" i="255"/>
  <c r="T95" i="255" s="1"/>
  <c r="T94" i="255"/>
  <c r="R94" i="255"/>
  <c r="P94" i="255"/>
  <c r="V94" i="255" s="1"/>
  <c r="N94" i="255"/>
  <c r="R93" i="255"/>
  <c r="P93" i="255"/>
  <c r="V93" i="255" s="1"/>
  <c r="N93" i="255"/>
  <c r="T93" i="255" s="1"/>
  <c r="V92" i="255"/>
  <c r="T92" i="255"/>
  <c r="R92" i="255"/>
  <c r="P92" i="255"/>
  <c r="W92" i="255" s="1"/>
  <c r="T91" i="255"/>
  <c r="R91" i="255"/>
  <c r="P91" i="255"/>
  <c r="V91" i="255" s="1"/>
  <c r="T90" i="255"/>
  <c r="R90" i="255"/>
  <c r="P90" i="255"/>
  <c r="V90" i="255" s="1"/>
  <c r="T89" i="255"/>
  <c r="R89" i="255"/>
  <c r="P89" i="255"/>
  <c r="V89" i="255" s="1"/>
  <c r="T88" i="255"/>
  <c r="N88" i="255"/>
  <c r="R88" i="255" s="1"/>
  <c r="R87" i="255"/>
  <c r="P87" i="255"/>
  <c r="V87" i="255" s="1"/>
  <c r="N87" i="255"/>
  <c r="T87" i="255" s="1"/>
  <c r="N86" i="255"/>
  <c r="P86" i="255" s="1"/>
  <c r="T85" i="255"/>
  <c r="N85" i="255"/>
  <c r="R85" i="255" s="1"/>
  <c r="N80" i="255"/>
  <c r="T80" i="255" s="1"/>
  <c r="N79" i="255"/>
  <c r="T79" i="255" s="1"/>
  <c r="N78" i="255"/>
  <c r="P78" i="255" s="1"/>
  <c r="R77" i="255"/>
  <c r="P77" i="255"/>
  <c r="N77" i="255"/>
  <c r="T77" i="255" s="1"/>
  <c r="T76" i="255"/>
  <c r="R76" i="255"/>
  <c r="N76" i="255"/>
  <c r="P76" i="255" s="1"/>
  <c r="V76" i="255" s="1"/>
  <c r="R75" i="255"/>
  <c r="P75" i="255"/>
  <c r="N75" i="255"/>
  <c r="T75" i="255" s="1"/>
  <c r="T72" i="255"/>
  <c r="N72" i="255"/>
  <c r="R72" i="255" s="1"/>
  <c r="T68" i="255"/>
  <c r="N68" i="255"/>
  <c r="R68" i="255" s="1"/>
  <c r="P67" i="255"/>
  <c r="V67" i="255" s="1"/>
  <c r="N67" i="255"/>
  <c r="R67" i="255" s="1"/>
  <c r="R65" i="255"/>
  <c r="P65" i="255"/>
  <c r="V65" i="255" s="1"/>
  <c r="N65" i="255"/>
  <c r="T65" i="255" s="1"/>
  <c r="T63" i="255"/>
  <c r="R63" i="255"/>
  <c r="P63" i="255"/>
  <c r="V63" i="255" s="1"/>
  <c r="N63" i="255"/>
  <c r="T62" i="255"/>
  <c r="R62" i="255"/>
  <c r="P62" i="255"/>
  <c r="V62" i="255" s="1"/>
  <c r="N62" i="255"/>
  <c r="N60" i="255"/>
  <c r="R60" i="255" s="1"/>
  <c r="R57" i="255"/>
  <c r="P57" i="255"/>
  <c r="V57" i="255" s="1"/>
  <c r="N57" i="255"/>
  <c r="T57" i="255" s="1"/>
  <c r="T56" i="255"/>
  <c r="R56" i="255"/>
  <c r="P56" i="255"/>
  <c r="V56" i="255" s="1"/>
  <c r="T55" i="255"/>
  <c r="R55" i="255"/>
  <c r="N55" i="255"/>
  <c r="P55" i="255" s="1"/>
  <c r="N54" i="255"/>
  <c r="T54" i="255" s="1"/>
  <c r="N53" i="255"/>
  <c r="T53" i="255" s="1"/>
  <c r="N52" i="255"/>
  <c r="R52" i="255" s="1"/>
  <c r="T51" i="255"/>
  <c r="R51" i="255"/>
  <c r="N51" i="255"/>
  <c r="P51" i="255" s="1"/>
  <c r="N50" i="255"/>
  <c r="T50" i="255" s="1"/>
  <c r="N49" i="255"/>
  <c r="T49" i="255" s="1"/>
  <c r="N48" i="255"/>
  <c r="R48" i="255" s="1"/>
  <c r="T45" i="255"/>
  <c r="R45" i="255"/>
  <c r="N45" i="255"/>
  <c r="P45" i="255" s="1"/>
  <c r="R44" i="255"/>
  <c r="P44" i="255"/>
  <c r="V44" i="255" s="1"/>
  <c r="N44" i="255"/>
  <c r="T44" i="255" s="1"/>
  <c r="N43" i="255"/>
  <c r="P43" i="255" s="1"/>
  <c r="N42" i="255"/>
  <c r="T42" i="255" s="1"/>
  <c r="N41" i="255"/>
  <c r="T41" i="255" s="1"/>
  <c r="N40" i="255"/>
  <c r="T40" i="255" s="1"/>
  <c r="N39" i="255"/>
  <c r="P39" i="255" s="1"/>
  <c r="R38" i="255"/>
  <c r="P38" i="255"/>
  <c r="N38" i="255"/>
  <c r="T38" i="255" s="1"/>
  <c r="T37" i="255"/>
  <c r="R37" i="255"/>
  <c r="N37" i="255"/>
  <c r="P37" i="255" s="1"/>
  <c r="V37" i="255" s="1"/>
  <c r="T34" i="255"/>
  <c r="R34" i="255"/>
  <c r="N34" i="255"/>
  <c r="P34" i="255" s="1"/>
  <c r="V34" i="255" s="1"/>
  <c r="N33" i="255"/>
  <c r="T33" i="255" s="1"/>
  <c r="N32" i="255"/>
  <c r="T32" i="255" s="1"/>
  <c r="N31" i="255"/>
  <c r="R31" i="255" s="1"/>
  <c r="T30" i="255"/>
  <c r="N30" i="255"/>
  <c r="R30" i="255" s="1"/>
  <c r="T28" i="255"/>
  <c r="N28" i="255"/>
  <c r="R28" i="255" s="1"/>
  <c r="N25" i="255"/>
  <c r="P25" i="255" s="1"/>
  <c r="N21" i="255"/>
  <c r="T21" i="255" s="1"/>
  <c r="T19" i="255"/>
  <c r="R19" i="255"/>
  <c r="P19" i="255"/>
  <c r="V19" i="255" s="1"/>
  <c r="N19" i="255"/>
  <c r="N17" i="255"/>
  <c r="T17" i="255" s="1"/>
  <c r="N15" i="255"/>
  <c r="P15" i="255" s="1"/>
  <c r="T13" i="255"/>
  <c r="N13" i="255"/>
  <c r="R13" i="255" s="1"/>
  <c r="N11" i="255"/>
  <c r="T11" i="255" s="1"/>
  <c r="W55" i="255" l="1"/>
  <c r="V55" i="255"/>
  <c r="W38" i="255"/>
  <c r="W118" i="255"/>
  <c r="P11" i="255"/>
  <c r="V11" i="255" s="1"/>
  <c r="P32" i="255"/>
  <c r="V32" i="255" s="1"/>
  <c r="P33" i="255"/>
  <c r="P41" i="255"/>
  <c r="P50" i="255"/>
  <c r="P54" i="255"/>
  <c r="P105" i="255"/>
  <c r="P116" i="255"/>
  <c r="V116" i="255" s="1"/>
  <c r="R11" i="255"/>
  <c r="P13" i="255"/>
  <c r="R17" i="255"/>
  <c r="R21" i="255"/>
  <c r="P28" i="255"/>
  <c r="V28" i="255" s="1"/>
  <c r="P30" i="255"/>
  <c r="R32" i="255"/>
  <c r="R27" i="255" s="1"/>
  <c r="R33" i="255"/>
  <c r="P40" i="255"/>
  <c r="V40" i="255" s="1"/>
  <c r="R41" i="255"/>
  <c r="R42" i="255"/>
  <c r="R49" i="255"/>
  <c r="R50" i="255"/>
  <c r="R53" i="255"/>
  <c r="R54" i="255"/>
  <c r="P68" i="255"/>
  <c r="V68" i="255" s="1"/>
  <c r="P72" i="255"/>
  <c r="P79" i="255"/>
  <c r="V79" i="255" s="1"/>
  <c r="R80" i="255"/>
  <c r="P85" i="255"/>
  <c r="P88" i="255"/>
  <c r="V88" i="255" s="1"/>
  <c r="R105" i="255"/>
  <c r="R104" i="255" s="1"/>
  <c r="P113" i="255"/>
  <c r="V113" i="255" s="1"/>
  <c r="P114" i="255"/>
  <c r="R116" i="255"/>
  <c r="W122" i="255"/>
  <c r="W77" i="255"/>
  <c r="P17" i="255"/>
  <c r="V17" i="255" s="1"/>
  <c r="P21" i="255"/>
  <c r="V21" i="255" s="1"/>
  <c r="P42" i="255"/>
  <c r="P49" i="255"/>
  <c r="V49" i="255" s="1"/>
  <c r="P53" i="255"/>
  <c r="V53" i="255" s="1"/>
  <c r="P60" i="255"/>
  <c r="P80" i="255"/>
  <c r="V80" i="255" s="1"/>
  <c r="P31" i="255"/>
  <c r="V31" i="255" s="1"/>
  <c r="V38" i="255"/>
  <c r="R40" i="255"/>
  <c r="P48" i="255"/>
  <c r="P47" i="255" s="1"/>
  <c r="B13" i="256" s="1"/>
  <c r="P52" i="255"/>
  <c r="V52" i="255" s="1"/>
  <c r="W63" i="255"/>
  <c r="V77" i="255"/>
  <c r="R79" i="255"/>
  <c r="V95" i="255"/>
  <c r="W95" i="255" s="1"/>
  <c r="W37" i="255"/>
  <c r="W11" i="255"/>
  <c r="W21" i="255"/>
  <c r="W19" i="255"/>
  <c r="W34" i="255"/>
  <c r="V51" i="255"/>
  <c r="W51" i="255" s="1"/>
  <c r="W57" i="255"/>
  <c r="V45" i="255"/>
  <c r="W45" i="255" s="1"/>
  <c r="W76" i="255"/>
  <c r="P59" i="255"/>
  <c r="B14" i="256" s="1"/>
  <c r="W65" i="255"/>
  <c r="V85" i="255"/>
  <c r="W85" i="255" s="1"/>
  <c r="W94" i="255"/>
  <c r="W88" i="255"/>
  <c r="W89" i="255"/>
  <c r="W91" i="255"/>
  <c r="W99" i="255"/>
  <c r="V99" i="255"/>
  <c r="W117" i="255"/>
  <c r="V120" i="255"/>
  <c r="V117" i="255"/>
  <c r="W121" i="255"/>
  <c r="P150" i="255"/>
  <c r="B29" i="256" s="1"/>
  <c r="P164" i="255"/>
  <c r="B33" i="256" s="1"/>
  <c r="V25" i="255"/>
  <c r="W25" i="255" s="1"/>
  <c r="V15" i="255"/>
  <c r="W15" i="255" s="1"/>
  <c r="P10" i="255"/>
  <c r="B10" i="256" s="1"/>
  <c r="V43" i="255"/>
  <c r="W43" i="255" s="1"/>
  <c r="V101" i="255"/>
  <c r="W101" i="255" s="1"/>
  <c r="P98" i="255"/>
  <c r="B16" i="256" s="1"/>
  <c r="R59" i="255"/>
  <c r="V86" i="255"/>
  <c r="W86" i="255" s="1"/>
  <c r="V111" i="255"/>
  <c r="W111" i="255" s="1"/>
  <c r="V115" i="255"/>
  <c r="W115" i="255" s="1"/>
  <c r="V39" i="255"/>
  <c r="W39" i="255" s="1"/>
  <c r="P36" i="255"/>
  <c r="B12" i="256" s="1"/>
  <c r="V78" i="255"/>
  <c r="W78" i="255" s="1"/>
  <c r="V96" i="255"/>
  <c r="W96" i="255" s="1"/>
  <c r="P74" i="255"/>
  <c r="B15" i="256" s="1"/>
  <c r="P135" i="255"/>
  <c r="B28" i="256" s="1"/>
  <c r="R47" i="255"/>
  <c r="P27" i="255"/>
  <c r="B11" i="256" s="1"/>
  <c r="W52" i="255"/>
  <c r="W67" i="255"/>
  <c r="W123" i="255"/>
  <c r="T15" i="255"/>
  <c r="W17" i="255"/>
  <c r="T25" i="255"/>
  <c r="T39" i="255"/>
  <c r="W40" i="255"/>
  <c r="T43" i="255"/>
  <c r="T36" i="255" s="1"/>
  <c r="W44" i="255"/>
  <c r="W56" i="255"/>
  <c r="V60" i="255"/>
  <c r="T78" i="255"/>
  <c r="T74" i="255" s="1"/>
  <c r="T86" i="255"/>
  <c r="W87" i="255"/>
  <c r="W90" i="255"/>
  <c r="W93" i="255"/>
  <c r="T96" i="255"/>
  <c r="T101" i="255"/>
  <c r="T98" i="255" s="1"/>
  <c r="T111" i="255"/>
  <c r="T110" i="255" s="1"/>
  <c r="W112" i="255"/>
  <c r="T115" i="255"/>
  <c r="W116" i="255"/>
  <c r="R15" i="255"/>
  <c r="R25" i="255"/>
  <c r="T31" i="255"/>
  <c r="T27" i="255" s="1"/>
  <c r="W32" i="255"/>
  <c r="R39" i="255"/>
  <c r="R43" i="255"/>
  <c r="T48" i="255"/>
  <c r="W49" i="255"/>
  <c r="T52" i="255"/>
  <c r="W53" i="255"/>
  <c r="T60" i="255"/>
  <c r="W62" i="255"/>
  <c r="T67" i="255"/>
  <c r="V75" i="255"/>
  <c r="W75" i="255" s="1"/>
  <c r="R78" i="255"/>
  <c r="R74" i="255" s="1"/>
  <c r="R86" i="255"/>
  <c r="R96" i="255"/>
  <c r="R101" i="255"/>
  <c r="R98" i="255" s="1"/>
  <c r="W108" i="255"/>
  <c r="W107" i="255" s="1"/>
  <c r="R111" i="255"/>
  <c r="R115" i="255"/>
  <c r="T123" i="255"/>
  <c r="T120" i="255" s="1"/>
  <c r="P107" i="255"/>
  <c r="B18" i="256" s="1"/>
  <c r="W41" i="255" l="1"/>
  <c r="W60" i="255"/>
  <c r="W59" i="255" s="1"/>
  <c r="W42" i="255"/>
  <c r="V42" i="255"/>
  <c r="T59" i="255"/>
  <c r="T10" i="255"/>
  <c r="P110" i="255"/>
  <c r="B19" i="256" s="1"/>
  <c r="W113" i="255"/>
  <c r="W80" i="255"/>
  <c r="V41" i="255"/>
  <c r="W105" i="255"/>
  <c r="W104" i="255" s="1"/>
  <c r="P104" i="255"/>
  <c r="B17" i="256" s="1"/>
  <c r="V105" i="255"/>
  <c r="V104" i="255" s="1"/>
  <c r="V33" i="255"/>
  <c r="W33" i="255"/>
  <c r="W68" i="255"/>
  <c r="W79" i="255"/>
  <c r="V48" i="255"/>
  <c r="W120" i="255"/>
  <c r="W31" i="255"/>
  <c r="W98" i="255"/>
  <c r="V98" i="255"/>
  <c r="W28" i="255"/>
  <c r="W72" i="255"/>
  <c r="V72" i="255"/>
  <c r="V59" i="255" s="1"/>
  <c r="V30" i="255"/>
  <c r="V27" i="255" s="1"/>
  <c r="V13" i="255"/>
  <c r="W13" i="255" s="1"/>
  <c r="W10" i="255" s="1"/>
  <c r="V54" i="255"/>
  <c r="W54" i="255" s="1"/>
  <c r="R10" i="255"/>
  <c r="V114" i="255"/>
  <c r="W114" i="255" s="1"/>
  <c r="W110" i="255" s="1"/>
  <c r="W50" i="255"/>
  <c r="V50" i="255"/>
  <c r="W36" i="255"/>
  <c r="V36" i="255"/>
  <c r="P127" i="255"/>
  <c r="B25" i="256" s="1"/>
  <c r="B34" i="256" s="1"/>
  <c r="V110" i="255"/>
  <c r="P9" i="255"/>
  <c r="B9" i="256" s="1"/>
  <c r="B22" i="256" s="1"/>
  <c r="R110" i="255"/>
  <c r="R36" i="255"/>
  <c r="W74" i="255"/>
  <c r="V74" i="255"/>
  <c r="T47" i="255"/>
  <c r="T9" i="255" s="1"/>
  <c r="W48" i="255"/>
  <c r="W47" i="255" l="1"/>
  <c r="R9" i="255"/>
  <c r="V10" i="255"/>
  <c r="V9" i="255" s="1"/>
  <c r="W30" i="255"/>
  <c r="W27" i="255" s="1"/>
  <c r="W9" i="255" s="1"/>
  <c r="V47" i="255"/>
  <c r="B37" i="256"/>
  <c r="G15" i="186" s="1"/>
  <c r="C36" i="254"/>
  <c r="A20" i="254"/>
  <c r="A19" i="254"/>
  <c r="A18" i="254"/>
  <c r="A17" i="254"/>
  <c r="A16" i="254"/>
  <c r="A15" i="254"/>
  <c r="A14" i="254"/>
  <c r="A13" i="254"/>
  <c r="A12" i="254"/>
  <c r="A11" i="254"/>
  <c r="A10" i="254"/>
  <c r="A9" i="254"/>
  <c r="N11" i="253"/>
  <c r="T11" i="253" s="1"/>
  <c r="R11" i="253"/>
  <c r="N14" i="253"/>
  <c r="T14" i="253" s="1"/>
  <c r="R14" i="253"/>
  <c r="N16" i="253"/>
  <c r="P16" i="253" s="1"/>
  <c r="N19" i="253"/>
  <c r="T19" i="253" s="1"/>
  <c r="N21" i="253"/>
  <c r="P21" i="253"/>
  <c r="R21" i="253"/>
  <c r="T21" i="253"/>
  <c r="N23" i="253"/>
  <c r="P23" i="253"/>
  <c r="R23" i="253"/>
  <c r="T23" i="253"/>
  <c r="N26" i="253"/>
  <c r="T26" i="253" s="1"/>
  <c r="N27" i="253"/>
  <c r="T27" i="253" s="1"/>
  <c r="N30" i="253"/>
  <c r="T30" i="253" s="1"/>
  <c r="N31" i="253"/>
  <c r="P31" i="253"/>
  <c r="R31" i="253"/>
  <c r="T31" i="253"/>
  <c r="N32" i="253"/>
  <c r="P32" i="253"/>
  <c r="V32" i="253" s="1"/>
  <c r="R32" i="253"/>
  <c r="T32" i="253"/>
  <c r="N33" i="253"/>
  <c r="P33" i="253" s="1"/>
  <c r="T33" i="253"/>
  <c r="N34" i="253"/>
  <c r="T34" i="253" s="1"/>
  <c r="N35" i="253"/>
  <c r="P35" i="253" s="1"/>
  <c r="N36" i="253"/>
  <c r="P36" i="253" s="1"/>
  <c r="N37" i="253"/>
  <c r="P37" i="253" s="1"/>
  <c r="N40" i="253"/>
  <c r="P40" i="253" s="1"/>
  <c r="N41" i="253"/>
  <c r="P41" i="253" s="1"/>
  <c r="V41" i="253" s="1"/>
  <c r="W41" i="253" s="1"/>
  <c r="N42" i="253"/>
  <c r="R42" i="253" s="1"/>
  <c r="N43" i="253"/>
  <c r="T43" i="253" s="1"/>
  <c r="N44" i="253"/>
  <c r="P44" i="253" s="1"/>
  <c r="N45" i="253"/>
  <c r="P45" i="253" s="1"/>
  <c r="V45" i="253" s="1"/>
  <c r="W45" i="253" s="1"/>
  <c r="N48" i="253"/>
  <c r="P48" i="253" s="1"/>
  <c r="N51" i="253"/>
  <c r="P51" i="253" s="1"/>
  <c r="N53" i="253"/>
  <c r="P53" i="253" s="1"/>
  <c r="N54" i="253"/>
  <c r="T54" i="253" s="1"/>
  <c r="N55" i="253"/>
  <c r="R55" i="253" s="1"/>
  <c r="P55" i="253"/>
  <c r="T55" i="253"/>
  <c r="N57" i="253"/>
  <c r="R57" i="253" s="1"/>
  <c r="P57" i="253"/>
  <c r="V57" i="253" s="1"/>
  <c r="T57" i="253"/>
  <c r="N59" i="253"/>
  <c r="P59" i="253" s="1"/>
  <c r="T59" i="253"/>
  <c r="N61" i="253"/>
  <c r="T61" i="253" s="1"/>
  <c r="N65" i="253"/>
  <c r="T65" i="253" s="1"/>
  <c r="R65" i="253"/>
  <c r="N68" i="253"/>
  <c r="R68" i="253" s="1"/>
  <c r="N70" i="253"/>
  <c r="T70" i="253" s="1"/>
  <c r="N71" i="253"/>
  <c r="T71" i="253" s="1"/>
  <c r="N72" i="253"/>
  <c r="T72" i="253" s="1"/>
  <c r="R72" i="253"/>
  <c r="N73" i="253"/>
  <c r="R73" i="253" s="1"/>
  <c r="P74" i="253"/>
  <c r="R74" i="253"/>
  <c r="T74" i="253"/>
  <c r="N76" i="253"/>
  <c r="R76" i="253" s="1"/>
  <c r="P76" i="253"/>
  <c r="T76" i="253"/>
  <c r="N77" i="253"/>
  <c r="P77" i="253" s="1"/>
  <c r="T77" i="253"/>
  <c r="N80" i="253"/>
  <c r="T80" i="253" s="1"/>
  <c r="N81" i="253"/>
  <c r="T81" i="253" s="1"/>
  <c r="R81" i="253"/>
  <c r="N82" i="253"/>
  <c r="T82" i="253" s="1"/>
  <c r="R82" i="253"/>
  <c r="N83" i="253"/>
  <c r="P83" i="253" s="1"/>
  <c r="N84" i="253"/>
  <c r="T84" i="253" s="1"/>
  <c r="N87" i="253"/>
  <c r="P87" i="253"/>
  <c r="V87" i="253" s="1"/>
  <c r="R87" i="253"/>
  <c r="T87" i="253"/>
  <c r="N90" i="253"/>
  <c r="R90" i="253" s="1"/>
  <c r="N94" i="253"/>
  <c r="R94" i="253" s="1"/>
  <c r="R93" i="253" s="1"/>
  <c r="C17" i="254" s="1"/>
  <c r="P94" i="253"/>
  <c r="P93" i="253" s="1"/>
  <c r="B17" i="254" s="1"/>
  <c r="T94" i="253"/>
  <c r="T93" i="253" s="1"/>
  <c r="P97" i="253"/>
  <c r="R97" i="253"/>
  <c r="R96" i="253" s="1"/>
  <c r="C18" i="254" s="1"/>
  <c r="T97" i="253"/>
  <c r="T96" i="253" s="1"/>
  <c r="N100" i="253"/>
  <c r="R100" i="253" s="1"/>
  <c r="N101" i="253"/>
  <c r="T101" i="253" s="1"/>
  <c r="N102" i="253"/>
  <c r="T102" i="253" s="1"/>
  <c r="N103" i="253"/>
  <c r="T103" i="253" s="1"/>
  <c r="R103" i="253"/>
  <c r="N104" i="253"/>
  <c r="R104" i="253" s="1"/>
  <c r="N105" i="253"/>
  <c r="T105" i="253" s="1"/>
  <c r="N108" i="253"/>
  <c r="P108" i="253" s="1"/>
  <c r="N109" i="253"/>
  <c r="T109" i="253" s="1"/>
  <c r="N110" i="253"/>
  <c r="T110" i="253" s="1"/>
  <c r="P110" i="253"/>
  <c r="N117" i="253"/>
  <c r="P117" i="253" s="1"/>
  <c r="P116" i="253" s="1"/>
  <c r="B26" i="254" s="1"/>
  <c r="N120" i="253"/>
  <c r="P120" i="253" s="1"/>
  <c r="N123" i="253"/>
  <c r="P123" i="253"/>
  <c r="N124" i="253"/>
  <c r="P124" i="253" s="1"/>
  <c r="N125" i="253"/>
  <c r="P125" i="253" s="1"/>
  <c r="N128" i="253"/>
  <c r="P128" i="253" s="1"/>
  <c r="N129" i="253"/>
  <c r="P129" i="253" s="1"/>
  <c r="P130" i="253"/>
  <c r="N132" i="253"/>
  <c r="P132" i="253"/>
  <c r="N133" i="253"/>
  <c r="P133" i="253" s="1"/>
  <c r="N134" i="253"/>
  <c r="P134" i="253" s="1"/>
  <c r="N137" i="253"/>
  <c r="P137" i="253" s="1"/>
  <c r="N138" i="253"/>
  <c r="P138" i="253" s="1"/>
  <c r="N139" i="253"/>
  <c r="P139" i="253" s="1"/>
  <c r="N140" i="253"/>
  <c r="P140" i="253" s="1"/>
  <c r="N141" i="253"/>
  <c r="P141" i="253" s="1"/>
  <c r="N142" i="253"/>
  <c r="P142" i="253" s="1"/>
  <c r="N143" i="253"/>
  <c r="P143" i="253" s="1"/>
  <c r="N144" i="253"/>
  <c r="P144" i="253"/>
  <c r="N145" i="253"/>
  <c r="P145" i="253" s="1"/>
  <c r="P148" i="253"/>
  <c r="P147" i="253" s="1"/>
  <c r="B29" i="254" s="1"/>
  <c r="N151" i="253"/>
  <c r="P151" i="253" s="1"/>
  <c r="P150" i="253" s="1"/>
  <c r="B30" i="254" s="1"/>
  <c r="P103" i="253" l="1"/>
  <c r="V103" i="253" s="1"/>
  <c r="W103" i="253" s="1"/>
  <c r="T83" i="253"/>
  <c r="P82" i="253"/>
  <c r="V82" i="253" s="1"/>
  <c r="P81" i="253"/>
  <c r="V81" i="253" s="1"/>
  <c r="W81" i="253" s="1"/>
  <c r="P72" i="253"/>
  <c r="V72" i="253" s="1"/>
  <c r="W72" i="253" s="1"/>
  <c r="P65" i="253"/>
  <c r="T51" i="253"/>
  <c r="T48" i="253"/>
  <c r="T47" i="253" s="1"/>
  <c r="T45" i="253"/>
  <c r="R44" i="253"/>
  <c r="T41" i="253"/>
  <c r="R40" i="253"/>
  <c r="T36" i="253"/>
  <c r="T35" i="253"/>
  <c r="R27" i="253"/>
  <c r="T16" i="253"/>
  <c r="T10" i="253" s="1"/>
  <c r="P14" i="253"/>
  <c r="V14" i="253" s="1"/>
  <c r="P11" i="253"/>
  <c r="R51" i="253"/>
  <c r="R48" i="253"/>
  <c r="R45" i="253"/>
  <c r="R41" i="253"/>
  <c r="R36" i="253"/>
  <c r="R35" i="253"/>
  <c r="R110" i="253"/>
  <c r="T108" i="253"/>
  <c r="T107" i="253" s="1"/>
  <c r="R102" i="253"/>
  <c r="R86" i="253"/>
  <c r="C16" i="254" s="1"/>
  <c r="R71" i="253"/>
  <c r="T53" i="253"/>
  <c r="T37" i="253"/>
  <c r="T29" i="253" s="1"/>
  <c r="T25" i="253"/>
  <c r="B38" i="256"/>
  <c r="B40" i="256" s="1"/>
  <c r="V16" i="253"/>
  <c r="W16" i="253" s="1"/>
  <c r="W83" i="253"/>
  <c r="V83" i="253"/>
  <c r="V37" i="253"/>
  <c r="W37" i="253" s="1"/>
  <c r="W53" i="253"/>
  <c r="V53" i="253"/>
  <c r="V40" i="253"/>
  <c r="W40" i="253" s="1"/>
  <c r="W44" i="253"/>
  <c r="V44" i="253"/>
  <c r="V108" i="253"/>
  <c r="V77" i="253"/>
  <c r="W77" i="253" s="1"/>
  <c r="V59" i="253"/>
  <c r="W59" i="253" s="1"/>
  <c r="V33" i="253"/>
  <c r="W33" i="253" s="1"/>
  <c r="P136" i="253"/>
  <c r="B28" i="254" s="1"/>
  <c r="P119" i="253"/>
  <c r="B27" i="254" s="1"/>
  <c r="W36" i="253"/>
  <c r="W87" i="253"/>
  <c r="V76" i="253"/>
  <c r="W76" i="253" s="1"/>
  <c r="P70" i="253"/>
  <c r="T44" i="253"/>
  <c r="T40" i="253"/>
  <c r="V36" i="253"/>
  <c r="P26" i="253"/>
  <c r="P109" i="253"/>
  <c r="P84" i="253"/>
  <c r="P80" i="253"/>
  <c r="P61" i="253"/>
  <c r="W57" i="253"/>
  <c r="P54" i="253"/>
  <c r="P34" i="253"/>
  <c r="W32" i="253"/>
  <c r="P30" i="253"/>
  <c r="R26" i="253"/>
  <c r="P19" i="253"/>
  <c r="W14" i="253"/>
  <c r="V110" i="253"/>
  <c r="W110" i="253" s="1"/>
  <c r="P104" i="253"/>
  <c r="P100" i="253"/>
  <c r="P96" i="253"/>
  <c r="B18" i="254" s="1"/>
  <c r="R80" i="253"/>
  <c r="V74" i="253"/>
  <c r="W74" i="253" s="1"/>
  <c r="R108" i="253"/>
  <c r="T104" i="253"/>
  <c r="T100" i="253"/>
  <c r="T90" i="253"/>
  <c r="T86" i="253" s="1"/>
  <c r="R83" i="253"/>
  <c r="R77" i="253"/>
  <c r="T73" i="253"/>
  <c r="T68" i="253"/>
  <c r="R59" i="253"/>
  <c r="R53" i="253"/>
  <c r="T42" i="253"/>
  <c r="R37" i="253"/>
  <c r="R33" i="253"/>
  <c r="R16" i="253"/>
  <c r="P102" i="253"/>
  <c r="P71" i="253"/>
  <c r="P27" i="253"/>
  <c r="P105" i="253"/>
  <c r="P101" i="253"/>
  <c r="V94" i="253"/>
  <c r="V93" i="253" s="1"/>
  <c r="D17" i="254" s="1"/>
  <c r="V51" i="253"/>
  <c r="W51" i="253" s="1"/>
  <c r="P43" i="253"/>
  <c r="V23" i="253"/>
  <c r="W23" i="253" s="1"/>
  <c r="R105" i="253"/>
  <c r="R101" i="253"/>
  <c r="R70" i="253"/>
  <c r="R43" i="253"/>
  <c r="R109" i="253"/>
  <c r="V97" i="253"/>
  <c r="V96" i="253" s="1"/>
  <c r="D18" i="254" s="1"/>
  <c r="P90" i="253"/>
  <c r="R84" i="253"/>
  <c r="P73" i="253"/>
  <c r="P68" i="253"/>
  <c r="V65" i="253"/>
  <c r="W65" i="253" s="1"/>
  <c r="R61" i="253"/>
  <c r="V55" i="253"/>
  <c r="W55" i="253" s="1"/>
  <c r="R54" i="253"/>
  <c r="R47" i="253" s="1"/>
  <c r="C14" i="254" s="1"/>
  <c r="V48" i="253"/>
  <c r="W48" i="253" s="1"/>
  <c r="P42" i="253"/>
  <c r="P39" i="253" s="1"/>
  <c r="B13" i="254" s="1"/>
  <c r="V35" i="253"/>
  <c r="W35" i="253" s="1"/>
  <c r="R34" i="253"/>
  <c r="V31" i="253"/>
  <c r="W31" i="253" s="1"/>
  <c r="R30" i="253"/>
  <c r="V21" i="253"/>
  <c r="W21" i="253" s="1"/>
  <c r="R19" i="253"/>
  <c r="V11" i="253"/>
  <c r="R67" i="253" l="1"/>
  <c r="C15" i="254" s="1"/>
  <c r="R99" i="253"/>
  <c r="C19" i="254" s="1"/>
  <c r="R25" i="253"/>
  <c r="C11" i="254" s="1"/>
  <c r="W82" i="253"/>
  <c r="R10" i="253"/>
  <c r="C10" i="254" s="1"/>
  <c r="R39" i="253"/>
  <c r="C13" i="254" s="1"/>
  <c r="P114" i="253"/>
  <c r="B25" i="254" s="1"/>
  <c r="B31" i="254" s="1"/>
  <c r="R9" i="253"/>
  <c r="C9" i="254" s="1"/>
  <c r="W104" i="253"/>
  <c r="V104" i="253"/>
  <c r="V26" i="253"/>
  <c r="W26" i="253" s="1"/>
  <c r="P25" i="253"/>
  <c r="B11" i="254" s="1"/>
  <c r="V100" i="253"/>
  <c r="P99" i="253"/>
  <c r="B19" i="254" s="1"/>
  <c r="V109" i="253"/>
  <c r="V107" i="253" s="1"/>
  <c r="D20" i="254" s="1"/>
  <c r="V43" i="253"/>
  <c r="W43" i="253" s="1"/>
  <c r="P29" i="253"/>
  <c r="B12" i="254" s="1"/>
  <c r="V30" i="253"/>
  <c r="V84" i="253"/>
  <c r="W84" i="253" s="1"/>
  <c r="W71" i="253"/>
  <c r="V71" i="253"/>
  <c r="V80" i="253"/>
  <c r="W80" i="253" s="1"/>
  <c r="V42" i="253"/>
  <c r="W42" i="253" s="1"/>
  <c r="R29" i="253"/>
  <c r="C12" i="254" s="1"/>
  <c r="V34" i="253"/>
  <c r="W34" i="253" s="1"/>
  <c r="P86" i="253"/>
  <c r="B16" i="254" s="1"/>
  <c r="W90" i="253"/>
  <c r="W86" i="253" s="1"/>
  <c r="E16" i="254" s="1"/>
  <c r="V90" i="253"/>
  <c r="V86" i="253" s="1"/>
  <c r="D16" i="254" s="1"/>
  <c r="V102" i="253"/>
  <c r="W102" i="253" s="1"/>
  <c r="W19" i="253"/>
  <c r="V19" i="253"/>
  <c r="V10" i="253" s="1"/>
  <c r="D10" i="254" s="1"/>
  <c r="V70" i="253"/>
  <c r="W70" i="253"/>
  <c r="V27" i="253"/>
  <c r="W27" i="253" s="1"/>
  <c r="W61" i="253"/>
  <c r="V61" i="253"/>
  <c r="V73" i="253"/>
  <c r="W73" i="253" s="1"/>
  <c r="V105" i="253"/>
  <c r="W105" i="253" s="1"/>
  <c r="V68" i="253"/>
  <c r="W68" i="253" s="1"/>
  <c r="P67" i="253"/>
  <c r="B15" i="254" s="1"/>
  <c r="V101" i="253"/>
  <c r="W101" i="253" s="1"/>
  <c r="V54" i="253"/>
  <c r="V47" i="253" s="1"/>
  <c r="D14" i="254" s="1"/>
  <c r="W97" i="253"/>
  <c r="W96" i="253" s="1"/>
  <c r="E18" i="254" s="1"/>
  <c r="W94" i="253"/>
  <c r="W93" i="253" s="1"/>
  <c r="E17" i="254" s="1"/>
  <c r="T67" i="253"/>
  <c r="R107" i="253"/>
  <c r="C20" i="254" s="1"/>
  <c r="W11" i="253"/>
  <c r="W10" i="253" s="1"/>
  <c r="E10" i="254" s="1"/>
  <c r="P10" i="253"/>
  <c r="B10" i="254" s="1"/>
  <c r="T39" i="253"/>
  <c r="P107" i="253"/>
  <c r="B20" i="254" s="1"/>
  <c r="P47" i="253"/>
  <c r="B14" i="254" s="1"/>
  <c r="T99" i="253"/>
  <c r="W108" i="253"/>
  <c r="T9" i="253" l="1"/>
  <c r="W54" i="253"/>
  <c r="W47" i="253" s="1"/>
  <c r="E14" i="254" s="1"/>
  <c r="W109" i="253"/>
  <c r="W39" i="253"/>
  <c r="E13" i="254" s="1"/>
  <c r="V29" i="253"/>
  <c r="D12" i="254" s="1"/>
  <c r="V67" i="253"/>
  <c r="D15" i="254" s="1"/>
  <c r="P9" i="253"/>
  <c r="B9" i="254" s="1"/>
  <c r="B22" i="254" s="1"/>
  <c r="B33" i="254" s="1"/>
  <c r="V99" i="253"/>
  <c r="D19" i="254" s="1"/>
  <c r="V39" i="253"/>
  <c r="D13" i="254" s="1"/>
  <c r="V25" i="253"/>
  <c r="D11" i="254" s="1"/>
  <c r="W107" i="253"/>
  <c r="E20" i="254" s="1"/>
  <c r="W25" i="253"/>
  <c r="E11" i="254" s="1"/>
  <c r="W67" i="253"/>
  <c r="E15" i="254" s="1"/>
  <c r="W30" i="253"/>
  <c r="W29" i="253" s="1"/>
  <c r="E12" i="254" s="1"/>
  <c r="W100" i="253"/>
  <c r="W99" i="253" s="1"/>
  <c r="V9" i="253" l="1"/>
  <c r="D9" i="254" s="1"/>
  <c r="W9" i="253"/>
  <c r="E9" i="254" s="1"/>
  <c r="E19" i="254"/>
  <c r="G15" i="185"/>
  <c r="B34" i="254"/>
  <c r="B36" i="254" s="1"/>
  <c r="C46" i="252"/>
  <c r="E27" i="252"/>
  <c r="D27" i="252"/>
  <c r="C27" i="252"/>
  <c r="A27" i="252"/>
  <c r="E26" i="252"/>
  <c r="D26" i="252"/>
  <c r="C26" i="252"/>
  <c r="A26" i="252"/>
  <c r="E25" i="252"/>
  <c r="D25" i="252"/>
  <c r="C25" i="252"/>
  <c r="A25" i="252"/>
  <c r="E24" i="252"/>
  <c r="D24" i="252"/>
  <c r="C24" i="252"/>
  <c r="A24" i="252"/>
  <c r="E23" i="252"/>
  <c r="D23" i="252"/>
  <c r="C23" i="252"/>
  <c r="A23" i="252"/>
  <c r="E22" i="252"/>
  <c r="D22" i="252"/>
  <c r="C22" i="252"/>
  <c r="A22" i="252"/>
  <c r="E21" i="252"/>
  <c r="D21" i="252"/>
  <c r="C21" i="252"/>
  <c r="A21" i="252"/>
  <c r="E20" i="252"/>
  <c r="D20" i="252"/>
  <c r="C20" i="252"/>
  <c r="A20" i="252"/>
  <c r="E19" i="252"/>
  <c r="D19" i="252"/>
  <c r="C19" i="252"/>
  <c r="A19" i="252"/>
  <c r="E18" i="252"/>
  <c r="D18" i="252"/>
  <c r="C18" i="252"/>
  <c r="A18" i="252"/>
  <c r="E17" i="252"/>
  <c r="D17" i="252"/>
  <c r="C17" i="252"/>
  <c r="A17" i="252"/>
  <c r="E16" i="252"/>
  <c r="D16" i="252"/>
  <c r="C16" i="252"/>
  <c r="A16" i="252"/>
  <c r="E15" i="252"/>
  <c r="D15" i="252"/>
  <c r="C15" i="252"/>
  <c r="A15" i="252"/>
  <c r="E14" i="252"/>
  <c r="D14" i="252"/>
  <c r="C14" i="252"/>
  <c r="A14" i="252"/>
  <c r="E13" i="252"/>
  <c r="D13" i="252"/>
  <c r="C13" i="252"/>
  <c r="A13" i="252"/>
  <c r="E12" i="252"/>
  <c r="D12" i="252"/>
  <c r="C12" i="252"/>
  <c r="A12" i="252"/>
  <c r="E11" i="252"/>
  <c r="D11" i="252"/>
  <c r="C11" i="252"/>
  <c r="A11" i="252"/>
  <c r="E10" i="252"/>
  <c r="D10" i="252"/>
  <c r="C10" i="252"/>
  <c r="A10" i="252"/>
  <c r="E9" i="252"/>
  <c r="D9" i="252"/>
  <c r="C9" i="252"/>
  <c r="A9" i="252"/>
  <c r="P400" i="251"/>
  <c r="P399" i="251"/>
  <c r="P398" i="251" s="1"/>
  <c r="B40" i="252" s="1"/>
  <c r="P396" i="251"/>
  <c r="P395" i="251" s="1"/>
  <c r="B39" i="252" s="1"/>
  <c r="P390" i="251"/>
  <c r="N387" i="251"/>
  <c r="P387" i="251" s="1"/>
  <c r="N384" i="251"/>
  <c r="P384" i="251" s="1"/>
  <c r="N383" i="251"/>
  <c r="P383" i="251" s="1"/>
  <c r="N382" i="251"/>
  <c r="P382" i="251" s="1"/>
  <c r="N381" i="251"/>
  <c r="P381" i="251" s="1"/>
  <c r="P380" i="251"/>
  <c r="N380" i="251"/>
  <c r="P379" i="251"/>
  <c r="N379" i="251"/>
  <c r="P376" i="251"/>
  <c r="N376" i="251"/>
  <c r="P375" i="251"/>
  <c r="N375" i="251"/>
  <c r="N374" i="251"/>
  <c r="P374" i="251" s="1"/>
  <c r="P371" i="251"/>
  <c r="P370" i="251"/>
  <c r="N370" i="251"/>
  <c r="N369" i="251"/>
  <c r="P369" i="251" s="1"/>
  <c r="N368" i="251"/>
  <c r="P368" i="251" s="1"/>
  <c r="N367" i="251"/>
  <c r="P367" i="251" s="1"/>
  <c r="N364" i="251"/>
  <c r="P364" i="251" s="1"/>
  <c r="P360" i="251"/>
  <c r="P358" i="251"/>
  <c r="P356" i="251"/>
  <c r="P354" i="251"/>
  <c r="N351" i="251"/>
  <c r="P351" i="251" s="1"/>
  <c r="N348" i="251"/>
  <c r="P348" i="251" s="1"/>
  <c r="P345" i="251"/>
  <c r="N345" i="251"/>
  <c r="P342" i="251"/>
  <c r="N342" i="251"/>
  <c r="P339" i="251"/>
  <c r="P338" i="251"/>
  <c r="T331" i="251"/>
  <c r="R331" i="251"/>
  <c r="P331" i="251"/>
  <c r="V331" i="251" s="1"/>
  <c r="W331" i="251" s="1"/>
  <c r="N331" i="251"/>
  <c r="W330" i="251"/>
  <c r="T330" i="251"/>
  <c r="R330" i="251"/>
  <c r="P330" i="251"/>
  <c r="V330" i="251" s="1"/>
  <c r="T329" i="251"/>
  <c r="R329" i="251"/>
  <c r="P329" i="251"/>
  <c r="V329" i="251" s="1"/>
  <c r="R328" i="251"/>
  <c r="N328" i="251"/>
  <c r="N327" i="251"/>
  <c r="N324" i="251"/>
  <c r="P324" i="251" s="1"/>
  <c r="T323" i="251"/>
  <c r="R323" i="251"/>
  <c r="P323" i="251"/>
  <c r="V323" i="251" s="1"/>
  <c r="T322" i="251"/>
  <c r="N322" i="251"/>
  <c r="P322" i="251" s="1"/>
  <c r="P321" i="251"/>
  <c r="V321" i="251" s="1"/>
  <c r="N321" i="251"/>
  <c r="R321" i="251" s="1"/>
  <c r="T320" i="251"/>
  <c r="P320" i="251"/>
  <c r="V320" i="251" s="1"/>
  <c r="W320" i="251" s="1"/>
  <c r="N320" i="251"/>
  <c r="R320" i="251" s="1"/>
  <c r="R319" i="251"/>
  <c r="N319" i="251"/>
  <c r="N318" i="251"/>
  <c r="T315" i="251"/>
  <c r="T314" i="251" s="1"/>
  <c r="R315" i="251"/>
  <c r="P315" i="251"/>
  <c r="R314" i="251"/>
  <c r="N312" i="251"/>
  <c r="P312" i="251" s="1"/>
  <c r="N308" i="251"/>
  <c r="N306" i="251"/>
  <c r="T304" i="251"/>
  <c r="P304" i="251"/>
  <c r="V304" i="251" s="1"/>
  <c r="W304" i="251" s="1"/>
  <c r="N304" i="251"/>
  <c r="R304" i="251" s="1"/>
  <c r="T300" i="251"/>
  <c r="R300" i="251"/>
  <c r="P300" i="251"/>
  <c r="V300" i="251" s="1"/>
  <c r="R297" i="251"/>
  <c r="P297" i="251"/>
  <c r="N297" i="251"/>
  <c r="T297" i="251" s="1"/>
  <c r="T294" i="251"/>
  <c r="P294" i="251"/>
  <c r="V294" i="251" s="1"/>
  <c r="N294" i="251"/>
  <c r="R294" i="251" s="1"/>
  <c r="T293" i="251"/>
  <c r="N293" i="251"/>
  <c r="P293" i="251" s="1"/>
  <c r="W290" i="251"/>
  <c r="T290" i="251"/>
  <c r="P290" i="251"/>
  <c r="V290" i="251" s="1"/>
  <c r="N290" i="251"/>
  <c r="R290" i="251" s="1"/>
  <c r="T288" i="251"/>
  <c r="T287" i="251" s="1"/>
  <c r="N288" i="251"/>
  <c r="T285" i="251"/>
  <c r="P285" i="251"/>
  <c r="V285" i="251" s="1"/>
  <c r="W285" i="251" s="1"/>
  <c r="N285" i="251"/>
  <c r="R285" i="251" s="1"/>
  <c r="N284" i="251"/>
  <c r="N282" i="251"/>
  <c r="N279" i="251"/>
  <c r="T278" i="251"/>
  <c r="P278" i="251"/>
  <c r="V278" i="251" s="1"/>
  <c r="W278" i="251" s="1"/>
  <c r="N278" i="251"/>
  <c r="R278" i="251" s="1"/>
  <c r="T277" i="251"/>
  <c r="P277" i="251"/>
  <c r="V277" i="251" s="1"/>
  <c r="N277" i="251"/>
  <c r="R277" i="251" s="1"/>
  <c r="T276" i="251"/>
  <c r="N276" i="251"/>
  <c r="P276" i="251" s="1"/>
  <c r="P275" i="251"/>
  <c r="N275" i="251"/>
  <c r="R275" i="251" s="1"/>
  <c r="N274" i="251"/>
  <c r="N273" i="251"/>
  <c r="N272" i="251"/>
  <c r="N271" i="251"/>
  <c r="N270" i="251"/>
  <c r="N269" i="251"/>
  <c r="N268" i="251"/>
  <c r="N267" i="251"/>
  <c r="N266" i="251"/>
  <c r="T265" i="251"/>
  <c r="P265" i="251"/>
  <c r="N265" i="251"/>
  <c r="R265" i="251" s="1"/>
  <c r="T264" i="251"/>
  <c r="N264" i="251"/>
  <c r="P264" i="251" s="1"/>
  <c r="P263" i="251"/>
  <c r="V263" i="251" s="1"/>
  <c r="N263" i="251"/>
  <c r="R263" i="251" s="1"/>
  <c r="T262" i="251"/>
  <c r="P262" i="251"/>
  <c r="V262" i="251" s="1"/>
  <c r="W262" i="251" s="1"/>
  <c r="N262" i="251"/>
  <c r="R262" i="251" s="1"/>
  <c r="T257" i="251"/>
  <c r="P257" i="251"/>
  <c r="V257" i="251" s="1"/>
  <c r="N257" i="251"/>
  <c r="R257" i="251" s="1"/>
  <c r="T256" i="251"/>
  <c r="N256" i="251"/>
  <c r="P256" i="251" s="1"/>
  <c r="P255" i="251"/>
  <c r="V255" i="251" s="1"/>
  <c r="N255" i="251"/>
  <c r="R255" i="251" s="1"/>
  <c r="T254" i="251"/>
  <c r="P254" i="251"/>
  <c r="V254" i="251" s="1"/>
  <c r="W254" i="251" s="1"/>
  <c r="N254" i="251"/>
  <c r="R254" i="251" s="1"/>
  <c r="T253" i="251"/>
  <c r="P253" i="251"/>
  <c r="V253" i="251" s="1"/>
  <c r="N253" i="251"/>
  <c r="R253" i="251" s="1"/>
  <c r="T252" i="251"/>
  <c r="N252" i="251"/>
  <c r="P252" i="251" s="1"/>
  <c r="P251" i="251"/>
  <c r="V251" i="251" s="1"/>
  <c r="N251" i="251"/>
  <c r="R251" i="251" s="1"/>
  <c r="T245" i="251"/>
  <c r="R245" i="251"/>
  <c r="P245" i="251"/>
  <c r="V245" i="251" s="1"/>
  <c r="W245" i="251" s="1"/>
  <c r="N244" i="251"/>
  <c r="P243" i="251"/>
  <c r="V243" i="251" s="1"/>
  <c r="N243" i="251"/>
  <c r="T243" i="251" s="1"/>
  <c r="N240" i="251"/>
  <c r="P240" i="251" s="1"/>
  <c r="N239" i="251"/>
  <c r="P238" i="251"/>
  <c r="V238" i="251" s="1"/>
  <c r="N238" i="251"/>
  <c r="R238" i="251" s="1"/>
  <c r="N237" i="251"/>
  <c r="N236" i="251"/>
  <c r="P236" i="251" s="1"/>
  <c r="T235" i="251"/>
  <c r="P235" i="251"/>
  <c r="V235" i="251" s="1"/>
  <c r="W235" i="251" s="1"/>
  <c r="N235" i="251"/>
  <c r="R235" i="251" s="1"/>
  <c r="N234" i="251"/>
  <c r="R233" i="251"/>
  <c r="P233" i="251"/>
  <c r="V233" i="251" s="1"/>
  <c r="N233" i="251"/>
  <c r="T233" i="251" s="1"/>
  <c r="N230" i="251"/>
  <c r="P230" i="251" s="1"/>
  <c r="N229" i="251"/>
  <c r="R229" i="251" s="1"/>
  <c r="N228" i="251"/>
  <c r="P227" i="251"/>
  <c r="N227" i="251"/>
  <c r="T227" i="251" s="1"/>
  <c r="T224" i="251"/>
  <c r="P224" i="251"/>
  <c r="N224" i="251"/>
  <c r="R224" i="251" s="1"/>
  <c r="T223" i="251"/>
  <c r="N223" i="251"/>
  <c r="P223" i="251" s="1"/>
  <c r="T222" i="251"/>
  <c r="R222" i="251"/>
  <c r="P222" i="251"/>
  <c r="V222" i="251" s="1"/>
  <c r="V218" i="251"/>
  <c r="T218" i="251"/>
  <c r="R218" i="251"/>
  <c r="P218" i="251"/>
  <c r="W218" i="251" s="1"/>
  <c r="T216" i="251"/>
  <c r="N216" i="251"/>
  <c r="P216" i="251" s="1"/>
  <c r="T214" i="251"/>
  <c r="R214" i="251"/>
  <c r="P214" i="251"/>
  <c r="V214" i="251" s="1"/>
  <c r="T212" i="251"/>
  <c r="R212" i="251"/>
  <c r="P212" i="251"/>
  <c r="V212" i="251" s="1"/>
  <c r="W212" i="251" s="1"/>
  <c r="T210" i="251"/>
  <c r="N210" i="251"/>
  <c r="P210" i="251" s="1"/>
  <c r="T208" i="251"/>
  <c r="R208" i="251"/>
  <c r="P208" i="251"/>
  <c r="V208" i="251" s="1"/>
  <c r="N207" i="251"/>
  <c r="R207" i="251" s="1"/>
  <c r="T204" i="251"/>
  <c r="N204" i="251"/>
  <c r="P201" i="251"/>
  <c r="V201" i="251" s="1"/>
  <c r="N201" i="251"/>
  <c r="T201" i="251" s="1"/>
  <c r="N200" i="251"/>
  <c r="P200" i="251" s="1"/>
  <c r="N198" i="251"/>
  <c r="T196" i="251"/>
  <c r="N196" i="251"/>
  <c r="P194" i="251"/>
  <c r="N194" i="251"/>
  <c r="T194" i="251" s="1"/>
  <c r="N192" i="251"/>
  <c r="P192" i="251" s="1"/>
  <c r="N189" i="251"/>
  <c r="N188" i="251"/>
  <c r="N187" i="251"/>
  <c r="N186" i="251"/>
  <c r="N185" i="251"/>
  <c r="N184" i="251"/>
  <c r="T183" i="251"/>
  <c r="P183" i="251"/>
  <c r="V183" i="251" s="1"/>
  <c r="W183" i="251" s="1"/>
  <c r="N183" i="251"/>
  <c r="R183" i="251" s="1"/>
  <c r="T182" i="251"/>
  <c r="P182" i="251"/>
  <c r="V182" i="251" s="1"/>
  <c r="N182" i="251"/>
  <c r="R182" i="251" s="1"/>
  <c r="T181" i="251"/>
  <c r="N181" i="251"/>
  <c r="P181" i="251" s="1"/>
  <c r="P180" i="251"/>
  <c r="V180" i="251" s="1"/>
  <c r="N180" i="251"/>
  <c r="R180" i="251" s="1"/>
  <c r="N179" i="251"/>
  <c r="R179" i="251" s="1"/>
  <c r="N178" i="251"/>
  <c r="N177" i="251"/>
  <c r="N176" i="251"/>
  <c r="N175" i="251"/>
  <c r="R174" i="251"/>
  <c r="N174" i="251"/>
  <c r="N173" i="251"/>
  <c r="N171" i="251"/>
  <c r="T170" i="251"/>
  <c r="P170" i="251"/>
  <c r="V170" i="251" s="1"/>
  <c r="W170" i="251" s="1"/>
  <c r="N170" i="251"/>
  <c r="R170" i="251" s="1"/>
  <c r="W169" i="251"/>
  <c r="T169" i="251"/>
  <c r="P169" i="251"/>
  <c r="V169" i="251" s="1"/>
  <c r="N169" i="251"/>
  <c r="R169" i="251" s="1"/>
  <c r="T165" i="251"/>
  <c r="N165" i="251"/>
  <c r="P165" i="251" s="1"/>
  <c r="P164" i="251"/>
  <c r="V164" i="251" s="1"/>
  <c r="N164" i="251"/>
  <c r="R164" i="251" s="1"/>
  <c r="R163" i="251"/>
  <c r="N163" i="251"/>
  <c r="P160" i="251"/>
  <c r="V160" i="251" s="1"/>
  <c r="N160" i="251"/>
  <c r="T160" i="251" s="1"/>
  <c r="N159" i="251"/>
  <c r="P159" i="251" s="1"/>
  <c r="N158" i="251"/>
  <c r="N157" i="251"/>
  <c r="P156" i="251"/>
  <c r="V156" i="251" s="1"/>
  <c r="N156" i="251"/>
  <c r="T156" i="251" s="1"/>
  <c r="N155" i="251"/>
  <c r="P155" i="251" s="1"/>
  <c r="N154" i="251"/>
  <c r="P153" i="251"/>
  <c r="V153" i="251" s="1"/>
  <c r="N153" i="251"/>
  <c r="R153" i="251" s="1"/>
  <c r="N152" i="251"/>
  <c r="N151" i="251"/>
  <c r="P151" i="251" s="1"/>
  <c r="T150" i="251"/>
  <c r="P150" i="251"/>
  <c r="V150" i="251" s="1"/>
  <c r="N150" i="251"/>
  <c r="R150" i="251" s="1"/>
  <c r="P149" i="251"/>
  <c r="V149" i="251" s="1"/>
  <c r="N149" i="251"/>
  <c r="R149" i="251" s="1"/>
  <c r="N148" i="251"/>
  <c r="N145" i="251"/>
  <c r="R141" i="251"/>
  <c r="N141" i="251"/>
  <c r="P141" i="251" s="1"/>
  <c r="T138" i="251"/>
  <c r="R138" i="251"/>
  <c r="P138" i="251"/>
  <c r="V138" i="251" s="1"/>
  <c r="N138" i="251"/>
  <c r="T137" i="251"/>
  <c r="P137" i="251"/>
  <c r="V137" i="251" s="1"/>
  <c r="N137" i="251"/>
  <c r="R137" i="251" s="1"/>
  <c r="N136" i="251"/>
  <c r="N135" i="251"/>
  <c r="P135" i="251" s="1"/>
  <c r="T134" i="251"/>
  <c r="P134" i="251"/>
  <c r="V134" i="251" s="1"/>
  <c r="N134" i="251"/>
  <c r="R134" i="251" s="1"/>
  <c r="N132" i="251"/>
  <c r="P131" i="251"/>
  <c r="V131" i="251" s="1"/>
  <c r="N131" i="251"/>
  <c r="T131" i="251" s="1"/>
  <c r="N129" i="251"/>
  <c r="P129" i="251" s="1"/>
  <c r="N127" i="251"/>
  <c r="N124" i="251"/>
  <c r="N123" i="251"/>
  <c r="P120" i="251"/>
  <c r="V120" i="251" s="1"/>
  <c r="N120" i="251"/>
  <c r="T120" i="251" s="1"/>
  <c r="N111" i="251"/>
  <c r="P111" i="251" s="1"/>
  <c r="N108" i="251"/>
  <c r="P106" i="251"/>
  <c r="N106" i="251"/>
  <c r="R106" i="251" s="1"/>
  <c r="N104" i="251"/>
  <c r="R104" i="251" s="1"/>
  <c r="N102" i="251"/>
  <c r="P102" i="251" s="1"/>
  <c r="T99" i="251"/>
  <c r="P99" i="251"/>
  <c r="N99" i="251"/>
  <c r="R99" i="251" s="1"/>
  <c r="V97" i="251"/>
  <c r="P97" i="251"/>
  <c r="N97" i="251"/>
  <c r="R97" i="251" s="1"/>
  <c r="N94" i="251"/>
  <c r="N71" i="251"/>
  <c r="P71" i="251" s="1"/>
  <c r="W63" i="251"/>
  <c r="T63" i="251"/>
  <c r="R63" i="251"/>
  <c r="P63" i="251"/>
  <c r="V63" i="251" s="1"/>
  <c r="N63" i="251"/>
  <c r="T54" i="251"/>
  <c r="P54" i="251"/>
  <c r="N54" i="251"/>
  <c r="R54" i="251" s="1"/>
  <c r="N51" i="251"/>
  <c r="N47" i="251"/>
  <c r="P47" i="251" s="1"/>
  <c r="N44" i="251"/>
  <c r="T44" i="251" s="1"/>
  <c r="T40" i="251"/>
  <c r="N40" i="251"/>
  <c r="R40" i="251" s="1"/>
  <c r="R36" i="251"/>
  <c r="P36" i="251"/>
  <c r="V36" i="251" s="1"/>
  <c r="W36" i="251" s="1"/>
  <c r="N36" i="251"/>
  <c r="T36" i="251" s="1"/>
  <c r="N34" i="251"/>
  <c r="T34" i="251" s="1"/>
  <c r="N32" i="251"/>
  <c r="P32" i="251" s="1"/>
  <c r="P28" i="251"/>
  <c r="V28" i="251" s="1"/>
  <c r="N28" i="251"/>
  <c r="R28" i="251" s="1"/>
  <c r="R24" i="251"/>
  <c r="P24" i="251"/>
  <c r="V24" i="251" s="1"/>
  <c r="W24" i="251" s="1"/>
  <c r="N24" i="251"/>
  <c r="T24" i="251" s="1"/>
  <c r="R20" i="251"/>
  <c r="P20" i="251"/>
  <c r="N20" i="251"/>
  <c r="T20" i="251" s="1"/>
  <c r="T17" i="251"/>
  <c r="R17" i="251"/>
  <c r="P17" i="251"/>
  <c r="V17" i="251" s="1"/>
  <c r="W17" i="251" s="1"/>
  <c r="T16" i="251"/>
  <c r="T15" i="251" s="1"/>
  <c r="R16" i="251"/>
  <c r="R15" i="251" s="1"/>
  <c r="P16" i="251"/>
  <c r="V16" i="251" s="1"/>
  <c r="T13" i="251"/>
  <c r="N13" i="251"/>
  <c r="R13" i="251" s="1"/>
  <c r="N12" i="251"/>
  <c r="T12" i="251" s="1"/>
  <c r="N11" i="251"/>
  <c r="P11" i="251" s="1"/>
  <c r="V15" i="251" l="1"/>
  <c r="T94" i="251"/>
  <c r="P94" i="251"/>
  <c r="V94" i="251" s="1"/>
  <c r="R124" i="251"/>
  <c r="P124" i="251"/>
  <c r="V124" i="251" s="1"/>
  <c r="R176" i="251"/>
  <c r="P176" i="251"/>
  <c r="V176" i="251" s="1"/>
  <c r="P185" i="251"/>
  <c r="T185" i="251"/>
  <c r="T237" i="251"/>
  <c r="P237" i="251"/>
  <c r="T239" i="251"/>
  <c r="P239" i="251"/>
  <c r="R267" i="251"/>
  <c r="P267" i="251"/>
  <c r="V267" i="251" s="1"/>
  <c r="P273" i="251"/>
  <c r="V273" i="251" s="1"/>
  <c r="T273" i="251"/>
  <c r="P12" i="251"/>
  <c r="T51" i="251"/>
  <c r="R51" i="251"/>
  <c r="R94" i="251"/>
  <c r="P108" i="251"/>
  <c r="V108" i="251" s="1"/>
  <c r="W108" i="251" s="1"/>
  <c r="T108" i="251"/>
  <c r="T127" i="251"/>
  <c r="P127" i="251"/>
  <c r="T136" i="251"/>
  <c r="P136" i="251"/>
  <c r="V136" i="251" s="1"/>
  <c r="T148" i="251"/>
  <c r="P148" i="251"/>
  <c r="R171" i="251"/>
  <c r="P171" i="251"/>
  <c r="V171" i="251" s="1"/>
  <c r="T186" i="251"/>
  <c r="P186" i="251"/>
  <c r="P198" i="251"/>
  <c r="T198" i="251"/>
  <c r="R237" i="251"/>
  <c r="R239" i="251"/>
  <c r="P268" i="251"/>
  <c r="V268" i="251" s="1"/>
  <c r="W268" i="251" s="1"/>
  <c r="T268" i="251"/>
  <c r="R273" i="251"/>
  <c r="T284" i="251"/>
  <c r="P284" i="251"/>
  <c r="T327" i="251"/>
  <c r="P327" i="251"/>
  <c r="R11" i="251"/>
  <c r="R12" i="251"/>
  <c r="P13" i="251"/>
  <c r="V13" i="251" s="1"/>
  <c r="W13" i="251" s="1"/>
  <c r="R32" i="251"/>
  <c r="R34" i="251"/>
  <c r="P44" i="251"/>
  <c r="V44" i="251" s="1"/>
  <c r="P51" i="251"/>
  <c r="V51" i="251" s="1"/>
  <c r="V39" i="251" s="1"/>
  <c r="R108" i="251"/>
  <c r="P123" i="251"/>
  <c r="V123" i="251" s="1"/>
  <c r="W123" i="251" s="1"/>
  <c r="T123" i="251"/>
  <c r="R127" i="251"/>
  <c r="R126" i="251" s="1"/>
  <c r="R132" i="251"/>
  <c r="P132" i="251"/>
  <c r="R136" i="251"/>
  <c r="P145" i="251"/>
  <c r="T145" i="251"/>
  <c r="R148" i="251"/>
  <c r="T152" i="251"/>
  <c r="P152" i="251"/>
  <c r="V152" i="251" s="1"/>
  <c r="P154" i="251"/>
  <c r="T154" i="251"/>
  <c r="T158" i="251"/>
  <c r="P158" i="251"/>
  <c r="P173" i="251"/>
  <c r="T173" i="251"/>
  <c r="P175" i="251"/>
  <c r="V175" i="251" s="1"/>
  <c r="W175" i="251" s="1"/>
  <c r="T175" i="251"/>
  <c r="P178" i="251"/>
  <c r="T178" i="251"/>
  <c r="R186" i="251"/>
  <c r="R188" i="251"/>
  <c r="P188" i="251"/>
  <c r="V188" i="251" s="1"/>
  <c r="R198" i="251"/>
  <c r="R228" i="251"/>
  <c r="P228" i="251"/>
  <c r="V228" i="251" s="1"/>
  <c r="R234" i="251"/>
  <c r="P234" i="251"/>
  <c r="R244" i="251"/>
  <c r="P244" i="251"/>
  <c r="V244" i="251" s="1"/>
  <c r="P266" i="251"/>
  <c r="V266" i="251" s="1"/>
  <c r="W266" i="251" s="1"/>
  <c r="T266" i="251"/>
  <c r="P269" i="251"/>
  <c r="W269" i="251" s="1"/>
  <c r="T269" i="251"/>
  <c r="R271" i="251"/>
  <c r="P271" i="251"/>
  <c r="V271" i="251" s="1"/>
  <c r="P274" i="251"/>
  <c r="V274" i="251" s="1"/>
  <c r="W274" i="251" s="1"/>
  <c r="T274" i="251"/>
  <c r="R284" i="251"/>
  <c r="T292" i="251"/>
  <c r="P318" i="251"/>
  <c r="T318" i="251"/>
  <c r="R327" i="251"/>
  <c r="R326" i="251" s="1"/>
  <c r="R157" i="251"/>
  <c r="P157" i="251"/>
  <c r="V157" i="251" s="1"/>
  <c r="P187" i="251"/>
  <c r="V187" i="251" s="1"/>
  <c r="W187" i="251" s="1"/>
  <c r="T187" i="251"/>
  <c r="P229" i="251"/>
  <c r="T229" i="251"/>
  <c r="W265" i="251"/>
  <c r="V265" i="251"/>
  <c r="P270" i="251"/>
  <c r="V270" i="251" s="1"/>
  <c r="W270" i="251" s="1"/>
  <c r="T270" i="251"/>
  <c r="P282" i="251"/>
  <c r="V282" i="251" s="1"/>
  <c r="W282" i="251" s="1"/>
  <c r="T282" i="251"/>
  <c r="P308" i="251"/>
  <c r="T308" i="251"/>
  <c r="P34" i="251"/>
  <c r="V34" i="251" s="1"/>
  <c r="T104" i="251"/>
  <c r="P104" i="251"/>
  <c r="V104" i="251" s="1"/>
  <c r="T157" i="251"/>
  <c r="P177" i="251"/>
  <c r="T177" i="251"/>
  <c r="T179" i="251"/>
  <c r="P179" i="251"/>
  <c r="V179" i="251" s="1"/>
  <c r="W179" i="251" s="1"/>
  <c r="R187" i="251"/>
  <c r="T207" i="251"/>
  <c r="P207" i="251"/>
  <c r="V207" i="251" s="1"/>
  <c r="R270" i="251"/>
  <c r="T11" i="251"/>
  <c r="T10" i="251" s="1"/>
  <c r="W16" i="251"/>
  <c r="W15" i="251" s="1"/>
  <c r="R19" i="251"/>
  <c r="T32" i="251"/>
  <c r="P40" i="251"/>
  <c r="V40" i="251" s="1"/>
  <c r="R44" i="251"/>
  <c r="R123" i="251"/>
  <c r="T132" i="251"/>
  <c r="W134" i="251"/>
  <c r="W138" i="251"/>
  <c r="R145" i="251"/>
  <c r="R140" i="251" s="1"/>
  <c r="R152" i="251"/>
  <c r="R154" i="251"/>
  <c r="R158" i="251"/>
  <c r="T163" i="251"/>
  <c r="T162" i="251" s="1"/>
  <c r="P163" i="251"/>
  <c r="V163" i="251" s="1"/>
  <c r="W163" i="251" s="1"/>
  <c r="T174" i="251"/>
  <c r="P174" i="251"/>
  <c r="R175" i="251"/>
  <c r="R178" i="251"/>
  <c r="W182" i="251"/>
  <c r="R184" i="251"/>
  <c r="P184" i="251"/>
  <c r="V184" i="251" s="1"/>
  <c r="P189" i="251"/>
  <c r="V189" i="251" s="1"/>
  <c r="W189" i="251" s="1"/>
  <c r="T189" i="251"/>
  <c r="R196" i="251"/>
  <c r="P196" i="251"/>
  <c r="V196" i="251" s="1"/>
  <c r="R204" i="251"/>
  <c r="P204" i="251"/>
  <c r="V204" i="251" s="1"/>
  <c r="T228" i="251"/>
  <c r="T234" i="251"/>
  <c r="T244" i="251"/>
  <c r="R266" i="251"/>
  <c r="R269" i="251"/>
  <c r="P272" i="251"/>
  <c r="T272" i="251"/>
  <c r="R274" i="251"/>
  <c r="R279" i="251"/>
  <c r="P279" i="251"/>
  <c r="V279" i="251" s="1"/>
  <c r="R288" i="251"/>
  <c r="R287" i="251" s="1"/>
  <c r="P288" i="251"/>
  <c r="V288" i="251" s="1"/>
  <c r="V287" i="251" s="1"/>
  <c r="R306" i="251"/>
  <c r="P306" i="251"/>
  <c r="V306" i="251" s="1"/>
  <c r="V315" i="251"/>
  <c r="V314" i="251" s="1"/>
  <c r="P314" i="251"/>
  <c r="B25" i="252" s="1"/>
  <c r="P319" i="251"/>
  <c r="V319" i="251" s="1"/>
  <c r="W319" i="251" s="1"/>
  <c r="T319" i="251"/>
  <c r="T328" i="251"/>
  <c r="P328" i="251"/>
  <c r="V328" i="251" s="1"/>
  <c r="W328" i="251" s="1"/>
  <c r="T97" i="251"/>
  <c r="T106" i="251"/>
  <c r="R120" i="251"/>
  <c r="T141" i="251"/>
  <c r="T140" i="251" s="1"/>
  <c r="T149" i="251"/>
  <c r="T153" i="251"/>
  <c r="R194" i="251"/>
  <c r="R227" i="251"/>
  <c r="R243" i="251"/>
  <c r="R131" i="251"/>
  <c r="R156" i="251"/>
  <c r="R160" i="251"/>
  <c r="R201" i="251"/>
  <c r="T238" i="251"/>
  <c r="W44" i="251"/>
  <c r="W20" i="251"/>
  <c r="P15" i="251"/>
  <c r="B11" i="252" s="1"/>
  <c r="V20" i="251"/>
  <c r="V54" i="251"/>
  <c r="W54" i="251" s="1"/>
  <c r="V99" i="251"/>
  <c r="W99" i="251" s="1"/>
  <c r="W97" i="251"/>
  <c r="V106" i="251"/>
  <c r="W106" i="251" s="1"/>
  <c r="W137" i="251"/>
  <c r="V127" i="251"/>
  <c r="W127" i="251" s="1"/>
  <c r="V122" i="251"/>
  <c r="W149" i="251"/>
  <c r="W150" i="251"/>
  <c r="V132" i="251"/>
  <c r="W132" i="251" s="1"/>
  <c r="W153" i="251"/>
  <c r="W157" i="251"/>
  <c r="W196" i="251"/>
  <c r="W204" i="251"/>
  <c r="W224" i="251"/>
  <c r="W229" i="251"/>
  <c r="V229" i="251"/>
  <c r="W253" i="251"/>
  <c r="V224" i="251"/>
  <c r="W257" i="251"/>
  <c r="W238" i="251"/>
  <c r="W228" i="251"/>
  <c r="V234" i="251"/>
  <c r="W234" i="251" s="1"/>
  <c r="V269" i="251"/>
  <c r="W273" i="251"/>
  <c r="W277" i="251"/>
  <c r="W294" i="251"/>
  <c r="W300" i="251"/>
  <c r="W323" i="251"/>
  <c r="V327" i="251"/>
  <c r="V326" i="251" s="1"/>
  <c r="P341" i="251"/>
  <c r="B34" i="252" s="1"/>
  <c r="P386" i="251"/>
  <c r="B38" i="252" s="1"/>
  <c r="P378" i="251"/>
  <c r="B37" i="252" s="1"/>
  <c r="P337" i="251"/>
  <c r="B33" i="252" s="1"/>
  <c r="P353" i="251"/>
  <c r="B35" i="252" s="1"/>
  <c r="V324" i="251"/>
  <c r="W324" i="251" s="1"/>
  <c r="V177" i="251"/>
  <c r="W177" i="251" s="1"/>
  <c r="V256" i="251"/>
  <c r="W256" i="251" s="1"/>
  <c r="V159" i="251"/>
  <c r="W159" i="251" s="1"/>
  <c r="V102" i="251"/>
  <c r="W102" i="251" s="1"/>
  <c r="V165" i="251"/>
  <c r="V223" i="251"/>
  <c r="W223" i="251" s="1"/>
  <c r="V293" i="251"/>
  <c r="V292" i="251" s="1"/>
  <c r="P292" i="251"/>
  <c r="B22" i="252" s="1"/>
  <c r="V129" i="251"/>
  <c r="W129" i="251" s="1"/>
  <c r="V155" i="251"/>
  <c r="W155" i="251" s="1"/>
  <c r="V173" i="251"/>
  <c r="W173" i="251" s="1"/>
  <c r="V252" i="251"/>
  <c r="W252" i="251" s="1"/>
  <c r="V308" i="251"/>
  <c r="W308" i="251" s="1"/>
  <c r="V111" i="251"/>
  <c r="W111" i="251" s="1"/>
  <c r="V216" i="251"/>
  <c r="W216" i="251" s="1"/>
  <c r="V11" i="251"/>
  <c r="V135" i="251"/>
  <c r="W135" i="251" s="1"/>
  <c r="V181" i="251"/>
  <c r="W181" i="251" s="1"/>
  <c r="V192" i="251"/>
  <c r="V230" i="251"/>
  <c r="W230" i="251" s="1"/>
  <c r="V264" i="251"/>
  <c r="W264" i="251" s="1"/>
  <c r="V32" i="251"/>
  <c r="W32" i="251" s="1"/>
  <c r="V47" i="251"/>
  <c r="W47" i="251" s="1"/>
  <c r="V185" i="251"/>
  <c r="W185" i="251" s="1"/>
  <c r="V210" i="251"/>
  <c r="W210" i="251" s="1"/>
  <c r="V141" i="251"/>
  <c r="P140" i="251"/>
  <c r="B16" i="252" s="1"/>
  <c r="V200" i="251"/>
  <c r="W200" i="251" s="1"/>
  <c r="V236" i="251"/>
  <c r="W236" i="251" s="1"/>
  <c r="V272" i="251"/>
  <c r="W272" i="251" s="1"/>
  <c r="V71" i="251"/>
  <c r="W71" i="251" s="1"/>
  <c r="V276" i="251"/>
  <c r="W276" i="251" s="1"/>
  <c r="V318" i="251"/>
  <c r="W318" i="251" s="1"/>
  <c r="P317" i="251"/>
  <c r="B26" i="252" s="1"/>
  <c r="V151" i="251"/>
  <c r="W151" i="251" s="1"/>
  <c r="V240" i="251"/>
  <c r="W240" i="251" s="1"/>
  <c r="P311" i="251"/>
  <c r="B24" i="252" s="1"/>
  <c r="V312" i="251"/>
  <c r="V311" i="251" s="1"/>
  <c r="V322" i="251"/>
  <c r="W322" i="251" s="1"/>
  <c r="T317" i="251"/>
  <c r="P366" i="251"/>
  <c r="B36" i="252" s="1"/>
  <c r="P296" i="251"/>
  <c r="B23" i="252" s="1"/>
  <c r="R165" i="251"/>
  <c r="R162" i="251" s="1"/>
  <c r="R173" i="251"/>
  <c r="R177" i="251"/>
  <c r="R181" i="251"/>
  <c r="R185" i="251"/>
  <c r="R189" i="251"/>
  <c r="R210" i="251"/>
  <c r="R216" i="251"/>
  <c r="R223" i="251"/>
  <c r="R252" i="251"/>
  <c r="R256" i="251"/>
  <c r="R264" i="251"/>
  <c r="R268" i="251"/>
  <c r="R272" i="251"/>
  <c r="R276" i="251"/>
  <c r="R282" i="251"/>
  <c r="P287" i="251"/>
  <c r="B21" i="252" s="1"/>
  <c r="R293" i="251"/>
  <c r="R292" i="251" s="1"/>
  <c r="R308" i="251"/>
  <c r="R296" i="251" s="1"/>
  <c r="R318" i="251"/>
  <c r="R322" i="251"/>
  <c r="W164" i="251"/>
  <c r="W28" i="251"/>
  <c r="P122" i="251"/>
  <c r="B14" i="252" s="1"/>
  <c r="W124" i="251"/>
  <c r="W122" i="251" s="1"/>
  <c r="W184" i="251"/>
  <c r="W188" i="251"/>
  <c r="W208" i="251"/>
  <c r="W255" i="251"/>
  <c r="W271" i="251"/>
  <c r="W279" i="251"/>
  <c r="W321" i="251"/>
  <c r="W51" i="251"/>
  <c r="W120" i="251"/>
  <c r="T129" i="251"/>
  <c r="W131" i="251"/>
  <c r="T135" i="251"/>
  <c r="T192" i="251"/>
  <c r="W201" i="251"/>
  <c r="W233" i="251"/>
  <c r="V275" i="251"/>
  <c r="W275" i="251" s="1"/>
  <c r="T28" i="251"/>
  <c r="R102" i="251"/>
  <c r="T124" i="251"/>
  <c r="T122" i="251" s="1"/>
  <c r="V194" i="251"/>
  <c r="W194" i="251" s="1"/>
  <c r="V227" i="251"/>
  <c r="R230" i="251"/>
  <c r="V237" i="251"/>
  <c r="W237" i="251" s="1"/>
  <c r="R324" i="251"/>
  <c r="W180" i="251"/>
  <c r="W214" i="251"/>
  <c r="W222" i="251"/>
  <c r="W251" i="251"/>
  <c r="W263" i="251"/>
  <c r="T47" i="251"/>
  <c r="T39" i="251" s="1"/>
  <c r="T71" i="251"/>
  <c r="T102" i="251"/>
  <c r="W104" i="251"/>
  <c r="T111" i="251"/>
  <c r="T151" i="251"/>
  <c r="T155" i="251"/>
  <c r="W156" i="251"/>
  <c r="T159" i="251"/>
  <c r="W160" i="251"/>
  <c r="T200" i="251"/>
  <c r="W227" i="251"/>
  <c r="T230" i="251"/>
  <c r="T236" i="251"/>
  <c r="T240" i="251"/>
  <c r="W243" i="251"/>
  <c r="T312" i="251"/>
  <c r="T311" i="251" s="1"/>
  <c r="T324" i="251"/>
  <c r="W329" i="251"/>
  <c r="R47" i="251"/>
  <c r="R71" i="251"/>
  <c r="R111" i="251"/>
  <c r="R129" i="251"/>
  <c r="R135" i="251"/>
  <c r="V148" i="251"/>
  <c r="W148" i="251" s="1"/>
  <c r="R151" i="251"/>
  <c r="R155" i="251"/>
  <c r="R147" i="251" s="1"/>
  <c r="R159" i="251"/>
  <c r="T164" i="251"/>
  <c r="T171" i="251"/>
  <c r="T176" i="251"/>
  <c r="T180" i="251"/>
  <c r="T184" i="251"/>
  <c r="T188" i="251"/>
  <c r="R192" i="251"/>
  <c r="R191" i="251" s="1"/>
  <c r="R200" i="251"/>
  <c r="R236" i="251"/>
  <c r="R240" i="251"/>
  <c r="T251" i="251"/>
  <c r="T255" i="251"/>
  <c r="T263" i="251"/>
  <c r="T267" i="251"/>
  <c r="T271" i="251"/>
  <c r="T275" i="251"/>
  <c r="T279" i="251"/>
  <c r="V297" i="251"/>
  <c r="T306" i="251"/>
  <c r="T296" i="251" s="1"/>
  <c r="R312" i="251"/>
  <c r="R311" i="251" s="1"/>
  <c r="T321" i="251"/>
  <c r="V19" i="251" l="1"/>
  <c r="W34" i="251"/>
  <c r="V145" i="251"/>
  <c r="W145" i="251" s="1"/>
  <c r="T326" i="251"/>
  <c r="T147" i="251"/>
  <c r="W267" i="251"/>
  <c r="V140" i="251"/>
  <c r="P39" i="251"/>
  <c r="B13" i="252" s="1"/>
  <c r="W327" i="251"/>
  <c r="W326" i="251" s="1"/>
  <c r="W315" i="251"/>
  <c r="W314" i="251" s="1"/>
  <c r="W244" i="251"/>
  <c r="V284" i="251"/>
  <c r="W284" i="251" s="1"/>
  <c r="V198" i="251"/>
  <c r="W198" i="251" s="1"/>
  <c r="V12" i="251"/>
  <c r="W12" i="251" s="1"/>
  <c r="T226" i="251"/>
  <c r="W136" i="251"/>
  <c r="W126" i="251" s="1"/>
  <c r="W94" i="251"/>
  <c r="T19" i="251"/>
  <c r="T191" i="251"/>
  <c r="T126" i="251"/>
  <c r="W306" i="251"/>
  <c r="W171" i="251"/>
  <c r="P226" i="251"/>
  <c r="B20" i="252" s="1"/>
  <c r="P191" i="251"/>
  <c r="B19" i="252" s="1"/>
  <c r="P10" i="251"/>
  <c r="B10" i="252" s="1"/>
  <c r="P126" i="251"/>
  <c r="B15" i="252" s="1"/>
  <c r="W288" i="251"/>
  <c r="W287" i="251" s="1"/>
  <c r="W207" i="251"/>
  <c r="V158" i="251"/>
  <c r="W158" i="251" s="1"/>
  <c r="W40" i="251"/>
  <c r="W39" i="251" s="1"/>
  <c r="V174" i="251"/>
  <c r="W174" i="251" s="1"/>
  <c r="R10" i="251"/>
  <c r="W186" i="251"/>
  <c r="V186" i="251"/>
  <c r="W239" i="251"/>
  <c r="V239" i="251"/>
  <c r="P19" i="251"/>
  <c r="B12" i="252" s="1"/>
  <c r="R226" i="251"/>
  <c r="W176" i="251"/>
  <c r="R317" i="251"/>
  <c r="R39" i="251"/>
  <c r="R9" i="251" s="1"/>
  <c r="W152" i="251"/>
  <c r="P162" i="251"/>
  <c r="B18" i="252" s="1"/>
  <c r="P147" i="251"/>
  <c r="B17" i="252" s="1"/>
  <c r="V10" i="251"/>
  <c r="V178" i="251"/>
  <c r="W178" i="251" s="1"/>
  <c r="V154" i="251"/>
  <c r="V147" i="251" s="1"/>
  <c r="P326" i="251"/>
  <c r="B27" i="252" s="1"/>
  <c r="R122" i="251"/>
  <c r="W11" i="251"/>
  <c r="V126" i="251"/>
  <c r="V226" i="251"/>
  <c r="P336" i="251"/>
  <c r="B32" i="252" s="1"/>
  <c r="B41" i="252" s="1"/>
  <c r="T9" i="251"/>
  <c r="W19" i="251"/>
  <c r="W317" i="251"/>
  <c r="W165" i="251"/>
  <c r="W141" i="251"/>
  <c r="W312" i="251"/>
  <c r="W311" i="251" s="1"/>
  <c r="V296" i="251"/>
  <c r="W297" i="251"/>
  <c r="W296" i="251" s="1"/>
  <c r="V191" i="251"/>
  <c r="W293" i="251"/>
  <c r="W292" i="251" s="1"/>
  <c r="V317" i="251"/>
  <c r="W192" i="251"/>
  <c r="W226" i="251" l="1"/>
  <c r="W140" i="251"/>
  <c r="W10" i="251"/>
  <c r="W154" i="251"/>
  <c r="W147" i="251" s="1"/>
  <c r="W9" i="251" s="1"/>
  <c r="W162" i="251"/>
  <c r="W191" i="251"/>
  <c r="P9" i="251"/>
  <c r="B9" i="252" s="1"/>
  <c r="B29" i="252" s="1"/>
  <c r="V162" i="251"/>
  <c r="V9" i="251" s="1"/>
  <c r="B43" i="252"/>
  <c r="G15" i="1" s="1"/>
  <c r="P83" i="232"/>
  <c r="P84" i="232"/>
  <c r="N82" i="232"/>
  <c r="P82" i="232" s="1"/>
  <c r="B44" i="252" l="1"/>
  <c r="B46" i="252" s="1"/>
  <c r="N25" i="241"/>
  <c r="C27" i="250" l="1"/>
  <c r="C25" i="250"/>
  <c r="G14" i="250"/>
  <c r="R40" i="249"/>
  <c r="N40" i="249"/>
  <c r="T40" i="249" s="1"/>
  <c r="N39" i="249"/>
  <c r="T39" i="249" s="1"/>
  <c r="T38" i="249" s="1"/>
  <c r="P36" i="249"/>
  <c r="N36" i="249"/>
  <c r="R36" i="249" s="1"/>
  <c r="R35" i="249" s="1"/>
  <c r="D13" i="248" s="1"/>
  <c r="P35" i="249"/>
  <c r="C13" i="248" s="1"/>
  <c r="R33" i="249"/>
  <c r="R32" i="249" s="1"/>
  <c r="D12" i="248" s="1"/>
  <c r="N33" i="249"/>
  <c r="P33" i="249" s="1"/>
  <c r="R30" i="249"/>
  <c r="R29" i="249" s="1"/>
  <c r="D11" i="248" s="1"/>
  <c r="N30" i="249"/>
  <c r="T30" i="249" s="1"/>
  <c r="T29" i="249" s="1"/>
  <c r="N27" i="249"/>
  <c r="T27" i="249" s="1"/>
  <c r="R26" i="249"/>
  <c r="N26" i="249"/>
  <c r="T26" i="249" s="1"/>
  <c r="N25" i="249"/>
  <c r="T25" i="249" s="1"/>
  <c r="T24" i="249"/>
  <c r="R24" i="249"/>
  <c r="N24" i="249"/>
  <c r="P24" i="249" s="1"/>
  <c r="N23" i="249"/>
  <c r="T23" i="249" s="1"/>
  <c r="N22" i="249"/>
  <c r="T22" i="249" s="1"/>
  <c r="N21" i="249"/>
  <c r="T21" i="249" s="1"/>
  <c r="N20" i="249"/>
  <c r="P20" i="249" s="1"/>
  <c r="N18" i="249"/>
  <c r="T18" i="249" s="1"/>
  <c r="R17" i="249"/>
  <c r="N17" i="249"/>
  <c r="T17" i="249" s="1"/>
  <c r="N16" i="249"/>
  <c r="T16" i="249" s="1"/>
  <c r="R15" i="249"/>
  <c r="N15" i="249"/>
  <c r="P15" i="249" s="1"/>
  <c r="N14" i="249"/>
  <c r="T14" i="249" s="1"/>
  <c r="N13" i="249"/>
  <c r="T13" i="249" s="1"/>
  <c r="N12" i="249"/>
  <c r="T12" i="249" s="1"/>
  <c r="R11" i="249"/>
  <c r="N11" i="249"/>
  <c r="P11" i="249" s="1"/>
  <c r="D19" i="248"/>
  <c r="B14" i="248"/>
  <c r="B13" i="248"/>
  <c r="B12" i="248"/>
  <c r="B11" i="248"/>
  <c r="B10" i="248"/>
  <c r="B9" i="248"/>
  <c r="T20" i="249" l="1"/>
  <c r="R13" i="249"/>
  <c r="T15" i="249"/>
  <c r="P30" i="249"/>
  <c r="V30" i="249" s="1"/>
  <c r="V29" i="249" s="1"/>
  <c r="E11" i="248" s="1"/>
  <c r="T33" i="249"/>
  <c r="T32" i="249" s="1"/>
  <c r="T36" i="249"/>
  <c r="T35" i="249" s="1"/>
  <c r="R20" i="249"/>
  <c r="R22" i="249"/>
  <c r="V11" i="249"/>
  <c r="W11" i="249" s="1"/>
  <c r="V24" i="249"/>
  <c r="W24" i="249" s="1"/>
  <c r="V20" i="249"/>
  <c r="W20" i="249" s="1"/>
  <c r="A7" i="248" a="1"/>
  <c r="A7" i="248" s="1"/>
  <c r="A18" i="248" s="1"/>
  <c r="V15" i="249"/>
  <c r="W15" i="249" s="1"/>
  <c r="V33" i="249"/>
  <c r="V32" i="249" s="1"/>
  <c r="E12" i="248" s="1"/>
  <c r="P32" i="249"/>
  <c r="C12" i="248" s="1"/>
  <c r="T11" i="249"/>
  <c r="T10" i="249" s="1"/>
  <c r="T9" i="249" s="1"/>
  <c r="P14" i="249"/>
  <c r="P18" i="249"/>
  <c r="P23" i="249"/>
  <c r="P27" i="249"/>
  <c r="R14" i="249"/>
  <c r="R18" i="249"/>
  <c r="R23" i="249"/>
  <c r="R27" i="249"/>
  <c r="P13" i="249"/>
  <c r="P17" i="249"/>
  <c r="P22" i="249"/>
  <c r="P26" i="249"/>
  <c r="P40" i="249"/>
  <c r="P12" i="249"/>
  <c r="P16" i="249"/>
  <c r="P21" i="249"/>
  <c r="P25" i="249"/>
  <c r="V36" i="249"/>
  <c r="V35" i="249" s="1"/>
  <c r="E13" i="248" s="1"/>
  <c r="P39" i="249"/>
  <c r="R12" i="249"/>
  <c r="R16" i="249"/>
  <c r="R21" i="249"/>
  <c r="R25" i="249"/>
  <c r="P29" i="249"/>
  <c r="C11" i="248" s="1"/>
  <c r="R39" i="249"/>
  <c r="R38" i="249" s="1"/>
  <c r="D14" i="248" s="1"/>
  <c r="W33" i="249" l="1"/>
  <c r="W32" i="249" s="1"/>
  <c r="F12" i="248" s="1"/>
  <c r="R10" i="249"/>
  <c r="W30" i="249"/>
  <c r="W29" i="249" s="1"/>
  <c r="F11" i="248" s="1"/>
  <c r="P10" i="249"/>
  <c r="C10" i="248" s="1"/>
  <c r="R9" i="249"/>
  <c r="D9" i="248" s="1"/>
  <c r="D10" i="248"/>
  <c r="V23" i="249"/>
  <c r="W23" i="249" s="1"/>
  <c r="V40" i="249"/>
  <c r="W40" i="249" s="1"/>
  <c r="V26" i="249"/>
  <c r="W26" i="249" s="1"/>
  <c r="V27" i="249"/>
  <c r="W27" i="249" s="1"/>
  <c r="A8" i="248" a="1"/>
  <c r="A8" i="248" s="1"/>
  <c r="W36" i="249"/>
  <c r="W35" i="249" s="1"/>
  <c r="F13" i="248" s="1"/>
  <c r="V21" i="249"/>
  <c r="W21" i="249" s="1"/>
  <c r="V16" i="249"/>
  <c r="W16" i="249" s="1"/>
  <c r="P38" i="249"/>
  <c r="C14" i="248" s="1"/>
  <c r="V39" i="249"/>
  <c r="V22" i="249"/>
  <c r="W22" i="249" s="1"/>
  <c r="V17" i="249"/>
  <c r="W17" i="249" s="1"/>
  <c r="V18" i="249"/>
  <c r="W18" i="249" s="1"/>
  <c r="V25" i="249"/>
  <c r="W25" i="249" s="1"/>
  <c r="V13" i="249"/>
  <c r="W13" i="249" s="1"/>
  <c r="V14" i="249"/>
  <c r="W14" i="249" s="1"/>
  <c r="V12" i="249"/>
  <c r="T60" i="247"/>
  <c r="N60" i="247"/>
  <c r="R60" i="247" s="1"/>
  <c r="N59" i="247"/>
  <c r="T59" i="247" s="1"/>
  <c r="N58" i="247"/>
  <c r="P58" i="247" s="1"/>
  <c r="N55" i="247"/>
  <c r="T55" i="247" s="1"/>
  <c r="T54" i="247" s="1"/>
  <c r="T52" i="247"/>
  <c r="T51" i="247" s="1"/>
  <c r="N52" i="247"/>
  <c r="R52" i="247" s="1"/>
  <c r="R51" i="247" s="1"/>
  <c r="D12" i="246" s="1"/>
  <c r="N48" i="247"/>
  <c r="R48" i="247" s="1"/>
  <c r="R47" i="247" s="1"/>
  <c r="D11" i="246" s="1"/>
  <c r="N45" i="247"/>
  <c r="T45" i="247" s="1"/>
  <c r="N44" i="247"/>
  <c r="T44" i="247" s="1"/>
  <c r="N43" i="247"/>
  <c r="P43" i="247" s="1"/>
  <c r="T42" i="247"/>
  <c r="N42" i="247"/>
  <c r="R42" i="247" s="1"/>
  <c r="T41" i="247"/>
  <c r="R41" i="247"/>
  <c r="P41" i="247"/>
  <c r="N41" i="247"/>
  <c r="N40" i="247"/>
  <c r="T40" i="247" s="1"/>
  <c r="T39" i="247"/>
  <c r="R39" i="247"/>
  <c r="N39" i="247"/>
  <c r="P39" i="247" s="1"/>
  <c r="N38" i="247"/>
  <c r="R38" i="247" s="1"/>
  <c r="N37" i="247"/>
  <c r="T37" i="247" s="1"/>
  <c r="N36" i="247"/>
  <c r="T36" i="247" s="1"/>
  <c r="N35" i="247"/>
  <c r="P35" i="247" s="1"/>
  <c r="T34" i="247"/>
  <c r="N34" i="247"/>
  <c r="R34" i="247" s="1"/>
  <c r="T33" i="247"/>
  <c r="R33" i="247"/>
  <c r="P33" i="247"/>
  <c r="N33" i="247"/>
  <c r="N32" i="247"/>
  <c r="T32" i="247" s="1"/>
  <c r="T31" i="247"/>
  <c r="R31" i="247"/>
  <c r="N31" i="247"/>
  <c r="P31" i="247" s="1"/>
  <c r="N30" i="247"/>
  <c r="R30" i="247" s="1"/>
  <c r="N29" i="247"/>
  <c r="T29" i="247" s="1"/>
  <c r="N28" i="247"/>
  <c r="T28" i="247" s="1"/>
  <c r="N27" i="247"/>
  <c r="P27" i="247" s="1"/>
  <c r="T26" i="247"/>
  <c r="N26" i="247"/>
  <c r="R26" i="247" s="1"/>
  <c r="N25" i="247"/>
  <c r="T25" i="247" s="1"/>
  <c r="N23" i="247"/>
  <c r="T23" i="247" s="1"/>
  <c r="N22" i="247"/>
  <c r="P22" i="247" s="1"/>
  <c r="T21" i="247"/>
  <c r="N21" i="247"/>
  <c r="R21" i="247" s="1"/>
  <c r="R20" i="247"/>
  <c r="P20" i="247"/>
  <c r="N20" i="247"/>
  <c r="T20" i="247" s="1"/>
  <c r="N19" i="247"/>
  <c r="T19" i="247" s="1"/>
  <c r="T18" i="247"/>
  <c r="R18" i="247"/>
  <c r="N18" i="247"/>
  <c r="P18" i="247" s="1"/>
  <c r="N17" i="247"/>
  <c r="R17" i="247" s="1"/>
  <c r="T16" i="247"/>
  <c r="N16" i="247"/>
  <c r="R16" i="247" s="1"/>
  <c r="N15" i="247"/>
  <c r="T15" i="247" s="1"/>
  <c r="N14" i="247"/>
  <c r="P14" i="247" s="1"/>
  <c r="T13" i="247"/>
  <c r="N13" i="247"/>
  <c r="R13" i="247" s="1"/>
  <c r="R12" i="247"/>
  <c r="P12" i="247"/>
  <c r="N12" i="247"/>
  <c r="T12" i="247" s="1"/>
  <c r="N11" i="247"/>
  <c r="T11" i="247" s="1"/>
  <c r="D19" i="246"/>
  <c r="B14" i="246"/>
  <c r="B13" i="246"/>
  <c r="B12" i="246"/>
  <c r="B11" i="246"/>
  <c r="B10" i="246"/>
  <c r="B9" i="246"/>
  <c r="C27" i="245"/>
  <c r="C25" i="245"/>
  <c r="G14" i="245"/>
  <c r="N55" i="244"/>
  <c r="T55" i="244" s="1"/>
  <c r="N54" i="244"/>
  <c r="T54" i="244" s="1"/>
  <c r="N51" i="244"/>
  <c r="R51" i="244" s="1"/>
  <c r="R50" i="244" s="1"/>
  <c r="D14" i="243" s="1"/>
  <c r="T48" i="244"/>
  <c r="T47" i="244" s="1"/>
  <c r="R48" i="244"/>
  <c r="R47" i="244" s="1"/>
  <c r="D13" i="243" s="1"/>
  <c r="N48" i="244"/>
  <c r="P48" i="244" s="1"/>
  <c r="R44" i="244"/>
  <c r="R43" i="244" s="1"/>
  <c r="D12" i="243" s="1"/>
  <c r="P44" i="244"/>
  <c r="V44" i="244" s="1"/>
  <c r="V43" i="244" s="1"/>
  <c r="E12" i="243" s="1"/>
  <c r="N44" i="244"/>
  <c r="T44" i="244" s="1"/>
  <c r="T43" i="244" s="1"/>
  <c r="N41" i="244"/>
  <c r="T41" i="244" s="1"/>
  <c r="T40" i="244" s="1"/>
  <c r="N38" i="244"/>
  <c r="R38" i="244" s="1"/>
  <c r="N37" i="244"/>
  <c r="T37" i="244" s="1"/>
  <c r="T36" i="244"/>
  <c r="N36" i="244"/>
  <c r="R36" i="244" s="1"/>
  <c r="R35" i="244"/>
  <c r="P35" i="244"/>
  <c r="V35" i="244" s="1"/>
  <c r="N35" i="244"/>
  <c r="T35" i="244" s="1"/>
  <c r="N34" i="244"/>
  <c r="R34" i="244" s="1"/>
  <c r="T33" i="244"/>
  <c r="N33" i="244"/>
  <c r="R33" i="244" s="1"/>
  <c r="T32" i="244"/>
  <c r="N32" i="244"/>
  <c r="R32" i="244" s="1"/>
  <c r="N31" i="244"/>
  <c r="T31" i="244" s="1"/>
  <c r="T30" i="244"/>
  <c r="N30" i="244"/>
  <c r="R30" i="244" s="1"/>
  <c r="T29" i="244"/>
  <c r="R29" i="244"/>
  <c r="P29" i="244"/>
  <c r="V29" i="244" s="1"/>
  <c r="W29" i="244" s="1"/>
  <c r="N29" i="244"/>
  <c r="N28" i="244"/>
  <c r="R28" i="244" s="1"/>
  <c r="N27" i="244"/>
  <c r="T27" i="244" s="1"/>
  <c r="T26" i="244"/>
  <c r="N26" i="244"/>
  <c r="R26" i="244" s="1"/>
  <c r="R24" i="244"/>
  <c r="P24" i="244"/>
  <c r="V24" i="244" s="1"/>
  <c r="W24" i="244" s="1"/>
  <c r="N24" i="244"/>
  <c r="T24" i="244" s="1"/>
  <c r="N23" i="244"/>
  <c r="R23" i="244" s="1"/>
  <c r="R22" i="244"/>
  <c r="P22" i="244"/>
  <c r="V22" i="244" s="1"/>
  <c r="N22" i="244"/>
  <c r="T22" i="244" s="1"/>
  <c r="N21" i="244"/>
  <c r="R21" i="244" s="1"/>
  <c r="N20" i="244"/>
  <c r="T20" i="244" s="1"/>
  <c r="T19" i="244"/>
  <c r="N19" i="244"/>
  <c r="R19" i="244" s="1"/>
  <c r="R18" i="244"/>
  <c r="P18" i="244"/>
  <c r="V18" i="244" s="1"/>
  <c r="N18" i="244"/>
  <c r="T18" i="244" s="1"/>
  <c r="N17" i="244"/>
  <c r="R17" i="244" s="1"/>
  <c r="T16" i="244"/>
  <c r="N16" i="244"/>
  <c r="R16" i="244" s="1"/>
  <c r="T15" i="244"/>
  <c r="N15" i="244"/>
  <c r="R15" i="244" s="1"/>
  <c r="N14" i="244"/>
  <c r="T14" i="244" s="1"/>
  <c r="T13" i="244"/>
  <c r="N13" i="244"/>
  <c r="R13" i="244" s="1"/>
  <c r="T12" i="244"/>
  <c r="R12" i="244"/>
  <c r="P12" i="244"/>
  <c r="V12" i="244" s="1"/>
  <c r="W12" i="244" s="1"/>
  <c r="N12" i="244"/>
  <c r="N11" i="244"/>
  <c r="R11" i="244" s="1"/>
  <c r="D20" i="243"/>
  <c r="B15" i="243"/>
  <c r="B14" i="243"/>
  <c r="B13" i="243"/>
  <c r="B12" i="243"/>
  <c r="B11" i="243"/>
  <c r="B10" i="243"/>
  <c r="B9" i="243"/>
  <c r="C27" i="242"/>
  <c r="C25" i="242"/>
  <c r="G14" i="242"/>
  <c r="T11" i="244" l="1"/>
  <c r="P14" i="244"/>
  <c r="V14" i="244" s="1"/>
  <c r="P20" i="244"/>
  <c r="V20" i="244" s="1"/>
  <c r="W20" i="244" s="1"/>
  <c r="T21" i="244"/>
  <c r="P31" i="244"/>
  <c r="V31" i="244" s="1"/>
  <c r="T38" i="244"/>
  <c r="P55" i="244"/>
  <c r="R27" i="247"/>
  <c r="P29" i="247"/>
  <c r="T30" i="247"/>
  <c r="R35" i="247"/>
  <c r="T38" i="247"/>
  <c r="R43" i="247"/>
  <c r="P45" i="247"/>
  <c r="T48" i="247"/>
  <c r="T47" i="247" s="1"/>
  <c r="R14" i="244"/>
  <c r="R10" i="244" s="1"/>
  <c r="P16" i="244"/>
  <c r="V16" i="244" s="1"/>
  <c r="W16" i="244" s="1"/>
  <c r="T17" i="244"/>
  <c r="R20" i="244"/>
  <c r="T23" i="244"/>
  <c r="P27" i="244"/>
  <c r="V27" i="244" s="1"/>
  <c r="R31" i="244"/>
  <c r="P33" i="244"/>
  <c r="V33" i="244" s="1"/>
  <c r="W33" i="244" s="1"/>
  <c r="T34" i="244"/>
  <c r="R37" i="244"/>
  <c r="T51" i="244"/>
  <c r="T50" i="244" s="1"/>
  <c r="R55" i="244"/>
  <c r="R14" i="247"/>
  <c r="P16" i="247"/>
  <c r="V16" i="247" s="1"/>
  <c r="W16" i="247" s="1"/>
  <c r="T17" i="247"/>
  <c r="R22" i="247"/>
  <c r="T27" i="247"/>
  <c r="T10" i="247" s="1"/>
  <c r="T9" i="247" s="1"/>
  <c r="R29" i="247"/>
  <c r="T35" i="247"/>
  <c r="R37" i="247"/>
  <c r="T43" i="247"/>
  <c r="R45" i="247"/>
  <c r="R58" i="247"/>
  <c r="P60" i="247"/>
  <c r="V60" i="247" s="1"/>
  <c r="W60" i="247" s="1"/>
  <c r="T28" i="244"/>
  <c r="P37" i="244"/>
  <c r="V37" i="244" s="1"/>
  <c r="W37" i="244" s="1"/>
  <c r="P37" i="247"/>
  <c r="R27" i="244"/>
  <c r="T53" i="244"/>
  <c r="T14" i="247"/>
  <c r="T22" i="247"/>
  <c r="T58" i="247"/>
  <c r="T57" i="247" s="1"/>
  <c r="V10" i="249"/>
  <c r="E10" i="248" s="1"/>
  <c r="W12" i="249"/>
  <c r="W10" i="249" s="1"/>
  <c r="V38" i="249"/>
  <c r="E14" i="248" s="1"/>
  <c r="W39" i="249"/>
  <c r="W38" i="249" s="1"/>
  <c r="F14" i="248" s="1"/>
  <c r="A16" i="248"/>
  <c r="P9" i="249"/>
  <c r="C9" i="248" s="1"/>
  <c r="C16" i="248" s="1"/>
  <c r="P25" i="247"/>
  <c r="V25" i="247" s="1"/>
  <c r="W25" i="247" s="1"/>
  <c r="R25" i="247"/>
  <c r="V58" i="247"/>
  <c r="W58" i="247" s="1"/>
  <c r="V22" i="247"/>
  <c r="W22" i="247" s="1"/>
  <c r="V39" i="247"/>
  <c r="W39" i="247" s="1"/>
  <c r="R57" i="247"/>
  <c r="D14" i="246" s="1"/>
  <c r="V27" i="247"/>
  <c r="W27" i="247" s="1"/>
  <c r="V43" i="247"/>
  <c r="W43" i="247" s="1"/>
  <c r="A7" i="246" a="1"/>
  <c r="A7" i="246" s="1"/>
  <c r="V14" i="247"/>
  <c r="W14" i="247" s="1"/>
  <c r="V31" i="247"/>
  <c r="W31" i="247" s="1"/>
  <c r="V18" i="247"/>
  <c r="W18" i="247" s="1"/>
  <c r="V35" i="247"/>
  <c r="W35" i="247" s="1"/>
  <c r="P55" i="247"/>
  <c r="P13" i="247"/>
  <c r="P17" i="247"/>
  <c r="P21" i="247"/>
  <c r="P26" i="247"/>
  <c r="P30" i="247"/>
  <c r="P34" i="247"/>
  <c r="P38" i="247"/>
  <c r="P42" i="247"/>
  <c r="P52" i="247"/>
  <c r="P11" i="247"/>
  <c r="P15" i="247"/>
  <c r="P19" i="247"/>
  <c r="P23" i="247"/>
  <c r="P28" i="247"/>
  <c r="P32" i="247"/>
  <c r="P36" i="247"/>
  <c r="P40" i="247"/>
  <c r="P44" i="247"/>
  <c r="R55" i="247"/>
  <c r="R54" i="247" s="1"/>
  <c r="D13" i="246" s="1"/>
  <c r="P59" i="247"/>
  <c r="R11" i="247"/>
  <c r="V12" i="247"/>
  <c r="W12" i="247" s="1"/>
  <c r="R15" i="247"/>
  <c r="R19" i="247"/>
  <c r="V20" i="247"/>
  <c r="W20" i="247" s="1"/>
  <c r="R23" i="247"/>
  <c r="R28" i="247"/>
  <c r="V29" i="247"/>
  <c r="W29" i="247" s="1"/>
  <c r="R32" i="247"/>
  <c r="V33" i="247"/>
  <c r="W33" i="247" s="1"/>
  <c r="R36" i="247"/>
  <c r="V37" i="247"/>
  <c r="W37" i="247" s="1"/>
  <c r="R40" i="247"/>
  <c r="V41" i="247"/>
  <c r="W41" i="247" s="1"/>
  <c r="R44" i="247"/>
  <c r="V45" i="247"/>
  <c r="W45" i="247" s="1"/>
  <c r="P48" i="247"/>
  <c r="R59" i="247"/>
  <c r="T10" i="244"/>
  <c r="T9" i="244" s="1"/>
  <c r="A7" i="243" a="1"/>
  <c r="A7" i="243" s="1"/>
  <c r="A19" i="243" s="1"/>
  <c r="V48" i="244"/>
  <c r="V47" i="244" s="1"/>
  <c r="E13" i="243" s="1"/>
  <c r="P47" i="244"/>
  <c r="C13" i="243" s="1"/>
  <c r="W14" i="244"/>
  <c r="W18" i="244"/>
  <c r="W22" i="244"/>
  <c r="W27" i="244"/>
  <c r="W31" i="244"/>
  <c r="W35" i="244"/>
  <c r="W44" i="244"/>
  <c r="W43" i="244" s="1"/>
  <c r="F12" i="243" s="1"/>
  <c r="P41" i="244"/>
  <c r="P11" i="244"/>
  <c r="P15" i="244"/>
  <c r="P19" i="244"/>
  <c r="P23" i="244"/>
  <c r="P28" i="244"/>
  <c r="P32" i="244"/>
  <c r="P36" i="244"/>
  <c r="R41" i="244"/>
  <c r="R40" i="244" s="1"/>
  <c r="D11" i="243" s="1"/>
  <c r="P51" i="244"/>
  <c r="P54" i="244"/>
  <c r="P13" i="244"/>
  <c r="P17" i="244"/>
  <c r="P21" i="244"/>
  <c r="P26" i="244"/>
  <c r="P30" i="244"/>
  <c r="P34" i="244"/>
  <c r="P38" i="244"/>
  <c r="P43" i="244"/>
  <c r="C12" i="243" s="1"/>
  <c r="R54" i="244"/>
  <c r="V55" i="244"/>
  <c r="W55" i="244" s="1"/>
  <c r="N54" i="241"/>
  <c r="T54" i="241" s="1"/>
  <c r="N53" i="241"/>
  <c r="T53" i="241" s="1"/>
  <c r="N52" i="241"/>
  <c r="P52" i="241" s="1"/>
  <c r="P51" i="241"/>
  <c r="N51" i="241"/>
  <c r="N48" i="241"/>
  <c r="R48" i="241" s="1"/>
  <c r="R47" i="241" s="1"/>
  <c r="D13" i="240" s="1"/>
  <c r="N45" i="241"/>
  <c r="T45" i="241" s="1"/>
  <c r="T44" i="241" s="1"/>
  <c r="T41" i="241"/>
  <c r="R41" i="241"/>
  <c r="P41" i="241"/>
  <c r="N41" i="241"/>
  <c r="N39" i="241"/>
  <c r="T36" i="241"/>
  <c r="R36" i="241"/>
  <c r="N36" i="241"/>
  <c r="P36" i="241" s="1"/>
  <c r="N35" i="241"/>
  <c r="N34" i="241"/>
  <c r="T34" i="241" s="1"/>
  <c r="N33" i="241"/>
  <c r="T33" i="241" s="1"/>
  <c r="N32" i="241"/>
  <c r="P32" i="241" s="1"/>
  <c r="N31" i="241"/>
  <c r="N30" i="241"/>
  <c r="T30" i="241" s="1"/>
  <c r="N29" i="241"/>
  <c r="T29" i="241" s="1"/>
  <c r="T28" i="241"/>
  <c r="R28" i="241"/>
  <c r="N28" i="241"/>
  <c r="P28" i="241" s="1"/>
  <c r="N27" i="241"/>
  <c r="N26" i="241"/>
  <c r="T26" i="241" s="1"/>
  <c r="T25" i="241"/>
  <c r="N24" i="241"/>
  <c r="P24" i="241" s="1"/>
  <c r="P23" i="241"/>
  <c r="N23" i="241"/>
  <c r="N22" i="241"/>
  <c r="T22" i="241" s="1"/>
  <c r="N20" i="241"/>
  <c r="T20" i="241" s="1"/>
  <c r="N19" i="241"/>
  <c r="P19" i="241" s="1"/>
  <c r="V19" i="241" s="1"/>
  <c r="R18" i="241"/>
  <c r="N18" i="241"/>
  <c r="T18" i="241" s="1"/>
  <c r="N17" i="241"/>
  <c r="N16" i="241"/>
  <c r="T16" i="241" s="1"/>
  <c r="T15" i="241"/>
  <c r="R15" i="241"/>
  <c r="N15" i="241"/>
  <c r="P15" i="241" s="1"/>
  <c r="V15" i="241" s="1"/>
  <c r="N14" i="241"/>
  <c r="T14" i="241" s="1"/>
  <c r="N13" i="241"/>
  <c r="N12" i="241"/>
  <c r="T12" i="241" s="1"/>
  <c r="N11" i="241"/>
  <c r="P11" i="241" s="1"/>
  <c r="D19" i="240"/>
  <c r="B14" i="240"/>
  <c r="B13" i="240"/>
  <c r="B12" i="240"/>
  <c r="B11" i="240"/>
  <c r="B10" i="240"/>
  <c r="B9" i="240"/>
  <c r="A7" i="240" a="1"/>
  <c r="A7" i="240" s="1"/>
  <c r="C27" i="239"/>
  <c r="C25" i="239"/>
  <c r="G14" i="239"/>
  <c r="C27" i="238"/>
  <c r="C25" i="238"/>
  <c r="G14" i="238"/>
  <c r="N48" i="237"/>
  <c r="R48" i="237" s="1"/>
  <c r="N47" i="237"/>
  <c r="T47" i="237" s="1"/>
  <c r="N46" i="237"/>
  <c r="P46" i="237" s="1"/>
  <c r="P43" i="237"/>
  <c r="V43" i="237" s="1"/>
  <c r="N43" i="237"/>
  <c r="T43" i="237" s="1"/>
  <c r="T42" i="237" s="1"/>
  <c r="N40" i="237"/>
  <c r="T40" i="237" s="1"/>
  <c r="T39" i="237" s="1"/>
  <c r="N36" i="237"/>
  <c r="R36" i="237" s="1"/>
  <c r="R35" i="237" s="1"/>
  <c r="D11" i="236" s="1"/>
  <c r="N33" i="237"/>
  <c r="R33" i="237" s="1"/>
  <c r="N32" i="237"/>
  <c r="T32" i="237" s="1"/>
  <c r="T31" i="237"/>
  <c r="R31" i="237"/>
  <c r="N31" i="237"/>
  <c r="P31" i="237" s="1"/>
  <c r="N30" i="237"/>
  <c r="T30" i="237" s="1"/>
  <c r="N29" i="237"/>
  <c r="R29" i="237" s="1"/>
  <c r="N28" i="237"/>
  <c r="T28" i="237" s="1"/>
  <c r="N27" i="237"/>
  <c r="P27" i="237" s="1"/>
  <c r="N26" i="237"/>
  <c r="T26" i="237" s="1"/>
  <c r="N25" i="237"/>
  <c r="R25" i="237" s="1"/>
  <c r="N24" i="237"/>
  <c r="T24" i="237" s="1"/>
  <c r="T23" i="237"/>
  <c r="R23" i="237"/>
  <c r="N23" i="237"/>
  <c r="P23" i="237" s="1"/>
  <c r="N22" i="237"/>
  <c r="T22" i="237" s="1"/>
  <c r="N21" i="237"/>
  <c r="R21" i="237" s="1"/>
  <c r="N20" i="237"/>
  <c r="T20" i="237" s="1"/>
  <c r="N18" i="237"/>
  <c r="P18" i="237" s="1"/>
  <c r="N17" i="237"/>
  <c r="T17" i="237" s="1"/>
  <c r="N16" i="237"/>
  <c r="R16" i="237" s="1"/>
  <c r="N15" i="237"/>
  <c r="T15" i="237" s="1"/>
  <c r="T14" i="237"/>
  <c r="R14" i="237"/>
  <c r="N14" i="237"/>
  <c r="P14" i="237" s="1"/>
  <c r="N13" i="237"/>
  <c r="T13" i="237" s="1"/>
  <c r="N12" i="237"/>
  <c r="R12" i="237" s="1"/>
  <c r="N11" i="237"/>
  <c r="T11" i="237" s="1"/>
  <c r="D19" i="236"/>
  <c r="B14" i="236"/>
  <c r="B13" i="236"/>
  <c r="B12" i="236"/>
  <c r="B11" i="236"/>
  <c r="B10" i="236"/>
  <c r="B9" i="236"/>
  <c r="C27" i="235"/>
  <c r="C25" i="235"/>
  <c r="G14" i="235"/>
  <c r="N52" i="234"/>
  <c r="T52" i="234" s="1"/>
  <c r="N51" i="234"/>
  <c r="T51" i="234" s="1"/>
  <c r="N50" i="234"/>
  <c r="P50" i="234" s="1"/>
  <c r="N49" i="234"/>
  <c r="R49" i="234" s="1"/>
  <c r="T46" i="234"/>
  <c r="T45" i="234" s="1"/>
  <c r="N46" i="234"/>
  <c r="R46" i="234" s="1"/>
  <c r="R45" i="234" s="1"/>
  <c r="D13" i="233" s="1"/>
  <c r="N43" i="234"/>
  <c r="T43" i="234" s="1"/>
  <c r="T42" i="234" s="1"/>
  <c r="T40" i="234"/>
  <c r="N40" i="234"/>
  <c r="R40" i="234" s="1"/>
  <c r="N38" i="234"/>
  <c r="P38" i="234" s="1"/>
  <c r="N35" i="234"/>
  <c r="P35" i="234" s="1"/>
  <c r="N34" i="234"/>
  <c r="R34" i="234" s="1"/>
  <c r="N33" i="234"/>
  <c r="T33" i="234" s="1"/>
  <c r="N32" i="234"/>
  <c r="T32" i="234" s="1"/>
  <c r="T31" i="234"/>
  <c r="R31" i="234"/>
  <c r="N31" i="234"/>
  <c r="P31" i="234" s="1"/>
  <c r="N30" i="234"/>
  <c r="R30" i="234" s="1"/>
  <c r="N29" i="234"/>
  <c r="T29" i="234" s="1"/>
  <c r="N28" i="234"/>
  <c r="T28" i="234" s="1"/>
  <c r="N27" i="234"/>
  <c r="P27" i="234" s="1"/>
  <c r="N26" i="234"/>
  <c r="R26" i="234" s="1"/>
  <c r="N25" i="234"/>
  <c r="T25" i="234" s="1"/>
  <c r="N24" i="234"/>
  <c r="T24" i="234" s="1"/>
  <c r="T23" i="234"/>
  <c r="R23" i="234"/>
  <c r="N23" i="234"/>
  <c r="P23" i="234" s="1"/>
  <c r="N22" i="234"/>
  <c r="R22" i="234" s="1"/>
  <c r="N21" i="234"/>
  <c r="T21" i="234" s="1"/>
  <c r="N19" i="234"/>
  <c r="T19" i="234" s="1"/>
  <c r="N18" i="234"/>
  <c r="P18" i="234" s="1"/>
  <c r="N17" i="234"/>
  <c r="R17" i="234" s="1"/>
  <c r="N16" i="234"/>
  <c r="T16" i="234" s="1"/>
  <c r="N15" i="234"/>
  <c r="T15" i="234" s="1"/>
  <c r="T14" i="234"/>
  <c r="R14" i="234"/>
  <c r="N14" i="234"/>
  <c r="P14" i="234" s="1"/>
  <c r="N13" i="234"/>
  <c r="P13" i="234" s="1"/>
  <c r="N12" i="234"/>
  <c r="T12" i="234" s="1"/>
  <c r="N11" i="234"/>
  <c r="T11" i="234" s="1"/>
  <c r="D19" i="233"/>
  <c r="B14" i="233"/>
  <c r="B13" i="233"/>
  <c r="B12" i="233"/>
  <c r="B11" i="233"/>
  <c r="B10" i="233"/>
  <c r="B9" i="233"/>
  <c r="T36" i="237" l="1"/>
  <c r="T35" i="237" s="1"/>
  <c r="R24" i="241"/>
  <c r="R32" i="241"/>
  <c r="R52" i="241"/>
  <c r="R18" i="234"/>
  <c r="R27" i="234"/>
  <c r="R35" i="234"/>
  <c r="P40" i="234"/>
  <c r="R50" i="234"/>
  <c r="R18" i="237"/>
  <c r="R27" i="237"/>
  <c r="R46" i="237"/>
  <c r="T11" i="241"/>
  <c r="R19" i="241"/>
  <c r="T24" i="241"/>
  <c r="T32" i="241"/>
  <c r="T52" i="241"/>
  <c r="R53" i="244"/>
  <c r="D15" i="243" s="1"/>
  <c r="R11" i="241"/>
  <c r="T48" i="241"/>
  <c r="T47" i="241" s="1"/>
  <c r="T18" i="234"/>
  <c r="T27" i="234"/>
  <c r="T35" i="234"/>
  <c r="T50" i="234"/>
  <c r="T18" i="237"/>
  <c r="T27" i="237"/>
  <c r="T46" i="237"/>
  <c r="T19" i="241"/>
  <c r="T10" i="241" s="1"/>
  <c r="T9" i="241" s="1"/>
  <c r="C17" i="248"/>
  <c r="C19" i="248" s="1"/>
  <c r="G15" i="250"/>
  <c r="G16" i="250" s="1"/>
  <c r="V9" i="249"/>
  <c r="E9" i="248" s="1"/>
  <c r="F10" i="248"/>
  <c r="W9" i="249"/>
  <c r="F9" i="248" s="1"/>
  <c r="R10" i="247"/>
  <c r="V23" i="247"/>
  <c r="W23" i="247" s="1"/>
  <c r="V30" i="247"/>
  <c r="W30" i="247" s="1"/>
  <c r="V28" i="247"/>
  <c r="W28" i="247" s="1"/>
  <c r="V34" i="247"/>
  <c r="W34" i="247" s="1"/>
  <c r="V59" i="247"/>
  <c r="W59" i="247" s="1"/>
  <c r="W57" i="247" s="1"/>
  <c r="F14" i="246" s="1"/>
  <c r="V19" i="247"/>
  <c r="W19" i="247" s="1"/>
  <c r="V26" i="247"/>
  <c r="W26" i="247" s="1"/>
  <c r="V15" i="247"/>
  <c r="W15" i="247" s="1"/>
  <c r="V21" i="247"/>
  <c r="W21" i="247" s="1"/>
  <c r="P57" i="247"/>
  <c r="C14" i="246" s="1"/>
  <c r="V44" i="247"/>
  <c r="W44" i="247" s="1"/>
  <c r="P10" i="247"/>
  <c r="V11" i="247"/>
  <c r="V17" i="247"/>
  <c r="W17" i="247" s="1"/>
  <c r="A8" i="246" a="1"/>
  <c r="A8" i="246" s="1"/>
  <c r="W40" i="247"/>
  <c r="V40" i="247"/>
  <c r="V52" i="247"/>
  <c r="V51" i="247" s="1"/>
  <c r="E12" i="246" s="1"/>
  <c r="P51" i="247"/>
  <c r="C12" i="246" s="1"/>
  <c r="V13" i="247"/>
  <c r="W13" i="247" s="1"/>
  <c r="V36" i="247"/>
  <c r="W36" i="247" s="1"/>
  <c r="V42" i="247"/>
  <c r="W42" i="247" s="1"/>
  <c r="V55" i="247"/>
  <c r="V54" i="247" s="1"/>
  <c r="E13" i="246" s="1"/>
  <c r="P54" i="247"/>
  <c r="C13" i="246" s="1"/>
  <c r="V48" i="247"/>
  <c r="V47" i="247" s="1"/>
  <c r="E11" i="246" s="1"/>
  <c r="P47" i="247"/>
  <c r="C11" i="246" s="1"/>
  <c r="V32" i="247"/>
  <c r="W32" i="247" s="1"/>
  <c r="V38" i="247"/>
  <c r="W38" i="247" s="1"/>
  <c r="V21" i="244"/>
  <c r="W21" i="244" s="1"/>
  <c r="V34" i="244"/>
  <c r="W34" i="244" s="1"/>
  <c r="P40" i="244"/>
  <c r="C11" i="243" s="1"/>
  <c r="V41" i="244"/>
  <c r="V40" i="244" s="1"/>
  <c r="E11" i="243" s="1"/>
  <c r="V30" i="244"/>
  <c r="W30" i="244" s="1"/>
  <c r="V36" i="244"/>
  <c r="W36" i="244" s="1"/>
  <c r="V28" i="244"/>
  <c r="W28" i="244" s="1"/>
  <c r="V26" i="244"/>
  <c r="W26" i="244" s="1"/>
  <c r="V32" i="244"/>
  <c r="W32" i="244" s="1"/>
  <c r="W48" i="244"/>
  <c r="W47" i="244" s="1"/>
  <c r="F13" i="243" s="1"/>
  <c r="V17" i="244"/>
  <c r="W17" i="244" s="1"/>
  <c r="V23" i="244"/>
  <c r="W23" i="244" s="1"/>
  <c r="A8" i="243" a="1"/>
  <c r="A8" i="243" s="1"/>
  <c r="V13" i="244"/>
  <c r="W13" i="244" s="1"/>
  <c r="V19" i="244"/>
  <c r="W19" i="244" s="1"/>
  <c r="P53" i="244"/>
  <c r="C15" i="243" s="1"/>
  <c r="V54" i="244"/>
  <c r="V53" i="244" s="1"/>
  <c r="E15" i="243" s="1"/>
  <c r="V15" i="244"/>
  <c r="W15" i="244" s="1"/>
  <c r="V38" i="244"/>
  <c r="W38" i="244" s="1"/>
  <c r="V51" i="244"/>
  <c r="V50" i="244" s="1"/>
  <c r="E14" i="243" s="1"/>
  <c r="P50" i="244"/>
  <c r="C14" i="243" s="1"/>
  <c r="V11" i="244"/>
  <c r="P10" i="244"/>
  <c r="R9" i="244"/>
  <c r="D9" i="243" s="1"/>
  <c r="D10" i="243"/>
  <c r="A8" i="240" a="1"/>
  <c r="A8" i="240" s="1"/>
  <c r="A18" i="240" s="1"/>
  <c r="V51" i="241"/>
  <c r="W51" i="241" s="1"/>
  <c r="W19" i="241"/>
  <c r="R23" i="241"/>
  <c r="T23" i="241"/>
  <c r="V52" i="241"/>
  <c r="W52" i="241" s="1"/>
  <c r="T13" i="241"/>
  <c r="P13" i="241"/>
  <c r="R13" i="241"/>
  <c r="V23" i="241"/>
  <c r="W23" i="241" s="1"/>
  <c r="T27" i="241"/>
  <c r="R27" i="241"/>
  <c r="P39" i="241"/>
  <c r="R39" i="241"/>
  <c r="R38" i="241" s="1"/>
  <c r="D11" i="240" s="1"/>
  <c r="T39" i="241"/>
  <c r="T38" i="241" s="1"/>
  <c r="V24" i="241"/>
  <c r="W24" i="241" s="1"/>
  <c r="P27" i="241"/>
  <c r="R31" i="241"/>
  <c r="T31" i="241"/>
  <c r="P14" i="241"/>
  <c r="P31" i="241"/>
  <c r="T35" i="241"/>
  <c r="R35" i="241"/>
  <c r="V41" i="241"/>
  <c r="W41" i="241" s="1"/>
  <c r="R14" i="241"/>
  <c r="T17" i="241"/>
  <c r="P17" i="241"/>
  <c r="R17" i="241"/>
  <c r="V32" i="241"/>
  <c r="W32" i="241" s="1"/>
  <c r="P35" i="241"/>
  <c r="V28" i="241"/>
  <c r="W28" i="241" s="1"/>
  <c r="V11" i="241"/>
  <c r="W11" i="241" s="1"/>
  <c r="W15" i="241"/>
  <c r="V36" i="241"/>
  <c r="W36" i="241" s="1"/>
  <c r="P18" i="241"/>
  <c r="T51" i="241"/>
  <c r="T50" i="241" s="1"/>
  <c r="R51" i="241"/>
  <c r="R50" i="241" s="1"/>
  <c r="D14" i="240" s="1"/>
  <c r="R22" i="241"/>
  <c r="R26" i="241"/>
  <c r="R30" i="241"/>
  <c r="R34" i="241"/>
  <c r="R45" i="241"/>
  <c r="R44" i="241" s="1"/>
  <c r="D12" i="240" s="1"/>
  <c r="R54" i="241"/>
  <c r="P26" i="241"/>
  <c r="P34" i="241"/>
  <c r="P22" i="241"/>
  <c r="P30" i="241"/>
  <c r="P45" i="241"/>
  <c r="P54" i="241"/>
  <c r="P12" i="241"/>
  <c r="P16" i="241"/>
  <c r="P20" i="241"/>
  <c r="P25" i="241"/>
  <c r="P29" i="241"/>
  <c r="P33" i="241"/>
  <c r="P53" i="241"/>
  <c r="R12" i="241"/>
  <c r="R16" i="241"/>
  <c r="R20" i="241"/>
  <c r="R25" i="241"/>
  <c r="R29" i="241"/>
  <c r="R33" i="241"/>
  <c r="P48" i="241"/>
  <c r="R53" i="241"/>
  <c r="V14" i="237"/>
  <c r="W14" i="237" s="1"/>
  <c r="V31" i="237"/>
  <c r="W31" i="237" s="1"/>
  <c r="V42" i="237"/>
  <c r="E13" i="236" s="1"/>
  <c r="W43" i="237"/>
  <c r="W42" i="237" s="1"/>
  <c r="F13" i="236" s="1"/>
  <c r="V27" i="237"/>
  <c r="W27" i="237" s="1"/>
  <c r="V46" i="237"/>
  <c r="A7" i="236" a="1"/>
  <c r="A7" i="236" s="1"/>
  <c r="V23" i="237"/>
  <c r="W23" i="237" s="1"/>
  <c r="V18" i="237"/>
  <c r="W18" i="237" s="1"/>
  <c r="P13" i="237"/>
  <c r="P17" i="237"/>
  <c r="P22" i="237"/>
  <c r="P26" i="237"/>
  <c r="P30" i="237"/>
  <c r="P40" i="237"/>
  <c r="R13" i="237"/>
  <c r="R17" i="237"/>
  <c r="R22" i="237"/>
  <c r="R26" i="237"/>
  <c r="R30" i="237"/>
  <c r="R40" i="237"/>
  <c r="R39" i="237" s="1"/>
  <c r="D12" i="236" s="1"/>
  <c r="P12" i="237"/>
  <c r="P16" i="237"/>
  <c r="P21" i="237"/>
  <c r="P25" i="237"/>
  <c r="P29" i="237"/>
  <c r="P33" i="237"/>
  <c r="P48" i="237"/>
  <c r="P11" i="237"/>
  <c r="T12" i="237"/>
  <c r="P15" i="237"/>
  <c r="T16" i="237"/>
  <c r="P20" i="237"/>
  <c r="T21" i="237"/>
  <c r="P24" i="237"/>
  <c r="T25" i="237"/>
  <c r="P28" i="237"/>
  <c r="T29" i="237"/>
  <c r="P32" i="237"/>
  <c r="T33" i="237"/>
  <c r="R43" i="237"/>
  <c r="R42" i="237" s="1"/>
  <c r="D13" i="236" s="1"/>
  <c r="P47" i="237"/>
  <c r="T48" i="237"/>
  <c r="T45" i="237" s="1"/>
  <c r="R11" i="237"/>
  <c r="R15" i="237"/>
  <c r="R20" i="237"/>
  <c r="R24" i="237"/>
  <c r="R28" i="237"/>
  <c r="R32" i="237"/>
  <c r="P36" i="237"/>
  <c r="P42" i="237"/>
  <c r="C13" i="236" s="1"/>
  <c r="R47" i="237"/>
  <c r="V13" i="234"/>
  <c r="W13" i="234" s="1"/>
  <c r="V14" i="234"/>
  <c r="W14" i="234" s="1"/>
  <c r="V31" i="234"/>
  <c r="W31" i="234" s="1"/>
  <c r="V38" i="234"/>
  <c r="P37" i="234"/>
  <c r="C11" i="233" s="1"/>
  <c r="V27" i="234"/>
  <c r="W27" i="234" s="1"/>
  <c r="V50" i="234"/>
  <c r="W50" i="234" s="1"/>
  <c r="A7" i="233" a="1"/>
  <c r="A7" i="233" s="1"/>
  <c r="V23" i="234"/>
  <c r="W23" i="234" s="1"/>
  <c r="V18" i="234"/>
  <c r="W18" i="234" s="1"/>
  <c r="V35" i="234"/>
  <c r="W35" i="234" s="1"/>
  <c r="P22" i="234"/>
  <c r="P26" i="234"/>
  <c r="P34" i="234"/>
  <c r="R13" i="234"/>
  <c r="P12" i="234"/>
  <c r="T13" i="234"/>
  <c r="T10" i="234" s="1"/>
  <c r="T9" i="234" s="1"/>
  <c r="P16" i="234"/>
  <c r="T17" i="234"/>
  <c r="P21" i="234"/>
  <c r="T22" i="234"/>
  <c r="P25" i="234"/>
  <c r="T26" i="234"/>
  <c r="P29" i="234"/>
  <c r="T30" i="234"/>
  <c r="P33" i="234"/>
  <c r="T34" i="234"/>
  <c r="R38" i="234"/>
  <c r="R37" i="234" s="1"/>
  <c r="D11" i="233" s="1"/>
  <c r="V40" i="234"/>
  <c r="W40" i="234" s="1"/>
  <c r="P43" i="234"/>
  <c r="T49" i="234"/>
  <c r="T48" i="234" s="1"/>
  <c r="P52" i="234"/>
  <c r="P17" i="234"/>
  <c r="P30" i="234"/>
  <c r="P49" i="234"/>
  <c r="R16" i="234"/>
  <c r="R21" i="234"/>
  <c r="R25" i="234"/>
  <c r="R33" i="234"/>
  <c r="T38" i="234"/>
  <c r="T37" i="234" s="1"/>
  <c r="R43" i="234"/>
  <c r="R42" i="234" s="1"/>
  <c r="D12" i="233" s="1"/>
  <c r="R52" i="234"/>
  <c r="R12" i="234"/>
  <c r="R29" i="234"/>
  <c r="P11" i="234"/>
  <c r="P15" i="234"/>
  <c r="P19" i="234"/>
  <c r="P24" i="234"/>
  <c r="P28" i="234"/>
  <c r="P32" i="234"/>
  <c r="P51" i="234"/>
  <c r="R11" i="234"/>
  <c r="R15" i="234"/>
  <c r="R19" i="234"/>
  <c r="R24" i="234"/>
  <c r="R28" i="234"/>
  <c r="R32" i="234"/>
  <c r="P46" i="234"/>
  <c r="R51" i="234"/>
  <c r="R48" i="234" s="1"/>
  <c r="D14" i="233" s="1"/>
  <c r="N93" i="232"/>
  <c r="P93" i="232" s="1"/>
  <c r="N94" i="232"/>
  <c r="P94" i="232" s="1"/>
  <c r="I99" i="200"/>
  <c r="I98" i="200" s="1"/>
  <c r="C21" i="199" s="1"/>
  <c r="I66" i="197"/>
  <c r="I65" i="197" s="1"/>
  <c r="C19" i="196" s="1"/>
  <c r="W48" i="247" l="1"/>
  <c r="W47" i="247" s="1"/>
  <c r="F11" i="246" s="1"/>
  <c r="P10" i="237"/>
  <c r="R10" i="234"/>
  <c r="V37" i="234"/>
  <c r="E11" i="233" s="1"/>
  <c r="R45" i="237"/>
  <c r="D14" i="236" s="1"/>
  <c r="V57" i="247"/>
  <c r="E14" i="246" s="1"/>
  <c r="V10" i="244"/>
  <c r="E10" i="243" s="1"/>
  <c r="V10" i="247"/>
  <c r="G17" i="250"/>
  <c r="G18" i="250"/>
  <c r="T10" i="237"/>
  <c r="T9" i="237" s="1"/>
  <c r="W52" i="247"/>
  <c r="W51" i="247" s="1"/>
  <c r="F12" i="246" s="1"/>
  <c r="W11" i="247"/>
  <c r="W10" i="247" s="1"/>
  <c r="W55" i="247"/>
  <c r="W54" i="247" s="1"/>
  <c r="F13" i="246" s="1"/>
  <c r="E10" i="246"/>
  <c r="A16" i="246"/>
  <c r="C10" i="246"/>
  <c r="P9" i="247"/>
  <c r="C9" i="246" s="1"/>
  <c r="D10" i="246"/>
  <c r="R9" i="247"/>
  <c r="D9" i="246" s="1"/>
  <c r="W51" i="244"/>
  <c r="W50" i="244" s="1"/>
  <c r="F14" i="243" s="1"/>
  <c r="W11" i="244"/>
  <c r="W10" i="244" s="1"/>
  <c r="W54" i="244"/>
  <c r="W53" i="244" s="1"/>
  <c r="F15" i="243" s="1"/>
  <c r="W41" i="244"/>
  <c r="W40" i="244" s="1"/>
  <c r="F11" i="243" s="1"/>
  <c r="P9" i="244"/>
  <c r="C9" i="243" s="1"/>
  <c r="C10" i="243"/>
  <c r="A17" i="243"/>
  <c r="V25" i="241"/>
  <c r="W25" i="241" s="1"/>
  <c r="V34" i="241"/>
  <c r="W34" i="241" s="1"/>
  <c r="V16" i="241"/>
  <c r="W16" i="241" s="1"/>
  <c r="R10" i="241"/>
  <c r="V54" i="241"/>
  <c r="W54" i="241" s="1"/>
  <c r="V53" i="241"/>
  <c r="V45" i="241"/>
  <c r="V44" i="241" s="1"/>
  <c r="E12" i="240" s="1"/>
  <c r="P44" i="241"/>
  <c r="C12" i="240" s="1"/>
  <c r="V17" i="241"/>
  <c r="W17" i="241" s="1"/>
  <c r="V31" i="241"/>
  <c r="W31" i="241" s="1"/>
  <c r="V13" i="241"/>
  <c r="P50" i="241"/>
  <c r="C14" i="240" s="1"/>
  <c r="V20" i="241"/>
  <c r="W20" i="241" s="1"/>
  <c r="V26" i="241"/>
  <c r="W26" i="241" s="1"/>
  <c r="V35" i="241"/>
  <c r="W35" i="241" s="1"/>
  <c r="V27" i="241"/>
  <c r="W27" i="241" s="1"/>
  <c r="W18" i="241"/>
  <c r="V18" i="241"/>
  <c r="V12" i="241"/>
  <c r="W12" i="241" s="1"/>
  <c r="V48" i="241"/>
  <c r="V47" i="241" s="1"/>
  <c r="E13" i="240" s="1"/>
  <c r="P47" i="241"/>
  <c r="C13" i="240" s="1"/>
  <c r="V33" i="241"/>
  <c r="W33" i="241" s="1"/>
  <c r="V30" i="241"/>
  <c r="W30" i="241" s="1"/>
  <c r="V14" i="241"/>
  <c r="W14" i="241" s="1"/>
  <c r="V29" i="241"/>
  <c r="W29" i="241" s="1"/>
  <c r="V22" i="241"/>
  <c r="W22" i="241" s="1"/>
  <c r="V39" i="241"/>
  <c r="V38" i="241" s="1"/>
  <c r="E11" i="240" s="1"/>
  <c r="P38" i="241"/>
  <c r="C11" i="240" s="1"/>
  <c r="P10" i="241"/>
  <c r="A16" i="240"/>
  <c r="V28" i="237"/>
  <c r="W28" i="237" s="1"/>
  <c r="V11" i="237"/>
  <c r="W11" i="237" s="1"/>
  <c r="V26" i="237"/>
  <c r="W26" i="237" s="1"/>
  <c r="R10" i="237"/>
  <c r="V48" i="237"/>
  <c r="V22" i="237"/>
  <c r="W22" i="237"/>
  <c r="V24" i="237"/>
  <c r="W24" i="237" s="1"/>
  <c r="V33" i="237"/>
  <c r="W33" i="237" s="1"/>
  <c r="V17" i="237"/>
  <c r="W17" i="237" s="1"/>
  <c r="W36" i="237"/>
  <c r="W35" i="237" s="1"/>
  <c r="F11" i="236" s="1"/>
  <c r="V36" i="237"/>
  <c r="V35" i="237" s="1"/>
  <c r="E11" i="236" s="1"/>
  <c r="P35" i="237"/>
  <c r="C11" i="236" s="1"/>
  <c r="V47" i="237"/>
  <c r="W47" i="237" s="1"/>
  <c r="V29" i="237"/>
  <c r="W29" i="237" s="1"/>
  <c r="V13" i="237"/>
  <c r="W13" i="237" s="1"/>
  <c r="A8" i="236" a="1"/>
  <c r="A8" i="236" s="1"/>
  <c r="A18" i="236" s="1"/>
  <c r="V20" i="237"/>
  <c r="W20" i="237" s="1"/>
  <c r="V25" i="237"/>
  <c r="W25" i="237" s="1"/>
  <c r="V21" i="237"/>
  <c r="W21" i="237" s="1"/>
  <c r="P45" i="237"/>
  <c r="C14" i="236" s="1"/>
  <c r="V32" i="237"/>
  <c r="W32" i="237" s="1"/>
  <c r="V15" i="237"/>
  <c r="W15" i="237" s="1"/>
  <c r="V16" i="237"/>
  <c r="W16" i="237" s="1"/>
  <c r="V40" i="237"/>
  <c r="V39" i="237" s="1"/>
  <c r="E12" i="236" s="1"/>
  <c r="P39" i="237"/>
  <c r="C12" i="236" s="1"/>
  <c r="W12" i="237"/>
  <c r="V12" i="237"/>
  <c r="V30" i="237"/>
  <c r="W30" i="237" s="1"/>
  <c r="W46" i="237"/>
  <c r="R9" i="234"/>
  <c r="D9" i="233" s="1"/>
  <c r="D10" i="233"/>
  <c r="V22" i="234"/>
  <c r="W22" i="234" s="1"/>
  <c r="V51" i="234"/>
  <c r="W51" i="234" s="1"/>
  <c r="V49" i="234"/>
  <c r="P48" i="234"/>
  <c r="C14" i="233" s="1"/>
  <c r="W21" i="234"/>
  <c r="V21" i="234"/>
  <c r="A8" i="233" a="1"/>
  <c r="A8" i="233" s="1"/>
  <c r="A18" i="233" s="1"/>
  <c r="A16" i="233" s="1"/>
  <c r="V46" i="234"/>
  <c r="V45" i="234" s="1"/>
  <c r="E13" i="233" s="1"/>
  <c r="P45" i="234"/>
  <c r="C13" i="233" s="1"/>
  <c r="V32" i="234"/>
  <c r="W32" i="234" s="1"/>
  <c r="W30" i="234"/>
  <c r="V30" i="234"/>
  <c r="W33" i="234"/>
  <c r="V33" i="234"/>
  <c r="V16" i="234"/>
  <c r="W16" i="234" s="1"/>
  <c r="W38" i="234"/>
  <c r="W37" i="234" s="1"/>
  <c r="F11" i="233" s="1"/>
  <c r="W28" i="234"/>
  <c r="V28" i="234"/>
  <c r="V17" i="234"/>
  <c r="W17" i="234" s="1"/>
  <c r="V24" i="234"/>
  <c r="W24" i="234" s="1"/>
  <c r="V52" i="234"/>
  <c r="W52" i="234" s="1"/>
  <c r="V29" i="234"/>
  <c r="W29" i="234" s="1"/>
  <c r="V12" i="234"/>
  <c r="W12" i="234" s="1"/>
  <c r="V19" i="234"/>
  <c r="W19" i="234" s="1"/>
  <c r="V15" i="234"/>
  <c r="W15" i="234" s="1"/>
  <c r="W43" i="234"/>
  <c r="W42" i="234" s="1"/>
  <c r="F12" i="233" s="1"/>
  <c r="V43" i="234"/>
  <c r="V42" i="234" s="1"/>
  <c r="E12" i="233" s="1"/>
  <c r="P42" i="234"/>
  <c r="C12" i="233" s="1"/>
  <c r="V25" i="234"/>
  <c r="W25" i="234" s="1"/>
  <c r="V34" i="234"/>
  <c r="W34" i="234" s="1"/>
  <c r="P10" i="234"/>
  <c r="W11" i="234"/>
  <c r="V11" i="234"/>
  <c r="V26" i="234"/>
  <c r="W26" i="234" s="1"/>
  <c r="P9" i="237" l="1"/>
  <c r="V45" i="237"/>
  <c r="E14" i="236" s="1"/>
  <c r="W48" i="237"/>
  <c r="V9" i="247"/>
  <c r="E9" i="246" s="1"/>
  <c r="V9" i="244"/>
  <c r="E9" i="243" s="1"/>
  <c r="V50" i="241"/>
  <c r="E14" i="240" s="1"/>
  <c r="W40" i="237"/>
  <c r="W39" i="237" s="1"/>
  <c r="F12" i="236" s="1"/>
  <c r="G19" i="250"/>
  <c r="V10" i="241"/>
  <c r="E10" i="240" s="1"/>
  <c r="C16" i="246"/>
  <c r="W9" i="247"/>
  <c r="F9" i="246" s="1"/>
  <c r="F10" i="246"/>
  <c r="W9" i="244"/>
  <c r="F9" i="243" s="1"/>
  <c r="F10" i="243"/>
  <c r="C17" i="243"/>
  <c r="R9" i="241"/>
  <c r="D9" i="240" s="1"/>
  <c r="D10" i="240"/>
  <c r="P9" i="241"/>
  <c r="C9" i="240" s="1"/>
  <c r="C10" i="240"/>
  <c r="W45" i="241"/>
  <c r="W44" i="241" s="1"/>
  <c r="F12" i="240" s="1"/>
  <c r="W13" i="241"/>
  <c r="W10" i="241" s="1"/>
  <c r="W48" i="241"/>
  <c r="W47" i="241" s="1"/>
  <c r="F13" i="240" s="1"/>
  <c r="W53" i="241"/>
  <c r="W50" i="241" s="1"/>
  <c r="F14" i="240" s="1"/>
  <c r="W39" i="241"/>
  <c r="W38" i="241" s="1"/>
  <c r="F11" i="240" s="1"/>
  <c r="V10" i="237"/>
  <c r="A16" i="236"/>
  <c r="C10" i="236"/>
  <c r="C9" i="236"/>
  <c r="R9" i="237"/>
  <c r="D9" i="236" s="1"/>
  <c r="D10" i="236"/>
  <c r="W45" i="237"/>
  <c r="F14" i="236" s="1"/>
  <c r="W10" i="237"/>
  <c r="C10" i="233"/>
  <c r="P9" i="234"/>
  <c r="C9" i="233" s="1"/>
  <c r="W46" i="234"/>
  <c r="W45" i="234" s="1"/>
  <c r="F13" i="233" s="1"/>
  <c r="W10" i="234"/>
  <c r="V48" i="234"/>
  <c r="E14" i="233" s="1"/>
  <c r="W49" i="234"/>
  <c r="W48" i="234" s="1"/>
  <c r="F14" i="233" s="1"/>
  <c r="V10" i="234"/>
  <c r="G15" i="210"/>
  <c r="P92" i="232"/>
  <c r="N92" i="232"/>
  <c r="T92" i="232" s="1"/>
  <c r="N91" i="232"/>
  <c r="P91" i="232" s="1"/>
  <c r="P90" i="232"/>
  <c r="N90" i="232"/>
  <c r="T90" i="232" s="1"/>
  <c r="N89" i="232"/>
  <c r="T89" i="232" s="1"/>
  <c r="T88" i="232"/>
  <c r="P88" i="232"/>
  <c r="V88" i="232" s="1"/>
  <c r="N88" i="232"/>
  <c r="N87" i="232"/>
  <c r="T87" i="232" s="1"/>
  <c r="L81" i="232"/>
  <c r="N81" i="232" s="1"/>
  <c r="P81" i="232" s="1"/>
  <c r="P79" i="232"/>
  <c r="N79" i="232"/>
  <c r="L77" i="232"/>
  <c r="N77" i="232" s="1"/>
  <c r="P77" i="232" s="1"/>
  <c r="N75" i="232"/>
  <c r="P75" i="232" s="1"/>
  <c r="P73" i="232"/>
  <c r="N73" i="232"/>
  <c r="N72" i="232"/>
  <c r="P72" i="232" s="1"/>
  <c r="P70" i="232"/>
  <c r="N70" i="232"/>
  <c r="N67" i="232"/>
  <c r="T67" i="232" s="1"/>
  <c r="N64" i="232"/>
  <c r="T64" i="232" s="1"/>
  <c r="T62" i="232"/>
  <c r="P62" i="232"/>
  <c r="N62" i="232"/>
  <c r="N61" i="232"/>
  <c r="P61" i="232" s="1"/>
  <c r="P59" i="232"/>
  <c r="N59" i="232"/>
  <c r="T59" i="232" s="1"/>
  <c r="N57" i="232"/>
  <c r="T57" i="232" s="1"/>
  <c r="N53" i="232"/>
  <c r="T53" i="232" s="1"/>
  <c r="N50" i="232"/>
  <c r="T50" i="232" s="1"/>
  <c r="N49" i="232"/>
  <c r="P49" i="232" s="1"/>
  <c r="V49" i="232" s="1"/>
  <c r="N47" i="232"/>
  <c r="T47" i="232" s="1"/>
  <c r="N44" i="232"/>
  <c r="T44" i="232" s="1"/>
  <c r="N42" i="232"/>
  <c r="T42" i="232" s="1"/>
  <c r="N38" i="232"/>
  <c r="T38" i="232" s="1"/>
  <c r="N34" i="232"/>
  <c r="T34" i="232" s="1"/>
  <c r="N32" i="232"/>
  <c r="T28" i="232"/>
  <c r="P28" i="232"/>
  <c r="N28" i="232"/>
  <c r="N25" i="232"/>
  <c r="P25" i="232" s="1"/>
  <c r="N21" i="232"/>
  <c r="T21" i="232" s="1"/>
  <c r="N18" i="232"/>
  <c r="T18" i="232" s="1"/>
  <c r="N16" i="232"/>
  <c r="T16" i="232" s="1"/>
  <c r="N14" i="232"/>
  <c r="T14" i="232" s="1"/>
  <c r="N12" i="232"/>
  <c r="T12" i="232" s="1"/>
  <c r="R10" i="232"/>
  <c r="R9" i="232" s="1"/>
  <c r="C9" i="231" s="1"/>
  <c r="C24" i="231"/>
  <c r="C19" i="231"/>
  <c r="A19" i="231"/>
  <c r="C18" i="231"/>
  <c r="A18" i="231"/>
  <c r="A17" i="231"/>
  <c r="A16" i="231"/>
  <c r="A15" i="231"/>
  <c r="A14" i="231"/>
  <c r="A13" i="231"/>
  <c r="A12" i="231"/>
  <c r="A11" i="231"/>
  <c r="C10" i="231"/>
  <c r="A10" i="231"/>
  <c r="A9" i="231"/>
  <c r="P16" i="232" l="1"/>
  <c r="T91" i="232"/>
  <c r="T49" i="232"/>
  <c r="P21" i="232"/>
  <c r="T61" i="232"/>
  <c r="V9" i="241"/>
  <c r="E9" i="240" s="1"/>
  <c r="C16" i="233"/>
  <c r="G15" i="235" s="1"/>
  <c r="G16" i="235" s="1"/>
  <c r="F26" i="250"/>
  <c r="F27" i="250" s="1"/>
  <c r="F28" i="250" s="1"/>
  <c r="C31" i="4"/>
  <c r="C16" i="236"/>
  <c r="G15" i="238" s="1"/>
  <c r="G16" i="238" s="1"/>
  <c r="C18" i="243"/>
  <c r="C20" i="243" s="1"/>
  <c r="G15" i="242"/>
  <c r="G16" i="242" s="1"/>
  <c r="T86" i="232"/>
  <c r="T69" i="232" s="1"/>
  <c r="P69" i="232"/>
  <c r="B17" i="231" s="1"/>
  <c r="T25" i="232"/>
  <c r="C17" i="246"/>
  <c r="C19" i="246" s="1"/>
  <c r="G15" i="245"/>
  <c r="G16" i="245" s="1"/>
  <c r="C16" i="240"/>
  <c r="F10" i="240"/>
  <c r="W9" i="241"/>
  <c r="F9" i="240" s="1"/>
  <c r="W9" i="237"/>
  <c r="F9" i="236" s="1"/>
  <c r="F10" i="236"/>
  <c r="V9" i="237"/>
  <c r="E9" i="236" s="1"/>
  <c r="E10" i="236"/>
  <c r="W9" i="234"/>
  <c r="F9" i="233" s="1"/>
  <c r="F10" i="233"/>
  <c r="V9" i="234"/>
  <c r="E9" i="233" s="1"/>
  <c r="E10" i="233"/>
  <c r="V25" i="232"/>
  <c r="W25" i="232" s="1"/>
  <c r="V77" i="232"/>
  <c r="W77" i="232" s="1"/>
  <c r="V16" i="232"/>
  <c r="W16" i="232" s="1"/>
  <c r="V61" i="232"/>
  <c r="W61" i="232" s="1"/>
  <c r="V81" i="232"/>
  <c r="W81" i="232" s="1"/>
  <c r="V72" i="232"/>
  <c r="W72" i="232" s="1"/>
  <c r="V91" i="232"/>
  <c r="W91" i="232" s="1"/>
  <c r="T32" i="232"/>
  <c r="P32" i="232"/>
  <c r="P74" i="232"/>
  <c r="B18" i="231" s="1"/>
  <c r="V75" i="232"/>
  <c r="W75" i="232" s="1"/>
  <c r="W92" i="232"/>
  <c r="P64" i="232"/>
  <c r="P67" i="232"/>
  <c r="P14" i="232"/>
  <c r="P44" i="232"/>
  <c r="P47" i="232"/>
  <c r="W49" i="232"/>
  <c r="V70" i="232"/>
  <c r="V73" i="232"/>
  <c r="W73" i="232" s="1"/>
  <c r="V79" i="232"/>
  <c r="W79" i="232" s="1"/>
  <c r="P87" i="232"/>
  <c r="W88" i="232"/>
  <c r="V21" i="232"/>
  <c r="W21" i="232" s="1"/>
  <c r="V59" i="232"/>
  <c r="W59" i="232" s="1"/>
  <c r="V90" i="232"/>
  <c r="W90" i="232" s="1"/>
  <c r="P18" i="232"/>
  <c r="P50" i="232"/>
  <c r="P53" i="232"/>
  <c r="P57" i="232"/>
  <c r="P89" i="232"/>
  <c r="P12" i="232"/>
  <c r="V28" i="232"/>
  <c r="W28" i="232" s="1"/>
  <c r="P34" i="232"/>
  <c r="P38" i="232"/>
  <c r="P42" i="232"/>
  <c r="V62" i="232"/>
  <c r="W62" i="232" s="1"/>
  <c r="V92" i="232"/>
  <c r="P86" i="232" l="1"/>
  <c r="C17" i="233"/>
  <c r="C19" i="233" s="1"/>
  <c r="C17" i="236"/>
  <c r="C19" i="236" s="1"/>
  <c r="G18" i="242"/>
  <c r="G17" i="242"/>
  <c r="T10" i="232"/>
  <c r="T9" i="232" s="1"/>
  <c r="V74" i="232"/>
  <c r="D18" i="231" s="1"/>
  <c r="C17" i="240"/>
  <c r="C19" i="240" s="1"/>
  <c r="G15" i="239"/>
  <c r="G16" i="239" s="1"/>
  <c r="G17" i="245"/>
  <c r="G18" i="245"/>
  <c r="G17" i="238"/>
  <c r="G18" i="238"/>
  <c r="G18" i="235"/>
  <c r="G17" i="235"/>
  <c r="V18" i="232"/>
  <c r="W18" i="232" s="1"/>
  <c r="V69" i="232"/>
  <c r="D17" i="231" s="1"/>
  <c r="V32" i="232"/>
  <c r="W32" i="232" s="1"/>
  <c r="V34" i="232"/>
  <c r="W34" i="232" s="1"/>
  <c r="W74" i="232"/>
  <c r="E18" i="231" s="1"/>
  <c r="W70" i="232"/>
  <c r="W69" i="232" s="1"/>
  <c r="E17" i="231" s="1"/>
  <c r="P37" i="232"/>
  <c r="B11" i="231" s="1"/>
  <c r="V38" i="232"/>
  <c r="V37" i="232" s="1"/>
  <c r="D11" i="231" s="1"/>
  <c r="P11" i="232"/>
  <c r="V12" i="232"/>
  <c r="P46" i="232"/>
  <c r="B13" i="231" s="1"/>
  <c r="V47" i="232"/>
  <c r="V89" i="232"/>
  <c r="W89" i="232" s="1"/>
  <c r="V44" i="232"/>
  <c r="W44" i="232" s="1"/>
  <c r="V57" i="232"/>
  <c r="W57" i="232" s="1"/>
  <c r="P56" i="232"/>
  <c r="B15" i="231" s="1"/>
  <c r="V14" i="232"/>
  <c r="W14" i="232" s="1"/>
  <c r="V53" i="232"/>
  <c r="V52" i="232" s="1"/>
  <c r="D14" i="231" s="1"/>
  <c r="P52" i="232"/>
  <c r="B14" i="231" s="1"/>
  <c r="B19" i="231"/>
  <c r="V87" i="232"/>
  <c r="P66" i="232"/>
  <c r="B16" i="231" s="1"/>
  <c r="V67" i="232"/>
  <c r="V66" i="232" s="1"/>
  <c r="D16" i="231" s="1"/>
  <c r="P41" i="232"/>
  <c r="B12" i="231" s="1"/>
  <c r="V42" i="232"/>
  <c r="W42" i="232"/>
  <c r="V50" i="232"/>
  <c r="W50" i="232" s="1"/>
  <c r="V64" i="232"/>
  <c r="W64" i="232" s="1"/>
  <c r="W38" i="232" l="1"/>
  <c r="W37" i="232" s="1"/>
  <c r="E11" i="231" s="1"/>
  <c r="V41" i="232"/>
  <c r="D12" i="231" s="1"/>
  <c r="G19" i="242"/>
  <c r="G19" i="235"/>
  <c r="F26" i="235" s="1"/>
  <c r="F27" i="235" s="1"/>
  <c r="F28" i="235" s="1"/>
  <c r="V46" i="232"/>
  <c r="D13" i="231" s="1"/>
  <c r="G19" i="238"/>
  <c r="C29" i="4" s="1"/>
  <c r="G19" i="245"/>
  <c r="F26" i="245" s="1"/>
  <c r="F27" i="245" s="1"/>
  <c r="F28" i="245" s="1"/>
  <c r="C27" i="4"/>
  <c r="G18" i="239"/>
  <c r="G17" i="239"/>
  <c r="W67" i="232"/>
  <c r="W66" i="232" s="1"/>
  <c r="P10" i="232"/>
  <c r="B9" i="231" s="1"/>
  <c r="B10" i="231"/>
  <c r="V86" i="232"/>
  <c r="D19" i="231" s="1"/>
  <c r="W56" i="232"/>
  <c r="W47" i="232"/>
  <c r="W46" i="232" s="1"/>
  <c r="W41" i="232"/>
  <c r="E12" i="231" s="1"/>
  <c r="W87" i="232"/>
  <c r="W86" i="232" s="1"/>
  <c r="E19" i="231" s="1"/>
  <c r="V56" i="232"/>
  <c r="D15" i="231" s="1"/>
  <c r="V11" i="232"/>
  <c r="W53" i="232"/>
  <c r="W52" i="232" s="1"/>
  <c r="W12" i="232"/>
  <c r="W11" i="232" s="1"/>
  <c r="C28" i="4" l="1"/>
  <c r="F26" i="242"/>
  <c r="F27" i="242" s="1"/>
  <c r="F28" i="242" s="1"/>
  <c r="C32" i="4"/>
  <c r="F26" i="238"/>
  <c r="F27" i="238" s="1"/>
  <c r="F28" i="238" s="1"/>
  <c r="G19" i="239"/>
  <c r="C30" i="4" s="1"/>
  <c r="B21" i="231"/>
  <c r="G14" i="210" s="1"/>
  <c r="E16" i="231"/>
  <c r="E14" i="231"/>
  <c r="E10" i="231"/>
  <c r="E15" i="231"/>
  <c r="E13" i="231"/>
  <c r="W10" i="232"/>
  <c r="W9" i="232" s="1"/>
  <c r="E9" i="231" s="1"/>
  <c r="D10" i="231"/>
  <c r="V10" i="232"/>
  <c r="V9" i="232" s="1"/>
  <c r="D9" i="231" s="1"/>
  <c r="C26" i="4" l="1"/>
  <c r="F26" i="239"/>
  <c r="F27" i="239" s="1"/>
  <c r="F28" i="239" s="1"/>
  <c r="B22" i="231"/>
  <c r="B24" i="231" s="1"/>
  <c r="N92" i="227" l="1"/>
  <c r="T92" i="227" s="1"/>
  <c r="N91" i="227"/>
  <c r="P91" i="227" s="1"/>
  <c r="N90" i="227"/>
  <c r="P90" i="227" s="1"/>
  <c r="N89" i="227"/>
  <c r="T89" i="227" s="1"/>
  <c r="T88" i="227"/>
  <c r="N88" i="227"/>
  <c r="P88" i="227" s="1"/>
  <c r="V88" i="227" s="1"/>
  <c r="N87" i="227"/>
  <c r="T87" i="227" s="1"/>
  <c r="N86" i="227"/>
  <c r="T86" i="227" s="1"/>
  <c r="N83" i="227"/>
  <c r="P83" i="227" s="1"/>
  <c r="N81" i="227"/>
  <c r="P81" i="227" s="1"/>
  <c r="N79" i="227"/>
  <c r="P79" i="227" s="1"/>
  <c r="N77" i="227"/>
  <c r="P77" i="227" s="1"/>
  <c r="N75" i="227"/>
  <c r="T75" i="227" s="1"/>
  <c r="N73" i="227"/>
  <c r="T73" i="227" s="1"/>
  <c r="N69" i="227"/>
  <c r="P69" i="227" s="1"/>
  <c r="N68" i="227"/>
  <c r="P68" i="227" s="1"/>
  <c r="N66" i="227"/>
  <c r="P66" i="227" s="1"/>
  <c r="N64" i="227"/>
  <c r="P64" i="227" s="1"/>
  <c r="N62" i="227"/>
  <c r="T62" i="227" s="1"/>
  <c r="N60" i="227"/>
  <c r="P60" i="227" s="1"/>
  <c r="N58" i="227"/>
  <c r="P58" i="227" s="1"/>
  <c r="N56" i="227"/>
  <c r="P56" i="227" s="1"/>
  <c r="N54" i="227"/>
  <c r="P54" i="227" s="1"/>
  <c r="N52" i="227"/>
  <c r="P52" i="227" s="1"/>
  <c r="V52" i="227" s="1"/>
  <c r="N50" i="227"/>
  <c r="T50" i="227" s="1"/>
  <c r="N47" i="227"/>
  <c r="P47" i="227" s="1"/>
  <c r="N46" i="227"/>
  <c r="P46" i="227" s="1"/>
  <c r="N45" i="227"/>
  <c r="P45" i="227" s="1"/>
  <c r="N44" i="227"/>
  <c r="P44" i="227" s="1"/>
  <c r="N43" i="227"/>
  <c r="P43" i="227" s="1"/>
  <c r="N42" i="227"/>
  <c r="T42" i="227" s="1"/>
  <c r="N41" i="227"/>
  <c r="P41" i="227" s="1"/>
  <c r="N40" i="227"/>
  <c r="T40" i="227" s="1"/>
  <c r="N39" i="227"/>
  <c r="P39" i="227" s="1"/>
  <c r="N38" i="227"/>
  <c r="P38" i="227" s="1"/>
  <c r="N35" i="227"/>
  <c r="T35" i="227" s="1"/>
  <c r="N34" i="227"/>
  <c r="T34" i="227" s="1"/>
  <c r="T33" i="227" s="1"/>
  <c r="N31" i="227"/>
  <c r="P31" i="227" s="1"/>
  <c r="N30" i="227"/>
  <c r="P30" i="227" s="1"/>
  <c r="N29" i="227"/>
  <c r="T29" i="227" s="1"/>
  <c r="T28" i="227" s="1"/>
  <c r="N26" i="227"/>
  <c r="P26" i="227" s="1"/>
  <c r="N25" i="227"/>
  <c r="T25" i="227" s="1"/>
  <c r="T24" i="227"/>
  <c r="P24" i="227"/>
  <c r="N24" i="227"/>
  <c r="N23" i="227"/>
  <c r="T23" i="227" s="1"/>
  <c r="N22" i="227"/>
  <c r="T22" i="227" s="1"/>
  <c r="N21" i="227"/>
  <c r="T21" i="227" s="1"/>
  <c r="N20" i="227"/>
  <c r="T20" i="227" s="1"/>
  <c r="N19" i="227"/>
  <c r="P19" i="227" s="1"/>
  <c r="N18" i="227"/>
  <c r="T18" i="227" s="1"/>
  <c r="N17" i="227"/>
  <c r="P17" i="227" s="1"/>
  <c r="N16" i="227"/>
  <c r="T16" i="227" s="1"/>
  <c r="N15" i="227"/>
  <c r="T15" i="227" s="1"/>
  <c r="N14" i="227"/>
  <c r="T14" i="227" s="1"/>
  <c r="N13" i="227"/>
  <c r="T13" i="227" s="1"/>
  <c r="N12" i="227"/>
  <c r="T12" i="227" s="1"/>
  <c r="N11" i="227"/>
  <c r="P11" i="227" s="1"/>
  <c r="R10" i="227"/>
  <c r="R9" i="227" s="1"/>
  <c r="C9" i="226" s="1"/>
  <c r="C21" i="226"/>
  <c r="C16" i="226"/>
  <c r="A16" i="226"/>
  <c r="C15" i="226"/>
  <c r="A15" i="226"/>
  <c r="A14" i="226"/>
  <c r="A13" i="226"/>
  <c r="A12" i="226"/>
  <c r="C11" i="226"/>
  <c r="A11" i="226"/>
  <c r="A10" i="226"/>
  <c r="A9" i="226"/>
  <c r="T19" i="227" l="1"/>
  <c r="T52" i="227"/>
  <c r="T66" i="227"/>
  <c r="T71" i="227"/>
  <c r="T39" i="227"/>
  <c r="T91" i="227"/>
  <c r="P16" i="227"/>
  <c r="P73" i="227"/>
  <c r="V73" i="227" s="1"/>
  <c r="T11" i="227"/>
  <c r="V60" i="227"/>
  <c r="W60" i="227" s="1"/>
  <c r="V11" i="227"/>
  <c r="V41" i="227"/>
  <c r="W41" i="227" s="1"/>
  <c r="V64" i="227"/>
  <c r="W64" i="227" s="1"/>
  <c r="V17" i="227"/>
  <c r="W17" i="227" s="1"/>
  <c r="V31" i="227"/>
  <c r="W31" i="227" s="1"/>
  <c r="V66" i="227"/>
  <c r="W66" i="227" s="1"/>
  <c r="V43" i="227"/>
  <c r="W43" i="227" s="1"/>
  <c r="V77" i="227"/>
  <c r="W77" i="227" s="1"/>
  <c r="V19" i="227"/>
  <c r="W19" i="227" s="1"/>
  <c r="V44" i="227"/>
  <c r="W44" i="227" s="1"/>
  <c r="V54" i="227"/>
  <c r="W54" i="227" s="1"/>
  <c r="V68" i="227"/>
  <c r="W68" i="227" s="1"/>
  <c r="V79" i="227"/>
  <c r="W79" i="227" s="1"/>
  <c r="V38" i="227"/>
  <c r="V45" i="227"/>
  <c r="W45" i="227" s="1"/>
  <c r="V56" i="227"/>
  <c r="W56" i="227" s="1"/>
  <c r="V81" i="227"/>
  <c r="W81" i="227" s="1"/>
  <c r="V90" i="227"/>
  <c r="W90" i="227" s="1"/>
  <c r="V26" i="227"/>
  <c r="W26" i="227" s="1"/>
  <c r="V39" i="227"/>
  <c r="W39" i="227" s="1"/>
  <c r="V46" i="227"/>
  <c r="W46" i="227" s="1"/>
  <c r="V58" i="227"/>
  <c r="W58" i="227" s="1"/>
  <c r="V83" i="227"/>
  <c r="W83" i="227" s="1"/>
  <c r="V91" i="227"/>
  <c r="W91" i="227" s="1"/>
  <c r="V47" i="227"/>
  <c r="W47" i="227" s="1"/>
  <c r="P13" i="227"/>
  <c r="P21" i="227"/>
  <c r="V30" i="227"/>
  <c r="W30" i="227" s="1"/>
  <c r="P35" i="227"/>
  <c r="V69" i="227"/>
  <c r="W69" i="227" s="1"/>
  <c r="P18" i="227"/>
  <c r="P15" i="227"/>
  <c r="P23" i="227"/>
  <c r="T26" i="227"/>
  <c r="T10" i="227" s="1"/>
  <c r="P29" i="227"/>
  <c r="T43" i="227"/>
  <c r="P50" i="227"/>
  <c r="W52" i="227"/>
  <c r="T64" i="227"/>
  <c r="P87" i="227"/>
  <c r="W88" i="227"/>
  <c r="T90" i="227"/>
  <c r="T85" i="227" s="1"/>
  <c r="T49" i="227" s="1"/>
  <c r="V24" i="227"/>
  <c r="W24" i="227" s="1"/>
  <c r="T38" i="227"/>
  <c r="P12" i="227"/>
  <c r="P20" i="227"/>
  <c r="P34" i="227"/>
  <c r="P40" i="227"/>
  <c r="C10" i="226"/>
  <c r="P42" i="227"/>
  <c r="P75" i="227"/>
  <c r="T17" i="227"/>
  <c r="P86" i="227"/>
  <c r="P92" i="227"/>
  <c r="P25" i="227"/>
  <c r="P62" i="227"/>
  <c r="P89" i="227"/>
  <c r="P14" i="227"/>
  <c r="P22" i="227"/>
  <c r="P71" i="227" l="1"/>
  <c r="B15" i="226" s="1"/>
  <c r="W73" i="227"/>
  <c r="V16" i="227"/>
  <c r="W16" i="227" s="1"/>
  <c r="V62" i="227"/>
  <c r="W62" i="227" s="1"/>
  <c r="V40" i="227"/>
  <c r="W40" i="227" s="1"/>
  <c r="P28" i="227"/>
  <c r="B11" i="226" s="1"/>
  <c r="V29" i="227"/>
  <c r="V28" i="227" s="1"/>
  <c r="D11" i="226" s="1"/>
  <c r="V21" i="227"/>
  <c r="W21" i="227" s="1"/>
  <c r="V25" i="227"/>
  <c r="W25" i="227" s="1"/>
  <c r="P33" i="227"/>
  <c r="B12" i="226" s="1"/>
  <c r="V34" i="227"/>
  <c r="W34" i="227" s="1"/>
  <c r="V87" i="227"/>
  <c r="W87" i="227" s="1"/>
  <c r="V13" i="227"/>
  <c r="W13" i="227" s="1"/>
  <c r="P10" i="227"/>
  <c r="V92" i="227"/>
  <c r="W92" i="227" s="1"/>
  <c r="V20" i="227"/>
  <c r="W20" i="227" s="1"/>
  <c r="V23" i="227"/>
  <c r="W23" i="227" s="1"/>
  <c r="W38" i="227"/>
  <c r="V86" i="227"/>
  <c r="W86" i="227" s="1"/>
  <c r="P85" i="227"/>
  <c r="B16" i="226" s="1"/>
  <c r="V12" i="227"/>
  <c r="W12" i="227" s="1"/>
  <c r="V15" i="227"/>
  <c r="W15" i="227" s="1"/>
  <c r="P37" i="227"/>
  <c r="B13" i="226" s="1"/>
  <c r="W11" i="227"/>
  <c r="T37" i="227"/>
  <c r="T9" i="227" s="1"/>
  <c r="V18" i="227"/>
  <c r="W18" i="227" s="1"/>
  <c r="W22" i="227"/>
  <c r="V22" i="227"/>
  <c r="V75" i="227"/>
  <c r="V71" i="227" s="1"/>
  <c r="D15" i="226" s="1"/>
  <c r="V14" i="227"/>
  <c r="V42" i="227"/>
  <c r="W42" i="227" s="1"/>
  <c r="P49" i="227"/>
  <c r="B14" i="226" s="1"/>
  <c r="V50" i="227"/>
  <c r="V35" i="227"/>
  <c r="W35" i="227" s="1"/>
  <c r="V89" i="227"/>
  <c r="W89" i="227" s="1"/>
  <c r="V49" i="227" l="1"/>
  <c r="D14" i="226" s="1"/>
  <c r="W50" i="227"/>
  <c r="W49" i="227" s="1"/>
  <c r="E14" i="226" s="1"/>
  <c r="W75" i="227"/>
  <c r="W71" i="227" s="1"/>
  <c r="E15" i="226" s="1"/>
  <c r="V10" i="227"/>
  <c r="D10" i="226" s="1"/>
  <c r="W33" i="227"/>
  <c r="E12" i="226" s="1"/>
  <c r="W37" i="227"/>
  <c r="E13" i="226" s="1"/>
  <c r="P9" i="227"/>
  <c r="B9" i="226" s="1"/>
  <c r="B10" i="226"/>
  <c r="W14" i="227"/>
  <c r="W10" i="227" s="1"/>
  <c r="W85" i="227"/>
  <c r="E16" i="226" s="1"/>
  <c r="V85" i="227"/>
  <c r="D16" i="226" s="1"/>
  <c r="W29" i="227"/>
  <c r="W28" i="227" s="1"/>
  <c r="E11" i="226" s="1"/>
  <c r="V37" i="227"/>
  <c r="D13" i="226" s="1"/>
  <c r="V33" i="227"/>
  <c r="D12" i="226" s="1"/>
  <c r="B18" i="226" l="1"/>
  <c r="E10" i="226"/>
  <c r="W9" i="227"/>
  <c r="E9" i="226" s="1"/>
  <c r="V9" i="227"/>
  <c r="D9" i="226" s="1"/>
  <c r="G15" i="225" l="1"/>
  <c r="B19" i="226"/>
  <c r="B21" i="226" s="1"/>
  <c r="C27" i="225"/>
  <c r="C25" i="225"/>
  <c r="G14" i="225"/>
  <c r="N96" i="224"/>
  <c r="T96" i="224" s="1"/>
  <c r="N95" i="224"/>
  <c r="P95" i="224" s="1"/>
  <c r="V95" i="224" s="1"/>
  <c r="N94" i="224"/>
  <c r="N93" i="224"/>
  <c r="T93" i="224" s="1"/>
  <c r="N92" i="224"/>
  <c r="T92" i="224" s="1"/>
  <c r="N91" i="224"/>
  <c r="T91" i="224" s="1"/>
  <c r="N90" i="224"/>
  <c r="T90" i="224" s="1"/>
  <c r="N87" i="224"/>
  <c r="P87" i="224" s="1"/>
  <c r="V87" i="224" s="1"/>
  <c r="N85" i="224"/>
  <c r="P85" i="224" s="1"/>
  <c r="N83" i="224"/>
  <c r="P83" i="224" s="1"/>
  <c r="V83" i="224" s="1"/>
  <c r="N81" i="224"/>
  <c r="P81" i="224" s="1"/>
  <c r="N79" i="224"/>
  <c r="T79" i="224" s="1"/>
  <c r="T78" i="224"/>
  <c r="N76" i="224"/>
  <c r="P76" i="224" s="1"/>
  <c r="N75" i="224"/>
  <c r="P75" i="224" s="1"/>
  <c r="N73" i="224"/>
  <c r="T73" i="224" s="1"/>
  <c r="T71" i="224"/>
  <c r="N71" i="224"/>
  <c r="P71" i="224" s="1"/>
  <c r="N69" i="224"/>
  <c r="N67" i="224"/>
  <c r="P67" i="224" s="1"/>
  <c r="V67" i="224" s="1"/>
  <c r="N65" i="224"/>
  <c r="P65" i="224" s="1"/>
  <c r="N63" i="224"/>
  <c r="P63" i="224" s="1"/>
  <c r="V63" i="224" s="1"/>
  <c r="W63" i="224" s="1"/>
  <c r="N61" i="224"/>
  <c r="P61" i="224" s="1"/>
  <c r="N59" i="224"/>
  <c r="T59" i="224" s="1"/>
  <c r="P57" i="224"/>
  <c r="N57" i="224"/>
  <c r="T57" i="224" s="1"/>
  <c r="P54" i="224"/>
  <c r="V54" i="224" s="1"/>
  <c r="N54" i="224"/>
  <c r="N53" i="224"/>
  <c r="P53" i="224" s="1"/>
  <c r="N52" i="224"/>
  <c r="P52" i="224" s="1"/>
  <c r="N51" i="224"/>
  <c r="P51" i="224" s="1"/>
  <c r="N50" i="224"/>
  <c r="P50" i="224" s="1"/>
  <c r="N49" i="224"/>
  <c r="N48" i="224"/>
  <c r="P48" i="224" s="1"/>
  <c r="V48" i="224" s="1"/>
  <c r="P47" i="224"/>
  <c r="N47" i="224"/>
  <c r="T47" i="224" s="1"/>
  <c r="N46" i="224"/>
  <c r="T46" i="224" s="1"/>
  <c r="N45" i="224"/>
  <c r="P45" i="224" s="1"/>
  <c r="N42" i="224"/>
  <c r="T42" i="224" s="1"/>
  <c r="N41" i="224"/>
  <c r="T41" i="224" s="1"/>
  <c r="T40" i="224" s="1"/>
  <c r="N38" i="224"/>
  <c r="P38" i="224" s="1"/>
  <c r="N37" i="224"/>
  <c r="P37" i="224" s="1"/>
  <c r="N36" i="224"/>
  <c r="P36" i="224" s="1"/>
  <c r="N33" i="224"/>
  <c r="P33" i="224" s="1"/>
  <c r="N32" i="224"/>
  <c r="T32" i="224" s="1"/>
  <c r="N31" i="224"/>
  <c r="T31" i="224" s="1"/>
  <c r="N30" i="224"/>
  <c r="T30" i="224" s="1"/>
  <c r="N29" i="224"/>
  <c r="N28" i="224"/>
  <c r="P28" i="224" s="1"/>
  <c r="V28" i="224" s="1"/>
  <c r="W28" i="224" s="1"/>
  <c r="N27" i="224"/>
  <c r="P27" i="224" s="1"/>
  <c r="N26" i="224"/>
  <c r="P26" i="224" s="1"/>
  <c r="V26" i="224" s="1"/>
  <c r="N25" i="224"/>
  <c r="P25" i="224" s="1"/>
  <c r="N24" i="224"/>
  <c r="P24" i="224" s="1"/>
  <c r="V24" i="224" s="1"/>
  <c r="W24" i="224" s="1"/>
  <c r="N23" i="224"/>
  <c r="P23" i="224" s="1"/>
  <c r="V22" i="224"/>
  <c r="N22" i="224"/>
  <c r="P22" i="224" s="1"/>
  <c r="N21" i="224"/>
  <c r="T21" i="224" s="1"/>
  <c r="N20" i="224"/>
  <c r="T20" i="224" s="1"/>
  <c r="N19" i="224"/>
  <c r="T19" i="224" s="1"/>
  <c r="N18" i="224"/>
  <c r="N17" i="224"/>
  <c r="T17" i="224" s="1"/>
  <c r="N16" i="224"/>
  <c r="T16" i="224" s="1"/>
  <c r="N15" i="224"/>
  <c r="T15" i="224" s="1"/>
  <c r="N14" i="224"/>
  <c r="P14" i="224" s="1"/>
  <c r="V14" i="224" s="1"/>
  <c r="W14" i="224" s="1"/>
  <c r="N13" i="224"/>
  <c r="T13" i="224" s="1"/>
  <c r="N12" i="224"/>
  <c r="T12" i="224" s="1"/>
  <c r="T11" i="224"/>
  <c r="P11" i="224"/>
  <c r="V11" i="224" s="1"/>
  <c r="N11" i="224"/>
  <c r="R10" i="224"/>
  <c r="R9" i="224" s="1"/>
  <c r="C9" i="223" s="1"/>
  <c r="C21" i="223"/>
  <c r="C16" i="223"/>
  <c r="A16" i="223"/>
  <c r="C15" i="223"/>
  <c r="A15" i="223"/>
  <c r="A14" i="223"/>
  <c r="A13" i="223"/>
  <c r="A12" i="223"/>
  <c r="C11" i="223"/>
  <c r="A11" i="223"/>
  <c r="A10" i="223"/>
  <c r="A9" i="223"/>
  <c r="T45" i="224" l="1"/>
  <c r="W67" i="224"/>
  <c r="P92" i="224"/>
  <c r="T95" i="224"/>
  <c r="G16" i="225"/>
  <c r="G17" i="225" s="1"/>
  <c r="W22" i="224"/>
  <c r="T33" i="224"/>
  <c r="T50" i="224"/>
  <c r="W87" i="224"/>
  <c r="P13" i="224"/>
  <c r="V13" i="224" s="1"/>
  <c r="W13" i="224" s="1"/>
  <c r="P30" i="224"/>
  <c r="T36" i="224"/>
  <c r="T35" i="224" s="1"/>
  <c r="P19" i="224"/>
  <c r="V19" i="224" s="1"/>
  <c r="T14" i="224"/>
  <c r="W26" i="224"/>
  <c r="W83" i="224"/>
  <c r="V38" i="224"/>
  <c r="W38" i="224" s="1"/>
  <c r="T18" i="224"/>
  <c r="P18" i="224"/>
  <c r="T29" i="224"/>
  <c r="P29" i="224"/>
  <c r="V61" i="224"/>
  <c r="W61" i="224" s="1"/>
  <c r="V45" i="224"/>
  <c r="W45" i="224" s="1"/>
  <c r="W54" i="224"/>
  <c r="V71" i="224"/>
  <c r="W71" i="224" s="1"/>
  <c r="T89" i="224"/>
  <c r="T56" i="224" s="1"/>
  <c r="P49" i="224"/>
  <c r="T49" i="224"/>
  <c r="T44" i="224" s="1"/>
  <c r="V53" i="224"/>
  <c r="W53" i="224" s="1"/>
  <c r="V25" i="224"/>
  <c r="W25" i="224" s="1"/>
  <c r="P32" i="224"/>
  <c r="V50" i="224"/>
  <c r="W50" i="224" s="1"/>
  <c r="V81" i="224"/>
  <c r="W81" i="224" s="1"/>
  <c r="P94" i="224"/>
  <c r="T94" i="224"/>
  <c r="P16" i="224"/>
  <c r="V33" i="224"/>
  <c r="W33" i="224" s="1"/>
  <c r="P41" i="224"/>
  <c r="V51" i="224"/>
  <c r="W51" i="224" s="1"/>
  <c r="V65" i="224"/>
  <c r="W65" i="224" s="1"/>
  <c r="W95" i="224"/>
  <c r="V23" i="224"/>
  <c r="W23" i="224" s="1"/>
  <c r="V27" i="224"/>
  <c r="W27" i="224" s="1"/>
  <c r="V30" i="224"/>
  <c r="W30" i="224" s="1"/>
  <c r="V47" i="224"/>
  <c r="W47" i="224" s="1"/>
  <c r="V57" i="224"/>
  <c r="W57" i="224" s="1"/>
  <c r="V75" i="224"/>
  <c r="W75" i="224" s="1"/>
  <c r="V37" i="224"/>
  <c r="W37" i="224" s="1"/>
  <c r="P21" i="224"/>
  <c r="V36" i="224"/>
  <c r="P35" i="224"/>
  <c r="B11" i="223" s="1"/>
  <c r="V76" i="224"/>
  <c r="W76" i="224" s="1"/>
  <c r="V85" i="224"/>
  <c r="W85" i="224" s="1"/>
  <c r="W11" i="224"/>
  <c r="W48" i="224"/>
  <c r="V52" i="224"/>
  <c r="W52" i="224" s="1"/>
  <c r="P69" i="224"/>
  <c r="T69" i="224"/>
  <c r="V92" i="224"/>
  <c r="W92" i="224" s="1"/>
  <c r="P91" i="224"/>
  <c r="P15" i="224"/>
  <c r="C10" i="223"/>
  <c r="P46" i="224"/>
  <c r="P44" i="224" s="1"/>
  <c r="B13" i="223" s="1"/>
  <c r="P73" i="224"/>
  <c r="P96" i="224"/>
  <c r="P12" i="224"/>
  <c r="P20" i="224"/>
  <c r="P31" i="224"/>
  <c r="P59" i="224"/>
  <c r="P79" i="224"/>
  <c r="P93" i="224"/>
  <c r="P42" i="224"/>
  <c r="P17" i="224"/>
  <c r="P90" i="224"/>
  <c r="V35" i="224" l="1"/>
  <c r="D11" i="223" s="1"/>
  <c r="T10" i="224"/>
  <c r="T9" i="224" s="1"/>
  <c r="W19" i="224"/>
  <c r="G18" i="225"/>
  <c r="G19" i="225" s="1"/>
  <c r="F26" i="225" s="1"/>
  <c r="F27" i="225" s="1"/>
  <c r="F28" i="225" s="1"/>
  <c r="V59" i="224"/>
  <c r="W59" i="224" s="1"/>
  <c r="V15" i="224"/>
  <c r="W15" i="224" s="1"/>
  <c r="V20" i="224"/>
  <c r="W20" i="224" s="1"/>
  <c r="W21" i="224"/>
  <c r="V21" i="224"/>
  <c r="V49" i="224"/>
  <c r="W49" i="224" s="1"/>
  <c r="V31" i="224"/>
  <c r="W31" i="224" s="1"/>
  <c r="V12" i="224"/>
  <c r="P10" i="224"/>
  <c r="P40" i="224"/>
  <c r="B12" i="223" s="1"/>
  <c r="V41" i="224"/>
  <c r="V17" i="224"/>
  <c r="W17" i="224" s="1"/>
  <c r="V32" i="224"/>
  <c r="W32" i="224" s="1"/>
  <c r="V91" i="224"/>
  <c r="W91" i="224" s="1"/>
  <c r="P56" i="224"/>
  <c r="B14" i="223" s="1"/>
  <c r="V90" i="224"/>
  <c r="P89" i="224"/>
  <c r="B16" i="223" s="1"/>
  <c r="V96" i="224"/>
  <c r="W96" i="224" s="1"/>
  <c r="V16" i="224"/>
  <c r="W16" i="224" s="1"/>
  <c r="V29" i="224"/>
  <c r="W29" i="224" s="1"/>
  <c r="V42" i="224"/>
  <c r="W42" i="224" s="1"/>
  <c r="V73" i="224"/>
  <c r="W73" i="224" s="1"/>
  <c r="V69" i="224"/>
  <c r="V93" i="224"/>
  <c r="W93" i="224" s="1"/>
  <c r="V46" i="224"/>
  <c r="W46" i="224" s="1"/>
  <c r="V18" i="224"/>
  <c r="W18" i="224" s="1"/>
  <c r="V79" i="224"/>
  <c r="V78" i="224" s="1"/>
  <c r="D15" i="223" s="1"/>
  <c r="P78" i="224"/>
  <c r="B15" i="223" s="1"/>
  <c r="W36" i="224"/>
  <c r="W35" i="224" s="1"/>
  <c r="E11" i="223" s="1"/>
  <c r="V94" i="224"/>
  <c r="W94" i="224" s="1"/>
  <c r="W44" i="224" l="1"/>
  <c r="E13" i="223" s="1"/>
  <c r="C23" i="4"/>
  <c r="V40" i="224"/>
  <c r="D12" i="223" s="1"/>
  <c r="V56" i="224"/>
  <c r="D14" i="223" s="1"/>
  <c r="V89" i="224"/>
  <c r="D16" i="223" s="1"/>
  <c r="V10" i="224"/>
  <c r="D10" i="223" s="1"/>
  <c r="V44" i="224"/>
  <c r="D13" i="223" s="1"/>
  <c r="W90" i="224"/>
  <c r="W89" i="224" s="1"/>
  <c r="E16" i="223" s="1"/>
  <c r="W69" i="224"/>
  <c r="W56" i="224" s="1"/>
  <c r="E14" i="223" s="1"/>
  <c r="W41" i="224"/>
  <c r="W40" i="224" s="1"/>
  <c r="E12" i="223" s="1"/>
  <c r="W79" i="224"/>
  <c r="W78" i="224" s="1"/>
  <c r="E15" i="223" s="1"/>
  <c r="W12" i="224"/>
  <c r="W10" i="224" s="1"/>
  <c r="P9" i="224"/>
  <c r="B9" i="223" s="1"/>
  <c r="B10" i="223"/>
  <c r="V9" i="224" l="1"/>
  <c r="D9" i="223" s="1"/>
  <c r="B18" i="223"/>
  <c r="E10" i="223"/>
  <c r="W9" i="224"/>
  <c r="E9" i="223" s="1"/>
  <c r="G15" i="222" l="1"/>
  <c r="B19" i="223"/>
  <c r="B21" i="223" s="1"/>
  <c r="C27" i="222"/>
  <c r="C25" i="222"/>
  <c r="G14" i="222"/>
  <c r="N85" i="221"/>
  <c r="T85" i="221" s="1"/>
  <c r="N84" i="221"/>
  <c r="P84" i="221" s="1"/>
  <c r="N83" i="221"/>
  <c r="T83" i="221" s="1"/>
  <c r="N82" i="221"/>
  <c r="T82" i="221" s="1"/>
  <c r="N81" i="221"/>
  <c r="T81" i="221" s="1"/>
  <c r="N80" i="221"/>
  <c r="T80" i="221" s="1"/>
  <c r="N79" i="221"/>
  <c r="T79" i="221" s="1"/>
  <c r="N76" i="221"/>
  <c r="P76" i="221" s="1"/>
  <c r="N75" i="221"/>
  <c r="P75" i="221" s="1"/>
  <c r="N74" i="221"/>
  <c r="P74" i="221" s="1"/>
  <c r="N73" i="221"/>
  <c r="P73" i="221" s="1"/>
  <c r="N72" i="221"/>
  <c r="P72" i="221" s="1"/>
  <c r="N71" i="221"/>
  <c r="P71" i="221" s="1"/>
  <c r="N70" i="221"/>
  <c r="P70" i="221" s="1"/>
  <c r="N67" i="221"/>
  <c r="P67" i="221" s="1"/>
  <c r="N65" i="221"/>
  <c r="P65" i="221" s="1"/>
  <c r="N63" i="221"/>
  <c r="P63" i="221" s="1"/>
  <c r="N61" i="221"/>
  <c r="T61" i="221" s="1"/>
  <c r="T60" i="221" s="1"/>
  <c r="N58" i="221"/>
  <c r="P58" i="221" s="1"/>
  <c r="N57" i="221"/>
  <c r="P57" i="221" s="1"/>
  <c r="N55" i="221"/>
  <c r="T55" i="221" s="1"/>
  <c r="N53" i="221"/>
  <c r="T53" i="221" s="1"/>
  <c r="N51" i="221"/>
  <c r="T51" i="221" s="1"/>
  <c r="N49" i="221"/>
  <c r="P49" i="221" s="1"/>
  <c r="P47" i="221"/>
  <c r="V47" i="221" s="1"/>
  <c r="W47" i="221" s="1"/>
  <c r="N47" i="221"/>
  <c r="T47" i="221" s="1"/>
  <c r="N45" i="221"/>
  <c r="T45" i="221" s="1"/>
  <c r="N42" i="221"/>
  <c r="P42" i="221" s="1"/>
  <c r="P41" i="221"/>
  <c r="N41" i="221"/>
  <c r="T41" i="221" s="1"/>
  <c r="N38" i="221"/>
  <c r="P38" i="221" s="1"/>
  <c r="N37" i="221"/>
  <c r="P37" i="221" s="1"/>
  <c r="P36" i="221"/>
  <c r="N36" i="221"/>
  <c r="N35" i="221"/>
  <c r="P35" i="221" s="1"/>
  <c r="N34" i="221"/>
  <c r="T34" i="221" s="1"/>
  <c r="T33" i="221" s="1"/>
  <c r="N31" i="221"/>
  <c r="T31" i="221" s="1"/>
  <c r="N30" i="221"/>
  <c r="T30" i="221" s="1"/>
  <c r="N29" i="221"/>
  <c r="T29" i="221" s="1"/>
  <c r="N28" i="221"/>
  <c r="T28" i="221" s="1"/>
  <c r="N27" i="221"/>
  <c r="P27" i="221" s="1"/>
  <c r="N26" i="221"/>
  <c r="P26" i="221" s="1"/>
  <c r="N25" i="221"/>
  <c r="P25" i="221" s="1"/>
  <c r="N24" i="221"/>
  <c r="P24" i="221" s="1"/>
  <c r="P23" i="221"/>
  <c r="N23" i="221"/>
  <c r="N22" i="221"/>
  <c r="P22" i="221" s="1"/>
  <c r="N21" i="221"/>
  <c r="P21" i="221" s="1"/>
  <c r="N20" i="221"/>
  <c r="P20" i="221" s="1"/>
  <c r="V20" i="221" s="1"/>
  <c r="N19" i="221"/>
  <c r="T19" i="221" s="1"/>
  <c r="N18" i="221"/>
  <c r="T18" i="221" s="1"/>
  <c r="N17" i="221"/>
  <c r="T17" i="221" s="1"/>
  <c r="N16" i="221"/>
  <c r="T16" i="221" s="1"/>
  <c r="T15" i="221"/>
  <c r="N15" i="221"/>
  <c r="P15" i="221" s="1"/>
  <c r="N14" i="221"/>
  <c r="T14" i="221" s="1"/>
  <c r="N13" i="221"/>
  <c r="T13" i="221" s="1"/>
  <c r="N12" i="221"/>
  <c r="T12" i="221" s="1"/>
  <c r="N11" i="221"/>
  <c r="P11" i="221" s="1"/>
  <c r="R10" i="221"/>
  <c r="C10" i="220" s="1"/>
  <c r="C21" i="220"/>
  <c r="C16" i="220"/>
  <c r="A16" i="220"/>
  <c r="C15" i="220"/>
  <c r="A15" i="220"/>
  <c r="C14" i="220"/>
  <c r="A14" i="220"/>
  <c r="A13" i="220"/>
  <c r="A12" i="220"/>
  <c r="C11" i="220"/>
  <c r="A11" i="220"/>
  <c r="A10" i="220"/>
  <c r="A9" i="220"/>
  <c r="P12" i="221" l="1"/>
  <c r="V12" i="221" s="1"/>
  <c r="P14" i="221"/>
  <c r="T42" i="221"/>
  <c r="T40" i="221" s="1"/>
  <c r="P82" i="221"/>
  <c r="V82" i="221" s="1"/>
  <c r="W82" i="221" s="1"/>
  <c r="G16" i="222"/>
  <c r="G18" i="222" s="1"/>
  <c r="P13" i="221"/>
  <c r="V13" i="221" s="1"/>
  <c r="W13" i="221" s="1"/>
  <c r="P83" i="221"/>
  <c r="V83" i="221" s="1"/>
  <c r="W83" i="221" s="1"/>
  <c r="R9" i="221"/>
  <c r="C9" i="220" s="1"/>
  <c r="P45" i="221"/>
  <c r="V45" i="221" s="1"/>
  <c r="P81" i="221"/>
  <c r="V81" i="221" s="1"/>
  <c r="T84" i="221"/>
  <c r="T78" i="221" s="1"/>
  <c r="T69" i="221" s="1"/>
  <c r="T44" i="221" s="1"/>
  <c r="T20" i="221"/>
  <c r="P31" i="221"/>
  <c r="V31" i="221" s="1"/>
  <c r="P55" i="221"/>
  <c r="V55" i="221" s="1"/>
  <c r="G17" i="222"/>
  <c r="G19" i="222" s="1"/>
  <c r="V26" i="221"/>
  <c r="W26" i="221" s="1"/>
  <c r="V67" i="221"/>
  <c r="W67" i="221" s="1"/>
  <c r="V70" i="221"/>
  <c r="W70" i="221" s="1"/>
  <c r="P69" i="221"/>
  <c r="B15" i="220" s="1"/>
  <c r="V22" i="221"/>
  <c r="W22" i="221" s="1"/>
  <c r="V35" i="221"/>
  <c r="W35" i="221" s="1"/>
  <c r="V76" i="221"/>
  <c r="W76" i="221" s="1"/>
  <c r="V42" i="221"/>
  <c r="W42" i="221" s="1"/>
  <c r="V58" i="221"/>
  <c r="W58" i="221" s="1"/>
  <c r="V72" i="221"/>
  <c r="W72" i="221" s="1"/>
  <c r="V24" i="221"/>
  <c r="W24" i="221" s="1"/>
  <c r="V37" i="221"/>
  <c r="W37" i="221" s="1"/>
  <c r="V63" i="221"/>
  <c r="W63" i="221" s="1"/>
  <c r="V84" i="221"/>
  <c r="W84" i="221" s="1"/>
  <c r="V11" i="221"/>
  <c r="V15" i="221"/>
  <c r="W15" i="221" s="1"/>
  <c r="V74" i="221"/>
  <c r="W74" i="221" s="1"/>
  <c r="P17" i="221"/>
  <c r="P28" i="221"/>
  <c r="P34" i="221"/>
  <c r="P61" i="221"/>
  <c r="W12" i="221"/>
  <c r="P19" i="221"/>
  <c r="W20" i="221"/>
  <c r="P30" i="221"/>
  <c r="V36" i="221"/>
  <c r="W36" i="221" s="1"/>
  <c r="V38" i="221"/>
  <c r="W38" i="221" s="1"/>
  <c r="V49" i="221"/>
  <c r="P53" i="221"/>
  <c r="V65" i="221"/>
  <c r="W65" i="221" s="1"/>
  <c r="V71" i="221"/>
  <c r="W71" i="221" s="1"/>
  <c r="V73" i="221"/>
  <c r="W73" i="221" s="1"/>
  <c r="V75" i="221"/>
  <c r="W75" i="221" s="1"/>
  <c r="P80" i="221"/>
  <c r="T11" i="221"/>
  <c r="T10" i="221" s="1"/>
  <c r="V14" i="221"/>
  <c r="W14" i="221" s="1"/>
  <c r="P16" i="221"/>
  <c r="V41" i="221"/>
  <c r="P85" i="221"/>
  <c r="P40" i="221"/>
  <c r="B12" i="220" s="1"/>
  <c r="P18" i="221"/>
  <c r="V21" i="221"/>
  <c r="W21" i="221" s="1"/>
  <c r="V23" i="221"/>
  <c r="W23" i="221" s="1"/>
  <c r="V25" i="221"/>
  <c r="W25" i="221" s="1"/>
  <c r="V27" i="221"/>
  <c r="W27" i="221" s="1"/>
  <c r="P29" i="221"/>
  <c r="P51" i="221"/>
  <c r="V57" i="221"/>
  <c r="W57" i="221" s="1"/>
  <c r="P79" i="221"/>
  <c r="T9" i="221" l="1"/>
  <c r="W81" i="221"/>
  <c r="V40" i="221"/>
  <c r="D12" i="220" s="1"/>
  <c r="F26" i="222"/>
  <c r="F27" i="222" s="1"/>
  <c r="F28" i="222" s="1"/>
  <c r="C22" i="4"/>
  <c r="W31" i="221"/>
  <c r="W55" i="221"/>
  <c r="W45" i="221"/>
  <c r="V51" i="221"/>
  <c r="W51" i="221" s="1"/>
  <c r="P44" i="221"/>
  <c r="B13" i="220" s="1"/>
  <c r="P33" i="221"/>
  <c r="B11" i="220" s="1"/>
  <c r="V34" i="221"/>
  <c r="V33" i="221" s="1"/>
  <c r="D11" i="220" s="1"/>
  <c r="V28" i="221"/>
  <c r="W28" i="221" s="1"/>
  <c r="W49" i="221"/>
  <c r="V16" i="221"/>
  <c r="W16" i="221" s="1"/>
  <c r="V17" i="221"/>
  <c r="W17" i="221" s="1"/>
  <c r="W41" i="221"/>
  <c r="W40" i="221" s="1"/>
  <c r="E12" i="220" s="1"/>
  <c r="V30" i="221"/>
  <c r="W30" i="221" s="1"/>
  <c r="V85" i="221"/>
  <c r="W85" i="221" s="1"/>
  <c r="P60" i="221"/>
  <c r="B14" i="220" s="1"/>
  <c r="V61" i="221"/>
  <c r="V60" i="221" s="1"/>
  <c r="D14" i="220" s="1"/>
  <c r="V29" i="221"/>
  <c r="W29" i="221" s="1"/>
  <c r="V53" i="221"/>
  <c r="W53" i="221" s="1"/>
  <c r="P10" i="221"/>
  <c r="P78" i="221"/>
  <c r="B16" i="220" s="1"/>
  <c r="V79" i="221"/>
  <c r="V18" i="221"/>
  <c r="W18" i="221" s="1"/>
  <c r="V19" i="221"/>
  <c r="W19" i="221" s="1"/>
  <c r="V80" i="221"/>
  <c r="W80" i="221" s="1"/>
  <c r="W11" i="221"/>
  <c r="V44" i="221" l="1"/>
  <c r="D13" i="220" s="1"/>
  <c r="V10" i="221"/>
  <c r="D10" i="220" s="1"/>
  <c r="W44" i="221"/>
  <c r="E13" i="220" s="1"/>
  <c r="W10" i="221"/>
  <c r="B10" i="220"/>
  <c r="P9" i="221"/>
  <c r="B9" i="220" s="1"/>
  <c r="W34" i="221"/>
  <c r="W33" i="221" s="1"/>
  <c r="E11" i="220" s="1"/>
  <c r="V78" i="221"/>
  <c r="W79" i="221"/>
  <c r="W78" i="221" s="1"/>
  <c r="W61" i="221"/>
  <c r="W60" i="221" s="1"/>
  <c r="E14" i="220" s="1"/>
  <c r="B18" i="220" l="1"/>
  <c r="B19" i="220" s="1"/>
  <c r="E16" i="220"/>
  <c r="W69" i="221"/>
  <c r="E15" i="220" s="1"/>
  <c r="E10" i="220"/>
  <c r="D16" i="220"/>
  <c r="V69" i="221"/>
  <c r="W9" i="221" l="1"/>
  <c r="E9" i="220" s="1"/>
  <c r="G15" i="219"/>
  <c r="B21" i="220"/>
  <c r="D15" i="220"/>
  <c r="V9" i="221"/>
  <c r="D9" i="220" s="1"/>
  <c r="C27" i="219" l="1"/>
  <c r="C25" i="219"/>
  <c r="G14" i="219"/>
  <c r="G16" i="219" s="1"/>
  <c r="C27" i="218"/>
  <c r="C25" i="218"/>
  <c r="G14" i="218"/>
  <c r="N42" i="217"/>
  <c r="T42" i="217" s="1"/>
  <c r="N41" i="217"/>
  <c r="T41" i="217" s="1"/>
  <c r="N40" i="217"/>
  <c r="P40" i="217" s="1"/>
  <c r="N39" i="217"/>
  <c r="P39" i="217" s="1"/>
  <c r="N38" i="217"/>
  <c r="P38" i="217" s="1"/>
  <c r="N37" i="217"/>
  <c r="P37" i="217" s="1"/>
  <c r="P36" i="217"/>
  <c r="V36" i="217" s="1"/>
  <c r="N36" i="217"/>
  <c r="T36" i="217" s="1"/>
  <c r="N33" i="217"/>
  <c r="P33" i="217" s="1"/>
  <c r="N31" i="217"/>
  <c r="P31" i="217" s="1"/>
  <c r="V31" i="217" s="1"/>
  <c r="N29" i="217"/>
  <c r="P29" i="217" s="1"/>
  <c r="N27" i="217"/>
  <c r="P27" i="217" s="1"/>
  <c r="T26" i="217"/>
  <c r="P24" i="217"/>
  <c r="V24" i="217" s="1"/>
  <c r="N24" i="217"/>
  <c r="N23" i="217"/>
  <c r="P23" i="217" s="1"/>
  <c r="N21" i="217"/>
  <c r="T21" i="217" s="1"/>
  <c r="N19" i="217"/>
  <c r="T19" i="217" s="1"/>
  <c r="N17" i="217"/>
  <c r="P17" i="217" s="1"/>
  <c r="N15" i="217"/>
  <c r="P15" i="217" s="1"/>
  <c r="N12" i="217"/>
  <c r="P12" i="217" s="1"/>
  <c r="N11" i="217"/>
  <c r="T11" i="217" s="1"/>
  <c r="R10" i="217"/>
  <c r="R9" i="217"/>
  <c r="C9" i="216" s="1"/>
  <c r="C18" i="216"/>
  <c r="C13" i="216"/>
  <c r="A13" i="216"/>
  <c r="C12" i="216"/>
  <c r="A12" i="216"/>
  <c r="A11" i="216"/>
  <c r="C10" i="216"/>
  <c r="A10" i="216"/>
  <c r="A9" i="216"/>
  <c r="T39" i="217" l="1"/>
  <c r="T40" i="217"/>
  <c r="P26" i="217"/>
  <c r="B12" i="216" s="1"/>
  <c r="P11" i="217"/>
  <c r="V11" i="217" s="1"/>
  <c r="G18" i="219"/>
  <c r="G17" i="219"/>
  <c r="V38" i="217"/>
  <c r="W38" i="217" s="1"/>
  <c r="V39" i="217"/>
  <c r="W39" i="217" s="1"/>
  <c r="V12" i="217"/>
  <c r="W12" i="217" s="1"/>
  <c r="V15" i="217"/>
  <c r="W15" i="217" s="1"/>
  <c r="V17" i="217"/>
  <c r="W17" i="217" s="1"/>
  <c r="V37" i="217"/>
  <c r="W37" i="217" s="1"/>
  <c r="P21" i="217"/>
  <c r="W36" i="217"/>
  <c r="T38" i="217"/>
  <c r="V23" i="217"/>
  <c r="W23" i="217" s="1"/>
  <c r="V29" i="217"/>
  <c r="W29" i="217" s="1"/>
  <c r="T12" i="217"/>
  <c r="T10" i="217" s="1"/>
  <c r="P19" i="217"/>
  <c r="W24" i="217"/>
  <c r="W31" i="217"/>
  <c r="T37" i="217"/>
  <c r="T35" i="217" s="1"/>
  <c r="T14" i="217" s="1"/>
  <c r="V40" i="217"/>
  <c r="W40" i="217" s="1"/>
  <c r="P42" i="217"/>
  <c r="V33" i="217"/>
  <c r="W33" i="217" s="1"/>
  <c r="P41" i="217"/>
  <c r="V27" i="217"/>
  <c r="P14" i="217" l="1"/>
  <c r="B11" i="216" s="1"/>
  <c r="V10" i="217"/>
  <c r="D10" i="216" s="1"/>
  <c r="P10" i="217"/>
  <c r="B10" i="216" s="1"/>
  <c r="W11" i="217"/>
  <c r="G19" i="219"/>
  <c r="T9" i="217"/>
  <c r="V21" i="217"/>
  <c r="W21" i="217" s="1"/>
  <c r="V41" i="217"/>
  <c r="W41" i="217" s="1"/>
  <c r="V19" i="217"/>
  <c r="W19" i="217" s="1"/>
  <c r="W14" i="217" s="1"/>
  <c r="E11" i="216" s="1"/>
  <c r="W10" i="217"/>
  <c r="V42" i="217"/>
  <c r="W42" i="217" s="1"/>
  <c r="V26" i="217"/>
  <c r="D12" i="216" s="1"/>
  <c r="W27" i="217"/>
  <c r="W26" i="217" s="1"/>
  <c r="E12" i="216" s="1"/>
  <c r="P35" i="217"/>
  <c r="B13" i="216" s="1"/>
  <c r="F26" i="219" l="1"/>
  <c r="F27" i="219" s="1"/>
  <c r="F28" i="219" s="1"/>
  <c r="C21" i="4"/>
  <c r="V14" i="217"/>
  <c r="D11" i="216" s="1"/>
  <c r="V35" i="217"/>
  <c r="D13" i="216" s="1"/>
  <c r="W35" i="217"/>
  <c r="E13" i="216" s="1"/>
  <c r="P9" i="217"/>
  <c r="B9" i="216" s="1"/>
  <c r="B15" i="216" s="1"/>
  <c r="E10" i="216"/>
  <c r="V9" i="217" l="1"/>
  <c r="D9" i="216" s="1"/>
  <c r="G15" i="218"/>
  <c r="G16" i="218" s="1"/>
  <c r="B16" i="216"/>
  <c r="B18" i="216" s="1"/>
  <c r="W9" i="217"/>
  <c r="E9" i="216" s="1"/>
  <c r="G17" i="218" l="1"/>
  <c r="G18" i="218"/>
  <c r="G14" i="213"/>
  <c r="N102" i="215"/>
  <c r="T102" i="215" s="1"/>
  <c r="T101" i="215"/>
  <c r="N101" i="215"/>
  <c r="P101" i="215" s="1"/>
  <c r="T100" i="215"/>
  <c r="P100" i="215"/>
  <c r="N100" i="215"/>
  <c r="T99" i="215"/>
  <c r="P99" i="215"/>
  <c r="V99" i="215" s="1"/>
  <c r="W99" i="215" s="1"/>
  <c r="N98" i="215"/>
  <c r="P98" i="215" s="1"/>
  <c r="N97" i="215"/>
  <c r="T97" i="215" s="1"/>
  <c r="N96" i="215"/>
  <c r="P96" i="215" s="1"/>
  <c r="N93" i="215"/>
  <c r="P93" i="215" s="1"/>
  <c r="N91" i="215"/>
  <c r="P91" i="215" s="1"/>
  <c r="N89" i="215"/>
  <c r="P89" i="215" s="1"/>
  <c r="N87" i="215"/>
  <c r="P87" i="215" s="1"/>
  <c r="N85" i="215"/>
  <c r="T85" i="215" s="1"/>
  <c r="T84" i="215" s="1"/>
  <c r="P82" i="215"/>
  <c r="V82" i="215" s="1"/>
  <c r="W82" i="215" s="1"/>
  <c r="N82" i="215"/>
  <c r="N81" i="215"/>
  <c r="P81" i="215" s="1"/>
  <c r="N79" i="215"/>
  <c r="T79" i="215" s="1"/>
  <c r="N77" i="215"/>
  <c r="P77" i="215" s="1"/>
  <c r="V77" i="215" s="1"/>
  <c r="N75" i="215"/>
  <c r="T75" i="215" s="1"/>
  <c r="N73" i="215"/>
  <c r="P73" i="215" s="1"/>
  <c r="N71" i="215"/>
  <c r="P71" i="215" s="1"/>
  <c r="N69" i="215"/>
  <c r="P69" i="215" s="1"/>
  <c r="N67" i="215"/>
  <c r="T67" i="215" s="1"/>
  <c r="P65" i="215"/>
  <c r="V65" i="215" s="1"/>
  <c r="N65" i="215"/>
  <c r="T65" i="215" s="1"/>
  <c r="N62" i="215"/>
  <c r="P62" i="215" s="1"/>
  <c r="N61" i="215"/>
  <c r="P61" i="215" s="1"/>
  <c r="N60" i="215"/>
  <c r="P60" i="215" s="1"/>
  <c r="N59" i="215"/>
  <c r="P59" i="215" s="1"/>
  <c r="N58" i="215"/>
  <c r="T58" i="215" s="1"/>
  <c r="N57" i="215"/>
  <c r="P57" i="215" s="1"/>
  <c r="N56" i="215"/>
  <c r="P56" i="215" s="1"/>
  <c r="N55" i="215"/>
  <c r="T55" i="215" s="1"/>
  <c r="N54" i="215"/>
  <c r="P54" i="215" s="1"/>
  <c r="N53" i="215"/>
  <c r="T53" i="215" s="1"/>
  <c r="N50" i="215"/>
  <c r="T50" i="215" s="1"/>
  <c r="P49" i="215"/>
  <c r="V49" i="215" s="1"/>
  <c r="N49" i="215"/>
  <c r="T49" i="215" s="1"/>
  <c r="N46" i="215"/>
  <c r="P46" i="215" s="1"/>
  <c r="V46" i="215" s="1"/>
  <c r="W46" i="215" s="1"/>
  <c r="P45" i="215"/>
  <c r="N45" i="215"/>
  <c r="T44" i="215"/>
  <c r="T43" i="215" s="1"/>
  <c r="P44" i="215"/>
  <c r="V44" i="215" s="1"/>
  <c r="N44" i="215"/>
  <c r="N41" i="215"/>
  <c r="T41" i="215" s="1"/>
  <c r="N40" i="215"/>
  <c r="P40" i="215" s="1"/>
  <c r="N39" i="215"/>
  <c r="T39" i="215" s="1"/>
  <c r="N38" i="215"/>
  <c r="T38" i="215" s="1"/>
  <c r="N37" i="215"/>
  <c r="P37" i="215" s="1"/>
  <c r="N36" i="215"/>
  <c r="P36" i="215" s="1"/>
  <c r="N35" i="215"/>
  <c r="P35" i="215" s="1"/>
  <c r="N34" i="215"/>
  <c r="P34" i="215" s="1"/>
  <c r="N33" i="215"/>
  <c r="P33" i="215" s="1"/>
  <c r="N32" i="215"/>
  <c r="P32" i="215" s="1"/>
  <c r="N31" i="215"/>
  <c r="P31" i="215" s="1"/>
  <c r="N30" i="215"/>
  <c r="T30" i="215" s="1"/>
  <c r="N29" i="215"/>
  <c r="P29" i="215" s="1"/>
  <c r="V29" i="215" s="1"/>
  <c r="W29" i="215" s="1"/>
  <c r="N28" i="215"/>
  <c r="P28" i="215" s="1"/>
  <c r="P27" i="215"/>
  <c r="V27" i="215" s="1"/>
  <c r="W27" i="215" s="1"/>
  <c r="N27" i="215"/>
  <c r="N26" i="215"/>
  <c r="P26" i="215" s="1"/>
  <c r="N25" i="215"/>
  <c r="P25" i="215" s="1"/>
  <c r="V25" i="215" s="1"/>
  <c r="W25" i="215" s="1"/>
  <c r="N24" i="215"/>
  <c r="P24" i="215" s="1"/>
  <c r="N23" i="215"/>
  <c r="P23" i="215" s="1"/>
  <c r="V23" i="215" s="1"/>
  <c r="W23" i="215" s="1"/>
  <c r="N22" i="215"/>
  <c r="T22" i="215" s="1"/>
  <c r="N21" i="215"/>
  <c r="T21" i="215" s="1"/>
  <c r="N20" i="215"/>
  <c r="P20" i="215" s="1"/>
  <c r="N19" i="215"/>
  <c r="T19" i="215" s="1"/>
  <c r="N18" i="215"/>
  <c r="P18" i="215" s="1"/>
  <c r="N17" i="215"/>
  <c r="T17" i="215" s="1"/>
  <c r="N16" i="215"/>
  <c r="T16" i="215" s="1"/>
  <c r="T15" i="215"/>
  <c r="N15" i="215"/>
  <c r="P15" i="215" s="1"/>
  <c r="N14" i="215"/>
  <c r="T14" i="215" s="1"/>
  <c r="N13" i="215"/>
  <c r="T13" i="215" s="1"/>
  <c r="N12" i="215"/>
  <c r="P12" i="215" s="1"/>
  <c r="N11" i="215"/>
  <c r="T11" i="215" s="1"/>
  <c r="R10" i="215"/>
  <c r="R9" i="215"/>
  <c r="C9" i="214" s="1"/>
  <c r="C21" i="214"/>
  <c r="C16" i="214"/>
  <c r="A16" i="214"/>
  <c r="C15" i="214"/>
  <c r="A15" i="214"/>
  <c r="A14" i="214"/>
  <c r="A13" i="214"/>
  <c r="A12" i="214"/>
  <c r="C11" i="214"/>
  <c r="A11" i="214"/>
  <c r="C10" i="214"/>
  <c r="A10" i="214"/>
  <c r="A9" i="214"/>
  <c r="T20" i="215" l="1"/>
  <c r="P67" i="215"/>
  <c r="T77" i="215"/>
  <c r="P79" i="215"/>
  <c r="V79" i="215" s="1"/>
  <c r="W79" i="215" s="1"/>
  <c r="G19" i="218"/>
  <c r="C20" i="4" s="1"/>
  <c r="V60" i="215"/>
  <c r="W60" i="215" s="1"/>
  <c r="V62" i="215"/>
  <c r="W62" i="215" s="1"/>
  <c r="V36" i="215"/>
  <c r="W36" i="215" s="1"/>
  <c r="V32" i="215"/>
  <c r="W32" i="215" s="1"/>
  <c r="V34" i="215"/>
  <c r="W34" i="215" s="1"/>
  <c r="V15" i="215"/>
  <c r="W15" i="215" s="1"/>
  <c r="P17" i="215"/>
  <c r="V17" i="215" s="1"/>
  <c r="W17" i="215" s="1"/>
  <c r="P21" i="215"/>
  <c r="V21" i="215" s="1"/>
  <c r="W21" i="215" s="1"/>
  <c r="P39" i="215"/>
  <c r="V39" i="215" s="1"/>
  <c r="W39" i="215" s="1"/>
  <c r="T96" i="215"/>
  <c r="T57" i="215"/>
  <c r="P85" i="215"/>
  <c r="T12" i="215"/>
  <c r="T18" i="215"/>
  <c r="T10" i="215" s="1"/>
  <c r="T40" i="215"/>
  <c r="T54" i="215"/>
  <c r="T98" i="215"/>
  <c r="P13" i="215"/>
  <c r="V13" i="215" s="1"/>
  <c r="W13" i="215" s="1"/>
  <c r="P16" i="215"/>
  <c r="V16" i="215" s="1"/>
  <c r="W16" i="215" s="1"/>
  <c r="P38" i="215"/>
  <c r="V38" i="215" s="1"/>
  <c r="W38" i="215" s="1"/>
  <c r="T48" i="215"/>
  <c r="P55" i="215"/>
  <c r="V55" i="215" s="1"/>
  <c r="W55" i="215" s="1"/>
  <c r="W77" i="215"/>
  <c r="V28" i="215"/>
  <c r="W28" i="215" s="1"/>
  <c r="V33" i="215"/>
  <c r="W33" i="215" s="1"/>
  <c r="V37" i="215"/>
  <c r="W37" i="215" s="1"/>
  <c r="V59" i="215"/>
  <c r="W59" i="215" s="1"/>
  <c r="V73" i="215"/>
  <c r="W73" i="215" s="1"/>
  <c r="V87" i="215"/>
  <c r="P84" i="215"/>
  <c r="B15" i="214" s="1"/>
  <c r="W65" i="215"/>
  <c r="V89" i="215"/>
  <c r="W89" i="215" s="1"/>
  <c r="V20" i="215"/>
  <c r="W20" i="215" s="1"/>
  <c r="V24" i="215"/>
  <c r="W24" i="215" s="1"/>
  <c r="V91" i="215"/>
  <c r="W91" i="215" s="1"/>
  <c r="V93" i="215"/>
  <c r="W93" i="215" s="1"/>
  <c r="W31" i="215"/>
  <c r="V31" i="215"/>
  <c r="V35" i="215"/>
  <c r="W35" i="215" s="1"/>
  <c r="W44" i="215"/>
  <c r="V56" i="215"/>
  <c r="W56" i="215" s="1"/>
  <c r="V61" i="215"/>
  <c r="W61" i="215" s="1"/>
  <c r="V96" i="215"/>
  <c r="W96" i="215" s="1"/>
  <c r="V26" i="215"/>
  <c r="W26" i="215" s="1"/>
  <c r="V57" i="215"/>
  <c r="W57" i="215" s="1"/>
  <c r="T52" i="215"/>
  <c r="V69" i="215"/>
  <c r="W69" i="215" s="1"/>
  <c r="V101" i="215"/>
  <c r="W101" i="215" s="1"/>
  <c r="V12" i="215"/>
  <c r="W12" i="215" s="1"/>
  <c r="V18" i="215"/>
  <c r="W18" i="215" s="1"/>
  <c r="V40" i="215"/>
  <c r="W40" i="215" s="1"/>
  <c r="V54" i="215"/>
  <c r="W54" i="215" s="1"/>
  <c r="V71" i="215"/>
  <c r="W71" i="215" s="1"/>
  <c r="V98" i="215"/>
  <c r="W98" i="215" s="1"/>
  <c r="P43" i="215"/>
  <c r="B11" i="214" s="1"/>
  <c r="W49" i="215"/>
  <c r="P14" i="215"/>
  <c r="P22" i="215"/>
  <c r="V45" i="215"/>
  <c r="V43" i="215" s="1"/>
  <c r="D11" i="214" s="1"/>
  <c r="P50" i="215"/>
  <c r="P75" i="215"/>
  <c r="P64" i="215" s="1"/>
  <c r="B14" i="214" s="1"/>
  <c r="V81" i="215"/>
  <c r="W81" i="215" s="1"/>
  <c r="P11" i="215"/>
  <c r="P19" i="215"/>
  <c r="P30" i="215"/>
  <c r="P41" i="215"/>
  <c r="P53" i="215"/>
  <c r="P58" i="215"/>
  <c r="V67" i="215"/>
  <c r="P97" i="215"/>
  <c r="V100" i="215"/>
  <c r="W100" i="215" s="1"/>
  <c r="P102" i="215"/>
  <c r="T95" i="215" l="1"/>
  <c r="T64" i="215" s="1"/>
  <c r="F26" i="218"/>
  <c r="F27" i="218" s="1"/>
  <c r="F28" i="218" s="1"/>
  <c r="W45" i="215"/>
  <c r="W43" i="215" s="1"/>
  <c r="E11" i="214" s="1"/>
  <c r="W85" i="215"/>
  <c r="V85" i="215"/>
  <c r="V84" i="215" s="1"/>
  <c r="D15" i="214" s="1"/>
  <c r="V97" i="215"/>
  <c r="W97" i="215" s="1"/>
  <c r="P95" i="215"/>
  <c r="B16" i="214" s="1"/>
  <c r="W67" i="215"/>
  <c r="P52" i="215"/>
  <c r="B13" i="214" s="1"/>
  <c r="V53" i="215"/>
  <c r="W53" i="215" s="1"/>
  <c r="V75" i="215"/>
  <c r="V64" i="215" s="1"/>
  <c r="D14" i="214" s="1"/>
  <c r="V41" i="215"/>
  <c r="W41" i="215" s="1"/>
  <c r="V50" i="215"/>
  <c r="V48" i="215" s="1"/>
  <c r="D12" i="214" s="1"/>
  <c r="P48" i="215"/>
  <c r="B12" i="214" s="1"/>
  <c r="T9" i="215"/>
  <c r="V11" i="215"/>
  <c r="W11" i="215" s="1"/>
  <c r="P10" i="215"/>
  <c r="V58" i="215"/>
  <c r="W58" i="215" s="1"/>
  <c r="V102" i="215"/>
  <c r="W102" i="215" s="1"/>
  <c r="W30" i="215"/>
  <c r="V30" i="215"/>
  <c r="V22" i="215"/>
  <c r="W22" i="215" s="1"/>
  <c r="V19" i="215"/>
  <c r="W19" i="215" s="1"/>
  <c r="V14" i="215"/>
  <c r="W14" i="215" s="1"/>
  <c r="V95" i="215"/>
  <c r="D16" i="214" s="1"/>
  <c r="W87" i="215"/>
  <c r="W84" i="215" l="1"/>
  <c r="E15" i="214" s="1"/>
  <c r="W10" i="215"/>
  <c r="W95" i="215"/>
  <c r="E16" i="214" s="1"/>
  <c r="B10" i="214"/>
  <c r="P9" i="215"/>
  <c r="B9" i="214" s="1"/>
  <c r="V10" i="215"/>
  <c r="W50" i="215"/>
  <c r="W48" i="215" s="1"/>
  <c r="E12" i="214" s="1"/>
  <c r="W52" i="215"/>
  <c r="E13" i="214" s="1"/>
  <c r="W75" i="215"/>
  <c r="W64" i="215" s="1"/>
  <c r="E14" i="214" s="1"/>
  <c r="V52" i="215"/>
  <c r="D13" i="214" s="1"/>
  <c r="B18" i="214" l="1"/>
  <c r="V9" i="215"/>
  <c r="D9" i="214" s="1"/>
  <c r="D10" i="214"/>
  <c r="W9" i="215"/>
  <c r="E9" i="214" s="1"/>
  <c r="E10" i="214"/>
  <c r="B19" i="214" l="1"/>
  <c r="B21" i="214" s="1"/>
  <c r="G15" i="213"/>
  <c r="G16" i="213" s="1"/>
  <c r="C27" i="213"/>
  <c r="C25" i="213"/>
  <c r="C27" i="210"/>
  <c r="C25" i="210"/>
  <c r="M73" i="209"/>
  <c r="M72" i="209" s="1"/>
  <c r="E18" i="208" s="1"/>
  <c r="K73" i="209"/>
  <c r="K72" i="209" s="1"/>
  <c r="D18" i="208" s="1"/>
  <c r="I73" i="209"/>
  <c r="I72" i="209" s="1"/>
  <c r="C18" i="208" s="1"/>
  <c r="M70" i="209"/>
  <c r="M69" i="209" s="1"/>
  <c r="K70" i="209"/>
  <c r="K69" i="209" s="1"/>
  <c r="I70" i="209"/>
  <c r="I69" i="209" s="1"/>
  <c r="C17" i="208" s="1"/>
  <c r="M67" i="209"/>
  <c r="M66" i="209" s="1"/>
  <c r="E15" i="208" s="1"/>
  <c r="K67" i="209"/>
  <c r="K66" i="209" s="1"/>
  <c r="D15" i="208" s="1"/>
  <c r="I67" i="209"/>
  <c r="I66" i="209" s="1"/>
  <c r="C15" i="208" s="1"/>
  <c r="M65" i="209"/>
  <c r="K65" i="209"/>
  <c r="I65" i="209"/>
  <c r="M63" i="209"/>
  <c r="K63" i="209"/>
  <c r="I63" i="209"/>
  <c r="M62" i="209"/>
  <c r="K62" i="209"/>
  <c r="I62" i="209"/>
  <c r="M59" i="209"/>
  <c r="K59" i="209"/>
  <c r="I59" i="209"/>
  <c r="M57" i="209"/>
  <c r="K57" i="209"/>
  <c r="I57" i="209"/>
  <c r="M56" i="209"/>
  <c r="K56" i="209"/>
  <c r="I56" i="209"/>
  <c r="M54" i="209"/>
  <c r="K54" i="209"/>
  <c r="I54" i="209"/>
  <c r="M53" i="209"/>
  <c r="K53" i="209"/>
  <c r="I53" i="209"/>
  <c r="M51" i="209"/>
  <c r="K51" i="209"/>
  <c r="I51" i="209"/>
  <c r="M48" i="209"/>
  <c r="K48" i="209"/>
  <c r="I48" i="209"/>
  <c r="M46" i="209"/>
  <c r="K46" i="209"/>
  <c r="I46" i="209"/>
  <c r="M44" i="209"/>
  <c r="K44" i="209"/>
  <c r="I44" i="209"/>
  <c r="M42" i="209"/>
  <c r="K42" i="209"/>
  <c r="I42" i="209"/>
  <c r="M41" i="209"/>
  <c r="K41" i="209"/>
  <c r="I41" i="209"/>
  <c r="M39" i="209"/>
  <c r="K39" i="209"/>
  <c r="I39" i="209"/>
  <c r="M37" i="209"/>
  <c r="K37" i="209"/>
  <c r="I37" i="209"/>
  <c r="M34" i="209"/>
  <c r="K34" i="209"/>
  <c r="I34" i="209"/>
  <c r="M31" i="209"/>
  <c r="K31" i="209"/>
  <c r="I31" i="209"/>
  <c r="M28" i="209"/>
  <c r="K28" i="209"/>
  <c r="I28" i="209"/>
  <c r="M26" i="209"/>
  <c r="K26" i="209"/>
  <c r="I26" i="209"/>
  <c r="M24" i="209"/>
  <c r="K24" i="209"/>
  <c r="I24" i="209"/>
  <c r="M21" i="209"/>
  <c r="K21" i="209"/>
  <c r="I21" i="209"/>
  <c r="M19" i="209"/>
  <c r="K19" i="209"/>
  <c r="I19" i="209"/>
  <c r="M17" i="209"/>
  <c r="K17" i="209"/>
  <c r="I17" i="209"/>
  <c r="M15" i="209"/>
  <c r="K15" i="209"/>
  <c r="I15" i="209"/>
  <c r="M12" i="209"/>
  <c r="M11" i="209" s="1"/>
  <c r="M10" i="209" s="1"/>
  <c r="K12" i="209"/>
  <c r="K11" i="209" s="1"/>
  <c r="I12" i="209"/>
  <c r="I11" i="209" s="1"/>
  <c r="B18" i="208"/>
  <c r="A18" i="208"/>
  <c r="B17" i="208"/>
  <c r="A17" i="208"/>
  <c r="B16" i="208"/>
  <c r="A16" i="208"/>
  <c r="B15" i="208"/>
  <c r="A15" i="208"/>
  <c r="B14" i="208"/>
  <c r="A14" i="208"/>
  <c r="B13" i="208"/>
  <c r="A13" i="208"/>
  <c r="B12" i="208"/>
  <c r="A12" i="208"/>
  <c r="B11" i="208"/>
  <c r="A11" i="208"/>
  <c r="B10" i="208"/>
  <c r="A10" i="208"/>
  <c r="B9" i="208"/>
  <c r="A9" i="208"/>
  <c r="K36" i="209" l="1"/>
  <c r="D13" i="208" s="1"/>
  <c r="G18" i="213"/>
  <c r="G17" i="213"/>
  <c r="K68" i="209"/>
  <c r="D16" i="208" s="1"/>
  <c r="D17" i="208"/>
  <c r="E17" i="208"/>
  <c r="M68" i="209"/>
  <c r="E16" i="208" s="1"/>
  <c r="M14" i="209"/>
  <c r="E12" i="208" s="1"/>
  <c r="I14" i="209"/>
  <c r="C12" i="208" s="1"/>
  <c r="K61" i="209"/>
  <c r="D14" i="208" s="1"/>
  <c r="M61" i="209"/>
  <c r="E14" i="208" s="1"/>
  <c r="I61" i="209"/>
  <c r="C14" i="208" s="1"/>
  <c r="I36" i="209"/>
  <c r="C13" i="208" s="1"/>
  <c r="M36" i="209"/>
  <c r="E13" i="208" s="1"/>
  <c r="K14" i="209"/>
  <c r="D12" i="208" s="1"/>
  <c r="I10" i="209"/>
  <c r="C11" i="208"/>
  <c r="K10" i="209"/>
  <c r="D11" i="208"/>
  <c r="E10" i="208"/>
  <c r="E11" i="208"/>
  <c r="I68" i="209"/>
  <c r="C16" i="208" s="1"/>
  <c r="G15" i="207" s="1"/>
  <c r="C27" i="207"/>
  <c r="C25" i="207"/>
  <c r="M84" i="206"/>
  <c r="M83" i="206" s="1"/>
  <c r="E21" i="205" s="1"/>
  <c r="K84" i="206"/>
  <c r="K83" i="206" s="1"/>
  <c r="D21" i="205" s="1"/>
  <c r="I84" i="206"/>
  <c r="I83" i="206" s="1"/>
  <c r="C21" i="205" s="1"/>
  <c r="M81" i="206"/>
  <c r="M80" i="206" s="1"/>
  <c r="E20" i="205" s="1"/>
  <c r="K81" i="206"/>
  <c r="K80" i="206" s="1"/>
  <c r="D20" i="205" s="1"/>
  <c r="I81" i="206"/>
  <c r="I80" i="206" s="1"/>
  <c r="C20" i="205" s="1"/>
  <c r="M78" i="206"/>
  <c r="M77" i="206" s="1"/>
  <c r="E19" i="205" s="1"/>
  <c r="K78" i="206"/>
  <c r="K77" i="206" s="1"/>
  <c r="D19" i="205" s="1"/>
  <c r="I78" i="206"/>
  <c r="I77" i="206" s="1"/>
  <c r="C19" i="205" s="1"/>
  <c r="M76" i="206"/>
  <c r="K76" i="206"/>
  <c r="I76" i="206"/>
  <c r="M75" i="206"/>
  <c r="K75" i="206"/>
  <c r="I75" i="206"/>
  <c r="M74" i="206"/>
  <c r="K74" i="206"/>
  <c r="I74" i="206"/>
  <c r="M72" i="206"/>
  <c r="K72" i="206"/>
  <c r="I72" i="206"/>
  <c r="M70" i="206"/>
  <c r="K70" i="206"/>
  <c r="I70" i="206"/>
  <c r="M67" i="206"/>
  <c r="M66" i="206" s="1"/>
  <c r="E15" i="205" s="1"/>
  <c r="K67" i="206"/>
  <c r="K66" i="206" s="1"/>
  <c r="D15" i="205" s="1"/>
  <c r="I67" i="206"/>
  <c r="I66" i="206" s="1"/>
  <c r="C15" i="205" s="1"/>
  <c r="M65" i="206"/>
  <c r="K65" i="206"/>
  <c r="I65" i="206"/>
  <c r="M63" i="206"/>
  <c r="K63" i="206"/>
  <c r="I63" i="206"/>
  <c r="M62" i="206"/>
  <c r="K62" i="206"/>
  <c r="I62" i="206"/>
  <c r="M59" i="206"/>
  <c r="K59" i="206"/>
  <c r="I59" i="206"/>
  <c r="M55" i="206"/>
  <c r="K55" i="206"/>
  <c r="I55" i="206"/>
  <c r="M53" i="206"/>
  <c r="K53" i="206"/>
  <c r="I53" i="206"/>
  <c r="M51" i="206"/>
  <c r="K51" i="206"/>
  <c r="I51" i="206"/>
  <c r="M49" i="206"/>
  <c r="K49" i="206"/>
  <c r="I49" i="206"/>
  <c r="M47" i="206"/>
  <c r="K47" i="206"/>
  <c r="I47" i="206"/>
  <c r="M45" i="206"/>
  <c r="K45" i="206"/>
  <c r="I45" i="206"/>
  <c r="M44" i="206"/>
  <c r="K44" i="206"/>
  <c r="I44" i="206"/>
  <c r="M42" i="206"/>
  <c r="K42" i="206"/>
  <c r="I42" i="206"/>
  <c r="M40" i="206"/>
  <c r="K40" i="206"/>
  <c r="I40" i="206"/>
  <c r="M39" i="206"/>
  <c r="K39" i="206"/>
  <c r="I39" i="206"/>
  <c r="M37" i="206"/>
  <c r="K37" i="206"/>
  <c r="I37" i="206"/>
  <c r="M35" i="206"/>
  <c r="K35" i="206"/>
  <c r="I35" i="206"/>
  <c r="M33" i="206"/>
  <c r="K33" i="206"/>
  <c r="I33" i="206"/>
  <c r="M31" i="206"/>
  <c r="K31" i="206"/>
  <c r="I31" i="206"/>
  <c r="M29" i="206"/>
  <c r="K29" i="206"/>
  <c r="I29" i="206"/>
  <c r="M27" i="206"/>
  <c r="K27" i="206"/>
  <c r="I27" i="206"/>
  <c r="M25" i="206"/>
  <c r="K25" i="206"/>
  <c r="I25" i="206"/>
  <c r="M23" i="206"/>
  <c r="K23" i="206"/>
  <c r="I23" i="206"/>
  <c r="M21" i="206"/>
  <c r="K21" i="206"/>
  <c r="I21" i="206"/>
  <c r="M19" i="206"/>
  <c r="K19" i="206"/>
  <c r="I19" i="206"/>
  <c r="M16" i="206"/>
  <c r="K16" i="206"/>
  <c r="I16" i="206"/>
  <c r="M14" i="206"/>
  <c r="K14" i="206"/>
  <c r="I14" i="206"/>
  <c r="M12" i="206"/>
  <c r="K12" i="206"/>
  <c r="I12" i="206"/>
  <c r="B21" i="205"/>
  <c r="A21" i="205"/>
  <c r="B20" i="205"/>
  <c r="A20" i="205"/>
  <c r="B19" i="205"/>
  <c r="A19" i="205"/>
  <c r="B18" i="205"/>
  <c r="A18" i="205"/>
  <c r="B17" i="205"/>
  <c r="A17" i="205"/>
  <c r="B16" i="205"/>
  <c r="A16" i="205"/>
  <c r="B15" i="205"/>
  <c r="A15" i="205"/>
  <c r="B14" i="205"/>
  <c r="A14" i="205"/>
  <c r="B13" i="205"/>
  <c r="A13" i="205"/>
  <c r="B12" i="205"/>
  <c r="A12" i="205"/>
  <c r="B11" i="205"/>
  <c r="A11" i="205"/>
  <c r="B10" i="205"/>
  <c r="A10" i="205"/>
  <c r="B9" i="205"/>
  <c r="A9" i="205"/>
  <c r="C27" i="204"/>
  <c r="C25" i="204"/>
  <c r="M75" i="203"/>
  <c r="K75" i="203"/>
  <c r="I75" i="203"/>
  <c r="I74" i="203" s="1"/>
  <c r="C19" i="202" s="1"/>
  <c r="M74" i="203"/>
  <c r="E19" i="202" s="1"/>
  <c r="K74" i="203"/>
  <c r="D19" i="202" s="1"/>
  <c r="M72" i="203"/>
  <c r="K72" i="203"/>
  <c r="I72" i="203"/>
  <c r="M70" i="203"/>
  <c r="K70" i="203"/>
  <c r="I70" i="203"/>
  <c r="M68" i="203"/>
  <c r="M67" i="203" s="1"/>
  <c r="E18" i="202" s="1"/>
  <c r="K68" i="203"/>
  <c r="I68" i="203"/>
  <c r="K67" i="203"/>
  <c r="D18" i="202" s="1"/>
  <c r="M66" i="203"/>
  <c r="K66" i="203"/>
  <c r="I66" i="203"/>
  <c r="M64" i="203"/>
  <c r="K64" i="203"/>
  <c r="I64" i="203"/>
  <c r="M63" i="203"/>
  <c r="K63" i="203"/>
  <c r="I63" i="203"/>
  <c r="M60" i="203"/>
  <c r="K60" i="203"/>
  <c r="K59" i="203" s="1"/>
  <c r="D15" i="202" s="1"/>
  <c r="I60" i="203"/>
  <c r="I59" i="203" s="1"/>
  <c r="C15" i="202" s="1"/>
  <c r="M59" i="203"/>
  <c r="E15" i="202" s="1"/>
  <c r="M58" i="203"/>
  <c r="K58" i="203"/>
  <c r="I58" i="203"/>
  <c r="M56" i="203"/>
  <c r="K56" i="203"/>
  <c r="I56" i="203"/>
  <c r="M55" i="203"/>
  <c r="K55" i="203"/>
  <c r="I55" i="203"/>
  <c r="M53" i="203"/>
  <c r="K53" i="203"/>
  <c r="I53" i="203"/>
  <c r="M50" i="203"/>
  <c r="K50" i="203"/>
  <c r="I50" i="203"/>
  <c r="M48" i="203"/>
  <c r="K48" i="203"/>
  <c r="I48" i="203"/>
  <c r="M47" i="203"/>
  <c r="K47" i="203"/>
  <c r="I47" i="203"/>
  <c r="M45" i="203"/>
  <c r="K45" i="203"/>
  <c r="I45" i="203"/>
  <c r="M43" i="203"/>
  <c r="K43" i="203"/>
  <c r="I43" i="203"/>
  <c r="M41" i="203"/>
  <c r="K41" i="203"/>
  <c r="I41" i="203"/>
  <c r="M40" i="203"/>
  <c r="K40" i="203"/>
  <c r="I40" i="203"/>
  <c r="M38" i="203"/>
  <c r="K38" i="203"/>
  <c r="I38" i="203"/>
  <c r="M36" i="203"/>
  <c r="K36" i="203"/>
  <c r="I36" i="203"/>
  <c r="M34" i="203"/>
  <c r="K34" i="203"/>
  <c r="I34" i="203"/>
  <c r="M32" i="203"/>
  <c r="K32" i="203"/>
  <c r="I32" i="203"/>
  <c r="M31" i="203"/>
  <c r="K31" i="203"/>
  <c r="I31" i="203"/>
  <c r="M29" i="203"/>
  <c r="K29" i="203"/>
  <c r="I29" i="203"/>
  <c r="M27" i="203"/>
  <c r="K27" i="203"/>
  <c r="I27" i="203"/>
  <c r="M25" i="203"/>
  <c r="K25" i="203"/>
  <c r="I25" i="203"/>
  <c r="M23" i="203"/>
  <c r="K23" i="203"/>
  <c r="I23" i="203"/>
  <c r="M21" i="203"/>
  <c r="K21" i="203"/>
  <c r="I21" i="203"/>
  <c r="M19" i="203"/>
  <c r="K19" i="203"/>
  <c r="I19" i="203"/>
  <c r="M17" i="203"/>
  <c r="K17" i="203"/>
  <c r="I17" i="203"/>
  <c r="M12" i="203"/>
  <c r="M11" i="203" s="1"/>
  <c r="K12" i="203"/>
  <c r="K11" i="203" s="1"/>
  <c r="I12" i="203"/>
  <c r="I11" i="203" s="1"/>
  <c r="I10" i="203" s="1"/>
  <c r="B19" i="202"/>
  <c r="A19" i="202"/>
  <c r="B18" i="202"/>
  <c r="A18" i="202"/>
  <c r="B17" i="202"/>
  <c r="A17" i="202"/>
  <c r="B16" i="202"/>
  <c r="A16" i="202"/>
  <c r="B15" i="202"/>
  <c r="A15" i="202"/>
  <c r="B14" i="202"/>
  <c r="A14" i="202"/>
  <c r="B13" i="202"/>
  <c r="A13" i="202"/>
  <c r="B12" i="202"/>
  <c r="A12" i="202"/>
  <c r="B11" i="202"/>
  <c r="A11" i="202"/>
  <c r="B10" i="202"/>
  <c r="A10" i="202"/>
  <c r="B9" i="202"/>
  <c r="A9" i="202"/>
  <c r="C27" i="201"/>
  <c r="C25" i="201"/>
  <c r="G15" i="198"/>
  <c r="M97" i="200"/>
  <c r="M96" i="200" s="1"/>
  <c r="E20" i="199" s="1"/>
  <c r="K97" i="200"/>
  <c r="K96" i="200" s="1"/>
  <c r="D20" i="199" s="1"/>
  <c r="I97" i="200"/>
  <c r="I96" i="200" s="1"/>
  <c r="C20" i="199" s="1"/>
  <c r="M95" i="200"/>
  <c r="K95" i="200"/>
  <c r="I95" i="200"/>
  <c r="M93" i="200"/>
  <c r="K93" i="200"/>
  <c r="I93" i="200"/>
  <c r="M92" i="200"/>
  <c r="K92" i="200"/>
  <c r="I92" i="200"/>
  <c r="M90" i="200"/>
  <c r="K90" i="200"/>
  <c r="I90" i="200"/>
  <c r="M88" i="200"/>
  <c r="K88" i="200"/>
  <c r="I88" i="200"/>
  <c r="M83" i="200"/>
  <c r="K83" i="200"/>
  <c r="I83" i="200"/>
  <c r="M81" i="200"/>
  <c r="K81" i="200"/>
  <c r="I81" i="200"/>
  <c r="M79" i="200"/>
  <c r="K79" i="200"/>
  <c r="I79" i="200"/>
  <c r="M76" i="200"/>
  <c r="M75" i="200" s="1"/>
  <c r="E17" i="199" s="1"/>
  <c r="K76" i="200"/>
  <c r="K75" i="200" s="1"/>
  <c r="D17" i="199" s="1"/>
  <c r="I76" i="200"/>
  <c r="I75" i="200" s="1"/>
  <c r="C17" i="199" s="1"/>
  <c r="M70" i="200"/>
  <c r="K70" i="200"/>
  <c r="I70" i="200"/>
  <c r="M68" i="200"/>
  <c r="K68" i="200"/>
  <c r="I68" i="200"/>
  <c r="M66" i="200"/>
  <c r="K66" i="200"/>
  <c r="I66" i="200"/>
  <c r="M64" i="200"/>
  <c r="K64" i="200"/>
  <c r="I64" i="200"/>
  <c r="M63" i="200"/>
  <c r="K63" i="200"/>
  <c r="I63" i="200"/>
  <c r="M61" i="200"/>
  <c r="K61" i="200"/>
  <c r="I61" i="200"/>
  <c r="M58" i="200"/>
  <c r="M57" i="200" s="1"/>
  <c r="K58" i="200"/>
  <c r="K57" i="200" s="1"/>
  <c r="I58" i="200"/>
  <c r="I57" i="200" s="1"/>
  <c r="M55" i="200"/>
  <c r="K55" i="200"/>
  <c r="I55" i="200"/>
  <c r="I52" i="200" s="1"/>
  <c r="M53" i="200"/>
  <c r="K53" i="200"/>
  <c r="I53" i="200"/>
  <c r="M50" i="200"/>
  <c r="M49" i="200" s="1"/>
  <c r="E11" i="199" s="1"/>
  <c r="K50" i="200"/>
  <c r="K49" i="200" s="1"/>
  <c r="D11" i="199" s="1"/>
  <c r="I50" i="200"/>
  <c r="I49" i="200" s="1"/>
  <c r="C11" i="199" s="1"/>
  <c r="M47" i="200"/>
  <c r="K47" i="200"/>
  <c r="I47" i="200"/>
  <c r="M45" i="200"/>
  <c r="K45" i="200"/>
  <c r="I45" i="200"/>
  <c r="M41" i="200"/>
  <c r="K41" i="200"/>
  <c r="I41" i="200"/>
  <c r="M36" i="200"/>
  <c r="K36" i="200"/>
  <c r="I36" i="200"/>
  <c r="M32" i="200"/>
  <c r="K32" i="200"/>
  <c r="I32" i="200"/>
  <c r="M27" i="200"/>
  <c r="K27" i="200"/>
  <c r="I27" i="200"/>
  <c r="M23" i="200"/>
  <c r="K23" i="200"/>
  <c r="I23" i="200"/>
  <c r="M21" i="200"/>
  <c r="K21" i="200"/>
  <c r="I21" i="200"/>
  <c r="M17" i="200"/>
  <c r="K17" i="200"/>
  <c r="I17" i="200"/>
  <c r="M15" i="200"/>
  <c r="K15" i="200"/>
  <c r="I15" i="200"/>
  <c r="M13" i="200"/>
  <c r="K13" i="200"/>
  <c r="I13" i="200"/>
  <c r="M11" i="200"/>
  <c r="K11" i="200"/>
  <c r="I11" i="200"/>
  <c r="B20" i="199"/>
  <c r="A20" i="199"/>
  <c r="B19" i="199"/>
  <c r="A19" i="199"/>
  <c r="B18" i="199"/>
  <c r="A18" i="199"/>
  <c r="B17" i="199"/>
  <c r="A17" i="199"/>
  <c r="B16" i="199"/>
  <c r="A16" i="199"/>
  <c r="B15" i="199"/>
  <c r="A15" i="199"/>
  <c r="B14" i="199"/>
  <c r="A14" i="199"/>
  <c r="B13" i="199"/>
  <c r="A13" i="199"/>
  <c r="B12" i="199"/>
  <c r="A12" i="199"/>
  <c r="B11" i="199"/>
  <c r="A11" i="199"/>
  <c r="B10" i="199"/>
  <c r="A10" i="199"/>
  <c r="B9" i="199"/>
  <c r="A9" i="199"/>
  <c r="C27" i="198"/>
  <c r="C25" i="198"/>
  <c r="G15" i="195"/>
  <c r="M64" i="197"/>
  <c r="M63" i="197" s="1"/>
  <c r="E18" i="196" s="1"/>
  <c r="K64" i="197"/>
  <c r="K63" i="197" s="1"/>
  <c r="D18" i="196" s="1"/>
  <c r="I64" i="197"/>
  <c r="I63" i="197" s="1"/>
  <c r="C18" i="196" s="1"/>
  <c r="M62" i="197"/>
  <c r="K62" i="197"/>
  <c r="I62" i="197"/>
  <c r="M60" i="197"/>
  <c r="K60" i="197"/>
  <c r="I60" i="197"/>
  <c r="M59" i="197"/>
  <c r="K59" i="197"/>
  <c r="I59" i="197"/>
  <c r="M57" i="197"/>
  <c r="K57" i="197"/>
  <c r="I57" i="197"/>
  <c r="M55" i="197"/>
  <c r="K55" i="197"/>
  <c r="I55" i="197"/>
  <c r="M52" i="197"/>
  <c r="K52" i="197"/>
  <c r="I52" i="197"/>
  <c r="M50" i="197"/>
  <c r="K50" i="197"/>
  <c r="K49" i="197" s="1"/>
  <c r="D16" i="196" s="1"/>
  <c r="I50" i="197"/>
  <c r="I49" i="197" s="1"/>
  <c r="C16" i="196" s="1"/>
  <c r="M47" i="197"/>
  <c r="K47" i="197"/>
  <c r="I47" i="197"/>
  <c r="M45" i="197"/>
  <c r="M44" i="197" s="1"/>
  <c r="E15" i="196" s="1"/>
  <c r="K45" i="197"/>
  <c r="I45" i="197"/>
  <c r="M42" i="197"/>
  <c r="M41" i="197" s="1"/>
  <c r="K42" i="197"/>
  <c r="K41" i="197" s="1"/>
  <c r="I42" i="197"/>
  <c r="I41" i="197" s="1"/>
  <c r="I40" i="197" s="1"/>
  <c r="C13" i="196" s="1"/>
  <c r="M39" i="197"/>
  <c r="K39" i="197"/>
  <c r="I39" i="197"/>
  <c r="M37" i="197"/>
  <c r="K37" i="197"/>
  <c r="I37" i="197"/>
  <c r="M34" i="197"/>
  <c r="M33" i="197" s="1"/>
  <c r="E11" i="196" s="1"/>
  <c r="K34" i="197"/>
  <c r="K33" i="197" s="1"/>
  <c r="D11" i="196" s="1"/>
  <c r="I34" i="197"/>
  <c r="I33" i="197" s="1"/>
  <c r="C11" i="196" s="1"/>
  <c r="M31" i="197"/>
  <c r="K31" i="197"/>
  <c r="I31" i="197"/>
  <c r="M29" i="197"/>
  <c r="K29" i="197"/>
  <c r="I29" i="197"/>
  <c r="M27" i="197"/>
  <c r="K27" i="197"/>
  <c r="I27" i="197"/>
  <c r="M25" i="197"/>
  <c r="K25" i="197"/>
  <c r="I25" i="197"/>
  <c r="M23" i="197"/>
  <c r="K23" i="197"/>
  <c r="I23" i="197"/>
  <c r="M21" i="197"/>
  <c r="K21" i="197"/>
  <c r="I21" i="197"/>
  <c r="M19" i="197"/>
  <c r="K19" i="197"/>
  <c r="I19" i="197"/>
  <c r="M17" i="197"/>
  <c r="K17" i="197"/>
  <c r="I17" i="197"/>
  <c r="M15" i="197"/>
  <c r="K15" i="197"/>
  <c r="I15" i="197"/>
  <c r="M13" i="197"/>
  <c r="K13" i="197"/>
  <c r="I13" i="197"/>
  <c r="M12" i="197"/>
  <c r="K12" i="197"/>
  <c r="I12" i="197"/>
  <c r="M11" i="197"/>
  <c r="K11" i="197"/>
  <c r="I11" i="197"/>
  <c r="B18" i="196"/>
  <c r="A18" i="196"/>
  <c r="B17" i="196"/>
  <c r="A17" i="196"/>
  <c r="B16" i="196"/>
  <c r="A16" i="196"/>
  <c r="B15" i="196"/>
  <c r="A15" i="196"/>
  <c r="B14" i="196"/>
  <c r="A14" i="196"/>
  <c r="B13" i="196"/>
  <c r="A13" i="196"/>
  <c r="B12" i="196"/>
  <c r="A12" i="196"/>
  <c r="B11" i="196"/>
  <c r="A11" i="196"/>
  <c r="B10" i="196"/>
  <c r="A10" i="196"/>
  <c r="B9" i="196"/>
  <c r="A9" i="196"/>
  <c r="C27" i="195"/>
  <c r="C25" i="195"/>
  <c r="K52" i="200" l="1"/>
  <c r="D12" i="199" s="1"/>
  <c r="M60" i="200"/>
  <c r="E15" i="199" s="1"/>
  <c r="K65" i="200"/>
  <c r="D16" i="199" s="1"/>
  <c r="M54" i="203"/>
  <c r="E14" i="202" s="1"/>
  <c r="I60" i="200"/>
  <c r="C15" i="199" s="1"/>
  <c r="K44" i="197"/>
  <c r="D15" i="196" s="1"/>
  <c r="I44" i="197"/>
  <c r="C15" i="196" s="1"/>
  <c r="M62" i="203"/>
  <c r="M61" i="203" s="1"/>
  <c r="E16" i="202" s="1"/>
  <c r="M69" i="206"/>
  <c r="E17" i="205" s="1"/>
  <c r="K73" i="206"/>
  <c r="D18" i="205" s="1"/>
  <c r="I69" i="206"/>
  <c r="M54" i="197"/>
  <c r="E17" i="196" s="1"/>
  <c r="I65" i="200"/>
  <c r="C16" i="199" s="1"/>
  <c r="M65" i="200"/>
  <c r="E16" i="199" s="1"/>
  <c r="G19" i="213"/>
  <c r="G16" i="210"/>
  <c r="M9" i="209"/>
  <c r="E9" i="208" s="1"/>
  <c r="D10" i="208"/>
  <c r="K9" i="209"/>
  <c r="C10" i="208"/>
  <c r="I9" i="209"/>
  <c r="I73" i="206"/>
  <c r="C18" i="205" s="1"/>
  <c r="I18" i="206"/>
  <c r="C12" i="205" s="1"/>
  <c r="K61" i="206"/>
  <c r="D14" i="205" s="1"/>
  <c r="M11" i="206"/>
  <c r="M10" i="206" s="1"/>
  <c r="E10" i="205" s="1"/>
  <c r="M61" i="206"/>
  <c r="E14" i="205" s="1"/>
  <c r="I11" i="206"/>
  <c r="C11" i="205" s="1"/>
  <c r="K69" i="206"/>
  <c r="K68" i="206" s="1"/>
  <c r="D16" i="205" s="1"/>
  <c r="M73" i="206"/>
  <c r="E18" i="205" s="1"/>
  <c r="K11" i="206"/>
  <c r="D11" i="205" s="1"/>
  <c r="M41" i="206"/>
  <c r="E13" i="205" s="1"/>
  <c r="I41" i="206"/>
  <c r="C13" i="205" s="1"/>
  <c r="K41" i="206"/>
  <c r="D13" i="205" s="1"/>
  <c r="I61" i="206"/>
  <c r="C14" i="205" s="1"/>
  <c r="K18" i="206"/>
  <c r="D12" i="205" s="1"/>
  <c r="M18" i="206"/>
  <c r="E12" i="205" s="1"/>
  <c r="D17" i="205"/>
  <c r="C17" i="205"/>
  <c r="I54" i="203"/>
  <c r="C14" i="202" s="1"/>
  <c r="K16" i="203"/>
  <c r="D12" i="202" s="1"/>
  <c r="E11" i="202"/>
  <c r="M10" i="203"/>
  <c r="E10" i="202" s="1"/>
  <c r="I16" i="203"/>
  <c r="C12" i="202" s="1"/>
  <c r="K54" i="203"/>
  <c r="D14" i="202" s="1"/>
  <c r="K62" i="203"/>
  <c r="K61" i="203" s="1"/>
  <c r="D16" i="202" s="1"/>
  <c r="M16" i="203"/>
  <c r="E12" i="202" s="1"/>
  <c r="I67" i="203"/>
  <c r="C18" i="202" s="1"/>
  <c r="I33" i="203"/>
  <c r="C13" i="202" s="1"/>
  <c r="M33" i="203"/>
  <c r="E13" i="202" s="1"/>
  <c r="K33" i="203"/>
  <c r="D13" i="202" s="1"/>
  <c r="I62" i="203"/>
  <c r="I61" i="203" s="1"/>
  <c r="C16" i="202" s="1"/>
  <c r="G15" i="201" s="1"/>
  <c r="K10" i="203"/>
  <c r="D11" i="202"/>
  <c r="D17" i="202"/>
  <c r="C10" i="202"/>
  <c r="C11" i="202"/>
  <c r="I10" i="200"/>
  <c r="C10" i="199" s="1"/>
  <c r="K78" i="200"/>
  <c r="D18" i="199" s="1"/>
  <c r="K10" i="200"/>
  <c r="M78" i="200"/>
  <c r="E18" i="199" s="1"/>
  <c r="I78" i="200"/>
  <c r="I87" i="200"/>
  <c r="C19" i="199" s="1"/>
  <c r="K87" i="200"/>
  <c r="D19" i="199" s="1"/>
  <c r="M52" i="200"/>
  <c r="E12" i="199" s="1"/>
  <c r="K60" i="200"/>
  <c r="D15" i="199" s="1"/>
  <c r="M87" i="200"/>
  <c r="E19" i="199" s="1"/>
  <c r="D10" i="199"/>
  <c r="C14" i="199"/>
  <c r="I56" i="200"/>
  <c r="C13" i="199" s="1"/>
  <c r="K56" i="200"/>
  <c r="D13" i="199" s="1"/>
  <c r="D14" i="199"/>
  <c r="M56" i="200"/>
  <c r="E13" i="199" s="1"/>
  <c r="E14" i="199"/>
  <c r="C12" i="199"/>
  <c r="K40" i="197"/>
  <c r="D13" i="196" s="1"/>
  <c r="D14" i="196"/>
  <c r="I36" i="197"/>
  <c r="I10" i="197" s="1"/>
  <c r="I54" i="197"/>
  <c r="C17" i="196" s="1"/>
  <c r="K36" i="197"/>
  <c r="D12" i="196" s="1"/>
  <c r="M36" i="197"/>
  <c r="E12" i="196" s="1"/>
  <c r="M49" i="197"/>
  <c r="E16" i="196" s="1"/>
  <c r="K54" i="197"/>
  <c r="D17" i="196" s="1"/>
  <c r="E14" i="196"/>
  <c r="M40" i="197"/>
  <c r="E13" i="196" s="1"/>
  <c r="C14" i="196"/>
  <c r="C27" i="189"/>
  <c r="C25" i="189"/>
  <c r="C27" i="186"/>
  <c r="C25" i="186"/>
  <c r="C27" i="185"/>
  <c r="C25" i="185"/>
  <c r="N170" i="182"/>
  <c r="P170" i="182" s="1"/>
  <c r="N169" i="182"/>
  <c r="N166" i="182"/>
  <c r="R166" i="182" s="1"/>
  <c r="N165" i="182"/>
  <c r="T165" i="182" s="1"/>
  <c r="N162" i="182"/>
  <c r="T162" i="182" s="1"/>
  <c r="T161" i="182" s="1"/>
  <c r="N159" i="182"/>
  <c r="R159" i="182" s="1"/>
  <c r="R158" i="182" s="1"/>
  <c r="T152" i="182"/>
  <c r="T151" i="182" s="1"/>
  <c r="R152" i="182"/>
  <c r="R151" i="182" s="1"/>
  <c r="C19" i="181" s="1"/>
  <c r="N152" i="182"/>
  <c r="P152" i="182" s="1"/>
  <c r="R149" i="182"/>
  <c r="R148" i="182" s="1"/>
  <c r="C18" i="181" s="1"/>
  <c r="P149" i="182"/>
  <c r="V149" i="182" s="1"/>
  <c r="V148" i="182" s="1"/>
  <c r="D18" i="181" s="1"/>
  <c r="N149" i="182"/>
  <c r="T149" i="182" s="1"/>
  <c r="T148" i="182" s="1"/>
  <c r="N146" i="182"/>
  <c r="N145" i="182"/>
  <c r="N144" i="182"/>
  <c r="N143" i="182"/>
  <c r="P143" i="182" s="1"/>
  <c r="N142" i="182"/>
  <c r="N141" i="182"/>
  <c r="N140" i="182"/>
  <c r="T140" i="182" s="1"/>
  <c r="N139" i="182"/>
  <c r="N138" i="182"/>
  <c r="N137" i="182"/>
  <c r="N134" i="182"/>
  <c r="T134" i="182" s="1"/>
  <c r="N133" i="182"/>
  <c r="P133" i="182" s="1"/>
  <c r="N132" i="182"/>
  <c r="N131" i="182"/>
  <c r="P131" i="182" s="1"/>
  <c r="N127" i="182"/>
  <c r="T127" i="182" s="1"/>
  <c r="N126" i="182"/>
  <c r="N125" i="182"/>
  <c r="N122" i="182"/>
  <c r="P122" i="182" s="1"/>
  <c r="N121" i="182"/>
  <c r="T120" i="182"/>
  <c r="N120" i="182"/>
  <c r="P120" i="182" s="1"/>
  <c r="N119" i="182"/>
  <c r="N116" i="182"/>
  <c r="T116" i="182" s="1"/>
  <c r="N113" i="182"/>
  <c r="N112" i="182"/>
  <c r="R112" i="182" s="1"/>
  <c r="N110" i="182"/>
  <c r="T110" i="182" s="1"/>
  <c r="N108" i="182"/>
  <c r="N107" i="182"/>
  <c r="T107" i="182" s="1"/>
  <c r="N105" i="182"/>
  <c r="R105" i="182" s="1"/>
  <c r="N103" i="182"/>
  <c r="R103" i="182" s="1"/>
  <c r="N100" i="182"/>
  <c r="T97" i="182"/>
  <c r="N97" i="182"/>
  <c r="R97" i="182" s="1"/>
  <c r="N93" i="182"/>
  <c r="T93" i="182" s="1"/>
  <c r="N90" i="182"/>
  <c r="T88" i="182"/>
  <c r="N88" i="182"/>
  <c r="P88" i="182" s="1"/>
  <c r="N86" i="182"/>
  <c r="N83" i="182"/>
  <c r="N82" i="182"/>
  <c r="N80" i="182"/>
  <c r="N78" i="182"/>
  <c r="N75" i="182"/>
  <c r="T75" i="182" s="1"/>
  <c r="N72" i="182"/>
  <c r="T72" i="182" s="1"/>
  <c r="N70" i="182"/>
  <c r="N68" i="182"/>
  <c r="P68" i="182" s="1"/>
  <c r="N65" i="182"/>
  <c r="R65" i="182" s="1"/>
  <c r="N62" i="182"/>
  <c r="N49" i="182"/>
  <c r="P43" i="182"/>
  <c r="V43" i="182" s="1"/>
  <c r="N43" i="182"/>
  <c r="R43" i="182" s="1"/>
  <c r="N37" i="182"/>
  <c r="R37" i="182" s="1"/>
  <c r="N31" i="182"/>
  <c r="T31" i="182" s="1"/>
  <c r="N27" i="182"/>
  <c r="T27" i="182" s="1"/>
  <c r="N25" i="182"/>
  <c r="P25" i="182" s="1"/>
  <c r="N22" i="182"/>
  <c r="N19" i="182"/>
  <c r="N16" i="182"/>
  <c r="N13" i="182"/>
  <c r="N12" i="182"/>
  <c r="R12" i="182" s="1"/>
  <c r="N11" i="182"/>
  <c r="R11" i="182" s="1"/>
  <c r="C28" i="181"/>
  <c r="A23" i="181"/>
  <c r="A22" i="181"/>
  <c r="A21" i="181"/>
  <c r="C20" i="181"/>
  <c r="A20" i="181"/>
  <c r="A19" i="181"/>
  <c r="A18" i="181"/>
  <c r="A17" i="181"/>
  <c r="A16" i="181"/>
  <c r="A15" i="181"/>
  <c r="A14" i="181"/>
  <c r="A13" i="181"/>
  <c r="A12" i="181"/>
  <c r="A11" i="181"/>
  <c r="A10" i="181"/>
  <c r="C27" i="180"/>
  <c r="C25" i="180"/>
  <c r="R165" i="182" l="1"/>
  <c r="T12" i="182"/>
  <c r="P107" i="182"/>
  <c r="M75" i="209"/>
  <c r="E19" i="208" s="1"/>
  <c r="P12" i="182"/>
  <c r="V12" i="182" s="1"/>
  <c r="R68" i="182"/>
  <c r="E17" i="202"/>
  <c r="T103" i="182"/>
  <c r="R107" i="182"/>
  <c r="C18" i="199"/>
  <c r="I9" i="200"/>
  <c r="C9" i="199" s="1"/>
  <c r="G14" i="198" s="1"/>
  <c r="G16" i="198" s="1"/>
  <c r="I9" i="197"/>
  <c r="C9" i="196" s="1"/>
  <c r="G14" i="195" s="1"/>
  <c r="I68" i="206"/>
  <c r="C16" i="205" s="1"/>
  <c r="G15" i="204" s="1"/>
  <c r="F26" i="213"/>
  <c r="F27" i="213" s="1"/>
  <c r="F28" i="213" s="1"/>
  <c r="C19" i="4"/>
  <c r="R83" i="182"/>
  <c r="P83" i="182"/>
  <c r="T121" i="182"/>
  <c r="R121" i="182"/>
  <c r="T16" i="182"/>
  <c r="R16" i="182"/>
  <c r="T62" i="182"/>
  <c r="R62" i="182"/>
  <c r="P126" i="182"/>
  <c r="W126" i="182" s="1"/>
  <c r="R126" i="182"/>
  <c r="R108" i="182"/>
  <c r="T108" i="182"/>
  <c r="P141" i="182"/>
  <c r="V141" i="182" s="1"/>
  <c r="W141" i="182" s="1"/>
  <c r="T141" i="182"/>
  <c r="T83" i="182"/>
  <c r="P19" i="182"/>
  <c r="V19" i="182" s="1"/>
  <c r="W19" i="182" s="1"/>
  <c r="R19" i="182"/>
  <c r="R75" i="182"/>
  <c r="P75" i="182"/>
  <c r="V75" i="182" s="1"/>
  <c r="T113" i="182"/>
  <c r="R113" i="182"/>
  <c r="P137" i="182"/>
  <c r="V137" i="182" s="1"/>
  <c r="W137" i="182" s="1"/>
  <c r="T137" i="182"/>
  <c r="R137" i="182"/>
  <c r="T144" i="182"/>
  <c r="R144" i="182"/>
  <c r="T78" i="182"/>
  <c r="R78" i="182"/>
  <c r="P78" i="182"/>
  <c r="V78" i="182" s="1"/>
  <c r="W78" i="182" s="1"/>
  <c r="P139" i="182"/>
  <c r="V139" i="182" s="1"/>
  <c r="W139" i="182" s="1"/>
  <c r="R139" i="182"/>
  <c r="T139" i="182"/>
  <c r="R116" i="182"/>
  <c r="P116" i="182"/>
  <c r="P145" i="182"/>
  <c r="R145" i="182"/>
  <c r="P62" i="182"/>
  <c r="V62" i="182" s="1"/>
  <c r="W62" i="182" s="1"/>
  <c r="T90" i="182"/>
  <c r="R90" i="182"/>
  <c r="T82" i="182"/>
  <c r="R82" i="182"/>
  <c r="T131" i="182"/>
  <c r="G18" i="210"/>
  <c r="G17" i="210"/>
  <c r="T43" i="182"/>
  <c r="T68" i="182"/>
  <c r="C12" i="196"/>
  <c r="M9" i="203"/>
  <c r="M77" i="203" s="1"/>
  <c r="E20" i="202" s="1"/>
  <c r="C9" i="208"/>
  <c r="G14" i="207" s="1"/>
  <c r="G16" i="207" s="1"/>
  <c r="I75" i="209"/>
  <c r="C19" i="208" s="1"/>
  <c r="K75" i="209"/>
  <c r="D19" i="208" s="1"/>
  <c r="D9" i="208"/>
  <c r="I10" i="206"/>
  <c r="C10" i="205" s="1"/>
  <c r="E11" i="205"/>
  <c r="K10" i="206"/>
  <c r="K9" i="206" s="1"/>
  <c r="M9" i="206"/>
  <c r="E9" i="205" s="1"/>
  <c r="M68" i="206"/>
  <c r="E16" i="205" s="1"/>
  <c r="C17" i="202"/>
  <c r="I9" i="203"/>
  <c r="C9" i="202" s="1"/>
  <c r="G14" i="201" s="1"/>
  <c r="G16" i="201" s="1"/>
  <c r="D10" i="202"/>
  <c r="K9" i="203"/>
  <c r="K9" i="200"/>
  <c r="K100" i="200" s="1"/>
  <c r="D22" i="199" s="1"/>
  <c r="M10" i="200"/>
  <c r="E10" i="199" s="1"/>
  <c r="M10" i="197"/>
  <c r="E10" i="196" s="1"/>
  <c r="K10" i="197"/>
  <c r="D10" i="196" s="1"/>
  <c r="C10" i="196"/>
  <c r="V68" i="182"/>
  <c r="W68" i="182" s="1"/>
  <c r="T65" i="182"/>
  <c r="T133" i="182"/>
  <c r="T170" i="182"/>
  <c r="R27" i="182"/>
  <c r="P82" i="182"/>
  <c r="V82" i="182" s="1"/>
  <c r="W82" i="182" s="1"/>
  <c r="R88" i="182"/>
  <c r="P97" i="182"/>
  <c r="P113" i="182"/>
  <c r="V113" i="182" s="1"/>
  <c r="W113" i="182" s="1"/>
  <c r="R120" i="182"/>
  <c r="R141" i="182"/>
  <c r="R162" i="182"/>
  <c r="R161" i="182" s="1"/>
  <c r="C21" i="181" s="1"/>
  <c r="T19" i="182"/>
  <c r="P31" i="182"/>
  <c r="V31" i="182" s="1"/>
  <c r="W31" i="182" s="1"/>
  <c r="P65" i="182"/>
  <c r="V65" i="182" s="1"/>
  <c r="P110" i="182"/>
  <c r="T126" i="182"/>
  <c r="R133" i="182"/>
  <c r="T145" i="182"/>
  <c r="P165" i="182"/>
  <c r="V165" i="182" s="1"/>
  <c r="R170" i="182"/>
  <c r="P93" i="182"/>
  <c r="R122" i="182"/>
  <c r="R31" i="182"/>
  <c r="R110" i="182"/>
  <c r="W12" i="182"/>
  <c r="W43" i="182"/>
  <c r="P72" i="182"/>
  <c r="V72" i="182" s="1"/>
  <c r="W72" i="182" s="1"/>
  <c r="R127" i="182"/>
  <c r="R143" i="182"/>
  <c r="P148" i="182"/>
  <c r="B18" i="181" s="1"/>
  <c r="P11" i="182"/>
  <c r="V11" i="182" s="1"/>
  <c r="R25" i="182"/>
  <c r="P37" i="182"/>
  <c r="V37" i="182" s="1"/>
  <c r="R72" i="182"/>
  <c r="V83" i="182"/>
  <c r="P103" i="182"/>
  <c r="V116" i="182"/>
  <c r="W116" i="182" s="1"/>
  <c r="R134" i="182"/>
  <c r="T143" i="182"/>
  <c r="P166" i="182"/>
  <c r="T11" i="182"/>
  <c r="T10" i="182" s="1"/>
  <c r="T25" i="182"/>
  <c r="T37" i="182"/>
  <c r="R93" i="182"/>
  <c r="R92" i="182" s="1"/>
  <c r="C14" i="181" s="1"/>
  <c r="P108" i="182"/>
  <c r="T122" i="182"/>
  <c r="R131" i="182"/>
  <c r="R140" i="182"/>
  <c r="T166" i="182"/>
  <c r="T164" i="182" s="1"/>
  <c r="R80" i="182"/>
  <c r="P80" i="182"/>
  <c r="T80" i="182"/>
  <c r="T86" i="182"/>
  <c r="T85" i="182" s="1"/>
  <c r="R86" i="182"/>
  <c r="P86" i="182"/>
  <c r="T138" i="182"/>
  <c r="R138" i="182"/>
  <c r="P138" i="182"/>
  <c r="T22" i="182"/>
  <c r="R22" i="182"/>
  <c r="R15" i="182" s="1"/>
  <c r="C11" i="181" s="1"/>
  <c r="V88" i="182"/>
  <c r="W88" i="182" s="1"/>
  <c r="V122" i="182"/>
  <c r="W122" i="182" s="1"/>
  <c r="V145" i="182"/>
  <c r="W145" i="182" s="1"/>
  <c r="P22" i="182"/>
  <c r="T119" i="182"/>
  <c r="R119" i="182"/>
  <c r="P119" i="182"/>
  <c r="T142" i="182"/>
  <c r="R142" i="182"/>
  <c r="P142" i="182"/>
  <c r="V25" i="182"/>
  <c r="W25" i="182" s="1"/>
  <c r="R70" i="182"/>
  <c r="P70" i="182"/>
  <c r="T70" i="182"/>
  <c r="V120" i="182"/>
  <c r="W120" i="182" s="1"/>
  <c r="V131" i="182"/>
  <c r="W131" i="182" s="1"/>
  <c r="V143" i="182"/>
  <c r="W143" i="182" s="1"/>
  <c r="W149" i="182"/>
  <c r="W148" i="182" s="1"/>
  <c r="E18" i="181" s="1"/>
  <c r="T125" i="182"/>
  <c r="R125" i="182"/>
  <c r="P125" i="182"/>
  <c r="T146" i="182"/>
  <c r="R146" i="182"/>
  <c r="P146" i="182"/>
  <c r="W152" i="182"/>
  <c r="W151" i="182" s="1"/>
  <c r="E19" i="181" s="1"/>
  <c r="V152" i="182"/>
  <c r="V151" i="182" s="1"/>
  <c r="D19" i="181" s="1"/>
  <c r="P151" i="182"/>
  <c r="B19" i="181" s="1"/>
  <c r="T169" i="182"/>
  <c r="T168" i="182" s="1"/>
  <c r="R169" i="182"/>
  <c r="P169" i="182"/>
  <c r="V126" i="182"/>
  <c r="V170" i="182"/>
  <c r="W170" i="182" s="1"/>
  <c r="R49" i="182"/>
  <c r="P49" i="182"/>
  <c r="T49" i="182"/>
  <c r="T100" i="182"/>
  <c r="T99" i="182" s="1"/>
  <c r="R100" i="182"/>
  <c r="R99" i="182" s="1"/>
  <c r="C15" i="181" s="1"/>
  <c r="P100" i="182"/>
  <c r="T132" i="182"/>
  <c r="R132" i="182"/>
  <c r="P132" i="182"/>
  <c r="R13" i="182"/>
  <c r="R10" i="182" s="1"/>
  <c r="P13" i="182"/>
  <c r="T13" i="182"/>
  <c r="T92" i="182"/>
  <c r="V107" i="182"/>
  <c r="W107" i="182" s="1"/>
  <c r="V133" i="182"/>
  <c r="W133" i="182" s="1"/>
  <c r="R164" i="182"/>
  <c r="C22" i="181" s="1"/>
  <c r="T105" i="182"/>
  <c r="T112" i="182"/>
  <c r="T159" i="182"/>
  <c r="T158" i="182" s="1"/>
  <c r="P16" i="182"/>
  <c r="P27" i="182"/>
  <c r="P90" i="182"/>
  <c r="P121" i="182"/>
  <c r="P127" i="182"/>
  <c r="P134" i="182"/>
  <c r="P140" i="182"/>
  <c r="P144" i="182"/>
  <c r="P162" i="182"/>
  <c r="P105" i="182"/>
  <c r="P112" i="182"/>
  <c r="P159" i="182"/>
  <c r="I77" i="203" l="1"/>
  <c r="C20" i="202" s="1"/>
  <c r="E9" i="202"/>
  <c r="R102" i="182"/>
  <c r="C16" i="181" s="1"/>
  <c r="T15" i="182"/>
  <c r="R168" i="182"/>
  <c r="C23" i="181" s="1"/>
  <c r="I9" i="206"/>
  <c r="C9" i="205" s="1"/>
  <c r="G14" i="204" s="1"/>
  <c r="W83" i="182"/>
  <c r="I100" i="200"/>
  <c r="C22" i="199" s="1"/>
  <c r="G16" i="204"/>
  <c r="G17" i="204" s="1"/>
  <c r="G18" i="207"/>
  <c r="G17" i="207"/>
  <c r="G18" i="201"/>
  <c r="G17" i="201"/>
  <c r="G19" i="210"/>
  <c r="V93" i="182"/>
  <c r="W93" i="182" s="1"/>
  <c r="D9" i="199"/>
  <c r="K9" i="197"/>
  <c r="W65" i="182"/>
  <c r="T118" i="182"/>
  <c r="P164" i="182"/>
  <c r="B22" i="181" s="1"/>
  <c r="M9" i="197"/>
  <c r="M67" i="197" s="1"/>
  <c r="E20" i="196" s="1"/>
  <c r="I86" i="206"/>
  <c r="C22" i="205" s="1"/>
  <c r="M9" i="200"/>
  <c r="M100" i="200" s="1"/>
  <c r="E22" i="199" s="1"/>
  <c r="W75" i="182"/>
  <c r="G18" i="198"/>
  <c r="G17" i="198"/>
  <c r="D10" i="205"/>
  <c r="M86" i="206"/>
  <c r="E22" i="205" s="1"/>
  <c r="K86" i="206"/>
  <c r="D22" i="205" s="1"/>
  <c r="D9" i="205"/>
  <c r="D9" i="202"/>
  <c r="K77" i="203"/>
  <c r="D20" i="202" s="1"/>
  <c r="I67" i="197"/>
  <c r="C20" i="196" s="1"/>
  <c r="G16" i="195"/>
  <c r="K67" i="197"/>
  <c r="D20" i="196" s="1"/>
  <c r="D9" i="196"/>
  <c r="V108" i="182"/>
  <c r="W108" i="182" s="1"/>
  <c r="V103" i="182"/>
  <c r="W103" i="182" s="1"/>
  <c r="T30" i="182"/>
  <c r="P92" i="182"/>
  <c r="B14" i="181" s="1"/>
  <c r="V166" i="182"/>
  <c r="W166" i="182" s="1"/>
  <c r="W37" i="182"/>
  <c r="R85" i="182"/>
  <c r="C13" i="181" s="1"/>
  <c r="V110" i="182"/>
  <c r="W110" i="182" s="1"/>
  <c r="V97" i="182"/>
  <c r="W11" i="182"/>
  <c r="R30" i="182"/>
  <c r="C12" i="181" s="1"/>
  <c r="P161" i="182"/>
  <c r="B21" i="181" s="1"/>
  <c r="V162" i="182"/>
  <c r="V161" i="182" s="1"/>
  <c r="D21" i="181" s="1"/>
  <c r="P15" i="182"/>
  <c r="B11" i="181" s="1"/>
  <c r="V16" i="182"/>
  <c r="W16" i="182" s="1"/>
  <c r="V144" i="182"/>
  <c r="W144" i="182" s="1"/>
  <c r="W165" i="182"/>
  <c r="V125" i="182"/>
  <c r="W125" i="182" s="1"/>
  <c r="V80" i="182"/>
  <c r="W80" i="182" s="1"/>
  <c r="V140" i="182"/>
  <c r="W140" i="182" s="1"/>
  <c r="V22" i="182"/>
  <c r="W22" i="182" s="1"/>
  <c r="V134" i="182"/>
  <c r="W134" i="182" s="1"/>
  <c r="T102" i="182"/>
  <c r="V49" i="182"/>
  <c r="W49" i="182" s="1"/>
  <c r="P118" i="182"/>
  <c r="B17" i="181" s="1"/>
  <c r="V119" i="182"/>
  <c r="V127" i="182"/>
  <c r="W127" i="182" s="1"/>
  <c r="V132" i="182"/>
  <c r="W132" i="182" s="1"/>
  <c r="P30" i="182"/>
  <c r="B12" i="181" s="1"/>
  <c r="R118" i="182"/>
  <c r="C17" i="181" s="1"/>
  <c r="V159" i="182"/>
  <c r="V158" i="182" s="1"/>
  <c r="D20" i="181" s="1"/>
  <c r="P158" i="182"/>
  <c r="B20" i="181" s="1"/>
  <c r="V121" i="182"/>
  <c r="W121" i="182" s="1"/>
  <c r="V13" i="182"/>
  <c r="V10" i="182" s="1"/>
  <c r="P10" i="182"/>
  <c r="P85" i="182"/>
  <c r="B13" i="181" s="1"/>
  <c r="V86" i="182"/>
  <c r="V112" i="182"/>
  <c r="W112" i="182" s="1"/>
  <c r="V90" i="182"/>
  <c r="W90" i="182" s="1"/>
  <c r="C10" i="181"/>
  <c r="V146" i="182"/>
  <c r="W146" i="182" s="1"/>
  <c r="P102" i="182"/>
  <c r="B16" i="181" s="1"/>
  <c r="V105" i="182"/>
  <c r="V27" i="182"/>
  <c r="W27" i="182" s="1"/>
  <c r="P99" i="182"/>
  <c r="B15" i="181" s="1"/>
  <c r="V100" i="182"/>
  <c r="V99" i="182" s="1"/>
  <c r="D15" i="181" s="1"/>
  <c r="V138" i="182"/>
  <c r="W138" i="182" s="1"/>
  <c r="P168" i="182"/>
  <c r="B23" i="181" s="1"/>
  <c r="V169" i="182"/>
  <c r="V168" i="182" s="1"/>
  <c r="D23" i="181" s="1"/>
  <c r="V70" i="182"/>
  <c r="W70" i="182" s="1"/>
  <c r="V142" i="182"/>
  <c r="W142" i="182" s="1"/>
  <c r="E9" i="199" l="1"/>
  <c r="G19" i="207"/>
  <c r="C14" i="4" s="1"/>
  <c r="G18" i="204"/>
  <c r="G19" i="204" s="1"/>
  <c r="V92" i="182"/>
  <c r="D14" i="181" s="1"/>
  <c r="G19" i="201"/>
  <c r="F26" i="210"/>
  <c r="F27" i="210" s="1"/>
  <c r="F28" i="210" s="1"/>
  <c r="C24" i="4"/>
  <c r="C18" i="4" s="1"/>
  <c r="W169" i="182"/>
  <c r="W168" i="182" s="1"/>
  <c r="E23" i="181" s="1"/>
  <c r="T9" i="182"/>
  <c r="E9" i="196"/>
  <c r="W97" i="182"/>
  <c r="W92" i="182" s="1"/>
  <c r="E14" i="181" s="1"/>
  <c r="G19" i="198"/>
  <c r="V85" i="182"/>
  <c r="D13" i="181" s="1"/>
  <c r="G18" i="195"/>
  <c r="G17" i="195"/>
  <c r="W13" i="182"/>
  <c r="W10" i="182" s="1"/>
  <c r="E10" i="181" s="1"/>
  <c r="V102" i="182"/>
  <c r="D16" i="181" s="1"/>
  <c r="V164" i="182"/>
  <c r="D22" i="181" s="1"/>
  <c r="V30" i="182"/>
  <c r="D12" i="181" s="1"/>
  <c r="W164" i="182"/>
  <c r="E22" i="181" s="1"/>
  <c r="W30" i="182"/>
  <c r="E12" i="181" s="1"/>
  <c r="G16" i="185"/>
  <c r="D10" i="181"/>
  <c r="V15" i="182"/>
  <c r="D11" i="181" s="1"/>
  <c r="P9" i="182"/>
  <c r="B9" i="181" s="1"/>
  <c r="B10" i="181"/>
  <c r="W105" i="182"/>
  <c r="W102" i="182" s="1"/>
  <c r="E16" i="181" s="1"/>
  <c r="W15" i="182"/>
  <c r="E11" i="181" s="1"/>
  <c r="W100" i="182"/>
  <c r="W99" i="182" s="1"/>
  <c r="E15" i="181" s="1"/>
  <c r="W86" i="182"/>
  <c r="W85" i="182" s="1"/>
  <c r="E13" i="181" s="1"/>
  <c r="W162" i="182"/>
  <c r="W161" i="182" s="1"/>
  <c r="E21" i="181" s="1"/>
  <c r="R9" i="182"/>
  <c r="C9" i="181" s="1"/>
  <c r="V118" i="182"/>
  <c r="D17" i="181" s="1"/>
  <c r="W159" i="182"/>
  <c r="W158" i="182" s="1"/>
  <c r="E20" i="181" s="1"/>
  <c r="W119" i="182"/>
  <c r="W118" i="182" s="1"/>
  <c r="E17" i="181" s="1"/>
  <c r="C25" i="1"/>
  <c r="C27" i="1"/>
  <c r="F26" i="207" l="1"/>
  <c r="F27" i="207" s="1"/>
  <c r="F28" i="207" s="1"/>
  <c r="F26" i="204"/>
  <c r="F27" i="204" s="1"/>
  <c r="F28" i="204" s="1"/>
  <c r="C13" i="4"/>
  <c r="F26" i="198"/>
  <c r="F27" i="198" s="1"/>
  <c r="F28" i="198" s="1"/>
  <c r="C16" i="4"/>
  <c r="F26" i="201"/>
  <c r="F27" i="201" s="1"/>
  <c r="F28" i="201" s="1"/>
  <c r="C12" i="4"/>
  <c r="G19" i="195"/>
  <c r="G16" i="186"/>
  <c r="G18" i="185"/>
  <c r="G17" i="185"/>
  <c r="B25" i="181"/>
  <c r="G15" i="180" s="1"/>
  <c r="W9" i="182"/>
  <c r="E9" i="181" s="1"/>
  <c r="V9" i="182"/>
  <c r="D9" i="181" s="1"/>
  <c r="F26" i="195" l="1"/>
  <c r="F27" i="195" s="1"/>
  <c r="F28" i="195" s="1"/>
  <c r="C15" i="4"/>
  <c r="C11" i="4" s="1"/>
  <c r="G16" i="1"/>
  <c r="G16" i="189"/>
  <c r="G18" i="186"/>
  <c r="G17" i="186"/>
  <c r="G19" i="185"/>
  <c r="B26" i="181"/>
  <c r="B28" i="181" s="1"/>
  <c r="G16" i="180"/>
  <c r="F26" i="185" l="1"/>
  <c r="F27" i="185" s="1"/>
  <c r="F28" i="185" s="1"/>
  <c r="C7" i="4"/>
  <c r="G17" i="1"/>
  <c r="G18" i="1"/>
  <c r="G18" i="189"/>
  <c r="G17" i="189"/>
  <c r="G19" i="186"/>
  <c r="G18" i="180"/>
  <c r="G17" i="180"/>
  <c r="G19" i="1" l="1"/>
  <c r="F26" i="1" s="1"/>
  <c r="F27" i="1" s="1"/>
  <c r="F28" i="1" s="1"/>
  <c r="G19" i="180"/>
  <c r="F26" i="180"/>
  <c r="F27" i="180" s="1"/>
  <c r="F28" i="180" s="1"/>
  <c r="C6" i="4"/>
  <c r="G19" i="189"/>
  <c r="C9" i="4" s="1"/>
  <c r="F26" i="186"/>
  <c r="F27" i="186" s="1"/>
  <c r="F28" i="186" s="1"/>
  <c r="C8" i="4"/>
  <c r="C5" i="4"/>
  <c r="F26" i="189" l="1"/>
  <c r="F27" i="189" s="1"/>
  <c r="F28" i="189" s="1"/>
  <c r="C4" i="4"/>
  <c r="C35" i="4" s="1"/>
  <c r="C36" i="4" l="1"/>
  <c r="C37" i="4" s="1"/>
</calcChain>
</file>

<file path=xl/sharedStrings.xml><?xml version="1.0" encoding="utf-8"?>
<sst xmlns="http://schemas.openxmlformats.org/spreadsheetml/2006/main" count="12404" uniqueCount="1996">
  <si>
    <t>Rozpočet</t>
  </si>
  <si>
    <t xml:space="preserve">JKSO </t>
  </si>
  <si>
    <t>Objekt</t>
  </si>
  <si>
    <t>Název objektu</t>
  </si>
  <si>
    <t xml:space="preserve">SKP </t>
  </si>
  <si>
    <t xml:space="preserve"> </t>
  </si>
  <si>
    <t>Měrná jednotka</t>
  </si>
  <si>
    <t>Stavba</t>
  </si>
  <si>
    <t>Název stavby</t>
  </si>
  <si>
    <t>Počet jednotek</t>
  </si>
  <si>
    <t>Náklady na m.j.</t>
  </si>
  <si>
    <t>Projektant</t>
  </si>
  <si>
    <t>Typ rozpočtu</t>
  </si>
  <si>
    <t>Objednatel</t>
  </si>
  <si>
    <t>Dodavatel</t>
  </si>
  <si>
    <t xml:space="preserve">Zakázkové číslo </t>
  </si>
  <si>
    <t>Rozpočtoval</t>
  </si>
  <si>
    <t>Počet listů</t>
  </si>
  <si>
    <t>Vypracoval</t>
  </si>
  <si>
    <t>Za zhotovitele</t>
  </si>
  <si>
    <t>Za objednatele</t>
  </si>
  <si>
    <t>Jméno :</t>
  </si>
  <si>
    <t>Datum :</t>
  </si>
  <si>
    <t>Podpis :</t>
  </si>
  <si>
    <t>Podpis:</t>
  </si>
  <si>
    <t>Základ pro DPH</t>
  </si>
  <si>
    <t xml:space="preserve">%  </t>
  </si>
  <si>
    <t>DPH</t>
  </si>
  <si>
    <t xml:space="preserve">% </t>
  </si>
  <si>
    <t>HSV</t>
  </si>
  <si>
    <t>PSV</t>
  </si>
  <si>
    <t>Rozpis ceny</t>
  </si>
  <si>
    <t>Název</t>
  </si>
  <si>
    <t>Celkem</t>
  </si>
  <si>
    <t>Sedlec kotelna</t>
  </si>
  <si>
    <t>1</t>
  </si>
  <si>
    <t>Ošetřovna</t>
  </si>
  <si>
    <t xml:space="preserve">   </t>
  </si>
  <si>
    <t>3</t>
  </si>
  <si>
    <t>Svislé a kompletní konstrukce</t>
  </si>
  <si>
    <t>783</t>
  </si>
  <si>
    <t>784</t>
  </si>
  <si>
    <t>ON</t>
  </si>
  <si>
    <t>MJ</t>
  </si>
  <si>
    <t>m3</t>
  </si>
  <si>
    <t>m2</t>
  </si>
  <si>
    <t>kus</t>
  </si>
  <si>
    <t>t</t>
  </si>
  <si>
    <t>SO 03</t>
  </si>
  <si>
    <t>m</t>
  </si>
  <si>
    <t>SO 04</t>
  </si>
  <si>
    <t>SO 05</t>
  </si>
  <si>
    <t>Konstrukce zámečnické</t>
  </si>
  <si>
    <t>767</t>
  </si>
  <si>
    <t>IO 02</t>
  </si>
  <si>
    <t>hod</t>
  </si>
  <si>
    <t>Zemní práce</t>
  </si>
  <si>
    <t>ks</t>
  </si>
  <si>
    <t>733</t>
  </si>
  <si>
    <t>751</t>
  </si>
  <si>
    <t>713</t>
  </si>
  <si>
    <t>732</t>
  </si>
  <si>
    <t>734</t>
  </si>
  <si>
    <t>735</t>
  </si>
  <si>
    <t>998713201</t>
  </si>
  <si>
    <t>%</t>
  </si>
  <si>
    <t>732429112</t>
  </si>
  <si>
    <t>732429111</t>
  </si>
  <si>
    <t>732199100</t>
  </si>
  <si>
    <t>998732201</t>
  </si>
  <si>
    <t>733111103</t>
  </si>
  <si>
    <t>733111104</t>
  </si>
  <si>
    <t>733111105</t>
  </si>
  <si>
    <t>733111106</t>
  </si>
  <si>
    <t>733111107</t>
  </si>
  <si>
    <t>733111108</t>
  </si>
  <si>
    <t>733190107</t>
  </si>
  <si>
    <t>733190108</t>
  </si>
  <si>
    <t>998733201</t>
  </si>
  <si>
    <t>734209102</t>
  </si>
  <si>
    <t>734209103</t>
  </si>
  <si>
    <t>734209104</t>
  </si>
  <si>
    <t>734209113</t>
  </si>
  <si>
    <t>734209114</t>
  </si>
  <si>
    <t>734209115</t>
  </si>
  <si>
    <t>734209116</t>
  </si>
  <si>
    <t>734209117</t>
  </si>
  <si>
    <t>734209118</t>
  </si>
  <si>
    <t>734209126</t>
  </si>
  <si>
    <t>998734201</t>
  </si>
  <si>
    <t>sada</t>
  </si>
  <si>
    <t>998735201</t>
  </si>
  <si>
    <t>kg</t>
  </si>
  <si>
    <t>735159220</t>
  </si>
  <si>
    <t>735159320</t>
  </si>
  <si>
    <t>733190225</t>
  </si>
  <si>
    <t>733121125</t>
  </si>
  <si>
    <t>734109116</t>
  </si>
  <si>
    <t>735159230</t>
  </si>
  <si>
    <t>731</t>
  </si>
  <si>
    <t>998731201</t>
  </si>
  <si>
    <t>734109216</t>
  </si>
  <si>
    <t>IO 01</t>
  </si>
  <si>
    <t>721</t>
  </si>
  <si>
    <t>722</t>
  </si>
  <si>
    <t>998722201</t>
  </si>
  <si>
    <t>998721201</t>
  </si>
  <si>
    <t>IO 03 Sdělovací kabel MaR</t>
  </si>
  <si>
    <t>Komunikace</t>
  </si>
  <si>
    <t>5</t>
  </si>
  <si>
    <t>VÝKAZ VÝMĚR</t>
  </si>
  <si>
    <t>Postup výpočtu celkového množství položek byl proveden součtem dílčích položek jednotlivých stavebních objektů s odkazy na jednotlivé části PD</t>
  </si>
  <si>
    <t>ENERGIS 92, s.r.o.</t>
  </si>
  <si>
    <t>B. Stavební část</t>
  </si>
  <si>
    <t>SO 01 Stávající kotelna</t>
  </si>
  <si>
    <t>SO 01</t>
  </si>
  <si>
    <t>SO 02</t>
  </si>
  <si>
    <t>SO 02 Sklad S1,S2</t>
  </si>
  <si>
    <t>SO 03 Strážnice</t>
  </si>
  <si>
    <t>SO 04 Myčka</t>
  </si>
  <si>
    <t>SO 05 TOV</t>
  </si>
  <si>
    <t>Stavba: Náhrada centrální kotelny na koks v areálu TO Rančířov plynovými tepelnými zdroji v objektech</t>
  </si>
  <si>
    <t>IO 02 Areálový plynovod</t>
  </si>
  <si>
    <t>IO 01 Plynovodní přípojka</t>
  </si>
  <si>
    <t>A</t>
  </si>
  <si>
    <t>Náhrada centrální kotelny na koks v areálu TO Rančířov plynovými tepelnými zdroji v objektech</t>
  </si>
  <si>
    <t>091-14</t>
  </si>
  <si>
    <t>Stávající kotelna</t>
  </si>
  <si>
    <t>Zařízení staveniště</t>
  </si>
  <si>
    <t>Provozní vlivy</t>
  </si>
  <si>
    <t>=</t>
  </si>
  <si>
    <t>Armádní Servisní, příspěvková organizace</t>
  </si>
  <si>
    <t>A. Vytápění</t>
  </si>
  <si>
    <t>Vytápění</t>
  </si>
  <si>
    <t>Zakázka:</t>
  </si>
  <si>
    <t>Popis</t>
  </si>
  <si>
    <t>Cena</t>
  </si>
  <si>
    <t>Hmotnost</t>
  </si>
  <si>
    <t>Cena s DPH</t>
  </si>
  <si>
    <t>Celkem (bez DPH)</t>
  </si>
  <si>
    <t>Celkem (včetně DPH)</t>
  </si>
  <si>
    <t>Poř.</t>
  </si>
  <si>
    <t>Typ</t>
  </si>
  <si>
    <t>Kód</t>
  </si>
  <si>
    <t>Alter. kód</t>
  </si>
  <si>
    <t>Výměra bez ztr.</t>
  </si>
  <si>
    <t>Ztratné</t>
  </si>
  <si>
    <t>Výměra</t>
  </si>
  <si>
    <t>Jedn. cena</t>
  </si>
  <si>
    <t>Jedn. hmotn.</t>
  </si>
  <si>
    <t>Jedn. suť</t>
  </si>
  <si>
    <t>Suť</t>
  </si>
  <si>
    <t>Sazba DPH</t>
  </si>
  <si>
    <t>Komentář</t>
  </si>
  <si>
    <t>Oddíl</t>
  </si>
  <si>
    <t>_</t>
  </si>
  <si>
    <t>009: Ostatní konstrukce a práce</t>
  </si>
  <si>
    <t>##T2##N_Catalog_catGUID</t>
  </si>
  <si>
    <t>##T2##PRO_ITEM_catID</t>
  </si>
  <si>
    <t>##T2##PRO_ITEM_iteCode</t>
  </si>
  <si>
    <t>##T2##PRO_ITEM_szvCode</t>
  </si>
  <si>
    <t>##T2##PRO_ITEM_tevCode</t>
  </si>
  <si>
    <t>SP</t>
  </si>
  <si>
    <t>946112115</t>
  </si>
  <si>
    <t>Montáž pojízdných věží trubkových/dílcových š do 1,6 m dl do 3,2 m v do 5,5 m</t>
  </si>
  <si>
    <t>SO1-UT</t>
  </si>
  <si>
    <t>009</t>
  </si>
  <si>
    <t>946112815</t>
  </si>
  <si>
    <t>Demontáž pojízdných věží trubkových/dílcových š do 1,2 m dl do 3,2 m v do 5,5 m</t>
  </si>
  <si>
    <t>946112215</t>
  </si>
  <si>
    <t>Příplatek k pojízdným věžím š do 1,6 m dl do 3,2 m v do 5,5 m za první a ZKD den použití</t>
  </si>
  <si>
    <t>023: Potrubí</t>
  </si>
  <si>
    <t>MP</t>
  </si>
  <si>
    <t>230050031</t>
  </si>
  <si>
    <t>Montáž a zhotovení doplňkové konstrukce z profilového materiálu</t>
  </si>
  <si>
    <t>023</t>
  </si>
  <si>
    <t>H</t>
  </si>
  <si>
    <t>E0911411</t>
  </si>
  <si>
    <t>Ocelový profilový materiál</t>
  </si>
  <si>
    <t>099: Přesun hmot HSV</t>
  </si>
  <si>
    <t>997002511</t>
  </si>
  <si>
    <t>Vodorovné přemístění suti a vybouraných hmot bez naložení ale se složením a urovnáním do 1 km</t>
  </si>
  <si>
    <t>099</t>
  </si>
  <si>
    <t>0,644; t - Tepelná izolace</t>
  </si>
  <si>
    <t>0,036; t - Povrchová úprava - Lepenka s Al polepem</t>
  </si>
  <si>
    <t>0,65; t - Stavební přípomoce (bourání prostupů...)</t>
  </si>
  <si>
    <t>997002519</t>
  </si>
  <si>
    <t>Příplatek ZKD 1 km přemístění suti a vybouraných hmot</t>
  </si>
  <si>
    <t>0,644*20; t - Tepelná izolace na dalších 20 km</t>
  </si>
  <si>
    <t>0,036*20; t - Povrchová úprava - Lepenka s Al polepem na dalších 20 km</t>
  </si>
  <si>
    <t>0,65*20; t - Stavební přípomoce (bourání prostupů...) na dalších 20 km</t>
  </si>
  <si>
    <t>997002611</t>
  </si>
  <si>
    <t>Nakládání suti a vybouraných hmot</t>
  </si>
  <si>
    <t>997013814</t>
  </si>
  <si>
    <t>Poplatek za uložení stavebního odpadu z izolačních hmot na skládce (skládkovné)</t>
  </si>
  <si>
    <t>997013831</t>
  </si>
  <si>
    <t>Poplatek za uložení stavebního směsného odpadu na skládce (skládkovné)</t>
  </si>
  <si>
    <t>997013803</t>
  </si>
  <si>
    <t>Poplatek za uložení stavebního odpadu z keramických materiálů na skládce (skládkovné)</t>
  </si>
  <si>
    <t>713: Izolace tepelné</t>
  </si>
  <si>
    <t>713410821</t>
  </si>
  <si>
    <t>Odstanění izolace tepelné ohybů pásy nebo rohožemi bez úpravy staženými drátem tl do 50 mm</t>
  </si>
  <si>
    <t>0,2*213; Potrubí UT DN 50</t>
  </si>
  <si>
    <t>0,2*45; Potrubí Cirkulace TV DN 32</t>
  </si>
  <si>
    <t>0,2*45; Potrubí  TV DN 50</t>
  </si>
  <si>
    <t>713410823</t>
  </si>
  <si>
    <t>Odstanění izolace tepelné ohybů pásy nebo rohožemi bez úpravy staženými drátem tl přes 50 mm</t>
  </si>
  <si>
    <t>0,2*44; Potrubí  UT DN 100</t>
  </si>
  <si>
    <t>0,2*28; Potrubí UT DN 150</t>
  </si>
  <si>
    <t>713410811</t>
  </si>
  <si>
    <t>Odstanění izolace tepelné potrubí pásy nebo rohožemi bez úpravy staženými drátem tl do 50 mm</t>
  </si>
  <si>
    <t>0,8*213; Potrubí UT DN 50</t>
  </si>
  <si>
    <t>0,8*45; Potrubí Cirkulace TV DN 32</t>
  </si>
  <si>
    <t>0,8*45; Potrubí TV DN 50</t>
  </si>
  <si>
    <t>713410813</t>
  </si>
  <si>
    <t>Odstanění izolace tepelné potrubí pásy nebo rohožemi bez úpravy staženými drátem tl přes 50 mm</t>
  </si>
  <si>
    <t>0,8*44; Potrubí UT DN 100</t>
  </si>
  <si>
    <t>0,8*28; Potrubí UT DN 150</t>
  </si>
  <si>
    <t>713300843</t>
  </si>
  <si>
    <t>Izolace tepelné odstranění izolace vláknitých materiálů bez konstrukce s povrchovou úpravou</t>
  </si>
  <si>
    <t>(2*0,04+0,3)*4*6*2; m2 - Kouřovody</t>
  </si>
  <si>
    <t>(0,159+2*0,050)*3,14*(4+0,2); m2 - První vrstva rozdělovače 1</t>
  </si>
  <si>
    <t>(0,159+2*0,050)*3,14*(2,5+0,2); m2 - První vrstva rozdělovače 2</t>
  </si>
  <si>
    <t>(0,159+2*0,050)*3,14*(2+0,2); m2 - První vrstva rozdělovače 3</t>
  </si>
  <si>
    <t>(0,159+4*0,050)*3,14*(4+0,2); m2 - Druhá vrstva rozdělovače 1</t>
  </si>
  <si>
    <t>(0,159+4*0,050)*3,14*(2,5+0,2); m2 - Druhá vrstva rozdělovače 2</t>
  </si>
  <si>
    <t>(0,159+4*0,050)*3,14*(2+0,2); m2 - Druhá vrstva rozdělovače 3</t>
  </si>
  <si>
    <t>0,159*0,159*3,14/4*4*3; m2 - Čela rozdělovačů 1, 2, 3</t>
  </si>
  <si>
    <t>713300821a</t>
  </si>
  <si>
    <t>Odstranění pásů nebo folií z povrchu tepelné izolace</t>
  </si>
  <si>
    <t>18,24; m2 - Povrchová úprava kouřovodu</t>
  </si>
  <si>
    <t>4,734+3,04+2,48+0,61; m2 - Povrchová úprava rozdělovačů 1, 2, 3</t>
  </si>
  <si>
    <t>(0,057+2*0,04)*3,14*213; m2 - Povrchová úprava potrubí UT DN 50</t>
  </si>
  <si>
    <t>(0,108+2*0,04)*3,14*44; m2 - Povrchová úprava potrubí UT DN 100</t>
  </si>
  <si>
    <t>(0,159+2*0,05)*3,14*28; m2 - Povrchová úprava potrubí UT DN 150</t>
  </si>
  <si>
    <t>(0,042+2*0,03)*3,14*45; m2 - Povrchová úprava potrubí Cirkulace DN 32</t>
  </si>
  <si>
    <t>(0,063+2*0,03)*3,14*45; m2 - Povrchová úprava potrubí TV DN 50</t>
  </si>
  <si>
    <t>997013211</t>
  </si>
  <si>
    <t>Vnitrostaveništní doprava suti a vybouraných hmot pro budovy v do 6 m ručně - Vybourané tepelné izolace</t>
  </si>
  <si>
    <t>(0,057+2*0,040)*3,14*0,040*213*80/1000; t - Tepelná izolace Potrubí UT DN 50</t>
  </si>
  <si>
    <t>(0,042+2*0,030)*3,14*0,030*45*80/1000; t -  Tepelná izolace Potrubí Cirkulace TV DN 32</t>
  </si>
  <si>
    <t>(0,063+2*0,030)*3,14*0,030*45*80/1000; t - Tepelná izolace Potrubí TV DN 50</t>
  </si>
  <si>
    <t>(0,108+2*0,040)*3,14*0,040*44*80/1000; t - Tepelná izolace Potrubí UT DN 100</t>
  </si>
  <si>
    <t>(0,159+2*0,050)*3,14*0,050*28*80/1000; t - Tepelná izolace Potrubí UT DN 150</t>
  </si>
  <si>
    <t>(2*0,04+0,3)*4*6*2*0,04*40/1000; t  - Tepelná izolace Kouřovody</t>
  </si>
  <si>
    <t>(0,159+2*0,050)*3,14*(4+0,2)*0,05*80/1000; t - Tepelná izolace První vrstva rozdělovače 1</t>
  </si>
  <si>
    <t>(0,159+2*0,050)*3,14*(2,5+0,2)*0,05*80/1000; t - Tepelná izolace První vrstva rozdělovače 2</t>
  </si>
  <si>
    <t>(0,159+2*0,050)*3,14*(2+0,2)*0,05*80/1000; t - Tepelná izolace První vrstva rozdělovače 3</t>
  </si>
  <si>
    <t>(0,159+4*0,050)*3,14*(4+0,2)*0,05*80/1000; t - Tepelná izolace Druhá vrstva rozdělovače 1</t>
  </si>
  <si>
    <t>(0,159+4*0,050)*3,14*(2,5+0,2)*0,05*80/1000; t - Tepelná izolace Druhá vrstva rozdělovače 2</t>
  </si>
  <si>
    <t>(0,159+4*0,050)*3,14*(2+0,2)*0,05*80/1000; t - Tepelná izolace Druhá vrstva rozdělovače 3</t>
  </si>
  <si>
    <t>0,159*0,159*3,14/4*4*3*0,05*80/1000; t - Tepelná izolace Čela rozdělovačů 1, 2, 3</t>
  </si>
  <si>
    <t xml:space="preserve">  =; t - Tepelná izolace </t>
  </si>
  <si>
    <t>18,24*0,00018; t - Povrchová úprava kouřovodu</t>
  </si>
  <si>
    <t>(4,734+3,04+2,48+0,61)*0,00018; t - Povrchová úprava rozdělovačů 1, 2, 3</t>
  </si>
  <si>
    <t>(0,057+2*0,04)*3,14*213*0,00018; t - Povrchová úprava potrubí UT DN 50</t>
  </si>
  <si>
    <t>(0,108+2*0,04)*3,14*44*0,00018; t - Povrchová úprava potrubí UT DN 100</t>
  </si>
  <si>
    <t>(0,159+2*0,05)*3,14*28*0,00018; t - Povrchová úprava potrubí UT DN 150</t>
  </si>
  <si>
    <t>(0,042+2*0,03)*3,14*45*0,00018; t - Povrchová úprava potrubí Cirkulace DN 32</t>
  </si>
  <si>
    <t>(0,063+2*0,03)*3,14*45*0,00018; t - Povrchová úprava potrubí TV DN 50</t>
  </si>
  <si>
    <t>=; t - Povrchová úprava</t>
  </si>
  <si>
    <t>713463212</t>
  </si>
  <si>
    <t>Montáž izolace tepelné potrubí potrubními pouzdry s Al fólií staženými Al páskou 1x D do 100 mm</t>
  </si>
  <si>
    <t>0,8*(3+3+4+4+2+2); m - Přímého potrubí DN 32</t>
  </si>
  <si>
    <t>3; m - Přímého potrubí DN 40 - Izolace odvodu kondenzátu</t>
  </si>
  <si>
    <t>713463216</t>
  </si>
  <si>
    <t>Montáž izolace tepelné ohybů potrubními pouzdry s Al fólií staženými Al páskou 1x D do 100 mm</t>
  </si>
  <si>
    <t>0,2*(3+3+4+4+2+2); m - Ohybů potrubí DN 32</t>
  </si>
  <si>
    <t>63154533</t>
  </si>
  <si>
    <t>Pouzdro potrubní izolační AL 42/30 mm</t>
  </si>
  <si>
    <t>3+3+4+4+2+2; m - Potrubí DN 32</t>
  </si>
  <si>
    <t>3; m - Potrubí 40 mm Izolace odvodu kondenzátu</t>
  </si>
  <si>
    <t>713463213</t>
  </si>
  <si>
    <t>Montáž izolace tepelné potrubí potrubními pouzdry s Al fólií staženými Al páskou 1x D do 150 mm</t>
  </si>
  <si>
    <t>0,8*(3+3+3+3+2+2); m - Přímého potrubí DN 50</t>
  </si>
  <si>
    <t>0,8*20; m - Přímého potrubí cca DN 50 Požárního vodovodu</t>
  </si>
  <si>
    <t>713463217</t>
  </si>
  <si>
    <t>Montáž izolace tepelné ohybů potrubními pouzdry s Al fólií staženými Al páskou 1x D do 150 mm</t>
  </si>
  <si>
    <t>0,2*(3+3+3+3+2+2); m - Ohybů potrubí DN 50</t>
  </si>
  <si>
    <t>0,2*20; m - Ohybů potrubí cca DN 50 Požárního vodovodu</t>
  </si>
  <si>
    <t>63154575</t>
  </si>
  <si>
    <t>Pouzdro potrubní izolační AL 60/40 mm</t>
  </si>
  <si>
    <t>3+3+3+3+2+2; m - Potrubí DN 50</t>
  </si>
  <si>
    <t>20; m - Potrubí cca DN 50 Požárního vodovodu</t>
  </si>
  <si>
    <t>713463214</t>
  </si>
  <si>
    <t>Montáž izolace tepelné potrubí potrubními pouzdry s Al fólií staženými Al páskou 1x D přes 150 mm</t>
  </si>
  <si>
    <t>0,8*(1+1+1+1+1+1+3+3+2+2); m - Přímého potrubí DN 80</t>
  </si>
  <si>
    <t>713463218</t>
  </si>
  <si>
    <t>Montáž izolace tepelné ohybů potrubními pouzdry s Al fólií staženými Al páskou 1x D přes 150 mm</t>
  </si>
  <si>
    <t>0,2*(1+1+1+1+1+1+3+3+2+2); m - Ohybů potrubí DN 80</t>
  </si>
  <si>
    <t>63154608</t>
  </si>
  <si>
    <t>Pouzdro potrubní izolační AL 89/50 mm</t>
  </si>
  <si>
    <t>1+1+1+1+1+1+3+3+2+2; m - Potrubí DN 80</t>
  </si>
  <si>
    <t>713311222</t>
  </si>
  <si>
    <t>Montáž izolace tepelné těles plocha tvarová 2x pásy s Al fólií</t>
  </si>
  <si>
    <t>6; m2 - Rozdělovač / sběrač</t>
  </si>
  <si>
    <t>3,2; m2 - HVDT</t>
  </si>
  <si>
    <t>63154112</t>
  </si>
  <si>
    <t>Rohož pro technické izolace tl.50 mm</t>
  </si>
  <si>
    <t>(0,139+2*0,050)*3,14*1,6*2; m2 - Rozdělovač / sběrač první vrstva</t>
  </si>
  <si>
    <t>(0,139+4*0,050)*3,14*1,6*2; m2 - Rozdělovač / sběrač druhá vrstva</t>
  </si>
  <si>
    <t>0,139*0,139*3,14/4*4*2; m2 - Rozdělovač / sběrač čela</t>
  </si>
  <si>
    <t>(0,219+2*0,050)*3,14*1,3; m2 - HVDT první vrstva</t>
  </si>
  <si>
    <t>(0,219+4*0,050)*3,14*1,3; m2 - HVDT první vrstva</t>
  </si>
  <si>
    <t>0,219*0,219*3,14/4*4; m2 - HVDT čela</t>
  </si>
  <si>
    <t>Přesun hmot procentní pro izolace tepelné v objektech v do 6 m</t>
  </si>
  <si>
    <t>721: Vnitřní kanalizace</t>
  </si>
  <si>
    <t>721174042</t>
  </si>
  <si>
    <t>Potrubí kanalizační z PP připojovací systém HT DN 40</t>
  </si>
  <si>
    <t>Přesun hmot procentní pro vnitřní kanalizace v objektech v do 6 m</t>
  </si>
  <si>
    <t>722: Vnitřní vodovod</t>
  </si>
  <si>
    <t>722130802</t>
  </si>
  <si>
    <t>Demontáž potrubí ocelové pozinkované závitové do DN 40</t>
  </si>
  <si>
    <t>Šrot je majetkem investora</t>
  </si>
  <si>
    <t>3+4+8+4+13+13; m</t>
  </si>
  <si>
    <t>722130803</t>
  </si>
  <si>
    <t>Demontáž potrubí ocelové pozinkované závitové do DN 50</t>
  </si>
  <si>
    <t>722290821</t>
  </si>
  <si>
    <t>Přemístění vnitrostaveništní demontovaných hmot pro vnitřní vodovod v objektech výšky do 6 m</t>
  </si>
  <si>
    <t>722174002</t>
  </si>
  <si>
    <t>Potrubí vodovodní plastové PPR svar polyfuze PN 16 D 20 x 2,8 mm</t>
  </si>
  <si>
    <t>2+3+2</t>
  </si>
  <si>
    <t>722220152</t>
  </si>
  <si>
    <t>Nástěnka závitová plastová PPR PN 20 DN 20 x G 1/2</t>
  </si>
  <si>
    <t>722224152</t>
  </si>
  <si>
    <t>Kulový kohout zahradní s vnějším závitem a páčkou PN 15, T 120 °C G 1/2 - 3/4"</t>
  </si>
  <si>
    <t>722290234</t>
  </si>
  <si>
    <t>Proplach a dezinfekce vodovodního potrubí do DN 80</t>
  </si>
  <si>
    <t>722290226</t>
  </si>
  <si>
    <t>Zkouška těsnosti vodovodního potrubí závitového do DN 50</t>
  </si>
  <si>
    <t>Přesun hmot procentní pro vnitřní vodovod v objektech v do 6 m</t>
  </si>
  <si>
    <t>725: Zařizovací předměty</t>
  </si>
  <si>
    <t>725991812</t>
  </si>
  <si>
    <t>Demontáž konzol zdvojených pro potrubí</t>
  </si>
  <si>
    <t>725</t>
  </si>
  <si>
    <t>A=3+4+8+4+13+13; m - Potrubí Cirkulace TV DN 40</t>
  </si>
  <si>
    <t>B=3+4+8+4+13+13; m - Potrubí TV DN 50</t>
  </si>
  <si>
    <t>(A+B)/2,5/2; kus - Společných konzol pro potrubí TV a cirkulaci TV</t>
  </si>
  <si>
    <t>725590811</t>
  </si>
  <si>
    <t>Přemístění vnitrostaveništní demontovaných pro zařizovací předměty v objektech výšky do 6 m</t>
  </si>
  <si>
    <t>731: Ústřední vytápění - kotelny</t>
  </si>
  <si>
    <t>731190963</t>
  </si>
  <si>
    <t>Vyčištění topenišť a kouřových tahů kotlů výkonu přes 50 kW</t>
  </si>
  <si>
    <t>731100838</t>
  </si>
  <si>
    <t>Demontáž kotle litinového VSB I 12 článků</t>
  </si>
  <si>
    <t>731100898</t>
  </si>
  <si>
    <t>Demontáž baterie průtokové velikost I</t>
  </si>
  <si>
    <t>731310811</t>
  </si>
  <si>
    <t>Demontáž ventilátoru pro umělé tahy kotlů o výkonu do 1163 kW</t>
  </si>
  <si>
    <t>731890801</t>
  </si>
  <si>
    <t>Přemístění demontovaných kotelen umístěných ve výšce nebo hloubce objektu do 6 m</t>
  </si>
  <si>
    <t>E091144</t>
  </si>
  <si>
    <t>Plynový nástěnný kondenzační kotel výkon 102 KW při teplotním spádu 80-60°C; Kotel v provedení C - Jmenovitá účinnost při 80 -60 °C 97,2% - Dodávka včetně montáže</t>
  </si>
  <si>
    <t>E091145</t>
  </si>
  <si>
    <t>Hydraulické připojení plynového kotle - Dodávka včetně montáže</t>
  </si>
  <si>
    <t>E091146</t>
  </si>
  <si>
    <t>Hydraulické sběrače pro dva kotle - Dodávka včetně montáže</t>
  </si>
  <si>
    <t>E091147</t>
  </si>
  <si>
    <t>Tepelná izolace hydraulického sběrače pro dva kotle - Dodávka včetně montáže</t>
  </si>
  <si>
    <t>E091148</t>
  </si>
  <si>
    <t>Koaxiální odkouření pro kondenzační kotel pr. 110/160 mm - včetně revizního T-kusu, průchodky střech, pomocné ocelové konstrukce pro uchycení - Dodávka včetně montáže</t>
  </si>
  <si>
    <t>E0911443</t>
  </si>
  <si>
    <t>Interface komunikace BUS pro komunikaci mezi kotli, komunikační rozhraní LPB - Instalace do elektroniky kotle - Dodávka včetně montáže</t>
  </si>
  <si>
    <t>E0911444</t>
  </si>
  <si>
    <t>Rozšiřující modul pro ovládání výkonu kotle / kaskády kotlů včetně příložného snímače teploty - Vstup 0-10 V, komunikační rozhraní LPB, 230 VAC montáž do rozdělovače - Dodávka včetně montáže</t>
  </si>
  <si>
    <t>Přesun hmot procentní pro kotelny v objektech v do 6 m</t>
  </si>
  <si>
    <t>732: Ústřední vytápění - strojovny</t>
  </si>
  <si>
    <t>732420812</t>
  </si>
  <si>
    <t>Demontáž čerpadla oběhového spirálního DN 40</t>
  </si>
  <si>
    <t>732420817</t>
  </si>
  <si>
    <t>Demontáž čerpadla oběhového spirálního DN 125</t>
  </si>
  <si>
    <t>732110812</t>
  </si>
  <si>
    <t>Demontáž rozdělovače nebo sběrače do DN 200</t>
  </si>
  <si>
    <t>4; m - Rozdělovač 1</t>
  </si>
  <si>
    <t>2,5; m - Rozdělovač 2</t>
  </si>
  <si>
    <t>2; m - Rozdělovač 3</t>
  </si>
  <si>
    <t>732320816</t>
  </si>
  <si>
    <t>Demontáž nádrže beztlaké nebo tlakové odpojení od rozvodů potrubí obsah do 2000 litrů</t>
  </si>
  <si>
    <t>732393816</t>
  </si>
  <si>
    <t>Rozřezání demontované nádrže obsah do 2000 litrů</t>
  </si>
  <si>
    <t>732293810</t>
  </si>
  <si>
    <t>Rozřezání konstrukcí podpěrných nádrží a nádob</t>
  </si>
  <si>
    <t>3; kus - konstrukce pod rozdělovači</t>
  </si>
  <si>
    <t>732890801</t>
  </si>
  <si>
    <t>Přesun demontovaných strojoven vodorovně 100 m v objektech výšky do 6 m</t>
  </si>
  <si>
    <t>732111132</t>
  </si>
  <si>
    <t>Tělesa rozdělovačů a sběračů DN 125 z trub ocelových bezešvých</t>
  </si>
  <si>
    <t>732111232</t>
  </si>
  <si>
    <t>Příplatek k rozdělovačům a sběračům za každých dalších 0,5 m tělesa DN 125</t>
  </si>
  <si>
    <t>732111325</t>
  </si>
  <si>
    <t>Trubková hrdla rozdělovačů a sběračů bez přírub DN 80</t>
  </si>
  <si>
    <t>732111318</t>
  </si>
  <si>
    <t>Trubková hrdla rozdělovačů a sběračů bez přírub DN 50</t>
  </si>
  <si>
    <t>732111316</t>
  </si>
  <si>
    <t>Trubková hrdla rozdělovačů a sběračů bez přírub DN 40</t>
  </si>
  <si>
    <t>732111315</t>
  </si>
  <si>
    <t>Trubková hrdla rozdělovačů a sběračů bez přírub DN 32</t>
  </si>
  <si>
    <t>Montáž orientačních štítků</t>
  </si>
  <si>
    <t>E091149</t>
  </si>
  <si>
    <t>Montáž expanzní nádoby</t>
  </si>
  <si>
    <t>563Xh2B032001-080</t>
  </si>
  <si>
    <t>Membránová expanzní nádoba; 6 bar, 70 °C - 80 litrů; připojení R 1"; upevňovací trojnožka</t>
  </si>
  <si>
    <t>E0911410</t>
  </si>
  <si>
    <t>Montáž HVDT</t>
  </si>
  <si>
    <t>563Xh2A02001-3</t>
  </si>
  <si>
    <t>Montáž čerpadla oběhového spirálního DN 25 do potrubí</t>
  </si>
  <si>
    <t>504H11311108-25-60</t>
  </si>
  <si>
    <t>Elektronické oběhové čerpadlo 230V - Závitové DN 25 - Q=1,4 m3/h; h=4 m; proporcionální výtlak</t>
  </si>
  <si>
    <t>Montáž čerpadla oběhového spirálního DN 40 do potrubí</t>
  </si>
  <si>
    <t>504H11311108-40-100F</t>
  </si>
  <si>
    <t>Elektronické oběhové čerpadlo 230V - Přírubové DN 40 - Q=5,8m3/h; h=8,2m; proporcionální výtlak</t>
  </si>
  <si>
    <t>Přesun hmot procentní pro strojovny v objektech v do 6 m</t>
  </si>
  <si>
    <t>733: Ústřední vytápění - rozvodné potrubí</t>
  </si>
  <si>
    <t>733110803</t>
  </si>
  <si>
    <t>Demontáž potrubí ocelového závitového do DN 15</t>
  </si>
  <si>
    <t>17+17+17+1+1+1; m</t>
  </si>
  <si>
    <t>733110808</t>
  </si>
  <si>
    <t>Demontáž potrubí ocelového závitového do DN 50</t>
  </si>
  <si>
    <t>2+1+2+1+2+1+2+1+3+3+3+3+20+20+20+20+20+20+20+2+1+2+1+2+1+2+1+3+3+3+3+2+2+3+2+4+4+4+4; m</t>
  </si>
  <si>
    <t>733120832</t>
  </si>
  <si>
    <t>Demontáž potrubí ocelového hladkého do D 133</t>
  </si>
  <si>
    <t>2+2+4+4+2+2+6+4+6+4+4+4; m</t>
  </si>
  <si>
    <t>733120836</t>
  </si>
  <si>
    <t>Demontáž potrubí ocelového hladkého do D 159</t>
  </si>
  <si>
    <t>2+2+3+2+2+3+3+3+2+2+2+2; m</t>
  </si>
  <si>
    <t>733140811</t>
  </si>
  <si>
    <t>Odřezání nádoby odvzdušňovací</t>
  </si>
  <si>
    <t>733193810</t>
  </si>
  <si>
    <t>Rozřezání konzoly, podpěry nebo výložníku pro potrubí z L profilu do 50x50x5 mm</t>
  </si>
  <si>
    <t>54/2*0,6; Potrubí UT DN 15 na 60% výměry</t>
  </si>
  <si>
    <t>213/3,4; Potrubí UT DN 50 na 100% výměry</t>
  </si>
  <si>
    <t>733193820</t>
  </si>
  <si>
    <t>Rozřezání konzoly, podpěry nebo výložníku pro potrubí z L profilu do 80x80x8 mm</t>
  </si>
  <si>
    <t>44/4; Potrubí UT DN 125 na 100% výměry</t>
  </si>
  <si>
    <t>28/4; Potrubí UT DN 150 na 100% výměry</t>
  </si>
  <si>
    <t>733890801</t>
  </si>
  <si>
    <t>Přemístění potrubí demontovaného vodorovně do 100 m v objektech výšky do 6 m</t>
  </si>
  <si>
    <t>733111113</t>
  </si>
  <si>
    <t>Potrubí ocelové závitové bezešvé běžné v kotelnách nebo strojovnách DN 15</t>
  </si>
  <si>
    <t>733111115</t>
  </si>
  <si>
    <t>Potrubí ocelové závitové bezešvé běžné v kotelnách nebo strojovnách DN 25</t>
  </si>
  <si>
    <t>2+2+1</t>
  </si>
  <si>
    <t>733111116</t>
  </si>
  <si>
    <t>Potrubí ocelové závitové bezešvé běžné v kotelnách nebo strojovnách DN 32</t>
  </si>
  <si>
    <t>733111118</t>
  </si>
  <si>
    <t>Potrubí ocelové závitové bezešvé běžné v kotelnách nebo strojovnách DN 50</t>
  </si>
  <si>
    <t>733121225</t>
  </si>
  <si>
    <t>Potrubí ocelové hladké bezešvé v kotelnách nebo strojovnách D 89x3,6</t>
  </si>
  <si>
    <t>1+1+1+1+1+1+3+3+2+2</t>
  </si>
  <si>
    <t>Zkouška těsnosti potrubí ocelové závitové do DN 40</t>
  </si>
  <si>
    <t>5; m  - Potrubí DN 25</t>
  </si>
  <si>
    <t>Zkouška těsnosti potrubí ocelové závitové do DN 50</t>
  </si>
  <si>
    <t>Zkouška těsnosti potrubí ocelové hladké přes D 60,3x2,9 do D 89x5,0</t>
  </si>
  <si>
    <t>Přesun hmot procentní pro rozvody potrubí v objektech v do 6 m</t>
  </si>
  <si>
    <t>734: Ústřední vytápění - armatury</t>
  </si>
  <si>
    <t>734410821</t>
  </si>
  <si>
    <t>Demontáž teploměru dvojkovového s ochranným pouzdrem</t>
  </si>
  <si>
    <t>734410851</t>
  </si>
  <si>
    <t>Demontáž teploměru jímky</t>
  </si>
  <si>
    <t>734420811</t>
  </si>
  <si>
    <t>Demontáž tlakoměru se spodním připojením</t>
  </si>
  <si>
    <t>734200821</t>
  </si>
  <si>
    <t>Demontáž armatury závitové se dvěma závity do G 1/2</t>
  </si>
  <si>
    <t>17; Odvzdušňovací ventil</t>
  </si>
  <si>
    <t>7; Ostatní</t>
  </si>
  <si>
    <t>734200824</t>
  </si>
  <si>
    <t>Demontáž armatury závitové se dvěma závity do G 2</t>
  </si>
  <si>
    <t>734200811</t>
  </si>
  <si>
    <t>Demontáž armatury závitové s jedním závitem do G 1/2</t>
  </si>
  <si>
    <t>734200812</t>
  </si>
  <si>
    <t>Demontáž armatury závitové s jedním závitem do G 1</t>
  </si>
  <si>
    <t>734100811</t>
  </si>
  <si>
    <t>Demontáž armatury přírubové se dvěma přírubami do DN 50</t>
  </si>
  <si>
    <t>734100812</t>
  </si>
  <si>
    <t>Demontáž armatury přírubové se dvěma přírubami do DN 100</t>
  </si>
  <si>
    <t>734100813</t>
  </si>
  <si>
    <t>Demontáž armatury přírubové se dvěma přírubami do DN 150</t>
  </si>
  <si>
    <t>734890801</t>
  </si>
  <si>
    <t>Přemístění demontovaných armatur vodorovně do 100 m v objektech výšky do 6 m</t>
  </si>
  <si>
    <t>Montáž armatury závitové s dvěma závity G 1/2</t>
  </si>
  <si>
    <t>9; kus - Termostatický radiátorový ventil</t>
  </si>
  <si>
    <t>4; kus  - Radiátorové šroubení</t>
  </si>
  <si>
    <t>565Xh6B0C1003-015A</t>
  </si>
  <si>
    <t>Termostatický automatický radiátorový ventil - Přímý 1/2"</t>
  </si>
  <si>
    <t>31942765</t>
  </si>
  <si>
    <t>Topenářské šroubení, přímé provedení mosaz 1/2"</t>
  </si>
  <si>
    <t>Montáž armatury závitové s dvěma závity G 3/4</t>
  </si>
  <si>
    <t>565Xh6B0C1003-020A</t>
  </si>
  <si>
    <t>Termostatický automatický radiátorový ventil - Přímý 3/4"</t>
  </si>
  <si>
    <t>Montáž armatury závitové s dvěma závity G 1</t>
  </si>
  <si>
    <t>503Ah6Ba0020080-025</t>
  </si>
  <si>
    <t>Kulový kohout uzavírací s páčkou - 1"</t>
  </si>
  <si>
    <t>Montáž armatury závitové s dvěma závity G 5/4</t>
  </si>
  <si>
    <t>1; kus - Termostatický radiátorový ventil</t>
  </si>
  <si>
    <t>3; kus - Kulový kohout</t>
  </si>
  <si>
    <t>1; kus  - Zpětný ventil</t>
  </si>
  <si>
    <t>1; kus - Filtr</t>
  </si>
  <si>
    <t>565Xh6B0C1002-032A</t>
  </si>
  <si>
    <t>Termostatický radiátorový ventil standard - Přímý 5/4"</t>
  </si>
  <si>
    <t>503Ah6Ba0020080-032</t>
  </si>
  <si>
    <t>Kulový kohout uzavírací s páčkou - 5/4"</t>
  </si>
  <si>
    <t>503Ah6Bb0070080-032</t>
  </si>
  <si>
    <t>Zpětný ventil závitový - 5/4"</t>
  </si>
  <si>
    <t>503Ah6Bb0090080-032</t>
  </si>
  <si>
    <t>Filtr závitový - 5/4"</t>
  </si>
  <si>
    <t>503Ah6Ba9100180-032</t>
  </si>
  <si>
    <t>Vyvažovací ventil  bez vypouštění s měřícími vsuvkami - 5/4"</t>
  </si>
  <si>
    <t>Montáž armatury závitové s dvěma závity G 6/4</t>
  </si>
  <si>
    <t>503Ah6Ba0020080-040</t>
  </si>
  <si>
    <t>Kulový kohout uzavírací s páčkou - 6/4"</t>
  </si>
  <si>
    <t>Montáž armatury závitové s dvěma závity G 2</t>
  </si>
  <si>
    <t>1; kus - Vyvažovací ventil</t>
  </si>
  <si>
    <t>503Ah6Ba0020080-050</t>
  </si>
  <si>
    <t>Kulový kohout uzavírací s páčkou - 2"</t>
  </si>
  <si>
    <t>503Ah6Bb0070080-050</t>
  </si>
  <si>
    <t>Zpětný ventil závitový - 2"</t>
  </si>
  <si>
    <t>503Ah6Bb0090080-050</t>
  </si>
  <si>
    <t>Filtr závitový - 2"</t>
  </si>
  <si>
    <t>503Ah6Ba9100180-050</t>
  </si>
  <si>
    <t>Vyvažovací ventil  bez vypouštění s měřícími vsuvkami - 2"</t>
  </si>
  <si>
    <t>Montáž armatury závitové s jedním závitem G 3/8</t>
  </si>
  <si>
    <t>503Ah6Bb0140080-010</t>
  </si>
  <si>
    <t>Automatický odvzdušňovací ventil - 3/8"</t>
  </si>
  <si>
    <t>Montáž armatury závitové s jedním závitem G 1/2</t>
  </si>
  <si>
    <t>503Ah6Bax020580-015</t>
  </si>
  <si>
    <t>Kulový vypouštěcí kohout s hadičníkem a zátkou - 1/2"</t>
  </si>
  <si>
    <t>Montáž armatury závitové s jedním závitem G 3/4</t>
  </si>
  <si>
    <t>503Ah6Bax020580-020</t>
  </si>
  <si>
    <t>Kulový vypouštěcí kohout s hadičníkem a zátkou - 3/4"</t>
  </si>
  <si>
    <t>734411113</t>
  </si>
  <si>
    <t>Teploměr technický s pevným stonkem a jímkou zadní připojení průměr 80 mm délky 50 mm - Rozsah 0-120°C</t>
  </si>
  <si>
    <t>734411114</t>
  </si>
  <si>
    <t>Teploměr technický s pevným stonkem a jímkou zadní připojení průměr 80 mm délky 75 mm - Rozsah 0-120°C</t>
  </si>
  <si>
    <t>734411117</t>
  </si>
  <si>
    <t>Teploměr technický s pevným stonkem a jímkou zadní připojení průměr 80 mm délky 100 mm - Rozsah 0-120°C</t>
  </si>
  <si>
    <t>734411118</t>
  </si>
  <si>
    <t>Teploměr technický s pevným stonkem a jímkou zadní připojení průměr 80 mm délky 150 mm - Rozsah 0-120°C</t>
  </si>
  <si>
    <t>734421102a</t>
  </si>
  <si>
    <t>Tlakoměr standardní 0-10 bar průměr 100 mm spodní připojení</t>
  </si>
  <si>
    <t>Montáž armatury přírubové se dvěma přírubami PN 6 DN 80</t>
  </si>
  <si>
    <t>E091141-80</t>
  </si>
  <si>
    <t>Mezipřírubová centrická uzavírací klapka s pákou - DN 80 PN 6 - 110°C</t>
  </si>
  <si>
    <t>734173217</t>
  </si>
  <si>
    <t>Spoj přírubový PN 6/I do 200°C DN 80</t>
  </si>
  <si>
    <t>4; kus  - Připojení HVDT</t>
  </si>
  <si>
    <t>2; kus - Připojení kotlů</t>
  </si>
  <si>
    <t>734173213</t>
  </si>
  <si>
    <t>Spoj přírubový PN 6/I do 200°C DN 40</t>
  </si>
  <si>
    <t>2; kus - Připojení čerpadla</t>
  </si>
  <si>
    <t>E091142</t>
  </si>
  <si>
    <t>Montáž termostatické hlavice</t>
  </si>
  <si>
    <t>565Xx0B0e1001-01</t>
  </si>
  <si>
    <t>Termostatická hlavice; připojení M30x1,5 - Provedení standardní 6-28 °C</t>
  </si>
  <si>
    <t>Montáž armatury závitové s třemi závity G 5/4</t>
  </si>
  <si>
    <t>Montáž regulační armatury; dodávka armatury včetně sady připojovacího šroubení MaR</t>
  </si>
  <si>
    <t>Přesun hmot procentní pro armatury v objektech v do 6 m</t>
  </si>
  <si>
    <t>735: Ústřední vytápění - otopná tělesa</t>
  </si>
  <si>
    <t>735494811</t>
  </si>
  <si>
    <t>Vypuštění vody z otopných těles</t>
  </si>
  <si>
    <t>Montáž otopných těles panelových dvouřadých mimo těles Korado Radik délky do 1980 mm</t>
  </si>
  <si>
    <t>566Xh2A6022-90160</t>
  </si>
  <si>
    <t>Deskové otopné těleso Typ 22 - 900 x 1600</t>
  </si>
  <si>
    <t>Montáž otopných těles panelových třířadých mimo těles Korado Radik délky do 1500 mm</t>
  </si>
  <si>
    <t>566Xh2A6033-90110</t>
  </si>
  <si>
    <t>Deskové otopné těleso Typ 33 - 900 x 1100</t>
  </si>
  <si>
    <t>Přesun hmot procentní pro otopná tělesa v objektech v do 6 m</t>
  </si>
  <si>
    <t>751: Vzduchotechnika</t>
  </si>
  <si>
    <t>751510813a</t>
  </si>
  <si>
    <t>Demontáž  potrubí  černého čtyřhranného průřezu do 0,13 m2</t>
  </si>
  <si>
    <t>6*2; m - Odkouření kotlů</t>
  </si>
  <si>
    <t>Vnitrostaveništní doprava suti a vybouraných hmot pro budovy v do 6 m ručně - Vybourané kouřovody</t>
  </si>
  <si>
    <t>767: Konstrukce zámečnické</t>
  </si>
  <si>
    <t>767996701</t>
  </si>
  <si>
    <t>Demontáž atypických zámečnických konstrukcí řezáním hmotnosti jednotlivých dílů do 50 kg</t>
  </si>
  <si>
    <t>Vnitrostaveništní doprava suti a vybouraných hmot pro budovy v do 6 m ručně - Vybourané ocelové konstrukce</t>
  </si>
  <si>
    <t>783: Nátěry</t>
  </si>
  <si>
    <t>783221121</t>
  </si>
  <si>
    <t>Nátěry syntetické KDK barva dražší matný povrch 1x antikorozní, 1x základní, 1x email</t>
  </si>
  <si>
    <t>200*0,7/4,5*0,2; m2 - Nátěr profilů L 50 * 50</t>
  </si>
  <si>
    <t>200*0,3/13,4*0,46; m2 - Nátěr profilů U 120</t>
  </si>
  <si>
    <t>783425422</t>
  </si>
  <si>
    <t>Nátěry syntetické potrubí do DN 50 barva dražší matný povrch 1x antikorozní, 1x základní, 2x email</t>
  </si>
  <si>
    <t>5; m - Potrubí UT DN 25</t>
  </si>
  <si>
    <t>16; m - Potrubí UT DN 50</t>
  </si>
  <si>
    <t>783425428</t>
  </si>
  <si>
    <t>Nátěry syntetické potrubí do DN 50 barva dražší základní antikorozní</t>
  </si>
  <si>
    <t>783425528</t>
  </si>
  <si>
    <t>Nátěry syntetické potrubí do DN 100 barva dražší základní antikorozní</t>
  </si>
  <si>
    <t>16; m - Potrubí UT DN 80</t>
  </si>
  <si>
    <t>783425628</t>
  </si>
  <si>
    <t>Nátěry syntetické potrubí do DN 150 barva dražší základní antikorozní</t>
  </si>
  <si>
    <t>2*1,4*1,1; m - Nátěr rozdělovače a sběrače</t>
  </si>
  <si>
    <t>V01: Průzkumné, geodetické a projektové práce</t>
  </si>
  <si>
    <t>013254000-01.4</t>
  </si>
  <si>
    <t>Dokumentace skutečného provedení stavby - malá stavba - čtyři paré</t>
  </si>
  <si>
    <t>V01</t>
  </si>
  <si>
    <t>V03: Zařízení staveniště</t>
  </si>
  <si>
    <t>034803000-1</t>
  </si>
  <si>
    <t>Požární hlídka po dokončení svářečských prací</t>
  </si>
  <si>
    <t>den</t>
  </si>
  <si>
    <t>V03</t>
  </si>
  <si>
    <t>V04: Inženýrská činnost</t>
  </si>
  <si>
    <t>044002010-01</t>
  </si>
  <si>
    <t>Výchozí revize tlakových nádob stabilních - Objem do 0,2 m3</t>
  </si>
  <si>
    <t>V04</t>
  </si>
  <si>
    <t>045203020-06</t>
  </si>
  <si>
    <t>Zaškolení obsluhy v délce trvání - šesti hodin</t>
  </si>
  <si>
    <t>045203021-3</t>
  </si>
  <si>
    <t>Návrh provozního řádu</t>
  </si>
  <si>
    <t>043002010-72.2</t>
  </si>
  <si>
    <t>Topná zkouška - v trvání min 72 hodin</t>
  </si>
  <si>
    <t>044002020-1</t>
  </si>
  <si>
    <t>Vizuální kontrola svarů (EN 970)</t>
  </si>
  <si>
    <t>E101-1</t>
  </si>
  <si>
    <t>Zaregulování otopné soustavy - Regulační prvek</t>
  </si>
  <si>
    <t>E105-1</t>
  </si>
  <si>
    <t>Revize komínu a kouřovodu</t>
  </si>
  <si>
    <t>V09: Ostatní náklady</t>
  </si>
  <si>
    <t>E103-1</t>
  </si>
  <si>
    <t>Prostupy požárně dělícími konstrukcemi - Potrubí do DN 50</t>
  </si>
  <si>
    <t>V09</t>
  </si>
  <si>
    <t>E103-3</t>
  </si>
  <si>
    <t>Prostupy požárně dělícími konstrukcemi - Potrubí do DN 200</t>
  </si>
  <si>
    <t>E102-1</t>
  </si>
  <si>
    <t>Stavební přípomoce</t>
  </si>
  <si>
    <t>E104-1</t>
  </si>
  <si>
    <t>Úklid staveniště</t>
  </si>
  <si>
    <t>E100-1</t>
  </si>
  <si>
    <t>Vybavení kotelny - Lékárnička, bat. svítilna, pěnotvorný přípravek, provozní deník, detektor CO, hasicí přístroj 6 kg</t>
  </si>
  <si>
    <t>Jednotkové ceny jsou v cenové úrovni ÚRS Praha roku 2014.</t>
  </si>
  <si>
    <t>Jednotkové ceny, použité pro vytvoření celkové nabídkové ceny jsou maximální po celou dobu.</t>
  </si>
  <si>
    <t>Objekt:</t>
  </si>
  <si>
    <t>Název objektu:</t>
  </si>
  <si>
    <t>Sklad S1,S2</t>
  </si>
  <si>
    <t>946112113</t>
  </si>
  <si>
    <t>Montáž pojízdných věží trubkových/dílcových š do 1,6 m dl do 3,2 m v do 3,5 m</t>
  </si>
  <si>
    <t>SO2-UT</t>
  </si>
  <si>
    <t>946112813</t>
  </si>
  <si>
    <t>Demontáž pojízdných věží trubkových/dílcových š do 1,2 m dl do 3,2 m v do 3,5 m</t>
  </si>
  <si>
    <t>946112213</t>
  </si>
  <si>
    <t>Příplatek k pojízdným věžím š do 1,6 m dl do 3,2 m v do 3,5 m za první a ZKD den použití</t>
  </si>
  <si>
    <t>0,582; t - Tepelná izolace</t>
  </si>
  <si>
    <t>0,582*20; t - Tepelná izolace na dalších 20 km</t>
  </si>
  <si>
    <t>0,036*20; t - Povrchová úprava - Lepenka s Al polepem na dalších 20km</t>
  </si>
  <si>
    <t>0,1*222; Potrubí UT DN 50</t>
  </si>
  <si>
    <t>0,1*116; Potrubí Cirkulace TV DN 32</t>
  </si>
  <si>
    <t>0,1*116; Potrubí  TV DN 50</t>
  </si>
  <si>
    <t>0,1*30; Potrubí UT DN 40 - oprava</t>
  </si>
  <si>
    <t>0,1*30; Potrubí UT DN 50 - oprava</t>
  </si>
  <si>
    <t>0,9*222; Potrubí UT DN 50</t>
  </si>
  <si>
    <t>0,9*116; Potrubí Cirkulace TV DN 32</t>
  </si>
  <si>
    <t>0,9*116; Potrubí  TV DN 50</t>
  </si>
  <si>
    <t>0,9*30; Potrubí UT DN 40 - oprava</t>
  </si>
  <si>
    <t>0,9*30; Potrubí UT DN 50 - oprava</t>
  </si>
  <si>
    <t>(0,057+2*0,04)*3,14*222; m2 - Povrchová úprava potrubí UT DN 50</t>
  </si>
  <si>
    <t>(0,042+2*0,03)*3,14*116; m2 - Povrchová úprava potrubí Cirkulace DN 32</t>
  </si>
  <si>
    <t>(0,063+2*0,03)*3,14*116; m2 - Povrchová úprava potrubí TV DN 50</t>
  </si>
  <si>
    <t>(0,048+2*0,04)*3,14*30; m2 - Povrchová úprava potrubí UT DN 40 - oprava</t>
  </si>
  <si>
    <t>(0,057+2*0,04)*3,14*30; m2 - Povrchová úprava potrubí UT DN 50 - oprava</t>
  </si>
  <si>
    <t>(0,057+2*0,040)*3,14*0,040*222*80/1000; t - Tepelná izolace Potrubí UT DN 50</t>
  </si>
  <si>
    <t>(0,042+2*0,030)*3,14*0,030*116*80/1000; t -  Tepelná izolace Potrubí Cirkulace TV DN 32</t>
  </si>
  <si>
    <t>(0,063+2*0,030)*3,14*0,030*116*80/1000; t - Tepelná izolace Potrubí TV DN 50</t>
  </si>
  <si>
    <t>(0,048+2*0,040)*3,14*0,040*30*80/1000; t - Tepelná izolace Potrubí UT DN 40 - oprava</t>
  </si>
  <si>
    <t>(0,057+2*0,040)*3,14*0,040*30*80/1000; t - Tepelná izolace Potrubí UT DN 50 - oprava</t>
  </si>
  <si>
    <t>(0,057+2*0,04)*3,14*222*0,00018; t - Povrchová úprava potrubí UT DN 50</t>
  </si>
  <si>
    <t>(0,042+2*0,03)*3,14*116*0,00018; t - Povrchová úprava potrubí Cirkulace DN 32</t>
  </si>
  <si>
    <t>(0,063+2*0,03)*3,14*116*0,00018; t - Povrchová úprava potrubí TV DN 50</t>
  </si>
  <si>
    <t>(0,048+2*0,04)*3,14*30*0,00018; t - Povrchová úprava potrubí TV DN 40 - oprava</t>
  </si>
  <si>
    <t>(0,057+2*0,04)*3,14*30*0,00018; t - Povrchová úprava potrubí TV DN 50 - oprava</t>
  </si>
  <si>
    <t>0,9*(5+5+7+7+4+4); m - Přímého potrubí DN 32</t>
  </si>
  <si>
    <t>0,9*(1+1+1+1+4+4+3+3+1+1); m - Přímé potrubí DN 25</t>
  </si>
  <si>
    <t>0,1*(5+5+7+7+4+4); m - Obybů potrubí DN 32</t>
  </si>
  <si>
    <t>0,1*(1+1+1+1+4+4+3+3+1+1); m - Ohybů potrubí DN 25</t>
  </si>
  <si>
    <t>63154512</t>
  </si>
  <si>
    <t>Pouzdro potrubní izolační AL 34/25 mm</t>
  </si>
  <si>
    <t>1+1+1+1+4+4+3+3+1+1; m - Potrubí UT DN 25</t>
  </si>
  <si>
    <t>5+5+7+7+4+4; m - Potrubí UT DN 32</t>
  </si>
  <si>
    <t>0,9*30; m - Přímého potrubí DN 40 - oprava</t>
  </si>
  <si>
    <t>0,9*30; m - Přímého potrubí DN 50 - oprava</t>
  </si>
  <si>
    <t>0,1*30; m - Přímého potrubí DN 40 - oprava</t>
  </si>
  <si>
    <t>0,1*30; m - Přímého potrubí DN 50 - oprava</t>
  </si>
  <si>
    <t>63154574</t>
  </si>
  <si>
    <t>Pouzdro potrubní izolační AL 49/40 mm</t>
  </si>
  <si>
    <t>30; m - Přímého potrubí DN 40 - oprava</t>
  </si>
  <si>
    <t>30; m - Přímého potrubí DN 50 - oprava</t>
  </si>
  <si>
    <t>713400921</t>
  </si>
  <si>
    <t>Příplatek k opravě izolací tepelných potrubí vyspravení foliemi za správkový kus</t>
  </si>
  <si>
    <t>4+4+22+2+3+2+35+2+3+2+23+2+8+4; m - Potrubí cirkulace TV DN 32</t>
  </si>
  <si>
    <t>4+4+22+2+3+2+35+2+3+2+23+2+8+4; m - Potrubí TV DN 50</t>
  </si>
  <si>
    <t>A=4+4+22+2+3+2+35+2+3+2+23+2+8+4; m - Potrubí cirkulace TV DN 32</t>
  </si>
  <si>
    <t>B=4+4+22+2+3+2+35+2+3+2+23+2+8+4; m - Potrubí TV DN 50</t>
  </si>
  <si>
    <t>1+1+2+2+22+22+2+2+3+3+2+2+35+35+2+2+3+3+2+2+23+23+2+2+8+8+4+4; m - Potrubí UT DN 50</t>
  </si>
  <si>
    <t>222 / 3,4; Potrubí DN 50</t>
  </si>
  <si>
    <t>Potrubí ocelové závitové bezešvé běžné nízkotlaké DN 25</t>
  </si>
  <si>
    <t>Potrubí ocelové závitové bezešvé běžné nízkotlaké DN 32</t>
  </si>
  <si>
    <t>E0911413-25</t>
  </si>
  <si>
    <t>Přípojka - hadice připojovací EPDM se zinkovaným opletem 100 °C PN 10 - Vnější závit / převlečná matice 1" - Délka 500 mm</t>
  </si>
  <si>
    <t>20; m - Potrubí UT DN 25</t>
  </si>
  <si>
    <t>32; m - Potrubí UT DN 32</t>
  </si>
  <si>
    <t>3; kus - Radiátorový ventil</t>
  </si>
  <si>
    <t>3; kus - Vyvažovací ventil</t>
  </si>
  <si>
    <t>565Xh6B0C1002-020A</t>
  </si>
  <si>
    <t>Termostatický radiátorový ventil standard - Přímý 3/4"</t>
  </si>
  <si>
    <t>503Ah6Ba9100180-020</t>
  </si>
  <si>
    <t>Vyvažovací ventil  bez vypouštění s měřícími vsuvkami - 3/4"</t>
  </si>
  <si>
    <t>4; kus - Vyvažovací ventil</t>
  </si>
  <si>
    <t>1; kus - Kulový kohout</t>
  </si>
  <si>
    <t>565Xh6B0C1002-025A</t>
  </si>
  <si>
    <t>Termostatický radiátorový ventil standard - Přímý 1"</t>
  </si>
  <si>
    <t>503Ah6Ba9100180-025</t>
  </si>
  <si>
    <t>Vyvažovací ventil  bez vypouštění s měřícími vsuvkami - 1"</t>
  </si>
  <si>
    <t>7; kus - Radiátorový ventil</t>
  </si>
  <si>
    <t>7; kus - Vyvažovací ventil</t>
  </si>
  <si>
    <t>Montáž uzavírací armatury; dodávka armatury včetně sady připojovacího šroubení MaR</t>
  </si>
  <si>
    <t>E0911421</t>
  </si>
  <si>
    <t>Teplovzdušná vodní cirkulační jednotka - Dodávka včetně ontáže - 15 KW</t>
  </si>
  <si>
    <t>30; m - Potrubí UT DN 40 - oprava</t>
  </si>
  <si>
    <t>30; m - Potrubí UT DN 50 - oprava</t>
  </si>
  <si>
    <t>DPH 21%</t>
  </si>
  <si>
    <t>SO3-UT</t>
  </si>
  <si>
    <t>0,8*(5+5+1+1); m - Přímého potrubí DN 32</t>
  </si>
  <si>
    <t>2; m -Přímého potrubí 40 mm Izolace odvodu kondenzátu</t>
  </si>
  <si>
    <t>0,2*(5+5+1+1); m - Ohybů potrubí DN 32</t>
  </si>
  <si>
    <t>5+5+1+1; m - Potrubí DN 32</t>
  </si>
  <si>
    <t>2; m - Potrubí 40 mm Izolace odvodu kondenzátu</t>
  </si>
  <si>
    <t>1; m - Přímého potrubí DN 40</t>
  </si>
  <si>
    <t>731200823a</t>
  </si>
  <si>
    <t>Demontáž elektrokotle</t>
  </si>
  <si>
    <t>731243494</t>
  </si>
  <si>
    <t>Montáž kotle ocelového závěsného na plynn nucený odtah spalin o výkonu do 45 kW</t>
  </si>
  <si>
    <t>E0911412</t>
  </si>
  <si>
    <t>Nástěnný plynový kotel v provedení C; koaxiální odtah pr. 60/100 - Výkon 33,8 kW při 80/60</t>
  </si>
  <si>
    <t>E0911420</t>
  </si>
  <si>
    <t>Nucený odtah spalin soustředným potrubím pro turbokotel svislý 60/100 mm přes plochou střechu - délka 1 m - včetně kolen, revizního t-kusu a průchodu stěnou</t>
  </si>
  <si>
    <t>Interface komunikace BUS pro komunikaci mezi kotli, komunikační rozhraní LPB - Instalace do elektroniky kotle</t>
  </si>
  <si>
    <t>Rozšiřující modul pro ovládání výkonu kotle / kaskády kotlů včetně příložného snímače teploty - Vstup 0-10 V, komunikační rozhraní LPB, 230 VAC montáž do rozdělovače</t>
  </si>
  <si>
    <t>732420814</t>
  </si>
  <si>
    <t>Demontáž čerpadla oběhového spirálního DN 65</t>
  </si>
  <si>
    <t>563Xh2B032001-050</t>
  </si>
  <si>
    <t>Membránová expanzní nádoba; 6 bar, 70 °C - 50 litrů; připojení R 3/4"; upevňovací trojnožka</t>
  </si>
  <si>
    <t>733191913</t>
  </si>
  <si>
    <t>Zaslepení potrubí ocelového závitového zavařením a skováním DN 15</t>
  </si>
  <si>
    <t>733110806</t>
  </si>
  <si>
    <t>Demontáž potrubí ocelového závitového do DN 32</t>
  </si>
  <si>
    <t>1+1+1+2+3+1+1+2; m - Potrubí UT DN 25</t>
  </si>
  <si>
    <t>1+1+1+2+2+5; m - Potrubí UT DN 32</t>
  </si>
  <si>
    <t>1+1; m - Potrubí UT DN 40</t>
  </si>
  <si>
    <t>733111114</t>
  </si>
  <si>
    <t>Potrubí ocelové závitové bezešvé běžné v kotelnách nebo strojovnách DN 20</t>
  </si>
  <si>
    <t>1+1; m - Potrubí UT DN 20</t>
  </si>
  <si>
    <t>2+2; m - Potrubí UT DN 25</t>
  </si>
  <si>
    <t>5+5+1+1; m - Potrubí UT DN 32</t>
  </si>
  <si>
    <t>2; m - Potrubí UT DN 20</t>
  </si>
  <si>
    <t>4; m - Potrubí UT DN 25</t>
  </si>
  <si>
    <t>13; m - Potrubí UT DN 32</t>
  </si>
  <si>
    <t>1; kus - Radiátorový ventil DN 10</t>
  </si>
  <si>
    <t>18; kus - Radiátorový ventil DN 15</t>
  </si>
  <si>
    <t>734200822</t>
  </si>
  <si>
    <t>Demontáž armatury závitové se dvěma závity do G 1</t>
  </si>
  <si>
    <t>9; kus - Radiátorový ventil DN 20</t>
  </si>
  <si>
    <t>734200814</t>
  </si>
  <si>
    <t>Demontáž armatury závitové s jedním závitem do G 2</t>
  </si>
  <si>
    <t>734209112</t>
  </si>
  <si>
    <t>Montáž armatury závitové s dvěma závity G 3/8</t>
  </si>
  <si>
    <t>565Xh6B0C1003-010A</t>
  </si>
  <si>
    <t>Termostatický automatický radiátorový ventil - Přímý 3/8"</t>
  </si>
  <si>
    <t>16; kus - Radiátorový ventil</t>
  </si>
  <si>
    <t>1; kus - Topenářské šroubení</t>
  </si>
  <si>
    <t>9; kus - Radiátorový ventil</t>
  </si>
  <si>
    <t>1;kus - Kulový kohout</t>
  </si>
  <si>
    <t>503Ah6Ba0020080-020</t>
  </si>
  <si>
    <t>Kulový kohout uzavírací s páčkou - 3/4"</t>
  </si>
  <si>
    <t>2; kus - Kulový kohout</t>
  </si>
  <si>
    <t>503Ah6Bb0090080-025</t>
  </si>
  <si>
    <t>Filtr závitový - 1"</t>
  </si>
  <si>
    <t>735411812</t>
  </si>
  <si>
    <t>Demontáž konvektoru stavební délky přes 700 do 1600 mm</t>
  </si>
  <si>
    <t>735221812</t>
  </si>
  <si>
    <t>Demontáž registru trubkového hladkého DN 50 délka do 3 m dvoupramenný</t>
  </si>
  <si>
    <t>735111810</t>
  </si>
  <si>
    <t>Demontáž otopného tělesa litinového článkového</t>
  </si>
  <si>
    <t>735291800</t>
  </si>
  <si>
    <t>Demontáž konzoly nebo držáku otopných těles, registrů nebo konvektorů do odpadu</t>
  </si>
  <si>
    <t>735890801</t>
  </si>
  <si>
    <t>Přemístění demontovaného otopného tělesa vodorovně 100 m v objektech výšky do 6 m</t>
  </si>
  <si>
    <t>735164511</t>
  </si>
  <si>
    <t>Montáž otopného tělesa trubkového na stěnu výšky tělesa do 1500 mm</t>
  </si>
  <si>
    <t>566Xh21159-01</t>
  </si>
  <si>
    <t>KRC12200600M10</t>
  </si>
  <si>
    <t>Trubkové otopné těleso 1220/0600</t>
  </si>
  <si>
    <t>12; m - Potrubí UT DN 32</t>
  </si>
  <si>
    <t>045203020-02</t>
  </si>
  <si>
    <t>Zaškolení obsluhy v délce trvání - dvou hodin</t>
  </si>
  <si>
    <t>Strážnice</t>
  </si>
  <si>
    <t>Myčka</t>
  </si>
  <si>
    <t>SO4-UT</t>
  </si>
  <si>
    <t>3; m - Přímého potrubí 40 mm Izolace odvodu kondenzátu</t>
  </si>
  <si>
    <t>14; m - Přímého potrubí DN 40</t>
  </si>
  <si>
    <t>1,9; m2 - HVDT</t>
  </si>
  <si>
    <t>(0,57+2*0,050)*3,14*0,8; m2 - HVDT první vrstva</t>
  </si>
  <si>
    <t>0,219*0,219*3,14/4*5; m2 - HVDT čela</t>
  </si>
  <si>
    <t>2+2+3+4+1</t>
  </si>
  <si>
    <t>Hydraulické připojení plynového kotle</t>
  </si>
  <si>
    <t>E0911417</t>
  </si>
  <si>
    <t>Hydraulické sběrače pro dva kotle</t>
  </si>
  <si>
    <t>E0911418</t>
  </si>
  <si>
    <t>Tepelná izolace hydraulického sběrače kotle</t>
  </si>
  <si>
    <t>E0911419</t>
  </si>
  <si>
    <t>Nucený odtah spalin soustředným potrubím pro turbokotel vodorovný 60/100 mm přes vnější stěnu - Délka cca 5,5 m -  včetně kolen, revizního t-kusu a průchodu stěnou</t>
  </si>
  <si>
    <t>563Xh2B032001-035</t>
  </si>
  <si>
    <t>Membránová expanzní nádoba; 6 bar, 70 °C - 35 litrů; připojení R 3/4"; upevňovací trojnožka</t>
  </si>
  <si>
    <t>563Xh2A02001-1</t>
  </si>
  <si>
    <t>504B12311103-32-60</t>
  </si>
  <si>
    <t>97924163</t>
  </si>
  <si>
    <t>Elektronické čerpadlo  230V PN6/10; připojení závit - 5/4" - Q=2,9 m3/h; h=5m</t>
  </si>
  <si>
    <t>1,5+1,5+1+2+1+2+2+1+1; m - Potrubí UT DN 40</t>
  </si>
  <si>
    <t>2+1; m - Potrubí UT DN 20</t>
  </si>
  <si>
    <t>1+1+2+2+1+1+2+2; m - Potrubí UT DN 25</t>
  </si>
  <si>
    <t>733111117</t>
  </si>
  <si>
    <t>Potrubí ocelové závitové bezešvé běžné v kotelnách nebo strojovnách DN 40</t>
  </si>
  <si>
    <t>1+1+1+1+1+1+2+2+2+2; m - Potrubí UT DN 40</t>
  </si>
  <si>
    <t>3; m - Potrubí UT DN 20</t>
  </si>
  <si>
    <t>12; m - Potrubí UT DN 25</t>
  </si>
  <si>
    <t>14; m - Potrubí UT DN 40</t>
  </si>
  <si>
    <t>5; kus - Radiátorové ventily</t>
  </si>
  <si>
    <t>5; kus - Radiátorový ventil</t>
  </si>
  <si>
    <t>2; kus - kulový kohout</t>
  </si>
  <si>
    <t>1; kus - Zpětný ventil</t>
  </si>
  <si>
    <t>503Ah6Ba9100180-040</t>
  </si>
  <si>
    <t>Vyvažovací ventil  bez vypouštění s měřícími vsuvkami - 6/4"</t>
  </si>
  <si>
    <t>503Ah6Bb0070080-040</t>
  </si>
  <si>
    <t>Zpětný ventil závitový - 6/4"</t>
  </si>
  <si>
    <t>503Ah6Bb0090080-040</t>
  </si>
  <si>
    <t>Filtr závitový - 6/4"</t>
  </si>
  <si>
    <t>E0911416</t>
  </si>
  <si>
    <t>Teplovzdušná vodní cirkulační jednotka - Dodávka včetně ontáže - 20 KW - ; sekundární žaluzie; dvouotáčkový motor; podpěrná konstrukce; ovládací skřínka; termostat</t>
  </si>
  <si>
    <t>E103-2</t>
  </si>
  <si>
    <t>Prostupy požárně dělícími konstrukcemi - Potrubí do DN 100</t>
  </si>
  <si>
    <t>TOV</t>
  </si>
  <si>
    <t>946112117</t>
  </si>
  <si>
    <t>Montáž pojízdných věží trubkových/dílcových š do 1,6 m dl do 3,2 m v do 7,6 m</t>
  </si>
  <si>
    <t>SO5-UT</t>
  </si>
  <si>
    <t>946112817</t>
  </si>
  <si>
    <t>Demontáž pojízdných věží trubkových/dílcových š do 1,2 m dl do 3,2 m v do 7,6 m</t>
  </si>
  <si>
    <t>1,471; t - Tepelná izolace</t>
  </si>
  <si>
    <t>0,085; t - Povrchová úprava - Lepenka s Al polepem</t>
  </si>
  <si>
    <t>0,5; t - Stavební přípomoce (bourání prostupů...)</t>
  </si>
  <si>
    <t>1,471*20; t - Tepelná izolace na dalších 20 km</t>
  </si>
  <si>
    <t>0,085*20; t - Povrchová úprava - Lepenka s Al polepem na dalších 20 km</t>
  </si>
  <si>
    <t>0,50*20; t - Stavební přípomoce (bourání prostupů...) na dalších 20 km</t>
  </si>
  <si>
    <t>0,1*140; Potrubí UT DN 15</t>
  </si>
  <si>
    <t>0,1*198; Potrubí UT DN 20</t>
  </si>
  <si>
    <t>0,1*184; Potrubí UT DN 25</t>
  </si>
  <si>
    <t>0,1*54; Potrubí UT DN 32</t>
  </si>
  <si>
    <t>0,1*101; Potrubí UT DN 40</t>
  </si>
  <si>
    <t>0,1*50; Potrubí UT DN 50</t>
  </si>
  <si>
    <t>0,1*36; Potrubí UT DN 65</t>
  </si>
  <si>
    <t>0,1*24; Potrubí UT DN 80</t>
  </si>
  <si>
    <t>0,1*117; Potrubí UT DN 100</t>
  </si>
  <si>
    <t>0,1*210; Potrubí UT DN 125</t>
  </si>
  <si>
    <t>0,9*140; Potrubí UT DN 15</t>
  </si>
  <si>
    <t>0,9*198; Potrubí UT DN 20</t>
  </si>
  <si>
    <t>0,9*184; Potrubí UT DN 25</t>
  </si>
  <si>
    <t>0,9*54; Potrubí UT DN 32</t>
  </si>
  <si>
    <t>0,9*101; Potrubí UT DN 40</t>
  </si>
  <si>
    <t>0,9*50; Potrubí UT DN 50</t>
  </si>
  <si>
    <t>0,9*36; Potrubí UT DN 65</t>
  </si>
  <si>
    <t>0,9*24; Potrubí UT DN 80</t>
  </si>
  <si>
    <t>0,9*117; Potrubí UT DN 100</t>
  </si>
  <si>
    <t>0,9*210; Potrubí UT DN 125</t>
  </si>
  <si>
    <t>(0,021+2*0,03)*3,14*140; m2 - Povrchová úprava potrubí UT DN 15</t>
  </si>
  <si>
    <t>(0,027+2*0,03)*3,14*198; m2 - Povrchová úprava potrubí UT DN 20</t>
  </si>
  <si>
    <t>(0,034+2*0,03)*3,14*184; m2 - Povrchová úprava potrubí UT DN 25</t>
  </si>
  <si>
    <t>(0,042+2*0,03)*3,14*54; m2 - Povrchová úprava potrubí UT DN 32</t>
  </si>
  <si>
    <t>(0,048+2*0,03)*3,14*101; m2 - Povrchová úprava potrubí UT DN 40</t>
  </si>
  <si>
    <t>(0,057+2*0,04)*3,14*50; m2 - Povrchová úprava potrubí UT DN 50</t>
  </si>
  <si>
    <t>(0,076+2*0,04)*3,14*36; m2 - Povrchová úprava potrubí UT DN 65</t>
  </si>
  <si>
    <t>(0,089+2*0,04)*3,14*24; m2 - Povrchová úprava potrubí UT DN 80</t>
  </si>
  <si>
    <t>(0,108+2*0,04)*3,14*117; m2 - Povrchová úprava potrubí UT DN 100</t>
  </si>
  <si>
    <t>(0,133+2*0,05)*3,14*210; m2 - Povrchová úprava potrubí UT DN 125</t>
  </si>
  <si>
    <t>Vnitrostaveništní doprava suti a vybouraných hmot pro budovy v do 6 m ručně</t>
  </si>
  <si>
    <t>(0,021+2*0,03)*3,14*140*0,03*80/1000; t - Tepelná izolace potrubí UT DN 15</t>
  </si>
  <si>
    <t>(0,027+2*0,03)*3,14*198*0,03*80/1000; t - Tepelná izolace potrubí UT DN 20</t>
  </si>
  <si>
    <t>(0,034+2*0,03)*3,14*184*0,03*80/1000; t - Tepelná izolace potrubí UT DN 25</t>
  </si>
  <si>
    <t>(0,042+2*0,03)*3,14*54*0,03*80/1000; t - Tepelná izolace potrubí UT DN 32</t>
  </si>
  <si>
    <t>(0,048+2*0,03)*3,14*101*0,03*80/1000; t - Tepelná izolace potrubí UT DN 40</t>
  </si>
  <si>
    <t>(0,057+2*0,04)*3,14*50*0,04*80/1000; t - Tepelná izolace potrubí UT DN 50</t>
  </si>
  <si>
    <t>(0,076+2*0,04)*3,14*36*0,04*80/1000; t - Tepelná izolace potrubí UT DN 65</t>
  </si>
  <si>
    <t>(0,089+2*0,04)*3,14*24*0,04*80/1000; t - Tepelná izolace potrubí UT DN 80</t>
  </si>
  <si>
    <t>(0,108+2*0,04)*3,14*117*0,04*80/1000; t - Tepelná izolace potrubí UT DN 100</t>
  </si>
  <si>
    <t>(0,133+2*0,05)*3,14*210*0,05*80/1000; t - Tepelná izolace potrubí UT DN 125</t>
  </si>
  <si>
    <t>=; t - Tepelná izolace</t>
  </si>
  <si>
    <t>(0,021+2*0,03)*3,14*140*0,00018; t - Povrchová úprava potrubí UT DN 15</t>
  </si>
  <si>
    <t>(0,027+2*0,03)*3,14*198*0,00018; t - Povrchová úprava potrubí UT DN 20</t>
  </si>
  <si>
    <t>(0,034+2*0,03)*3,14*184*0,00018; t - Povrchová úprava potrubí UT DN 25</t>
  </si>
  <si>
    <t>(0,042+2*0,03)*3,14*54*0,00018; t - Povrchová úprava potrubí UT DN 32</t>
  </si>
  <si>
    <t>(0,048+2*0,03)*3,14*101*0,00018; t - Povrchová úprava potrubí UT DN 40</t>
  </si>
  <si>
    <t>(0,057+2*0,04)*3,14*50*0,00018; t - Povrchová úprava potrubí UT DN 50</t>
  </si>
  <si>
    <t>(0,076+2*0,04)*3,14*36*0,00018; t - Povrchová úprava potrubí UT DN 65</t>
  </si>
  <si>
    <t>(0,089+2*0,04)*3,14*24*0,00018; t - Povrchová úprava potrubí UT DN 80</t>
  </si>
  <si>
    <t>(0,108+2*0,04)*3,14*117*0,00018; t - Povrchová úprava potrubí UT DN 100</t>
  </si>
  <si>
    <t>(0,133+2*0,05)*3,14*210*0,00018; t - Povrchová úprava potrubí UT DN 125</t>
  </si>
  <si>
    <t>0,9*(4+11+11+10+10+4+11); m - Přímé potrubí DN 15 Administrativa</t>
  </si>
  <si>
    <t>0,9*(3+12+4+12+3); m -  Přímé potrubí  DN 20 Administrativa</t>
  </si>
  <si>
    <t>0,9*(13+5); m -  Přímé potrubí  DN 25 Administrativa</t>
  </si>
  <si>
    <t>0,9*(18+28+19); m -  Přímé potrubí  DN 32 Administrativa</t>
  </si>
  <si>
    <t>=; Administrativa</t>
  </si>
  <si>
    <t>0,9*(1+1); m -  Přímé potrubí  DN 20 Dílna</t>
  </si>
  <si>
    <t>0,9*(4+4+4+4+1+1+2+2+1+1+4+4+1+1+4+4+1+1+1+1+1+1+1+1+1+1+1+1+1+1+4+4+1+1+3+3+1+1+1+1+1+1+1+1+1+1+3+3+4+4+1+1+6+6+3+3+6+6+1+1+6+6+2+2+2+2+8); m -  Přímé potrubí  DN 25 Dílna</t>
  </si>
  <si>
    <t>0,9*(2+2+4+4+1+1+4+4+1+1+1+1+4+4+1+1+4+4+1+1+4+4+1+1+4+4+4+4+1+1+1+1+4+4+3+3+20+7); m -  Přímé potrubí  DN 32 Dílna</t>
  </si>
  <si>
    <t>=; Dílna</t>
  </si>
  <si>
    <t>0,1*(4+11+11+10+10+4+11); m - Ohybů potrubí DN 15 Administrativa</t>
  </si>
  <si>
    <t>0,1*(3+12+4+12+3); m -  Ohybů potrubí  DN 20 Administrativa</t>
  </si>
  <si>
    <t>0,1*(13+5); m -  Ohybů potrubí  DN 25 Administrativa</t>
  </si>
  <si>
    <t>0,1*(18+28+19); m -  Ohybů potrubí  DN 32 Administrativa</t>
  </si>
  <si>
    <t>0,1*(2+2+5+5+2+2+6+6+2+2+6+6+9+3); m -  Ohybů potrubí  DN 15 Dílna</t>
  </si>
  <si>
    <t>0,1*(1+1); m -  Ohybů potrubí  DN 20 Dílna</t>
  </si>
  <si>
    <t>0,1*(4+4+4+4+1+1+2+2+1+1+4+4+1+1+4+4+1+1+1+1+1+1+1+1+1+1+1+1+1+1+4+4+1+1+3+3+1+1+1+1+1+1+1+1+1+1+3+3+4+4+1+1+6+6+3+3+6+6+1+1+6+6+2+2+2+2+8); m -  Ohybů potrubí  DN 25 Dílna</t>
  </si>
  <si>
    <t>0,1*(2+2+4+4+1+1+4+4+1+1+1+1+4+4+1+1+4+4+1+1+4+4+1+1+4+4+4+4+1+1+1+1+4+4+3+3+20+7); m - Ohybů potrubí  DN 32 Dílna</t>
  </si>
  <si>
    <t>63154510</t>
  </si>
  <si>
    <t>Pouzdro potrubní izolační ROCKWOOL PIPO ALS 21/25 mm</t>
  </si>
  <si>
    <t>4+11+11+10+10+4+11; m - Potrubí UT DN 15 Administrativa</t>
  </si>
  <si>
    <t>63154511</t>
  </si>
  <si>
    <t>Pouzdro potrubní izolační ROCKWOOL PIPO ALS 27/25 mm</t>
  </si>
  <si>
    <t>3+12+4+12+3; m - Potrubí UT DN 20 Administrativa</t>
  </si>
  <si>
    <t>1+1; m - Potrubí UT DN 20 Dílna</t>
  </si>
  <si>
    <t>13+5; m - Potrubí UT DN 25 Administrativa</t>
  </si>
  <si>
    <t>4+4+4+4+1+1+2+2+1+1+4+4+1+1+4+4+1+1+1+1+1+1+1+1+1+1+1+1+1+1+4+4+1+1+3+3+1+1+1+1+1+1+1+1+1+1+3+3+4+4+1+1+6+6+3+3+6+6+1+1+6+6+2+2+2+2+8; Potrubí UT DN 25 Dílna</t>
  </si>
  <si>
    <t>18+28+19; m - Potrubí UT DN 32 Administrativa</t>
  </si>
  <si>
    <t>2+2+4+4+1+1+4+4+1+1+1+1+4+4+1+1+4+4+1+1+4+4+1+1+4+4+4+4+1+1+1+1+4+4+3+3+20+7; Potrubí UT DN 32 Dílna</t>
  </si>
  <si>
    <t>0,9*(4+20+10+8); m - Přímé potrubí  DN 40 Administrativa</t>
  </si>
  <si>
    <t>0,9*(31+5+5+31+7+14); m - Přímé potrubí  DN 50 Administrativa</t>
  </si>
  <si>
    <t>=; m - Administrativa</t>
  </si>
  <si>
    <t>0,9*(1+7); m- Přímé potrubí 40 Dílna</t>
  </si>
  <si>
    <t>=; m - Dílna</t>
  </si>
  <si>
    <t>0,1*(4+20+10+8); m - Ohybů potrubí  DN 40 Administrativa</t>
  </si>
  <si>
    <t>0,1*(31+5+5+31+7+14); m - Ohybů přímé potrubí  DN 50 Administrativa</t>
  </si>
  <si>
    <t>0,1*(1+7); m- Ohybů potrubí 40 Dílna</t>
  </si>
  <si>
    <t>0,1*(6+7+6); m - Ohybů potrubí DN 50 Dílna</t>
  </si>
  <si>
    <t>4+20+10+8; m - Potrubí UT DN 40 Administrativa</t>
  </si>
  <si>
    <t>1+7; m- Potrubí UT DN 40 Dílna</t>
  </si>
  <si>
    <t>31+5+5+31+7+14; m - Potrubí UT DN 50 Administrativa</t>
  </si>
  <si>
    <t>0,9*(13+7+13+8+8+25); m - Přímé potrubí  DN 65 Dílna</t>
  </si>
  <si>
    <t>0,1*(13+7+13+8+8+25); m - Ohybů potrubí  DN 65 Dílna</t>
  </si>
  <si>
    <t>0,1*(6+35+25+16+11+25+6+8+14+7+19+6); m - Ohybů potrubí DN 80 Dílna</t>
  </si>
  <si>
    <t>63154607</t>
  </si>
  <si>
    <t>Pouzdro potrubní izolační ROCKWOOL PIPO ALS 76/50 mm</t>
  </si>
  <si>
    <t>13+7+13+8+8+25; m - Potrubí UT DN 65 Dílna</t>
  </si>
  <si>
    <t>6,1; m2 - Rozdělovač / sběrač</t>
  </si>
  <si>
    <t>(0,159+2*0,050)*3,14*1,5*2; m2 - Rozdělovač / sběrač první vrstva</t>
  </si>
  <si>
    <t>(0,159+4*0,050)*3,14*1,5*2; m2 - Rozdělovač / sběrač druhá vrstva</t>
  </si>
  <si>
    <t>0,159*0,219*3,14/4*4*2; m2 - Rozdělovač / sběrač čela</t>
  </si>
  <si>
    <t>E0911426</t>
  </si>
  <si>
    <t>Hydraulické sběrače pro jeden kotel - Dodávka včetně montáže</t>
  </si>
  <si>
    <t>E0911427</t>
  </si>
  <si>
    <t>Sada připojení sběračů - Dodávka včetně montáže</t>
  </si>
  <si>
    <t>E0911428</t>
  </si>
  <si>
    <t>Sada těsnění - Dodávka včetně montáže</t>
  </si>
  <si>
    <t>E0911425</t>
  </si>
  <si>
    <t>Tepelná izolace hydraulického sběrače pro jeden kotel - Dodávka včetně montáže</t>
  </si>
  <si>
    <t>E0911429</t>
  </si>
  <si>
    <t>Koaxiální odkouření pro kondenzační kotel pr. 110/160 mm - včetně revizního T-kusu, průchodky střech, pomocné ocelové konstrukce pro uchycení, délka 5,2 m - Dodávka včetně montáže</t>
  </si>
  <si>
    <t>732111135</t>
  </si>
  <si>
    <t>Tělesa rozdělovačů a sběračů DN 150 z trub ocelových bezešvých</t>
  </si>
  <si>
    <t>732111233</t>
  </si>
  <si>
    <t>Příplatek k rozdělovačům a sběračům za každých dalších 0,5 m tělesa DN 150</t>
  </si>
  <si>
    <t>732111328</t>
  </si>
  <si>
    <t>Trubková hrdla rozdělovačů a sběračů bez přírub DN 100</t>
  </si>
  <si>
    <t>563Xh2A02001-4</t>
  </si>
  <si>
    <t>Hydraulický vrovnávač dynamických tlaků přírubové připojení včetně protipřírub - HVDT 4</t>
  </si>
  <si>
    <t>563Xh2B032002-0200</t>
  </si>
  <si>
    <t>Membránová expanzní nádoba Reflex N; 6 bar, 70 °C - 200 litrů; připojení R 1"; upevňovací trojnožka</t>
  </si>
  <si>
    <t>732429113</t>
  </si>
  <si>
    <t>Montáž čerpadla oběhového spirálního DN 50 do potrubí</t>
  </si>
  <si>
    <t>504H11311106-50-120F</t>
  </si>
  <si>
    <t>Elektronické oběhové čerpadlo  230V - Přírubové DN 50 - Q=12,5 m3/h; h=7 m; proporcionální výtlak</t>
  </si>
  <si>
    <t>504H11311106-32-80</t>
  </si>
  <si>
    <t>Elektronické oběhové čerpadlo  230V - Závitové DN 32 - Q=3,5 m3/h; h=6 m; proporcionální výtlak</t>
  </si>
  <si>
    <t>2+2+2+2+2+2+6+6+6+6+2+2+2+2+1+1+1+1+2+2+2+2+9+9+2+2+2+2+2+2+2+2+5+5+2+2+2+2+2+2+2+2+2+2+2+2+2+7+7; m - Potrubí UT DN 15</t>
  </si>
  <si>
    <t>5+5+4+4+4+4+4+4+4+2+4+4+2+2+4+4+4+4+1+1+4+4+2+2+2+2+2+2+6+6+3+3+5+5+8+8+8+8+8+8+8+8+8+8; m - Potrubí UT DN 20</t>
  </si>
  <si>
    <t>5+5+2+2+2+2+4+4+5+5+4+4+4+4+4+4+1+1+5+5+2+2+4+4+2+2+4+4+4+4+4+4+4+4+2+2+2+2+2+2+6+6+5+5+5+5+2+2+2+2+2+2+2+2+2+2; m - Potrubí UT DN 25</t>
  </si>
  <si>
    <t>2+2+4+4+2+2+10+10+9+9; Potrubí UT DN 32</t>
  </si>
  <si>
    <t>20+20+13+5+5+4+4+5+4+5+4+4+4+4; m - Potrubí UT DN 40</t>
  </si>
  <si>
    <t>3+3+3+3+3+3+3+3+12+7+5+2; m - Potrubí UT DN 50</t>
  </si>
  <si>
    <t>733120826</t>
  </si>
  <si>
    <t>Demontáž potrubí ocelového hladkého do D 89</t>
  </si>
  <si>
    <t>6+4+2+6+10+2+6; m - Potrubí UT DN 65</t>
  </si>
  <si>
    <t>12+12; m - Potrubí UT DN 80</t>
  </si>
  <si>
    <t>8+2+30+25+16+36; Potrubí UT DN 100</t>
  </si>
  <si>
    <t>6+25+2+30+10+15+15+15+9+2+5+6+17+8+15+5+5+2+10+2+6; Potrubí UT DN 125</t>
  </si>
  <si>
    <t>140/2*0,6; Potrubí UT DN 15 - na 60% výměry</t>
  </si>
  <si>
    <t>198/2*0,6; Potrubí UT DN 20 - na 60% výměry</t>
  </si>
  <si>
    <t>184/2*0,8; Potrubí UT DN 25 - na 80% výměry</t>
  </si>
  <si>
    <t>54/2,5; Potrubí UT DN 32 - na 100% výměry</t>
  </si>
  <si>
    <t>101/2,5; Potrubí UT DN 40 - na 100% výměry</t>
  </si>
  <si>
    <t>50/3,4; Potrubí UT DN 50 - na 100% výměry</t>
  </si>
  <si>
    <t>36/3,8; Potrubí UT DN 65 - na 100% výměry</t>
  </si>
  <si>
    <t>24/4; Potrubí UT DN 80 na 100% výměry</t>
  </si>
  <si>
    <t>117/4; Potrubí UT DN 100 na 100% výměry</t>
  </si>
  <si>
    <t>210/4; Potrubí UT DN 125 na 100% výměry</t>
  </si>
  <si>
    <t>Potrubí ocelové závitové bezešvé běžné nízkotlaké DN 15</t>
  </si>
  <si>
    <t>10+10+10+18+2+2+1+1+1+1+3+3+3+3+2+2+2+2+3+3+1+1+3+3+1+1+12+12+3+3+2+3+2+2+2+1+1+3+3+2+2+3+3+1+1+1+1+1+1+3+3+3+3+2+2+2+2+3+3+1+1+1+1+3+3+1+1+3+3+3+3+1+1+2+2+2+2+2+2+2+2+3+3+1+1+3+3+1+1+1+1+2+2+2+2+8; m - Potrubí UT DN 15 Administrativa</t>
  </si>
  <si>
    <t>Potrubí ocelové závitové bezešvé běžné nízkotlaké DN 20</t>
  </si>
  <si>
    <t>3+3+1+1+2+2+3+2+2+2+3+3+1+1+3+3+2+2+3+3+2+2+2+2+3+3+2+2+3+3+2+2+2+2+3+3+12+5+5+12+3+3+3+12; m - Potrubí UT DN 20 Administrativa</t>
  </si>
  <si>
    <t>13+12; m - Potrubí UT DN 25 Administrativa</t>
  </si>
  <si>
    <t>18+28+19; Potrubí UT DN 32 Administrativa</t>
  </si>
  <si>
    <t>Potrubí ocelové závitové bezešvé běžné nízkotlaké DN 40</t>
  </si>
  <si>
    <t>20+10+12; m - Potrubí UT DN 40 Administrativa</t>
  </si>
  <si>
    <t>Potrubí ocelové závitové bezešvé běžné nízkotlaké DN 50</t>
  </si>
  <si>
    <t>6+6+31+31+4+10+2+2+3+20+14+7+15; Potrubí UT DN 50 Administrativa</t>
  </si>
  <si>
    <t>733121122</t>
  </si>
  <si>
    <t>Potrubí ocelové hladké bezešvé běžné nízkotlaké D 76x3,2</t>
  </si>
  <si>
    <t>Potrubí ocelové hladké bezešvé běžné nízkotlaké D 89x3,6</t>
  </si>
  <si>
    <t>138; m - Potrubí UT DN 20 Administrativa</t>
  </si>
  <si>
    <t>65; m - Potrubí UT DN 32 Administrativa</t>
  </si>
  <si>
    <t>42; m - Potrubí UT DN 40 Administrativa</t>
  </si>
  <si>
    <t>58; m - Potrubí UT DN 15 Dílna</t>
  </si>
  <si>
    <t>2; m - Potrubí UT DN 20 Dílna</t>
  </si>
  <si>
    <t>158; m - Potrubí UT DN 25 Dílna</t>
  </si>
  <si>
    <t>117; m - Potrubí UT 32 Dílna</t>
  </si>
  <si>
    <t>8; m - Potrubí UT DN 40 Dílna</t>
  </si>
  <si>
    <t>151; m - Potrubí UT DN 50 Administrativa</t>
  </si>
  <si>
    <t>74; m - Potrubí UT DN 65 Dílna</t>
  </si>
  <si>
    <t>E0911413-32</t>
  </si>
  <si>
    <t>Přípojka - hadice připojovací EPDM se zinkovaným opletem 100 °C PN 10 - Vnější závit / převlečná matice 5/4" - Délka 500 mm</t>
  </si>
  <si>
    <t>30; kus - Radiátorový ventil DN 15</t>
  </si>
  <si>
    <t>30; kus - Radiátorové šroubení DN 15</t>
  </si>
  <si>
    <t>12; kus - Radiátorový ventil DN 20</t>
  </si>
  <si>
    <t>12; kus - Radiátorové šroubení DN 20</t>
  </si>
  <si>
    <t>15; kus - Radiátorový ventil DN 25</t>
  </si>
  <si>
    <t>15; kus - Radiátorové šroubení DN 25</t>
  </si>
  <si>
    <t>30; kus - Radiátorový ventil</t>
  </si>
  <si>
    <t>30; kus - Topenářské šroubení</t>
  </si>
  <si>
    <t>12; kus - Radiátorový ventil</t>
  </si>
  <si>
    <t>12; kus - Topenářské šroubení</t>
  </si>
  <si>
    <t>31942766</t>
  </si>
  <si>
    <t>Topenářské šroubení, přímé provedení mosaz 3/4"</t>
  </si>
  <si>
    <t>13; kus - Radiátorový ventil</t>
  </si>
  <si>
    <t>13; kus - Topenářské šroubení</t>
  </si>
  <si>
    <t>17; kus - Vyvažovací ventil</t>
  </si>
  <si>
    <t>5; kus - Kulový kohout</t>
  </si>
  <si>
    <t>31942767</t>
  </si>
  <si>
    <t>Topenářské šroubení, přímé provedení mosaz 1"</t>
  </si>
  <si>
    <t>8; kus - Vyvažovací ventil</t>
  </si>
  <si>
    <t>8; kus - kulový kohout</t>
  </si>
  <si>
    <t>3; kus - Mezipřírubová klapka</t>
  </si>
  <si>
    <t>1; kus - Mezipřírubový zpětný ventil</t>
  </si>
  <si>
    <t>1; kus - Filtr přírubový</t>
  </si>
  <si>
    <t>E0911422</t>
  </si>
  <si>
    <t>Mezipřírubový zpětný ventil - DN 80 PN 6 - 110°C</t>
  </si>
  <si>
    <t>E0911423</t>
  </si>
  <si>
    <t>Filtr přírubový - standardní síto - DN 80 PN 6 - 110°C</t>
  </si>
  <si>
    <t>Montáž armatury přírubové se dvěma přírubami PN 16 DN 80</t>
  </si>
  <si>
    <t>E0911424</t>
  </si>
  <si>
    <t>Vyvažovací ventil bez vypouštění s měřicími vsuvkami - DN 80 PN 16 - 110°C</t>
  </si>
  <si>
    <t>734109117</t>
  </si>
  <si>
    <t>Montáž armatury přírubové se dvěma přírubami PN 6 DN 100</t>
  </si>
  <si>
    <t>E091141-100</t>
  </si>
  <si>
    <t>Mezipřírubová centrická uzavírací klapka s pákou - DN 100 PN 6 - 110°C</t>
  </si>
  <si>
    <t>Teploměr technický s pevným stonkem a jímkou zadní připojení průměr 80 mm délky 75 mm</t>
  </si>
  <si>
    <t>Teploměr technický s pevným stonkem a jímkou zadní připojení průměr 80 mm délky 100 mm</t>
  </si>
  <si>
    <t>Teploměr technický s pevným stonkem a jímkou zadní připojení průměr 80 mm délky 150 mm</t>
  </si>
  <si>
    <t>734173218</t>
  </si>
  <si>
    <t>Spoj přírubový PN 6/I do 200°C DN 100</t>
  </si>
  <si>
    <t>4; kus - Rozdělovač HVDT</t>
  </si>
  <si>
    <t>2; kus - Hydraulické připojení kotle</t>
  </si>
  <si>
    <t>734173214</t>
  </si>
  <si>
    <t>Spoj přírubový PN 6/I do 200°C DN 50</t>
  </si>
  <si>
    <t>2; kus - Čerpadlo přírubové</t>
  </si>
  <si>
    <t>735211812</t>
  </si>
  <si>
    <t>Demontáž registru trubkového žebrového 76/156 délka do 3 m dvoupramenný</t>
  </si>
  <si>
    <t>Montáž otopných těles panelových dvouřadých mimo těles Korado Radik délky do 1500 mm</t>
  </si>
  <si>
    <t>566Xh2A5022-60140</t>
  </si>
  <si>
    <t>Deskové otopné těleso Typ 22 - 600 x 1400</t>
  </si>
  <si>
    <t>E0911430</t>
  </si>
  <si>
    <t>E0911433</t>
  </si>
  <si>
    <t>Elektrický teplovzdušný mobilní topný agregát výkonu 18 kW  objemového průtoku 1600 m3/h 400 V 27 A - Včetně hadice pr. 300 mm délky 7 m; přechodový kus 2 x hadice pr. 205 délky 7 m, prodlužovací kabel</t>
  </si>
  <si>
    <t>E0911431</t>
  </si>
  <si>
    <t>Destratifikátor objemového průtoku vzduchu 3900 m3/h - Dodávka včetně montáže</t>
  </si>
  <si>
    <t>E0911432</t>
  </si>
  <si>
    <t>Závěsy k destratifikátorům - Dodávka včetně montáže</t>
  </si>
  <si>
    <t>998751201</t>
  </si>
  <si>
    <t>Přesun hmot procentní pro vzduchotechniku v objektech v do 12 m</t>
  </si>
  <si>
    <t>256-61; m - Potrubí UT DN 15 Administrativa</t>
  </si>
  <si>
    <t>138-34; m - Potrubí UT DN 20 Administrativa</t>
  </si>
  <si>
    <t>25-18; m - Potrubí UT DN 25 Administrativa</t>
  </si>
  <si>
    <t>65-65; m - Potrubí UT DN 32 Administrativa</t>
  </si>
  <si>
    <t>42-42; m - Potrubí UT DN 40 Administrativa</t>
  </si>
  <si>
    <t>151-93; m - Potrubí UT DN 50 Administrativa</t>
  </si>
  <si>
    <t>61; m - Potrubí UT DN 15 Administrativa</t>
  </si>
  <si>
    <t>34; m - Potrubí UT DN 20 Administrativa</t>
  </si>
  <si>
    <t>18; m - Potrubí UT DN 25 Administrativa</t>
  </si>
  <si>
    <t>93; m - Potrubí UT DN 50 Administrativa</t>
  </si>
  <si>
    <t>2*1,3*1,1; m - Nátěr rozdělovače a sběrače</t>
  </si>
  <si>
    <t>Plynovodní přípojka</t>
  </si>
  <si>
    <t>Stavební část</t>
  </si>
  <si>
    <t>B</t>
  </si>
  <si>
    <t>Cena celkem</t>
  </si>
  <si>
    <t>Hmotnost celkem</t>
  </si>
  <si>
    <t>Suť celkem</t>
  </si>
  <si>
    <t>P.Č.</t>
  </si>
  <si>
    <t>TV</t>
  </si>
  <si>
    <t>KCN</t>
  </si>
  <si>
    <t>Kód položky</t>
  </si>
  <si>
    <t>Množství celkem</t>
  </si>
  <si>
    <t>Cena jednotková</t>
  </si>
  <si>
    <t>Hmotnost sutě</t>
  </si>
  <si>
    <t>Hmotnost sutě celkem</t>
  </si>
  <si>
    <t>Typ položky</t>
  </si>
  <si>
    <t>Úroveň</t>
  </si>
  <si>
    <t>D</t>
  </si>
  <si>
    <t>Práce a dodávky HSV</t>
  </si>
  <si>
    <t>0</t>
  </si>
  <si>
    <t>K</t>
  </si>
  <si>
    <t>001</t>
  </si>
  <si>
    <t>119001412</t>
  </si>
  <si>
    <t>Dočasné zajištění potrubí betonového, ŽB nebo kameninového DN do 500</t>
  </si>
  <si>
    <t>2</t>
  </si>
  <si>
    <t>1190014220</t>
  </si>
  <si>
    <t>Dočasné zajištění kabelů a kabelových tratí</t>
  </si>
  <si>
    <t>121101101</t>
  </si>
  <si>
    <t>Sejmutí ornice s přemístěním na vzdálenost do 50 m</t>
  </si>
  <si>
    <t>19,0*3,0*0,2</t>
  </si>
  <si>
    <t>-1</t>
  </si>
  <si>
    <t>4</t>
  </si>
  <si>
    <t>122201401</t>
  </si>
  <si>
    <t>Vykopávky v zemníku na suchu objem do 100 m3 - chybějící zásypová zemina</t>
  </si>
  <si>
    <t>19,0*1,2*0,3</t>
  </si>
  <si>
    <t>M</t>
  </si>
  <si>
    <t>MAT</t>
  </si>
  <si>
    <t>583312000</t>
  </si>
  <si>
    <t xml:space="preserve"> zásypový materiál  (chybějící zásyp včetně dopravy)</t>
  </si>
  <si>
    <t>6,840*1,6</t>
  </si>
  <si>
    <t>6</t>
  </si>
  <si>
    <t>1312011010</t>
  </si>
  <si>
    <t>Hloubení jam a zářezů  nezapažených v hornině tř. 3 objemu do 100 m3  (50% strojně)</t>
  </si>
  <si>
    <t>19,0*(3,0+2,5)/2*1,1*0,5</t>
  </si>
  <si>
    <t>7</t>
  </si>
  <si>
    <t>1312031010</t>
  </si>
  <si>
    <t>Hloubení jam a zářezů ručním nebo pneum nářadím v soudržných horninách tř. 3  (50% ručně)</t>
  </si>
  <si>
    <t>8</t>
  </si>
  <si>
    <t>174101103</t>
  </si>
  <si>
    <t>Zásyp zářezů pro podzemní vedení sypaninou se zhutněním</t>
  </si>
  <si>
    <t>28,738*2</t>
  </si>
  <si>
    <t>9</t>
  </si>
  <si>
    <t>174201101</t>
  </si>
  <si>
    <t xml:space="preserve">Zásyp  vytěženou zeminou - 30 cm ve stávajícím kanálujam bez zhutnění </t>
  </si>
  <si>
    <t>10</t>
  </si>
  <si>
    <t>175101101</t>
  </si>
  <si>
    <t>Obsypání + podsypání  potrubí bez prohození sypaniny z hornin tř. 1 až 4 uloženým do 3 m od kraje výkopu</t>
  </si>
  <si>
    <t>19,0*1,2*0,6</t>
  </si>
  <si>
    <t>11</t>
  </si>
  <si>
    <t>583373020</t>
  </si>
  <si>
    <t>štěrkopísek frakce 0-16</t>
  </si>
  <si>
    <t>13,68*1,8</t>
  </si>
  <si>
    <t>12</t>
  </si>
  <si>
    <t>182301123</t>
  </si>
  <si>
    <t>Rozprostření ornice pl do 500 m2 ve svahu přes 1:5 tl vrstvy do 200 mm</t>
  </si>
  <si>
    <t>11,4/0,2</t>
  </si>
  <si>
    <t>13</t>
  </si>
  <si>
    <t>Zemní práce - hloubené vykopávky</t>
  </si>
  <si>
    <t>130001101</t>
  </si>
  <si>
    <t>Příplatek za ztížení vykopávky v blízkosti podzemního vedení</t>
  </si>
  <si>
    <t>3,0*13,0*1,1</t>
  </si>
  <si>
    <t>18</t>
  </si>
  <si>
    <t>Zemní práce - povrchové úpravy terénu</t>
  </si>
  <si>
    <t>14</t>
  </si>
  <si>
    <t>231</t>
  </si>
  <si>
    <t>181411131</t>
  </si>
  <si>
    <t>Založení parkového trávníku výsevem plochy do 1000 m2 v rovině a ve svahu do 1:5</t>
  </si>
  <si>
    <t>57,0</t>
  </si>
  <si>
    <t>15</t>
  </si>
  <si>
    <t>005724100</t>
  </si>
  <si>
    <t>osivo směs travní parková</t>
  </si>
  <si>
    <t>31</t>
  </si>
  <si>
    <t>Zdi podpěrné a volné</t>
  </si>
  <si>
    <t>16</t>
  </si>
  <si>
    <t>014</t>
  </si>
  <si>
    <t>310239411</t>
  </si>
  <si>
    <t>Zazdívka otvorů pl do 4 m2 ve zdivu nadzákladovém cihlami pálenými na MC</t>
  </si>
  <si>
    <t>"zazdívka kanálů"   1,2*0,6*0,2</t>
  </si>
  <si>
    <t>Úpravy povrchů, podlahy a osazování výplní</t>
  </si>
  <si>
    <t>17</t>
  </si>
  <si>
    <t>612335213</t>
  </si>
  <si>
    <t>Cementová hladká omítka malých ploch do 1,0 m2 na stěnách</t>
  </si>
  <si>
    <t>"kanály- zazdění"   1</t>
  </si>
  <si>
    <t>011</t>
  </si>
  <si>
    <t>632451453</t>
  </si>
  <si>
    <t>Potěr pískocementový tl do 50 mm tř. C 12,5 běžný</t>
  </si>
  <si>
    <t>"vyrovnání dna kanálu"   19,0*1,2</t>
  </si>
  <si>
    <t>Ostatní konstrukce a práce-bourání</t>
  </si>
  <si>
    <t>19</t>
  </si>
  <si>
    <t>952901411</t>
  </si>
  <si>
    <t>Vyčištění ostatních objektů (kanálů, zásobníků, kůlen) při jakékoliv výšce podlaží</t>
  </si>
  <si>
    <t>19,0*1,2</t>
  </si>
  <si>
    <t>20</t>
  </si>
  <si>
    <t>013</t>
  </si>
  <si>
    <t>9630151710</t>
  </si>
  <si>
    <t xml:space="preserve">Demontáž prefabrikovaných krycích desek kanálů, </t>
  </si>
  <si>
    <t>19,0*1,6*0,18</t>
  </si>
  <si>
    <t>997</t>
  </si>
  <si>
    <t>Přesun sutě</t>
  </si>
  <si>
    <t>21</t>
  </si>
  <si>
    <t>006</t>
  </si>
  <si>
    <t>997006007</t>
  </si>
  <si>
    <t>Drcení stavebního odpadu z demolic ze zdiva z betonu železového s dopravou do 100 m a naložením</t>
  </si>
  <si>
    <t>8,963</t>
  </si>
  <si>
    <t>22</t>
  </si>
  <si>
    <t>997006551</t>
  </si>
  <si>
    <t>Hrubé urovnání suti na skládce bez zhutnění</t>
  </si>
  <si>
    <t>23</t>
  </si>
  <si>
    <t>997013501</t>
  </si>
  <si>
    <t>Odvoz suti na skládku a vybouraných hmot nebo meziskládku do 1 km se složením</t>
  </si>
  <si>
    <t>24</t>
  </si>
  <si>
    <t>997013509</t>
  </si>
  <si>
    <t>Příplatek k odvozu suti a vybouraných hmot na skládku ZKD 1 km přes 1 km</t>
  </si>
  <si>
    <t>8,963*14</t>
  </si>
  <si>
    <t>25</t>
  </si>
  <si>
    <t>997013802</t>
  </si>
  <si>
    <t>Poplatek za uložení stavebního železobetonového odpadu na skládce (skládkovné)</t>
  </si>
  <si>
    <t>998</t>
  </si>
  <si>
    <t>Přesun hmot</t>
  </si>
  <si>
    <t>26</t>
  </si>
  <si>
    <t>271</t>
  </si>
  <si>
    <t>998276101</t>
  </si>
  <si>
    <t>Přesun hmot pro trubní vedení z trub z plastických hmot otevřený výkop</t>
  </si>
  <si>
    <t>Areálový plynovod</t>
  </si>
  <si>
    <t>15,0</t>
  </si>
  <si>
    <t>18,0</t>
  </si>
  <si>
    <t>(15,0+40,0+40,0+50,0)*3,0*0,2</t>
  </si>
  <si>
    <t>"vztěžená zemina"   282,313+406,633</t>
  </si>
  <si>
    <t>"potřeba na zásyp"   807,4+78,84</t>
  </si>
  <si>
    <t>"rozdíl"  886,24-688,946</t>
  </si>
  <si>
    <t>zásypový materiál  (chybějící zásyp včetně dopravy)</t>
  </si>
  <si>
    <t>197,294*1,6</t>
  </si>
  <si>
    <t>131201102</t>
  </si>
  <si>
    <t>Hloubení jam a zářezů nezapažených v hornině tř. 3 objemu do 1000 (50% strojně - výkop v zeleni)</t>
  </si>
  <si>
    <t>"50% strojně- výkop v zeleni"    (15,0+40,0+40,0+50,0)*(3,0+2,5)/2*1,1*0,5</t>
  </si>
  <si>
    <t>"rozšíření pro bourání šachet 50%"   3,0*3,0*3,5*4*0,5</t>
  </si>
  <si>
    <t>Součet</t>
  </si>
  <si>
    <t>131203102</t>
  </si>
  <si>
    <t>Hloubení jam a zářezů  ručním nebo pneum nářadím v nesoudržných horninách tř. 3</t>
  </si>
  <si>
    <t>"výkop v zeleni - 50%"    (15,0+40,0+40,0+50,0)*(3,0+2,5)/2*1,1*0,5</t>
  </si>
  <si>
    <t>"výkop - zev. plochy" (26,0+14,0+15,0+19,0)*2,8*0,6</t>
  </si>
  <si>
    <t>Zpětný zásyp  zářezů pro podzemní vedení sypaninou se zhutněním</t>
  </si>
  <si>
    <t>282,13+406,633</t>
  </si>
  <si>
    <t>"šachty"   3,3*3,0*3,5*4-(3,0+2,5)/2*(3,0+2,5)/2*1,1*4+1,6*1,6*1,3*4</t>
  </si>
  <si>
    <t>Zásyp jam, šachet rýh nebo kolem objektů sypaninou bez zhutnění</t>
  </si>
  <si>
    <t>"kanál 30 cm bez zhutnění"</t>
  </si>
  <si>
    <t>"výkop v zeleni "    (15,0+40,0+40,0+50,0)*1,2*0,3</t>
  </si>
  <si>
    <t>"výkop - zev. plochy" (26,0+14,0+15,0+19,0)*1,2*0,3</t>
  </si>
  <si>
    <t>"výkop v zeleni "    (15,0+40,0+40,0+50,0)*1,2*0,6</t>
  </si>
  <si>
    <t>"výkop - zev. plochy" (26,0+14,0+15,0+19,0)*1,2*0,6</t>
  </si>
  <si>
    <t>157,68*1,8</t>
  </si>
  <si>
    <t>87,0/0,2</t>
  </si>
  <si>
    <t>3,0*(15,0+18,0)*1,1</t>
  </si>
  <si>
    <t>435,0</t>
  </si>
  <si>
    <t>"zazdívka kanálů"   1,2*0,6*0,2*2</t>
  </si>
  <si>
    <t>221</t>
  </si>
  <si>
    <t>564251111</t>
  </si>
  <si>
    <t>Podklad nebo podsyp ze štěrkopísku ŠP tl 150 mm</t>
  </si>
  <si>
    <t>"zpevněné  plochy" (26,0+14,0+15,0+19,0)*3,0</t>
  </si>
  <si>
    <t>564661111</t>
  </si>
  <si>
    <t>Podklad z kameniva hrubého drceného vel. 63-125 mm tl 200 mm</t>
  </si>
  <si>
    <t>5821361130</t>
  </si>
  <si>
    <t xml:space="preserve">Kryt cementobetonový vyztužený  300 tl </t>
  </si>
  <si>
    <t>"kanály- zazdění"   2</t>
  </si>
  <si>
    <t>631312131</t>
  </si>
  <si>
    <t>Doplnění dosavadních mazanin betonem prostým plochy do 4 m2 tloušťky přes 80 mm</t>
  </si>
  <si>
    <t>"šachty"  1,6*1,6*0,2*4</t>
  </si>
  <si>
    <t xml:space="preserve">"vyrovnání dna kanálu"   </t>
  </si>
  <si>
    <t>"výkop v zeleni "   (15,0+40,0+40,0+50,0)*1,2</t>
  </si>
  <si>
    <t>"výkop - zev. plochy" (26,0+14,0+15,0+19,0)*1,2</t>
  </si>
  <si>
    <t>Trubní vedení</t>
  </si>
  <si>
    <t>899102211</t>
  </si>
  <si>
    <t>Demontáž poklopů litinových nebo ocelových včetně rámů hmotnosti přes 50 do 100 kg</t>
  </si>
  <si>
    <t>"šachty"  4</t>
  </si>
  <si>
    <t>262,8</t>
  </si>
  <si>
    <t>262,8*0,18</t>
  </si>
  <si>
    <t>981513114</t>
  </si>
  <si>
    <t>Demolice konstrukcí objektů z betonu železového těžkou mechanizací</t>
  </si>
  <si>
    <t>"zpevněné  plochy" (26,0+14,0+15,0+19,0)*3,0*0,5</t>
  </si>
  <si>
    <t>"šachty"  (2,0*2,0*3,5-1,6*1,6*3,5+2,0*2,0*0,18)*4</t>
  </si>
  <si>
    <t>27</t>
  </si>
  <si>
    <t>400,52</t>
  </si>
  <si>
    <t>28</t>
  </si>
  <si>
    <t>29</t>
  </si>
  <si>
    <t>30</t>
  </si>
  <si>
    <t>400,92*14</t>
  </si>
  <si>
    <t>32</t>
  </si>
  <si>
    <t>310236241</t>
  </si>
  <si>
    <t>Zazdívka otvorů pl do 0,09 m2 ve zdivu nadzákladovém cihlami pálenými tl do 300 mm</t>
  </si>
  <si>
    <t>" ventilátory"  3</t>
  </si>
  <si>
    <t>"kouřovod"   1</t>
  </si>
  <si>
    <t>6113252230</t>
  </si>
  <si>
    <t>Zapravení omítek ve stěnách  - vybourané tvory</t>
  </si>
  <si>
    <t>6113252231</t>
  </si>
  <si>
    <t>Zapravení omítek ve stropech  - vybourané tvory</t>
  </si>
  <si>
    <t>612325413</t>
  </si>
  <si>
    <t>Oprava vnitřní vápenocementové hladké omítky stěn v rozsahu plochy do 50%</t>
  </si>
  <si>
    <t>(8,0+12,0+6,2+3,2+12,6+9,6)*4,0</t>
  </si>
  <si>
    <t>631311131</t>
  </si>
  <si>
    <t>Doplnění dosavadních mazanin betonem prostým plochy do 1 m2 tloušťky přes 80 mm</t>
  </si>
  <si>
    <t>"otvor v podlaze "    1,4*0,6*0,15</t>
  </si>
  <si>
    <t>"základ čerpadla"   1,2*1,5*0,1</t>
  </si>
  <si>
    <t>632453412</t>
  </si>
  <si>
    <t>Potěr průmyslový samonivelační tl do 10 mm  ze suchých směsí pro střední provoz</t>
  </si>
  <si>
    <t>(8,0*12,0+6,2*3,2+12,6*9,6)</t>
  </si>
  <si>
    <t>632902211</t>
  </si>
  <si>
    <t>Příprava zatvrdlého povrchu betonových mazanin pro cementový potěr cementovým mlékem s přísadou</t>
  </si>
  <si>
    <t>236,8</t>
  </si>
  <si>
    <t>642944121</t>
  </si>
  <si>
    <t>Osazování ocelových zárubní dodatečné pl do 2,5 m2</t>
  </si>
  <si>
    <t>553312240</t>
  </si>
  <si>
    <t>zárubeň ocelová protipožární  H 160 DV 900 L/P</t>
  </si>
  <si>
    <t>003</t>
  </si>
  <si>
    <t>949101112</t>
  </si>
  <si>
    <t>Lešení pomocné pro objekty pozemních staveb s lešeňovou podlahou v do 3,5 m zatížení do 150 kg/m2</t>
  </si>
  <si>
    <t>952901221</t>
  </si>
  <si>
    <t>Vyčištění budov průmyslových objektů při jakékoliv výšce podlaží</t>
  </si>
  <si>
    <t>237,0</t>
  </si>
  <si>
    <t>953941202</t>
  </si>
  <si>
    <t xml:space="preserve">  D + osazení větrací mřížka 160/160 mm ( Sef = 0,0185m2)</t>
  </si>
  <si>
    <t>9539513131</t>
  </si>
  <si>
    <t xml:space="preserve">Dodání a osazení protipožárních ucpávek- prostupy elektro </t>
  </si>
  <si>
    <t>961044111</t>
  </si>
  <si>
    <t>Bourání základů z betonu prostého</t>
  </si>
  <si>
    <t>(1,4*0,6+1,2*1,5)*0,25</t>
  </si>
  <si>
    <t>968072455</t>
  </si>
  <si>
    <t>Vybourání kovových dveřních zárubní pl do 2 m2</t>
  </si>
  <si>
    <t>0,9*1,97</t>
  </si>
  <si>
    <t>9760862110</t>
  </si>
  <si>
    <t xml:space="preserve">Vybourání ventilátorů včetně krycích mřížek </t>
  </si>
  <si>
    <t>9760862111</t>
  </si>
  <si>
    <t>Vybourání kouřovodu</t>
  </si>
  <si>
    <t>005</t>
  </si>
  <si>
    <t>977151124</t>
  </si>
  <si>
    <t>Jádrové vrty diamantovými korunkami do 160*160 mm do stavebních materiálů</t>
  </si>
  <si>
    <t>2*0,3</t>
  </si>
  <si>
    <t>Jádrové vrty diamantovými korunkami do D 225 mm do stavebních materiálů</t>
  </si>
  <si>
    <t>"strop"  2*0,3</t>
  </si>
  <si>
    <t>7679919110</t>
  </si>
  <si>
    <t xml:space="preserve">Zhotovení a zapravení otvorů ve střeše </t>
  </si>
  <si>
    <t>4,923*14</t>
  </si>
  <si>
    <t>9970138310</t>
  </si>
  <si>
    <t>998011001</t>
  </si>
  <si>
    <t>Přesun hmot pro budovy zděné v do 6 m</t>
  </si>
  <si>
    <t>Práce a dodávky PSV</t>
  </si>
  <si>
    <t>766</t>
  </si>
  <si>
    <t>Konstrukce truhlářské</t>
  </si>
  <si>
    <t>766660022</t>
  </si>
  <si>
    <t>Montáž dveřních křídel otvíravých 1křídlových š přes 0,8 m požárních do ocelové zárubně</t>
  </si>
  <si>
    <t>6117355202</t>
  </si>
  <si>
    <t>dveře vnitřní protipožární  komplet vč kování, zámku,  povrchová úprava 90/197 cm</t>
  </si>
  <si>
    <t>998766201</t>
  </si>
  <si>
    <t>Přesun hmot procentní pro konstrukce truhlářské v objektech v do 6 m</t>
  </si>
  <si>
    <t>Dokončovací práce - nátěry</t>
  </si>
  <si>
    <t>783802822</t>
  </si>
  <si>
    <t>Odstranění nátěrů z omítek stěn opálením s obroušením</t>
  </si>
  <si>
    <t>(8,0+12,0+6,2+3,2+12,6+9,6)*1,0</t>
  </si>
  <si>
    <t>783821122</t>
  </si>
  <si>
    <t>Nátěry bezprašné  betonových povrchů</t>
  </si>
  <si>
    <t>"podlaha"  236,8</t>
  </si>
  <si>
    <t>783891220</t>
  </si>
  <si>
    <t>Nátěry  omítek stěn dvojnásobné- sokl do 1 m</t>
  </si>
  <si>
    <t>Dokončovací práce - malby a tapety</t>
  </si>
  <si>
    <t>784211003</t>
  </si>
  <si>
    <t>Malby bílé  ze směsí  v místnostech výšky do 5,00 m</t>
  </si>
  <si>
    <t>207,0</t>
  </si>
  <si>
    <t>310238211</t>
  </si>
  <si>
    <t>Zazdívka otvorů pl do 1 m2 ve zdivu nadzákladovém cihlami pálenými na MVC</t>
  </si>
  <si>
    <t>"sklobeton okno"  0,95*0,95*0,25</t>
  </si>
  <si>
    <t>310239211</t>
  </si>
  <si>
    <t>Zazdívka otvorů pl do 4 m2 ve zdivu nadzákladovém cihlami pálenými na MVC</t>
  </si>
  <si>
    <t>"dveře"   0,8*1,97*0,3</t>
  </si>
  <si>
    <t>611325422</t>
  </si>
  <si>
    <t>Oprava vnitřní vápenocementové štukové omítky stropů v rozsahu plochy do 30%</t>
  </si>
  <si>
    <t>1,6*1,3</t>
  </si>
  <si>
    <t>612325221</t>
  </si>
  <si>
    <t>Vápenocementová štuková omítka malých ploch do 0,09 m2 na stěnách</t>
  </si>
  <si>
    <t>612325225</t>
  </si>
  <si>
    <t>Vápenocementová štuková omítka malých ploch do 4,0 m2 na stěnách</t>
  </si>
  <si>
    <t>612325422</t>
  </si>
  <si>
    <t>Oprava vnitřní vápenocementové štukové omítky stěn v rozsahu plochy do 30%</t>
  </si>
  <si>
    <t>(2,1+1,3)*2*2,6-0,8*1,97</t>
  </si>
  <si>
    <t>"kanál"    0,9*0,6*0,1</t>
  </si>
  <si>
    <t>632452431</t>
  </si>
  <si>
    <t>Doplnění cementového potěru hlazeného pl do 4 m2 tl do 30 mm</t>
  </si>
  <si>
    <t>2,1*1,3</t>
  </si>
  <si>
    <t>6351114110</t>
  </si>
  <si>
    <t>Doplnění násypů pod podlahy, mazaniny a dlažby štěrkem  pl do 2 m2 se zhutněním</t>
  </si>
  <si>
    <t>"kanál"   0,9*0,6*0,6</t>
  </si>
  <si>
    <t>553312220</t>
  </si>
  <si>
    <t>zárubeň ocelová - protipožár  drážkou pro těsnění H 160 DV 800 L/P</t>
  </si>
  <si>
    <t>2,2*1,5</t>
  </si>
  <si>
    <t>962052210</t>
  </si>
  <si>
    <t>Bourání zdiva nadzákladového ze ŽB do 1 m3</t>
  </si>
  <si>
    <t>"nové dveře"   0,8*1,97*0,25</t>
  </si>
  <si>
    <t>962081131</t>
  </si>
  <si>
    <t>Bourání příček ze skleněných tvárnic tl do 100 mm</t>
  </si>
  <si>
    <t>0,95*0,95</t>
  </si>
  <si>
    <t>9640763210</t>
  </si>
  <si>
    <t>Vybourání válcovaných nosníků - lemovací úhelníky kanálu</t>
  </si>
  <si>
    <t>(0,9+0,6)*2*0,018</t>
  </si>
  <si>
    <t>968072354</t>
  </si>
  <si>
    <t xml:space="preserve">Vybourání kovových mříží oken </t>
  </si>
  <si>
    <t>0,2*0,3</t>
  </si>
  <si>
    <t>0,8*1,97</t>
  </si>
  <si>
    <t>977151125</t>
  </si>
  <si>
    <t>Jádrové vrty diamantovými korunkami do D 200 mm do stavebních materiálů</t>
  </si>
  <si>
    <t>"komíny  stěna"   0,25*2</t>
  </si>
  <si>
    <t>"komíny  strop"   0,20*2</t>
  </si>
  <si>
    <t>977211112</t>
  </si>
  <si>
    <t>Řezání ŽB kcí hl do 350 mm stěnovou pilou do průměru výztuže 16 mm</t>
  </si>
  <si>
    <t>"ŽB pro nové dveře a překlad"    1,97*2+0,2*2</t>
  </si>
  <si>
    <t>1,313*14</t>
  </si>
  <si>
    <t>711</t>
  </si>
  <si>
    <t>Izolace proti vodě, vlhkosti a plynům</t>
  </si>
  <si>
    <t>7111358110</t>
  </si>
  <si>
    <t>Doplnění izolace proti vodě - kanál</t>
  </si>
  <si>
    <t>0,9*0,6</t>
  </si>
  <si>
    <t>998711201</t>
  </si>
  <si>
    <t>Přesun hmot procentní pro izolace proti vodě, vlhkosti a plynům v objektech v do 6 m</t>
  </si>
  <si>
    <t>766660021</t>
  </si>
  <si>
    <t>Montáž dveřních křídel otvíravých 1křídlových š do 0,8 m požárních do ocelové zárubně</t>
  </si>
  <si>
    <t>6117355201</t>
  </si>
  <si>
    <t>dveře vchodové protipožární  komplet vč kování, zámku 2* větrací mřížka O Sef = 0,0013 m2, povrchová úprava</t>
  </si>
  <si>
    <t>33</t>
  </si>
  <si>
    <t>34</t>
  </si>
  <si>
    <t>767590830</t>
  </si>
  <si>
    <t>Demontáž podlah - kanálový kryt</t>
  </si>
  <si>
    <t>35</t>
  </si>
  <si>
    <t>36</t>
  </si>
  <si>
    <t>7842110010</t>
  </si>
  <si>
    <t>Jednonásobné bílé malby ze směsí  výšky do 3,80 m</t>
  </si>
  <si>
    <t>2,1*1,3+(2,1+1,3)*2*2,6</t>
  </si>
  <si>
    <t>0,9*1,97*0,3</t>
  </si>
  <si>
    <t>611325411</t>
  </si>
  <si>
    <t>Oprava vnitřní vápenocementové hladké omítky stropů v rozsahu plochy do 10%</t>
  </si>
  <si>
    <t>4,8*2,4</t>
  </si>
  <si>
    <t>612321141</t>
  </si>
  <si>
    <t>Vápenocementová omítka štuková dvouvrstvá vnitřních stěn nanášená ručně</t>
  </si>
  <si>
    <t>"po vybouraných obkladech"</t>
  </si>
  <si>
    <t>(1,9+3,5+1,4+0,65*2+0,1)*1,5</t>
  </si>
  <si>
    <t>"dveře "   2</t>
  </si>
  <si>
    <t>612325411</t>
  </si>
  <si>
    <t>Oprava vnitřní vápenocementové hladké omítky stěn v rozsahu plochy do 10%</t>
  </si>
  <si>
    <t>(4,8+2,4)*2*3,0</t>
  </si>
  <si>
    <t>"pisoár" 0,62*1,2*0,15</t>
  </si>
  <si>
    <t>6313111310</t>
  </si>
  <si>
    <t xml:space="preserve">Zslepení stávajících odpadů </t>
  </si>
  <si>
    <t>632453341</t>
  </si>
  <si>
    <t>Potěr betonový samonivelační tl do 40 mm tř. C 25/30</t>
  </si>
  <si>
    <t>"stávající podlaha" 4,8*2,4</t>
  </si>
  <si>
    <t>12,0</t>
  </si>
  <si>
    <t>9539412020</t>
  </si>
  <si>
    <t>D + osazení větrací mřížka 120/120 mm ( Sef = 0,0094m2)</t>
  </si>
  <si>
    <t>962031133</t>
  </si>
  <si>
    <t>Bourání příček z cihel pálených na MVC tl do 150 mm</t>
  </si>
  <si>
    <t>(2,4+0,65)*3,0-0,8*1,97</t>
  </si>
  <si>
    <t>0,9*1,97+0,8*1,97</t>
  </si>
  <si>
    <t>Jádrové vrty diamantovými korunkami do 120*120 mm do stavebních materiálů</t>
  </si>
  <si>
    <t>"strop"  3*0,3</t>
  </si>
  <si>
    <t>978059541</t>
  </si>
  <si>
    <t>Odsekání a odebrání obkladů stěn z vnitřních obkládaček plochy přes 1 m2</t>
  </si>
  <si>
    <t>767132812</t>
  </si>
  <si>
    <t>Demontáž příček svařovaných</t>
  </si>
  <si>
    <t>(1,2*2+0,9*2)*2,2</t>
  </si>
  <si>
    <t>767691822</t>
  </si>
  <si>
    <t>Vyvěšení nebo zavěšení kovových křídel dveří do 2 m2</t>
  </si>
  <si>
    <t>725110811</t>
  </si>
  <si>
    <t>Demontáž klozetů splachovací s nádrží</t>
  </si>
  <si>
    <t>725210821</t>
  </si>
  <si>
    <t>Demontáž umyvadel bez výtokových armatur</t>
  </si>
  <si>
    <t>3,466*14</t>
  </si>
  <si>
    <t>"podlaha"  4,8*2,4</t>
  </si>
  <si>
    <t>43,8+4,8*2,4</t>
  </si>
  <si>
    <t>C. Zařízení silnoproudé elektrotechniky a MaR</t>
  </si>
  <si>
    <t>D. Plynová zařízení</t>
  </si>
  <si>
    <t>IO 03</t>
  </si>
  <si>
    <t>Sdělovací kabel MaR</t>
  </si>
  <si>
    <t xml:space="preserve"> strojně- výkop v zeleni"    (15,0+40,0+40,0+50,0)*(3,0+2,5)/2*1,1*0,5+ 3,0*3,0*3,5*4*0,5</t>
  </si>
  <si>
    <t>"výkop - zev. plochy" (26,0+14,0+15,0+19,0)*2,8*0,6+ 3,0*3,0*3,5*4*0,5</t>
  </si>
  <si>
    <t>282,13+406,633+ 3,3*3,0*3,5*4-(3,0+2,5)/2*(3,0+2,5)/2*1,1*4+1,6*1,6*1,3*4</t>
  </si>
  <si>
    <t>Celkem (bez DPH)-přímý součet výše uvedených položek</t>
  </si>
  <si>
    <t>SO_01 - Stávající kotelna</t>
  </si>
  <si>
    <t>Polní přístroje</t>
  </si>
  <si>
    <t>X01</t>
  </si>
  <si>
    <t>100BT1
106BT2</t>
  </si>
  <si>
    <t>Prostorové čidlo teploty, měřící článek Ni1000/5000 (6180) ppm, Pt1000, NTC 20kOhm, IP65, rozsah měření -30°C až +50°C, pouzdro - polykarbonát, provozní teplota okolí -30°C až +50°C, vlhkost 5 až 85% r.v.,</t>
  </si>
  <si>
    <t>SO_01</t>
  </si>
  <si>
    <t>X02</t>
  </si>
  <si>
    <t>101BT1-2</t>
  </si>
  <si>
    <t>Příložné čidlo teploty, měřící článek Ni1000/5000 (6180) ppm, Pt1000, NTC 20kOhm, IP65, rozsah měření -30°C až +150°C, pouzdro - polykarbonát, provozní teplota okolí 0°C až +50°C, vlhkost 5 až 85% r.v., délka montážní spony 300 mm</t>
  </si>
  <si>
    <t>X03</t>
  </si>
  <si>
    <t>101BT3-4
102BT1
103BT1
106BT1</t>
  </si>
  <si>
    <t>Stonkové čidlo teploty, měřící článek Ni1000/5000 (6180) ppm, Pt1000, NTC 20kOhm, IP65, rozsah měření -30°C až +150°C, pouzdro - polykarbonát, provozní teplota okolí 0°C až +50°C, vlhkost 5 až 85% r.v., délka stonku 120 mm, návarek G1/2"*50, jímka nerez délka 100 mm</t>
  </si>
  <si>
    <t>X04</t>
  </si>
  <si>
    <t>106BP1</t>
  </si>
  <si>
    <t>Snímač relativního tlaku, měřící membrána - médium voda, IP65, rozsah 0-600 kPa, výstupní signál 0-10V, napájení 24VAC/DC, konektor, provozní teplota okolí 0°C až +50°C, vlhkost 5 až 85% r.v., napojení G1/2"</t>
  </si>
  <si>
    <t>X05</t>
  </si>
  <si>
    <t>Kondenzační smyčka stočená přivařovací M20x1.5, max.pracovní teplota 300°C, uhlíková ocel</t>
  </si>
  <si>
    <t>X06</t>
  </si>
  <si>
    <t>Tlakoměrový kohout uzavírací s čepem M20x1.5/M20x1.5, max.pracovní teplota 50°C</t>
  </si>
  <si>
    <t>X07</t>
  </si>
  <si>
    <t>Přípojka tlakoměrová přechodová M20x1.5/G1/2"-uhlíková ocel</t>
  </si>
  <si>
    <t>X08</t>
  </si>
  <si>
    <t>106BQ1-2</t>
  </si>
  <si>
    <t>Dvoustupňový detektor hořlavých plynů, napájení 230VAC, 2x signalizační přepínací kontakt 230VAC/2A, výstražný akustický a světelný signál, nastavená signalizační mez - metan:0.5%, 1% objemu</t>
  </si>
  <si>
    <t>X09</t>
  </si>
  <si>
    <t>106HA1</t>
  </si>
  <si>
    <t>Elektrická houkačka, 100VA/230VAC, 100dB, IP54</t>
  </si>
  <si>
    <t>X10</t>
  </si>
  <si>
    <t>106BL1</t>
  </si>
  <si>
    <t>Sonda zaplavení vč regulátoru, napájení 24VAC, přepínací kontakt 230VAC/2A, montáž regulátoru na DIN lištu</t>
  </si>
  <si>
    <t>X11</t>
  </si>
  <si>
    <t>102YV1</t>
  </si>
  <si>
    <t>Trojcestný regulační ventil, vnější závit, DN 20, kv=6.3, PN16, prov.teplota -15 - +130°C, netěsnost reg.větev &lt; 0.05% z kv, netěsnost přímá větev &lt; 1%,  rovnoprocentntí charakteristika průtoku ve větvi A-B, včetně servopohonu 24VAC, 0-10V, dP=100 kPa</t>
  </si>
  <si>
    <t>X12</t>
  </si>
  <si>
    <t>104TK1</t>
  </si>
  <si>
    <t>Samoregulační topný kabel, s měděným pocínovaným opředením a vnějším termoplastovým pláštěm, 15 W/m, 65°C/85°C</t>
  </si>
  <si>
    <t>X13</t>
  </si>
  <si>
    <t>Soupr. pro připojení a ukončení samoregulačních topných kabelu</t>
  </si>
  <si>
    <t>X14</t>
  </si>
  <si>
    <t>Samolepicí PE páska, 15 mm x 50 m, do 85°C</t>
  </si>
  <si>
    <t>X15</t>
  </si>
  <si>
    <t>Plastová svorková skřín; IP 65, vcetne svorkovnice</t>
  </si>
  <si>
    <t>X16</t>
  </si>
  <si>
    <t>Uni nerez držák skříní a termostatu pro potrubí max.DN125</t>
  </si>
  <si>
    <t>X17</t>
  </si>
  <si>
    <t>Pruchodka topného kabelu tepelnou izolací</t>
  </si>
  <si>
    <t>X18</t>
  </si>
  <si>
    <t>Výstražný štítek "POZOR ELEKTROOHŘEV"</t>
  </si>
  <si>
    <t>X19</t>
  </si>
  <si>
    <t>Montáž topného kabelu</t>
  </si>
  <si>
    <t>X20</t>
  </si>
  <si>
    <t>104TK2</t>
  </si>
  <si>
    <t>Samoregulační topný kabel, s měděným pocínovaným opředením a vnějším termoplastovým pláštěm,  25 W/m</t>
  </si>
  <si>
    <t>X21</t>
  </si>
  <si>
    <t>X22</t>
  </si>
  <si>
    <t>X23</t>
  </si>
  <si>
    <t>Plastová svorková skrín; IP 65, vcetne svorkovnice</t>
  </si>
  <si>
    <t>X24</t>
  </si>
  <si>
    <t>X25</t>
  </si>
  <si>
    <t>X26</t>
  </si>
  <si>
    <t>X27</t>
  </si>
  <si>
    <t>X28</t>
  </si>
  <si>
    <t>106SB1</t>
  </si>
  <si>
    <t>STOP tlačítko s aretací v termoplastické skříni, montáž na povrch, spínací kontakt 230VAC/2A, IP44</t>
  </si>
  <si>
    <t>X29</t>
  </si>
  <si>
    <t>106YV1</t>
  </si>
  <si>
    <t>X30</t>
  </si>
  <si>
    <t>107BQ1</t>
  </si>
  <si>
    <t>X31</t>
  </si>
  <si>
    <t>Montáž přístrojů</t>
  </si>
  <si>
    <t>Řídicí systém</t>
  </si>
  <si>
    <t>X100</t>
  </si>
  <si>
    <t>Programovatelný regulátor bez displeje
komunikační rozhraní: RS232, RS485, Ethernet 
Min. Konfigurace: AI:10, AO:3, DI:17, DO:10
AI:Pt1000, Ni1000/6180 (5000ppm), NTC20 kOhm, 0-20mA, 0-10V
AO:0-10V
DI:24 VDC/AC
DO:RELÉ (230VAC), TRIAK (24VDC/VAC)</t>
  </si>
  <si>
    <t>X101</t>
  </si>
  <si>
    <t>SW vybavení regulátoru</t>
  </si>
  <si>
    <t>3.</t>
  </si>
  <si>
    <t>X102</t>
  </si>
  <si>
    <t>Operátorátorský panel</t>
  </si>
  <si>
    <t>Rozváděč +RD1</t>
  </si>
  <si>
    <t>X200</t>
  </si>
  <si>
    <t>Nástěnný skříňový rozváděč 800x1200x400 mm (šxvxh), oceloplechový, IP54/IP20, montážní deska,
vč.náplně:
Hlavní vypínač – 25/3 – 1 ks
Jistič 6B/1 – 4 ks
Jistič 6B/2 – 1 ks
Jistič 10B/1 – 3 ks
Jistič 16B/1 – 1 ks
Jistič 1C/1 – 2 ks
Proudový chránič 16A/2, Irez. = 30 mA 
Stykač 9A, cívka 230VAC – 2 ks
Miniaturní relé, 2P (230VAC/2A), cívka 230VAC - 4 ks
Zásuvka 16A na DIN lištu – 1 ks
Pojistkový držák na DIN lištu s pojistkou T1A - 5 ks
Bezpečnostní transformátor 230/24VAC/100VA – 1 ks
Přepěťová ochrana 3.st. - 1 ks
Signálka, 230VAC, zelená - 1 ks
Signálka, 230VAC, žlutá - 1 ks
Otočný ovladač, černá barva, dvoupolohový, držák kontaktu, spínací kontakt - 1 ks
Otočný ovladač, černá barva, dvoupolohový, držák kontaktu, spínací kontakt - 1 ks
Stiskací, černá barva, držák kontakt, spínací kontakt - 1 ks
Svorky, průchodky dle regulačního schéma
Bezpečnostní tabulky, kapsa na dokumentaci, větrací mřížka 2 ks (100x100 mm) s filtrem</t>
  </si>
  <si>
    <t>2.</t>
  </si>
  <si>
    <t>X201</t>
  </si>
  <si>
    <t>Montáž rozvaděče</t>
  </si>
  <si>
    <t>Elektro</t>
  </si>
  <si>
    <t>X300</t>
  </si>
  <si>
    <t>XS1-2</t>
  </si>
  <si>
    <t>Zásuvka 16A/250VAC, instalace na zeď, materiál ABS, víčko, IP54</t>
  </si>
  <si>
    <t>X301</t>
  </si>
  <si>
    <t>XS3</t>
  </si>
  <si>
    <t>Zásuvka průmyslová 16A/400VAC, 5-ti pólová, instalace na zeď, materiál ABS, IP44</t>
  </si>
  <si>
    <t>X302</t>
  </si>
  <si>
    <t>A1.1, A2.1</t>
  </si>
  <si>
    <t>Zářivkové svítidlo, průmyslové provedení, 2x58W, elektronický předřadník, IP66, montáž na závěsy</t>
  </si>
  <si>
    <t>X303</t>
  </si>
  <si>
    <t>Zdroj světla, lineární, 58W, 230VAC/50Hz, barva teplá bílá</t>
  </si>
  <si>
    <t>X304</t>
  </si>
  <si>
    <t>B1.1-2</t>
  </si>
  <si>
    <t>Nouzové svítidlo, 230VAC, vlastní zdroj - 11W/90 min., IP44</t>
  </si>
  <si>
    <t>X305</t>
  </si>
  <si>
    <t>a1, a2</t>
  </si>
  <si>
    <t>Elektroinstalační vypínač, řazení 1/0, 10A/AC1, 230VAC, IP54, montáž na zeď</t>
  </si>
  <si>
    <t>X306</t>
  </si>
  <si>
    <t>Ekvipotenciální svorkovnice, montáž na zeď, min. 1xFeZN d=8, 3x 10 mm2, 8x 6 mm2</t>
  </si>
  <si>
    <t>X307</t>
  </si>
  <si>
    <t>9.</t>
  </si>
  <si>
    <t>X308</t>
  </si>
  <si>
    <t>Jistič 25B/3</t>
  </si>
  <si>
    <t>10.</t>
  </si>
  <si>
    <t>X309</t>
  </si>
  <si>
    <t>Úprava stávajícího rozvaděče elektro</t>
  </si>
  <si>
    <t>Kabely</t>
  </si>
  <si>
    <t>X400</t>
  </si>
  <si>
    <t>silový kabel, izolace žil a pláště kabelu PVC,3 žíly, provedení J, plný vodič, průřez 1.5 mm2, provozní napětí 450/750VAC, barevné značení dle ČSN 330165, provozní teplota -50 - +70°C, vč montáže</t>
  </si>
  <si>
    <t>10+10+14+14+8+10+10</t>
  </si>
  <si>
    <t>X401</t>
  </si>
  <si>
    <t>silový kabel, izolace žil a pláště kabelu PVC,3 žíly, provedení J, plný vodič, průřez 2.5 mm2, provozní napětí 450/750VAC, barevné značení dle ČSN 330165, provozní teplota -50 - +70°C, vč montáže</t>
  </si>
  <si>
    <t>10+40+10</t>
  </si>
  <si>
    <t>X402</t>
  </si>
  <si>
    <t>silový kabel, izolace žil a pláště kabelu PVC,5 žíl, provedení J, plný vodič, průřez 1.5 mm2, provozní napětí 450/750VAC, barevné značení dle ČSN 330165, provozní teplota -50 - +70°C, vč montáže</t>
  </si>
  <si>
    <t>10+10</t>
  </si>
  <si>
    <t>4.</t>
  </si>
  <si>
    <t>X403</t>
  </si>
  <si>
    <t>silový kabel, izolace žil a pláště kabelu PVC,5 žíl, provedení J, plný vodič, průřez 2.5 mm2, provozní napětí 450/750VAC, barevné značení dle ČSN 330165, provozní teplota -50 - +70°C, vč montáže</t>
  </si>
  <si>
    <t>5.</t>
  </si>
  <si>
    <t>X404</t>
  </si>
  <si>
    <t>silový kabel, izolace žil a pláště kabelu PVC,5 žíl, provedení J, plný vodič, průřez 4 mm2, provozní napětí 450/750VAC, barevné značení dle ČSN 330165, provozní teplota -50 - +70°C, vč montáže</t>
  </si>
  <si>
    <t>6.</t>
  </si>
  <si>
    <t>X405</t>
  </si>
  <si>
    <t>slaboproudý kabel s vnějším stíněním, izolace žil a pláště kabelu PVC, 2 žíly, provedení A, plný vodič, průřez 1.0 mm2, provozní napětí 250VAC, barevné značení dle ČSN 330165, provozní teplota -30 - +85°C, vč montáže</t>
  </si>
  <si>
    <t>20+10+10+10+10+10+10+14+14+14+10+10+8+8+14+14+8+10+10+14+14+10+10+14+14</t>
  </si>
  <si>
    <t>7.</t>
  </si>
  <si>
    <t>X406</t>
  </si>
  <si>
    <t>slaboproudý kabel s vnějším stíněním, izolace žil a pláště kabelu PVC, 4 žíly, provedení A, plný vodič, průřez 1.0 mm2, provozní napětí 250VAC, barevné značení dle ČSN 330165, provozní teplota -30 - +85°C, vč montáže</t>
  </si>
  <si>
    <t>14+10+10</t>
  </si>
  <si>
    <t>8.</t>
  </si>
  <si>
    <t>X407</t>
  </si>
  <si>
    <t>jednožilový vodič, izolace žily PVC, plný vodič, průřez 6.0 mm2, provozní napětí 250VAC, žlutozelený, -50 - +70°C, vč montáže</t>
  </si>
  <si>
    <t>15+4+4+4+4+6</t>
  </si>
  <si>
    <t>X408</t>
  </si>
  <si>
    <t>Montáž kabelů</t>
  </si>
  <si>
    <t>X409</t>
  </si>
  <si>
    <t>Zakončení kabelů</t>
  </si>
  <si>
    <t>Nosný a montážní materiál</t>
  </si>
  <si>
    <t>X500</t>
  </si>
  <si>
    <t>Kovový kabelový žlab min.125x50 mm, 
vč.konstrukčních dílů na zeď a montáže</t>
  </si>
  <si>
    <t>X501</t>
  </si>
  <si>
    <t>Kovový kabelový žlab min.62x50 mm, 
vč.konstrukčních dílů na zeď a montáže</t>
  </si>
  <si>
    <t>17+8</t>
  </si>
  <si>
    <t>X502</t>
  </si>
  <si>
    <t>Lišta vkládací PVC 40x40, vč mont.prvků a montáže</t>
  </si>
  <si>
    <t>10+4+10+8+10</t>
  </si>
  <si>
    <t>X503</t>
  </si>
  <si>
    <t>Trubka ohebná PVC P35, vč mont.prvků a montáže</t>
  </si>
  <si>
    <t>3+3+3+3+3+3+3+3+3+3+3+3+3+3+3+3+3+3+3+3+3+3+3+3+3+3+3+3+3+3+3+3+3+3+3+3</t>
  </si>
  <si>
    <t>X504</t>
  </si>
  <si>
    <t>Montáž tras</t>
  </si>
  <si>
    <t>X700</t>
  </si>
  <si>
    <t>Dokumentace pro výrobu rozvaděč +RD1</t>
  </si>
  <si>
    <t>X701</t>
  </si>
  <si>
    <t>Dokumentace skutečného provedení stavby</t>
  </si>
  <si>
    <t>X702</t>
  </si>
  <si>
    <t>Revize elektro vč revizní zprávy</t>
  </si>
  <si>
    <t>X703</t>
  </si>
  <si>
    <t>Zprovoznění, oživení</t>
  </si>
  <si>
    <t>X704</t>
  </si>
  <si>
    <t>Komplexní zkoušky</t>
  </si>
  <si>
    <t>X705</t>
  </si>
  <si>
    <t>Doprava, přesun materiálu</t>
  </si>
  <si>
    <t>X706</t>
  </si>
  <si>
    <t>Ekologická likvidace obalových materiálů a odpadu</t>
  </si>
  <si>
    <t>SO_02 - Sklad S1, S2</t>
  </si>
  <si>
    <t>1.</t>
  </si>
  <si>
    <t>2V3</t>
  </si>
  <si>
    <t>Dvoucestný uzavírací kulový kohout, vnější závit, DN 25, PN16, prov.teplota +5 - +110°C, netěsnost reg.větev &lt; 1% z kv, rovnoprocentntí charakteristika průtoku ve větvi A-B, včetně servopohonu 230VAC, ON/OFF, dP=100 kPa</t>
  </si>
  <si>
    <t>SO_02</t>
  </si>
  <si>
    <t>Montáž ovládací skříňky SAHARA</t>
  </si>
  <si>
    <t>10+8</t>
  </si>
  <si>
    <t>silový kabel, izolace žil a pláště kabelu PVC,7 žíl, provedení J, plný vodič, průřez 1.5 mm2, provozní napětí 450/750VAC, barevné značení dle ČSN 330165, provozní teplota -50 - +70°C, vč montáže</t>
  </si>
  <si>
    <t>2+2</t>
  </si>
  <si>
    <t>10+4</t>
  </si>
  <si>
    <t>3+3+3+3</t>
  </si>
  <si>
    <t>Dokumentace ovládacích skříněk SAHARA</t>
  </si>
  <si>
    <t>SO_03 - Strážnice</t>
  </si>
  <si>
    <t>SO_03</t>
  </si>
  <si>
    <t>101BT1</t>
  </si>
  <si>
    <t>106BQ1</t>
  </si>
  <si>
    <t>Programovatelný regulátor bez displeje
komunikační rozhraní: RS232, RS485, Ethernet 
Min. Konfigurace: AI:2, AO:1, DI:12, DO:5
AI:Pt1000, Ni1000/6180 (5000ppm), NTC20 kOhm, 0-20mA, 0-10V
AO:0-10V
DI:24 VDC/AC
DO:RELÉ (230VAC), TRIAK (24VDC/VAC)</t>
  </si>
  <si>
    <t>X103</t>
  </si>
  <si>
    <t>GSM modem, napájení 24VAC, ext.anténa, anténní svod, bez SIM karty a datového přenosu</t>
  </si>
  <si>
    <t>SO_06</t>
  </si>
  <si>
    <t>X104</t>
  </si>
  <si>
    <t>Zprovoznění GSM modemu</t>
  </si>
  <si>
    <t>Nástěnnýá skříňový rozváděč 800x1200x400 mm (šxvxh), oceloplechový, IP54/IP20, montážní deska,
vč.náplně:
Hlavní vypínač – 25/3 – 1 ks
Jistič 6B/1 – 4 ks
Jistič 6B/2 – 1 ks
Jistič 10B/1 – 2 ks
Jistič 16B/1 – 1 ks
Proudový chránič 16A/2, Irez. = 30 mA 
Miniaturní relé, 2P (230VAC/2A), cívka 230VAC - 2 ks
Zásuvka 16A na DIN lištu – 1 ks
Pojistkový držák na DIN lištu s pojistkou T1A - 4 ks
Bezpečnostní transformátor 230/24VAC/100VA – 1 ks
Přepěťová ochrana 3.st. - 1 ks
Signálka, 230VAC, zelená - 1 ks
Signálka, 230VAC, žlutá - 1 ks
Otočný ovladač, černá barva, dvoupolohový, držák kontaktu, spínací kontakt - 1 ks
Otočný ovladač, černá barva, dvoupolohový, držák kontaktu, spínací kontakt - 1 ks
Stiskací, černá barva, držák kontakt, spínací kontakt - 1 ks
Svorky, průchodky dle regulačního schéma
Bezpečnostní tabulky, kapsa na dokumentaci, větrací mřížka 2 ks (100x100 mm) s filtrem</t>
  </si>
  <si>
    <t>16+8+8</t>
  </si>
  <si>
    <t>20+16+16+16+8+8+16+8+16+16</t>
  </si>
  <si>
    <t>20+3+5+2+2</t>
  </si>
  <si>
    <t>3+3+3+5</t>
  </si>
  <si>
    <t>3+3+3+3+3+3+3+3+3+3+3+3+3+3+3</t>
  </si>
  <si>
    <t>Dispečerské pracoviště</t>
  </si>
  <si>
    <t>X600</t>
  </si>
  <si>
    <t xml:space="preserve">Sestava PC: základní deska; procesor 4-jádrový, 3.6 GHz, 8MB cache; operační paměť 16GB; pevný disk SSD-120 MB, 2.5", SATAIII; pevný disk mechanický-1TB, 3.5", 64MB cache; grafická karta, paměť 2GB, rozhraní DDR5, 1030 MHz, výstup DVI+HDMI; síťová karta 10/100 Mb; DVD+-RW interní mechanika; zvuková karta; klávesnice; myš; LCD monitor, 24", rozlišení 1920x1200, 16:9,  </t>
  </si>
  <si>
    <t>X601</t>
  </si>
  <si>
    <t>SCADA/HMI Software - vývojové prostředí, do 1000 datových bodů</t>
  </si>
  <si>
    <t>X602</t>
  </si>
  <si>
    <t>SCADA/HMI Software - runtime modul, do 1000 datových bodů</t>
  </si>
  <si>
    <t>X603</t>
  </si>
  <si>
    <t>SCADA/HMI Software - modul pro web, smart a mobiel  clienta, 3 licence</t>
  </si>
  <si>
    <t>X604</t>
  </si>
  <si>
    <t>SCADA/HMI Software - komunikační driver pro použitý typ regulátorů</t>
  </si>
  <si>
    <t>X605</t>
  </si>
  <si>
    <t>Tvorba vizualizačních obrazovek</t>
  </si>
  <si>
    <t>X606</t>
  </si>
  <si>
    <t>Zprovoznění vizualizace</t>
  </si>
  <si>
    <t>SO_04 - Myčka</t>
  </si>
  <si>
    <t>SO_04</t>
  </si>
  <si>
    <t>101BT3-4
106BT1</t>
  </si>
  <si>
    <t>108YV1-2</t>
  </si>
  <si>
    <t>Programovatelný regulátor bez displeje
komunikační rozhraní: RS232, RS485, Ethernet 
Min. Konfigurace: AI:8, AO:2, DI:15, DO:8
AI:Pt1000, Ni1000/6180 (5000ppm), NTC20 kOhm, 0-20mA, 0-10V
AO:0-10V
DI:24 VDC/AC
DO:RELÉ (230VAC), TRIAK (24VDC/VAC)</t>
  </si>
  <si>
    <t>Nástěnný skříňový rozváděč 800x1200x400 mm (šxvxh), oceloplechový, IP54/IP20, montážní deska,
vč.náplně:
Hlavní vypínač – 25/3 – 1 ks
Jistič 6B/1 – 4 ks
Jistič 6B/2 – 1 ks
Jistič 10B/1 – 3 ks
Jistič 1C/1 – 1 ks
Jistič 16B/1 – 1 ks
Proudový chránič 16A/2, Irez. = 30 mA 
Stykač 9A, cívka 230VAC – 1 ks
Miniaturní relé, 2P (230VAC/2A), cívka 230VAC - 4 ks
Zásuvka 16A na DIN lištu – 1 ks
Pojistkový držák na DIN lištu s pojistkou T1A - 3 ks
Bezpečnostní transformátor 230/24VAC/100VA – 1 ks
Přepěťová ochrana 3.st. - 1 ks
Signálka, 230VAC, zelená - 1 ks
Signálka, 230VAC, žlutá - 1 ks
Otočný ovladač, černá barva, dvoupolohový, držák kontaktu, spínací kontakt - 1 ks
Otočný ovladač, černá barva, dvoupolohový, držák kontaktu, spínací kontakt - 1 ks
Stiskací, černá barva, držák kontakt, spínací kontakt - 1 ks
Svorky, průchodky dle regulačního schéma
Bezpečnostní tabulky, kapsa na dokumentaci, větrací mřížka 2 ks (100x100 mm) s filtrem</t>
  </si>
  <si>
    <t>XS1</t>
  </si>
  <si>
    <t>XS2</t>
  </si>
  <si>
    <t>A1.1</t>
  </si>
  <si>
    <t>B1.1</t>
  </si>
  <si>
    <t>a1</t>
  </si>
  <si>
    <t>Jistič 16B/3</t>
  </si>
  <si>
    <t>10+10+10+10+10+10</t>
  </si>
  <si>
    <t>10+10+8+10+8</t>
  </si>
  <si>
    <t>40+30+10</t>
  </si>
  <si>
    <t>8+8</t>
  </si>
  <si>
    <t>20+10+10+10+10+10+10+10+10+10+10+10+10+10+10+10+10+10+10</t>
  </si>
  <si>
    <t>15+4+4+3</t>
  </si>
  <si>
    <t>11.</t>
  </si>
  <si>
    <t>X410</t>
  </si>
  <si>
    <t>20+38</t>
  </si>
  <si>
    <t>4+4+8+5</t>
  </si>
  <si>
    <t>3+3+3+3+3+3+3+3+3+3+3+3+3+3+3+3+3+3+3+3+3+3+3+3+3+3+3+3+3+3+3+3+3+3+3+3+3</t>
  </si>
  <si>
    <t>SO_05 - TOV</t>
  </si>
  <si>
    <t>100BT1
106BT2
108BT1-3
108BT4-6</t>
  </si>
  <si>
    <t>SO_05</t>
  </si>
  <si>
    <t>101BT1-3</t>
  </si>
  <si>
    <t>101BT4-5
102BT1
103BT1
106BT1</t>
  </si>
  <si>
    <t>106BQ1-3</t>
  </si>
  <si>
    <t>Trojcestný regulační ventil, vnější závit, DN 32, kv=16, PN16, prov.teplota -15 - +130°C, netěsnost reg.větev &lt; 0.05% z kv, netěsnost přímá větev &lt; 1%,  rovnoprocentntí charakteristika průtoku ve větvi A-B, včetně servopohonu 24VAC, 0-10V, dP=100 kPa</t>
  </si>
  <si>
    <t>108YV1-4</t>
  </si>
  <si>
    <t>Programovatelný regulátor bez displeje
komunikační rozhraní: RS232, RS485, Ethernet 
Min. Konfigurace: AI:12, AO:4, DI:16, DO:9
AI:Pt1000, Ni1000/6180 (5000ppm), NTC20 kOhm, 0-20mA, 0-10V
AO:0-10V
DI:24 VDC/AC
DO:RELÉ (230VAC), TRIAK (24VDC/VAC)</t>
  </si>
  <si>
    <t>Nástěnný skříňový rozváděč 800x1200x400 mm (šxvxh), oceloplechový, IP54/IP20, montážní deska,
vč.náplně:
Hlavní vypínač – 25/3 – 1 ks
Jistič 6B/1 – 4 ks
Jistič 6B/2 – 1 ks
Jistič 10B/1 – 4 ks
Jistič 1C/1 – 2 ks
Jistič 2C/1 – 8 ks
Stykač 9A, cívka 230VAC – 10 ks
Miniaturní relé, 2P (230VAC/2A), cívka 230VAC - 5 ks
Zásuvka 16A na DIN lištu – 1 ks
Pojistkový držák na DIN lištu s pojistkou T1A - 4 ks
Bezpečnostní transformátor 230/24VAC/100VA – 1 ks
Přepěťová ochrana 3.st. - 1 ks
Signálka, 230VAC, zelená - 1 ks
Signálka, 230VAC, žlutá - 1 ks
Otočný ovladač, černá barva, dvoupolohový, držák kontaktu, spínací kontakt - 1 ks
Otočný ovladač, černá barva, dvoupolohový, držák kontaktu, spínací kontakt - 1 ks
Stiskací, černá barva, držák kontakt, spínací kontakt - 1 ks
Svorky, průchodky dle regulačního schéma
Bezpečnostní tabulky, kapsa na dokumentaci, větrací mřížka 2 ks (100x100 mm) s filtrem</t>
  </si>
  <si>
    <t>XS2-3</t>
  </si>
  <si>
    <t>Jistič 32B/3</t>
  </si>
  <si>
    <t>15+15+15+19+19+15+15+36+45+55+65+48+55+65+75+13</t>
  </si>
  <si>
    <t>13+13+10+10+10+10</t>
  </si>
  <si>
    <t>45+75+13</t>
  </si>
  <si>
    <t>10+10+10+10</t>
  </si>
  <si>
    <t>20+15+15+15+15+15+15+15+15+19+19+19+40+40+40+90+90+90+15+15+15+8+8+19+19+8+15+15+15+19+19+30+60+45+75+15+15+15+19+19+30+60+30+60+10+10+10+10</t>
  </si>
  <si>
    <t>19+15+15+15</t>
  </si>
  <si>
    <t>Kovový kabelový žlab min.250x100 mm, 
vč.konstrukčních dílů na zeď a montáže</t>
  </si>
  <si>
    <t>26+27+25</t>
  </si>
  <si>
    <t>4+4+4+4+4+16+5+5+5+4+4+21+14+5+5+5+5+5</t>
  </si>
  <si>
    <t>3+3+3+3+3+3+3+3+3+3+3+3+3+3+3+3+3+3+3+3+3+3+3+3+3+3+3+3+3+3+3+3+3+3+3+3+3+3+3+3+3+3+3+3+3+3+3+3+3+3+3+3+3+3+3+3+3+3+3+3+3+3+3+3+3+3+3+3+3+3+3+3+3+3+3+3+3</t>
  </si>
  <si>
    <t>C    Zařízení silnoproudé elektrotechniky a MaR</t>
  </si>
  <si>
    <t>C   Zařízení silnoproudé elektrotechniky a MaR</t>
  </si>
  <si>
    <t>IO_03 - Komunikační kabel MaR</t>
  </si>
  <si>
    <t>slaboproudý kabel s vnějším stíněním, podélně vodotěsný, izolace žil a pláště kabelu PE, 3 kroucené čtyřky, plný vodič, průřez 0.8 mm2, provozní napětí 250VDC, barevné značení dle ČSN 330165, provozní teplota -40 - +70°C, vč montáže</t>
  </si>
  <si>
    <t xml:space="preserve">Plastová ohebná chránička, korugovaná, dvouplášťová, materiál HDPE, d=63 mm (vnější), d=52 mm (vnitřní) </t>
  </si>
  <si>
    <t>620+620</t>
  </si>
  <si>
    <t>20+20+20+20</t>
  </si>
  <si>
    <t>Montáž tras (X500, X502)</t>
  </si>
  <si>
    <t>X505</t>
  </si>
  <si>
    <t>Montáž tras (X501)</t>
  </si>
  <si>
    <t>Dokumentace pro zapojení komunikací</t>
  </si>
  <si>
    <t>SO 01 Vytápění</t>
  </si>
  <si>
    <t>SO 02 Vytápění</t>
  </si>
  <si>
    <t>SO 03 Vytápění</t>
  </si>
  <si>
    <t>SO 04 Vytápění</t>
  </si>
  <si>
    <t>SO 05 Vytápění</t>
  </si>
  <si>
    <t>IO 01 Stavební část</t>
  </si>
  <si>
    <t>IO 02 Stavební část</t>
  </si>
  <si>
    <t>SO 01 Stavební část</t>
  </si>
  <si>
    <t>SO 04 Stavební část</t>
  </si>
  <si>
    <t>SO 05 Stavební část</t>
  </si>
  <si>
    <t>IO 03  Zařízení silnoproudé elektrotechniky a MaR</t>
  </si>
  <si>
    <t>SO 01  Zařízení silnoproudé elektrotechniky a MaR</t>
  </si>
  <si>
    <t>SO 02  Zařízení silnoproudé elektrotechniky a MaR</t>
  </si>
  <si>
    <t>SO 03  Zařízení silnoproudé elektrotechniky a MaR</t>
  </si>
  <si>
    <t>SO 04  Zařízení silnoproudé elektrotechniky a MaR</t>
  </si>
  <si>
    <t>SO 05  Zařízení silnoproudé elektrotechniky a MaR</t>
  </si>
  <si>
    <t>Vedlejší rozpočtové náklady</t>
  </si>
  <si>
    <t>X707</t>
  </si>
  <si>
    <t>Geodetické práce (zaměření chrániček a sděl. Kabelů MaR)</t>
  </si>
  <si>
    <t>Dopravní značení na staveništi,zabezpečení staveniště,vybavení staveniště a náklady na provoz a údržbu staveniště</t>
  </si>
  <si>
    <t>SO1-P: SO1-Plyn</t>
  </si>
  <si>
    <t>723: Vnitřní plynovod</t>
  </si>
  <si>
    <t>723111202</t>
  </si>
  <si>
    <t>Potrubí ocelové závitové černé bezešvé svařované běžné DN 15 - D 21,3x3,2 mm</t>
  </si>
  <si>
    <t>SO1-P</t>
  </si>
  <si>
    <t>723</t>
  </si>
  <si>
    <t>723111203</t>
  </si>
  <si>
    <t>Potrubí ocelové závitové černé bezešvé svařované běžné DN 20 - D 26,9x3,2 mm</t>
  </si>
  <si>
    <t>723111205</t>
  </si>
  <si>
    <t>Potrubí ocelové závitové černé bezešvé svařované běžné DN 32 - D 42,4x3,2</t>
  </si>
  <si>
    <t>723111206</t>
  </si>
  <si>
    <t>Potrubí ocelové závitové černé bezešvé svařované běžné DN 40 - D 48,3x3,2 mm</t>
  </si>
  <si>
    <t>723150312</t>
  </si>
  <si>
    <t>Potrubí ocelové závitové černé bezešvé svařované DN 50 - D 60,3x3,6 mm</t>
  </si>
  <si>
    <t>723150313</t>
  </si>
  <si>
    <t>Potrubí ocelové hladké černé bezešvé spojované svařováním tvářené za tepla D 76x3,2 mm</t>
  </si>
  <si>
    <t>723150365</t>
  </si>
  <si>
    <t>Chránička D 38x2,6 mm</t>
  </si>
  <si>
    <t>723150371</t>
  </si>
  <si>
    <t>Chránička D 108x4 mm</t>
  </si>
  <si>
    <t>723190907</t>
  </si>
  <si>
    <t>Odvzdušnění nebo napuštění plynovodního potrubí</t>
  </si>
  <si>
    <t>18+3+1+1+1+12; součet potrubí</t>
  </si>
  <si>
    <t>723190909</t>
  </si>
  <si>
    <t>Zkouška těsnosti potrubí plynovodního</t>
  </si>
  <si>
    <t>723221302</t>
  </si>
  <si>
    <t>Ventil vzorkovací rohový G 1/2 PN 4 s vnějším závitem</t>
  </si>
  <si>
    <t>723231162</t>
  </si>
  <si>
    <t>Kohout kulový přímý G 1/2 PN 42 do 185°C plnoprůtokový s koulí DADO vnitřní závit těžká řada</t>
  </si>
  <si>
    <t>723231167</t>
  </si>
  <si>
    <t>Kohout kulový přímý G 2 PN 42 do 185°C plnoprůtokový s koulí DADO vnitřní závit těžká řada</t>
  </si>
  <si>
    <t>E0911446</t>
  </si>
  <si>
    <t>Regulátor tlaku plynu středotlaký dvoustupňový do výkonu 6 m3/h pro zemní plyn DN20 / DN32 - tlak na vstupu 50kPa, tlak na výstupu 2.0kPa, jmenovitý výkon 3,68m3/h, minimální výkon 0,54m3/h</t>
  </si>
  <si>
    <t>723234314</t>
  </si>
  <si>
    <t>Montáž regulátoru tlaku plynu středotlakého a uvedení do provozu</t>
  </si>
  <si>
    <t>E0911447</t>
  </si>
  <si>
    <t>Plynoměr rotační G10, Qmax = 16m3/h s dálkovým odečtem dat DN40</t>
  </si>
  <si>
    <t>E0911448</t>
  </si>
  <si>
    <t>Montáž plynoměru rotačního DN40 vč. přírubového spoje DN40</t>
  </si>
  <si>
    <t>E0911449</t>
  </si>
  <si>
    <t>Havarijní uzávěr plynu kotelny DN40 - Rp 1 1/2" - NTL 2kPa - 230V - samostatný uzávěr v nevýbušném prostředí</t>
  </si>
  <si>
    <t>E0911450</t>
  </si>
  <si>
    <t>Montáž havarijního uzávěru plynu DN40</t>
  </si>
  <si>
    <t>E0911451</t>
  </si>
  <si>
    <t>Revize plynovodu</t>
  </si>
  <si>
    <t>734424102</t>
  </si>
  <si>
    <t>Kondenzační smyčka k přivaření stočená</t>
  </si>
  <si>
    <t>734421101</t>
  </si>
  <si>
    <t>Tlakoměr s pevným stonkem a zpětnou klapkou tlak 0-6 kPa průměr 50 mm spodní připojení</t>
  </si>
  <si>
    <t>E0911453</t>
  </si>
  <si>
    <t>Betonový prefabrikovaný pilíř - stavebnice - vnitřní rozměr pilíře 1420mm*620mm*360mm - vnější rozměr pilíře 1500mm*700mm*400mm</t>
  </si>
  <si>
    <t>998723201</t>
  </si>
  <si>
    <t>Přesun hmot procentní pro vnitřní plynovod v objektech v do 6 m</t>
  </si>
  <si>
    <t>18+3+1+1+1; součet potrubí DN15 - DN50</t>
  </si>
  <si>
    <t>783425522</t>
  </si>
  <si>
    <t>Nátěry syntetické potrubí do DN 100 barva dražší matný povrch 1x antikorozní, 1x základní, 2x email</t>
  </si>
  <si>
    <t>Stavební přípomoce na plynovodu a sestavení betonového prefabrikovaného pilíře</t>
  </si>
  <si>
    <t>D   Plynová zařízení</t>
  </si>
  <si>
    <t>SO 01  Plynová zařízení</t>
  </si>
  <si>
    <t>SO4-P: SO4-Plyn</t>
  </si>
  <si>
    <t>SO4-P</t>
  </si>
  <si>
    <t>723150368</t>
  </si>
  <si>
    <t>Chránička D 76x3,2 mm</t>
  </si>
  <si>
    <t>12+1+1+6; součet potrubí</t>
  </si>
  <si>
    <t>723231166</t>
  </si>
  <si>
    <t>Kohout kulový přímý G 1 1/2 PN 42 do 185°C plnoprůtokový s koulí DADO vnitřní závit těžká řada</t>
  </si>
  <si>
    <t>EO911454</t>
  </si>
  <si>
    <t>Betonový prefabrikovaný pilíř - stavebnice - vnitřní rozměr pilíře 620mm*620mm*360mm - vnější rozměr pilíře 700mm*700mm*360mm</t>
  </si>
  <si>
    <t>12+1+1+6; součet potrubí DN15 - DN40</t>
  </si>
  <si>
    <t>SO 04  Plynová zařízení</t>
  </si>
  <si>
    <t>SO5-P: SO5-Plyn</t>
  </si>
  <si>
    <t>SO5-P</t>
  </si>
  <si>
    <t>723150314</t>
  </si>
  <si>
    <t>Potrubí ocelové hladké černé bezešvé spojované svařováním tvářené za tepla D 89x3,6 mm</t>
  </si>
  <si>
    <t>723150372</t>
  </si>
  <si>
    <t>Chránička D 133x4,5 mm</t>
  </si>
  <si>
    <t>18+3+1+1+1+1+60; součet potrubí</t>
  </si>
  <si>
    <t>723212104</t>
  </si>
  <si>
    <t>Mezipřírubová uzavírací klapka DN 65</t>
  </si>
  <si>
    <t>1+60; součet potrubí DN65 - DN80</t>
  </si>
  <si>
    <t>SO 05  Plynová zařízení</t>
  </si>
  <si>
    <t xml:space="preserve"> Areálový plynovod</t>
  </si>
  <si>
    <t>Objekt : IO02-P</t>
  </si>
  <si>
    <t>723170114</t>
  </si>
  <si>
    <t>IO02-P</t>
  </si>
  <si>
    <t>723170115</t>
  </si>
  <si>
    <t>723170117</t>
  </si>
  <si>
    <t>723170128</t>
  </si>
  <si>
    <t>Potrubí plynové plastové Pe 100, PN 0,1 MPa, D 125 x 11,4 mm spojované elektrotvarovkami - ochranné potrubí</t>
  </si>
  <si>
    <t>E0911462</t>
  </si>
  <si>
    <t>Přechodový spoj ocel DN20 / PE 100 32*3,0 - závitové provedení</t>
  </si>
  <si>
    <t>E0911470</t>
  </si>
  <si>
    <t>Přechodový spoj ocel DN32 / PE 100 40*3,7 - závitové provedení</t>
  </si>
  <si>
    <t>E0911471</t>
  </si>
  <si>
    <t>Přechodový spoj ocel DN50 / PE 100 63*5,8 - závitové provedení</t>
  </si>
  <si>
    <t>10+10+150+3+3+3+3+3; součet potrubí</t>
  </si>
  <si>
    <t>723231163</t>
  </si>
  <si>
    <t>Kohout kulový přímý G 3/4 PN 42 do 185°C plnoprůtokový s koulí DADO vnitřní závit těžká řada</t>
  </si>
  <si>
    <t>723214166</t>
  </si>
  <si>
    <t>Filtr plynový DN 50 PN 40 do 400°C těleso uhlíková ocel</t>
  </si>
  <si>
    <t>Tlakoměr s pevným stonkem a zpětnou klapkou tlak 0-600 kPa průměr 50 mm spodní připojení</t>
  </si>
  <si>
    <t>E0911465</t>
  </si>
  <si>
    <t>Výstražná folie síťovaná žlutá š. 40 cm</t>
  </si>
  <si>
    <t>E0911466</t>
  </si>
  <si>
    <t>Položení výstražné značkovací pásky 40 cm</t>
  </si>
  <si>
    <t>E0911467</t>
  </si>
  <si>
    <t>Montáž měděných vodičů CYY 2,5 mm2 uložených v zemi</t>
  </si>
  <si>
    <t>E0911468</t>
  </si>
  <si>
    <t>Vodič silový s Cu jádrem CYY 2,5 mm2</t>
  </si>
  <si>
    <t>E0911469</t>
  </si>
  <si>
    <t>Ukončení vodičů signalizačních v objektech</t>
  </si>
  <si>
    <t>734494121</t>
  </si>
  <si>
    <t>Návarek s metrickým závitem M 20x1,5 délky do 220 mm</t>
  </si>
  <si>
    <t>3+3+3+3+3; součet potrubí DN15 - DN50</t>
  </si>
  <si>
    <t>Stavební přípomoce na plynovodu</t>
  </si>
  <si>
    <t>IO 02  Plynová zařízení</t>
  </si>
  <si>
    <t>Arealový plynovod</t>
  </si>
  <si>
    <t>SO3-P: SO3-Plyn</t>
  </si>
  <si>
    <t>723170116</t>
  </si>
  <si>
    <t>SO3-P</t>
  </si>
  <si>
    <t>E0911461</t>
  </si>
  <si>
    <t xml:space="preserve">Přechodový spoj ocel DN50 / PE 100 63*5,8- zemní provedení_x000D_
</t>
  </si>
  <si>
    <t>E0911464</t>
  </si>
  <si>
    <t>Potrubí ocelové svařované bezešvé s izolační povrchovou vrstvou DN 40 - D 48,3x3,2 mm - určené pro uložení do země</t>
  </si>
  <si>
    <t>100+35+6+3+1+160; součet potrubí</t>
  </si>
  <si>
    <t>723230203</t>
  </si>
  <si>
    <t>Nadprůtoková pojistka plynu G 3/4 FM typu L průtok V 4,0 m3/h s vnitřním a vnějším závitem</t>
  </si>
  <si>
    <t>E0911463</t>
  </si>
  <si>
    <t>Kulový kohout s protipožární armaturou přímý G 3/4"</t>
  </si>
  <si>
    <t>6+3+1+160; součet potrubí DN15 - DN40</t>
  </si>
  <si>
    <t>SO 03 Plynová zařízení</t>
  </si>
  <si>
    <t>SO 03  Plynová zařízení</t>
  </si>
  <si>
    <t>Objekt : IO01-P</t>
  </si>
  <si>
    <t>IO01-P</t>
  </si>
  <si>
    <t>E0911472</t>
  </si>
  <si>
    <t>Navrtávací souprava bez možnosti uzavření přípojky DN150 / DN50 bezpečnostní T-kus</t>
  </si>
  <si>
    <t>E0911473</t>
  </si>
  <si>
    <t>Instalace navrtávací soupravy a napojení na stávající potrubí vč. očištění</t>
  </si>
  <si>
    <t>25+3; součet potrubí</t>
  </si>
  <si>
    <t>IO 01  Plynová zařízení</t>
  </si>
  <si>
    <t>Potrubí plynové plastové Pe 100, PN 0,4 MPa, D 63 x 5,8 mm spojované elektrotvarovkami-opláštěné potrubí s ochranou vrstvou</t>
  </si>
  <si>
    <t>Potrubí plynové plastové Pe 100, PN 0,4 MPa, D 32 x 3,0 mm spojované elektrotvarovkami-opláštěné potrubí s ochranou vrstvou</t>
  </si>
  <si>
    <t>Potrubí plynové plastové Pe 100, PN 0,4 MPa, D 40 x 3,7 mm spojované elektrotvarovkami-opláštěné potrubí s ochranou vrstvou</t>
  </si>
  <si>
    <t>Potrubí plynové plastové Pe 100, PN 0,4 MPa, D 50 x 4,6 mm spojované elektrotvarovkami-opláštěné potrubí s ochranou vrstvou</t>
  </si>
  <si>
    <t>Zařízení staveniště a provozní vlivy jsou součástí jednotlivých objektů.</t>
  </si>
  <si>
    <t>Hydraulický vyrovnávač dynamických tlaků přírubové připojení včetně protipřírub - HVDT 3</t>
  </si>
  <si>
    <t>Hydraulický vyrovnávač dynamických tlaků přírubové připojení včetně protipřírub - HVDT 1</t>
  </si>
  <si>
    <t>datový bod</t>
  </si>
  <si>
    <r>
      <t xml:space="preserve">Havarijní uzávěr plynu, cívka elektromagnetu 230VAC/50VA, bez napětí uzavřen (pouze el. napojení) - </t>
    </r>
    <r>
      <rPr>
        <b/>
        <sz val="9"/>
        <color indexed="8"/>
        <rFont val="Arial"/>
        <family val="2"/>
        <charset val="238"/>
      </rPr>
      <t>DODÁVKA A MONTÁŽ PROFESE PLYNOVÁ ZAŘÍZENÍ</t>
    </r>
  </si>
  <si>
    <r>
      <t xml:space="preserve">Plynoměr, napájení 230VAC, komunikační modul M-BUS (pouze el. napojení) - </t>
    </r>
    <r>
      <rPr>
        <b/>
        <sz val="9"/>
        <color indexed="8"/>
        <rFont val="Arial"/>
        <family val="2"/>
        <charset val="238"/>
      </rPr>
      <t>DODÁVKA A MONTÁŽ PROFESE PLYNOVÁ ZAŘÍZENÍ</t>
    </r>
  </si>
  <si>
    <t>Těsnící kroužek pro plastovou ohebnou chráničku, korugovanou, dvouplášťovou, materiál HDPE d=63mm (vnější), d=52mm (vnitřní)</t>
  </si>
  <si>
    <t>Uzavírecí zátka pro plastovou ohebnou chráničku, korugovanou, dvouplášťovou, materiál HDPE d=63mm (vnější), d=52mm (vnitřní)</t>
  </si>
  <si>
    <t>X506</t>
  </si>
  <si>
    <t>X507</t>
  </si>
  <si>
    <t>SO1-UT: SO1-UT - KOTELNA - AS-PO</t>
  </si>
  <si>
    <t>3+3+4+4</t>
  </si>
  <si>
    <t>3+3+3+3+2+2</t>
  </si>
  <si>
    <t>2; m - Potrubí DN 15</t>
  </si>
  <si>
    <t>14; m - Potrubí DN 32</t>
  </si>
  <si>
    <t>2; m - Potrubí UT DN 15</t>
  </si>
  <si>
    <t>14; m - Potrubí UT DN 50</t>
  </si>
  <si>
    <t>SO1-UT: SO1-UT - ZAŘÍZENÍ MIMO KOTELNU - AHNM</t>
  </si>
  <si>
    <t>5+2,5+1+1+4+4+1,5+1,5+9+9+2+2+1+1+1+1+6+6+1+1+3+3</t>
  </si>
  <si>
    <t>62; m - Potrubí DN 15</t>
  </si>
  <si>
    <t>4; m - Potrubí DN 32</t>
  </si>
  <si>
    <t>16; m - Potrubí DN 50</t>
  </si>
  <si>
    <t>62; m - Potrubí UT DN 15</t>
  </si>
  <si>
    <t>4; m - Potrubí UT DN 32</t>
  </si>
  <si>
    <t xml:space="preserve">        023: Potrubí</t>
  </si>
  <si>
    <t xml:space="preserve">       713: Izolace tepelné</t>
  </si>
  <si>
    <t xml:space="preserve">       733: Ústřední vytápění - rozvodné potrubí</t>
  </si>
  <si>
    <t xml:space="preserve">       734: Ústřední vytápění - armatury</t>
  </si>
  <si>
    <t xml:space="preserve">       735: Ústřední vytápění - otopná tělesa</t>
  </si>
  <si>
    <t xml:space="preserve">       783: Nátěry</t>
  </si>
  <si>
    <t xml:space="preserve">       V03: Zařízení staveniště</t>
  </si>
  <si>
    <t xml:space="preserve">       V09: Ostatní náklady</t>
  </si>
  <si>
    <t>SOUČET (bez DPH)</t>
  </si>
  <si>
    <t>SO3-UT: SO3-UT - ZAŘÍZENÍ MIMO KOTELNU - AHNM</t>
  </si>
  <si>
    <t>SO3-UT: SO3-UT - KOTELNA - AS-PO</t>
  </si>
  <si>
    <t xml:space="preserve">        733: Ústřední vytápění - rozvodné potrubí</t>
  </si>
  <si>
    <t xml:space="preserve">        734: Ústřední vytápění - armatury</t>
  </si>
  <si>
    <t xml:space="preserve">        735: Ústřední vytápění - otopná tělesa</t>
  </si>
  <si>
    <t xml:space="preserve">        V03: Zařízení staveniště</t>
  </si>
  <si>
    <t xml:space="preserve">        V04: Inženýrská činnost</t>
  </si>
  <si>
    <t>SO4-UT: SO4-UT - KOTELNA - AS-PO</t>
  </si>
  <si>
    <t>SO4-UT: SO4-UT - ZAŘÍZENÍ MIMO KOTELNU - AHNM</t>
  </si>
  <si>
    <t xml:space="preserve">        732: Ústřední vytápění - strojovny</t>
  </si>
  <si>
    <t xml:space="preserve">        783: Nátěry</t>
  </si>
  <si>
    <t xml:space="preserve">        V09: Ostatní náklady</t>
  </si>
  <si>
    <t>SO5-UT: SO5-UT - KOTELNA - AS-PO</t>
  </si>
  <si>
    <t>(3+3+2); m -  Přímé potrubí  DN 15 Dílna</t>
  </si>
  <si>
    <t>3+3+2; m - Potrubí UT DN 15 Dílna</t>
  </si>
  <si>
    <t>2+1+2+1; m - Přímé potrubí DN 50 Dílna</t>
  </si>
  <si>
    <t>2+1+2+1; m - Potrubí UT DN 50 Dílna</t>
  </si>
  <si>
    <t>(5+3+2+1); m - Přímé potrubí DN 80 Dílna</t>
  </si>
  <si>
    <t>5+3+2+1; m - Potrubí UT DN 80 Dílna</t>
  </si>
  <si>
    <t>3+2+3; m - Potrubí UT DN 15 Dílna</t>
  </si>
  <si>
    <t>3; Potrubí UT DN 25 Dílna</t>
  </si>
  <si>
    <t>8; m - Potrubí UT DN 15 Dílna</t>
  </si>
  <si>
    <t>3; m - Potrubí UT DN 25 Dílna</t>
  </si>
  <si>
    <t>6; m - Potrubí UT DN 50 Dílna</t>
  </si>
  <si>
    <t>10; m - Potrubí UT DN 80 Dílna</t>
  </si>
  <si>
    <t>SO5-UT: SO5-UT - ZAŘÍZENÍ MIMO KOTELNU - AHNM</t>
  </si>
  <si>
    <t>0,9*(2+2+5+5+2+2+3+6+2+6+6+9); m -  Přímé potrubí  DN 15 Dílna</t>
  </si>
  <si>
    <t>2+2+5+5+2+2+6+3+2+6+6+9; m - Potrubí UT DN 15 Dílna</t>
  </si>
  <si>
    <t>0,9*(6+7); m - Přímé potrubí DN 50 Dílna</t>
  </si>
  <si>
    <t>6+7; m - Potrubí UT DN 50 Dílna</t>
  </si>
  <si>
    <t>0,9*(6+35+25+16+1+25+6+8+14+7+19+6); m - Přímé potrubí DN 80 Dílna</t>
  </si>
  <si>
    <t>6+35+25+6+11+25+6+8+14+7+19+6; m - Potrubí UT DN 80 Dílna</t>
  </si>
  <si>
    <t>2+5+5+2+2+6+3+2+2+6+6+9; m - Potrubí UT DN 15 Dílna</t>
  </si>
  <si>
    <t>4+4+4+4+1+1+2+2+1+1+4+4+1+1+4+4+1+1+1+1+1+1+1+1+1+1+1+1+1+1+4+4+1+1+3+3+1+1+1+1+1+1+1+1+1+1+3+3+4+4+1+1+6+6+3+6+6+1+1+6+6+2+2+2+2+8; Potrubí UT DN 25 Dílna</t>
  </si>
  <si>
    <t>6+35+25+16+11+15+6+8+14+7+19+6; m - Potrubí UT DN 80 Dílna</t>
  </si>
  <si>
    <t>248; m - Potrubí UT DN 15 Administrativa</t>
  </si>
  <si>
    <t>22; m - Potrubí UT DN 25 Administrativa</t>
  </si>
  <si>
    <t>13; m - Potrubí UT DN 50 Dílna</t>
  </si>
  <si>
    <t>168; m - Potrubí UT DN 80 Dílna</t>
  </si>
  <si>
    <t>300*0,7/4,5*0,2; m2 - Nátěr profilů L 50 * 50</t>
  </si>
  <si>
    <t>300*0,3/13,4*0,46; m2 - Nátěr profilů U 120</t>
  </si>
  <si>
    <t>50; m - Potrubí UT DN 15 Dílna</t>
  </si>
  <si>
    <t>155; m - Potrubí UT DN 25 Dílna</t>
  </si>
  <si>
    <t>SO2-UT: SO2-UT - ZAŘÍZENÍ MIMO KOTELNU - AHNM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</si>
</sst>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3" formatCode="_-* #,##0.00\ _K_č_-;\-* #,##0.00\ _K_č_-;_-* &quot;-&quot;??\ _K_č_-;_-@_-"/>
    <numFmt numFmtId="164" formatCode="#,##0.00\ [$CZK]"/>
    <numFmt numFmtId="165" formatCode="General_)"/>
    <numFmt numFmtId="166" formatCode="#,##0.00\ &quot;Kč&quot;"/>
    <numFmt numFmtId="167" formatCode="#,##0.0"/>
    <numFmt numFmtId="168" formatCode="#,##0\ &quot;Kč&quot;"/>
    <numFmt numFmtId="169" formatCode="_(#,##0&quot;.&quot;_);;;_(@_)"/>
    <numFmt numFmtId="170" formatCode="_(#,##0_);[Red]\-\ #,##0_);&quot;–&quot;??;_(@_)"/>
    <numFmt numFmtId="171" formatCode="_(#,##0.00_);[Red]\-\ #,##0.00_);&quot;–&quot;??;_(@_)"/>
    <numFmt numFmtId="172" formatCode="_(#,##0.0_);[Red]\-\ #,##0.0_);&quot;–&quot;??;_(@_)"/>
    <numFmt numFmtId="173" formatCode="_(#,##0.0??;\-\ #,##0.0??;&quot;–&quot;???;_(@_)"/>
    <numFmt numFmtId="174" formatCode="_(#,##0.00000_);[Red]\-\ #,##0.00000_);&quot;–&quot;??;_(@_)"/>
    <numFmt numFmtId="175" formatCode="#"/>
    <numFmt numFmtId="176" formatCode="####;\-####"/>
    <numFmt numFmtId="177" formatCode="#,##0.00;\-#,##0.00"/>
    <numFmt numFmtId="178" formatCode="#,##0.000;\-#,##0.000"/>
    <numFmt numFmtId="179" formatCode="#,##0.00000;\-#,##0.00000"/>
    <numFmt numFmtId="180" formatCode="#,##0.0;\-#,##0.0"/>
    <numFmt numFmtId="181" formatCode="#,##0;\-#,##0"/>
    <numFmt numFmtId="182" formatCode="#,##0.00_ ;[Red]\-#,##0.00\ "/>
  </numFmts>
  <fonts count="8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color theme="0"/>
      <name val="Arial CE"/>
      <family val="2"/>
      <charset val="238"/>
    </font>
    <font>
      <b/>
      <sz val="12"/>
      <color theme="0"/>
      <name val="Arial CE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sz val="10"/>
      <name val="Helv"/>
    </font>
    <font>
      <b/>
      <sz val="12"/>
      <color indexed="12"/>
      <name val="formata"/>
    </font>
    <font>
      <b/>
      <sz val="11"/>
      <name val="formata"/>
      <charset val="238"/>
    </font>
    <font>
      <b/>
      <sz val="12"/>
      <color indexed="12"/>
      <name val="Arial"/>
      <family val="2"/>
      <charset val="238"/>
    </font>
    <font>
      <sz val="12"/>
      <color indexed="10"/>
      <name val="Arial Black"/>
      <family val="2"/>
      <charset val="238"/>
    </font>
    <font>
      <sz val="12"/>
      <name val="formata"/>
    </font>
    <font>
      <b/>
      <sz val="9"/>
      <name val="Arial CE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sz val="12"/>
      <color indexed="25"/>
      <name val="Arial"/>
      <family val="2"/>
      <charset val="238"/>
    </font>
    <font>
      <sz val="10"/>
      <color indexed="53"/>
      <name val="Arial"/>
      <family val="2"/>
      <charset val="238"/>
    </font>
    <font>
      <b/>
      <sz val="11"/>
      <name val="Arial"/>
      <family val="2"/>
      <charset val="238"/>
    </font>
    <font>
      <b/>
      <sz val="9"/>
      <color indexed="18"/>
      <name val="Arial"/>
      <family val="2"/>
      <charset val="238"/>
    </font>
    <font>
      <b/>
      <sz val="9"/>
      <name val="Arial"/>
      <family val="2"/>
      <charset val="238"/>
    </font>
    <font>
      <sz val="10"/>
      <color indexed="61"/>
      <name val="Arial"/>
      <family val="2"/>
      <charset val="238"/>
    </font>
    <font>
      <b/>
      <sz val="10"/>
      <color indexed="61"/>
      <name val="Arial"/>
      <family val="2"/>
      <charset val="238"/>
    </font>
    <font>
      <sz val="9"/>
      <color indexed="18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b/>
      <sz val="10"/>
      <color indexed="54"/>
      <name val="Arial"/>
      <family val="2"/>
      <charset val="238"/>
    </font>
    <font>
      <sz val="10"/>
      <color indexed="18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Arial CE"/>
      <charset val="238"/>
    </font>
    <font>
      <b/>
      <i/>
      <sz val="1"/>
      <color theme="0"/>
      <name val="Calibri"/>
      <family val="2"/>
      <charset val="238"/>
      <scheme val="minor"/>
    </font>
    <font>
      <sz val="8"/>
      <color indexed="17"/>
      <name val="Arial"/>
      <family val="2"/>
      <charset val="238"/>
    </font>
    <font>
      <sz val="8"/>
      <color indexed="17"/>
      <name val="Courier New"/>
      <family val="3"/>
      <charset val="238"/>
    </font>
    <font>
      <sz val="8"/>
      <color theme="0"/>
      <name val="Courier New"/>
      <family val="3"/>
      <charset val="238"/>
    </font>
    <font>
      <sz val="10"/>
      <color indexed="8"/>
      <name val="Arial"/>
      <family val="2"/>
      <charset val="238"/>
    </font>
    <font>
      <sz val="10"/>
      <color indexed="8"/>
      <name val="Arial CE"/>
      <charset val="238"/>
    </font>
    <font>
      <b/>
      <sz val="11"/>
      <name val="Arial CE"/>
      <family val="2"/>
      <charset val="238"/>
    </font>
    <font>
      <b/>
      <sz val="15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7"/>
      <name val="Arial CE"/>
      <charset val="110"/>
    </font>
    <font>
      <sz val="8"/>
      <name val="Arial CE"/>
      <charset val="110"/>
    </font>
    <font>
      <b/>
      <sz val="8"/>
      <color indexed="12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20"/>
      <name val="Arial"/>
      <family val="2"/>
      <charset val="238"/>
    </font>
    <font>
      <b/>
      <sz val="8"/>
      <color indexed="21"/>
      <name val="Arial"/>
      <family val="2"/>
      <charset val="238"/>
    </font>
    <font>
      <b/>
      <u/>
      <sz val="8"/>
      <name val="Arial"/>
      <family val="2"/>
      <charset val="238"/>
    </font>
    <font>
      <b/>
      <u/>
      <sz val="8"/>
      <color indexed="10"/>
      <name val="Arial"/>
      <family val="2"/>
      <charset val="238"/>
    </font>
    <font>
      <sz val="8"/>
      <name val="Arial"/>
      <family val="2"/>
      <charset val="238"/>
    </font>
    <font>
      <sz val="8"/>
      <color indexed="63"/>
      <name val="Arial"/>
      <family val="2"/>
      <charset val="238"/>
    </font>
    <font>
      <sz val="8"/>
      <color indexed="12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20"/>
      <name val="Arial"/>
      <family val="2"/>
      <charset val="238"/>
    </font>
    <font>
      <sz val="10"/>
      <name val="Calibri"/>
      <family val="2"/>
      <charset val="238"/>
      <scheme val="minor"/>
    </font>
    <font>
      <sz val="9"/>
      <name val="Times New Roman"/>
      <family val="1"/>
      <charset val="238"/>
    </font>
    <font>
      <sz val="9"/>
      <name val="Times New Roman CE"/>
      <family val="1"/>
      <charset val="238"/>
    </font>
    <font>
      <b/>
      <sz val="9"/>
      <color indexed="8"/>
      <name val="Arial"/>
      <family val="2"/>
      <charset val="238"/>
    </font>
    <font>
      <sz val="8"/>
      <color theme="6" tint="-0.249977111117893"/>
      <name val="Arial"/>
      <family val="2"/>
      <charset val="238"/>
    </font>
    <font>
      <b/>
      <sz val="9"/>
      <color theme="5" tint="-0.249977111117893"/>
      <name val="Arial"/>
      <family val="2"/>
      <charset val="238"/>
    </font>
    <font>
      <b/>
      <sz val="9"/>
      <color theme="6" tint="-0.249977111117893"/>
      <name val="Arial"/>
      <family val="2"/>
      <charset val="238"/>
    </font>
    <font>
      <b/>
      <sz val="9"/>
      <color indexed="20"/>
      <name val="Arial"/>
      <family val="2"/>
      <charset val="238"/>
    </font>
    <font>
      <sz val="9"/>
      <color indexed="63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indexed="12"/>
      <name val="Arial"/>
      <family val="2"/>
      <charset val="238"/>
    </font>
    <font>
      <b/>
      <sz val="9"/>
      <color indexed="21"/>
      <name val="Arial"/>
      <family val="2"/>
      <charset val="238"/>
    </font>
    <font>
      <b/>
      <i/>
      <sz val="9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/>
      <bottom/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0">
    <xf numFmtId="0" fontId="0" fillId="0" borderId="0"/>
    <xf numFmtId="0" fontId="13" fillId="0" borderId="0"/>
    <xf numFmtId="0" fontId="3" fillId="0" borderId="0"/>
    <xf numFmtId="0" fontId="18" fillId="0" borderId="0"/>
    <xf numFmtId="0" fontId="19" fillId="0" borderId="0"/>
    <xf numFmtId="43" fontId="18" fillId="0" borderId="0" applyFont="0" applyFill="0" applyBorder="0" applyAlignment="0" applyProtection="0"/>
    <xf numFmtId="0" fontId="20" fillId="0" borderId="0"/>
    <xf numFmtId="49" fontId="7" fillId="0" borderId="42">
      <alignment horizontal="center" vertical="center" wrapText="1"/>
    </xf>
    <xf numFmtId="0" fontId="21" fillId="0" borderId="43">
      <alignment horizontal="left" vertical="center" wrapText="1" indent="1"/>
    </xf>
    <xf numFmtId="0" fontId="22" fillId="0" borderId="43">
      <alignment horizontal="left" vertical="center" wrapText="1" indent="2"/>
    </xf>
    <xf numFmtId="0" fontId="23" fillId="0" borderId="0" applyNumberFormat="0" applyBorder="0" applyProtection="0">
      <alignment horizontal="left" vertical="center" indent="1"/>
      <protection locked="0"/>
    </xf>
    <xf numFmtId="0" fontId="24" fillId="0" borderId="43" applyProtection="0">
      <alignment horizontal="left" vertical="center" wrapText="1" indent="2"/>
    </xf>
    <xf numFmtId="0" fontId="25" fillId="0" borderId="0"/>
    <xf numFmtId="0" fontId="1" fillId="0" borderId="0"/>
    <xf numFmtId="0" fontId="1" fillId="0" borderId="0"/>
    <xf numFmtId="0" fontId="13" fillId="0" borderId="0"/>
    <xf numFmtId="0" fontId="55" fillId="0" borderId="0"/>
    <xf numFmtId="0" fontId="56" fillId="0" borderId="0" applyAlignment="0">
      <alignment vertical="top" wrapText="1"/>
      <protection locked="0"/>
    </xf>
    <xf numFmtId="9" fontId="13" fillId="0" borderId="0" applyFont="0" applyFill="0" applyBorder="0" applyAlignment="0" applyProtection="0"/>
    <xf numFmtId="9" fontId="55" fillId="0" borderId="0" applyFont="0" applyFill="0" applyBorder="0" applyAlignment="0" applyProtection="0"/>
  </cellStyleXfs>
  <cellXfs count="644">
    <xf numFmtId="0" fontId="0" fillId="0" borderId="0" xfId="0"/>
    <xf numFmtId="0" fontId="5" fillId="0" borderId="1" xfId="0" applyFont="1" applyBorder="1"/>
    <xf numFmtId="0" fontId="5" fillId="0" borderId="3" xfId="0" applyFont="1" applyBorder="1"/>
    <xf numFmtId="0" fontId="5" fillId="0" borderId="3" xfId="0" applyFont="1" applyFill="1" applyBorder="1"/>
    <xf numFmtId="0" fontId="0" fillId="0" borderId="0" xfId="0" applyFill="1"/>
    <xf numFmtId="49" fontId="5" fillId="0" borderId="3" xfId="0" applyNumberFormat="1" applyFont="1" applyBorder="1" applyAlignment="1">
      <alignment horizontal="left"/>
    </xf>
    <xf numFmtId="0" fontId="5" fillId="0" borderId="3" xfId="0" applyNumberFormat="1" applyFont="1" applyBorder="1"/>
    <xf numFmtId="0" fontId="5" fillId="0" borderId="5" xfId="0" applyNumberFormat="1" applyFont="1" applyBorder="1" applyAlignment="1">
      <alignment horizontal="left"/>
    </xf>
    <xf numFmtId="0" fontId="0" fillId="0" borderId="0" xfId="0" applyNumberFormat="1" applyBorder="1"/>
    <xf numFmtId="0" fontId="0" fillId="0" borderId="0" xfId="0" applyBorder="1"/>
    <xf numFmtId="0" fontId="5" fillId="0" borderId="3" xfId="0" applyFont="1" applyFill="1" applyBorder="1" applyAlignment="1"/>
    <xf numFmtId="0" fontId="3" fillId="0" borderId="0" xfId="0" applyFont="1" applyFill="1" applyBorder="1" applyAlignment="1"/>
    <xf numFmtId="0" fontId="5" fillId="0" borderId="3" xfId="0" applyFont="1" applyBorder="1" applyAlignment="1"/>
    <xf numFmtId="3" fontId="0" fillId="0" borderId="0" xfId="0" applyNumberFormat="1"/>
    <xf numFmtId="0" fontId="5" fillId="0" borderId="6" xfId="0" applyFont="1" applyBorder="1" applyAlignment="1">
      <alignment horizontal="left"/>
    </xf>
    <xf numFmtId="0" fontId="0" fillId="0" borderId="7" xfId="0" applyBorder="1"/>
    <xf numFmtId="0" fontId="0" fillId="0" borderId="10" xfId="0" applyBorder="1"/>
    <xf numFmtId="0" fontId="0" fillId="0" borderId="0" xfId="0" applyFill="1" applyBorder="1"/>
    <xf numFmtId="0" fontId="0" fillId="0" borderId="12" xfId="0" applyBorder="1"/>
    <xf numFmtId="0" fontId="0" fillId="0" borderId="13" xfId="0" applyBorder="1"/>
    <xf numFmtId="0" fontId="7" fillId="0" borderId="0" xfId="0" applyFont="1"/>
    <xf numFmtId="0" fontId="0" fillId="0" borderId="0" xfId="0" applyAlignment="1"/>
    <xf numFmtId="0" fontId="0" fillId="0" borderId="0" xfId="0" applyAlignment="1">
      <alignment vertical="justify"/>
    </xf>
    <xf numFmtId="0" fontId="5" fillId="0" borderId="14" xfId="0" applyNumberFormat="1" applyFont="1" applyBorder="1" applyAlignment="1">
      <alignment horizontal="left"/>
    </xf>
    <xf numFmtId="0" fontId="5" fillId="0" borderId="5" xfId="0" applyNumberFormat="1" applyFont="1" applyBorder="1" applyAlignment="1"/>
    <xf numFmtId="0" fontId="5" fillId="0" borderId="14" xfId="0" applyNumberFormat="1" applyFont="1" applyBorder="1" applyAlignment="1">
      <alignment horizontal="right"/>
    </xf>
    <xf numFmtId="1" fontId="0" fillId="0" borderId="13" xfId="0" applyNumberFormat="1" applyBorder="1" applyAlignment="1">
      <alignment horizontal="right"/>
    </xf>
    <xf numFmtId="0" fontId="0" fillId="0" borderId="0" xfId="0" applyAlignment="1">
      <alignment horizontal="left" wrapText="1"/>
    </xf>
    <xf numFmtId="0" fontId="11" fillId="0" borderId="0" xfId="0" applyFont="1"/>
    <xf numFmtId="0" fontId="11" fillId="0" borderId="0" xfId="0" applyFont="1" applyAlignment="1">
      <alignment wrapText="1"/>
    </xf>
    <xf numFmtId="0" fontId="12" fillId="0" borderId="0" xfId="0" applyFont="1"/>
    <xf numFmtId="0" fontId="5" fillId="0" borderId="21" xfId="0" applyFont="1" applyBorder="1"/>
    <xf numFmtId="0" fontId="5" fillId="0" borderId="22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Continuous" vertical="top"/>
    </xf>
    <xf numFmtId="0" fontId="0" fillId="0" borderId="0" xfId="0" applyNumberFormat="1" applyBorder="1" applyAlignment="1">
      <alignment horizontal="centerContinuous"/>
    </xf>
    <xf numFmtId="0" fontId="0" fillId="0" borderId="0" xfId="0" applyNumberFormat="1" applyAlignment="1">
      <alignment horizontal="centerContinuous"/>
    </xf>
    <xf numFmtId="0" fontId="4" fillId="0" borderId="23" xfId="0" applyFont="1" applyBorder="1" applyAlignment="1">
      <alignment horizontal="centerContinuous" vertical="center"/>
    </xf>
    <xf numFmtId="0" fontId="7" fillId="0" borderId="24" xfId="0" applyFont="1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0" fillId="0" borderId="25" xfId="0" applyBorder="1" applyAlignment="1">
      <alignment horizontal="centerContinuous" vertical="center"/>
    </xf>
    <xf numFmtId="4" fontId="0" fillId="0" borderId="8" xfId="0" applyNumberFormat="1" applyBorder="1"/>
    <xf numFmtId="4" fontId="0" fillId="0" borderId="10" xfId="0" applyNumberFormat="1" applyBorder="1"/>
    <xf numFmtId="4" fontId="0" fillId="0" borderId="34" xfId="0" applyNumberFormat="1" applyBorder="1"/>
    <xf numFmtId="0" fontId="0" fillId="0" borderId="35" xfId="0" applyBorder="1"/>
    <xf numFmtId="0" fontId="0" fillId="0" borderId="36" xfId="0" applyBorder="1"/>
    <xf numFmtId="49" fontId="1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0" fillId="0" borderId="0" xfId="0" applyNumberFormat="1" applyAlignment="1">
      <alignment wrapText="1"/>
    </xf>
    <xf numFmtId="0" fontId="11" fillId="0" borderId="0" xfId="0" applyFont="1" applyAlignment="1">
      <alignment horizontal="right" wrapText="1"/>
    </xf>
    <xf numFmtId="0" fontId="0" fillId="0" borderId="0" xfId="0" applyAlignment="1">
      <alignment horizontal="center"/>
    </xf>
    <xf numFmtId="165" fontId="7" fillId="0" borderId="0" xfId="1" applyNumberFormat="1" applyFont="1" applyBorder="1" applyAlignment="1" applyProtection="1">
      <alignment horizontal="left" vertical="center"/>
    </xf>
    <xf numFmtId="0" fontId="14" fillId="0" borderId="0" xfId="0" applyFont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Border="1"/>
    <xf numFmtId="0" fontId="0" fillId="0" borderId="0" xfId="0" applyBorder="1" applyAlignment="1">
      <alignment horizontal="left"/>
    </xf>
    <xf numFmtId="0" fontId="15" fillId="0" borderId="0" xfId="0" applyFont="1" applyBorder="1"/>
    <xf numFmtId="0" fontId="16" fillId="0" borderId="0" xfId="0" applyFont="1"/>
    <xf numFmtId="166" fontId="0" fillId="0" borderId="0" xfId="0" applyNumberFormat="1"/>
    <xf numFmtId="0" fontId="0" fillId="0" borderId="0" xfId="0"/>
    <xf numFmtId="0" fontId="0" fillId="0" borderId="0" xfId="0"/>
    <xf numFmtId="168" fontId="15" fillId="0" borderId="0" xfId="0" applyNumberFormat="1" applyFont="1"/>
    <xf numFmtId="0" fontId="0" fillId="0" borderId="9" xfId="0" applyBorder="1"/>
    <xf numFmtId="0" fontId="0" fillId="0" borderId="8" xfId="0" applyBorder="1"/>
    <xf numFmtId="0" fontId="0" fillId="0" borderId="9" xfId="0" applyBorder="1"/>
    <xf numFmtId="0" fontId="0" fillId="0" borderId="8" xfId="0" applyBorder="1"/>
    <xf numFmtId="0" fontId="27" fillId="0" borderId="2" xfId="0" applyFont="1" applyBorder="1"/>
    <xf numFmtId="49" fontId="13" fillId="0" borderId="33" xfId="0" applyNumberFormat="1" applyFont="1" applyBorder="1"/>
    <xf numFmtId="49" fontId="13" fillId="0" borderId="0" xfId="0" applyNumberFormat="1" applyFont="1" applyBorder="1"/>
    <xf numFmtId="10" fontId="0" fillId="0" borderId="36" xfId="0" applyNumberFormat="1" applyBorder="1"/>
    <xf numFmtId="167" fontId="0" fillId="0" borderId="8" xfId="0" applyNumberFormat="1" applyBorder="1"/>
    <xf numFmtId="0" fontId="10" fillId="0" borderId="0" xfId="0" applyFont="1" applyAlignment="1">
      <alignment vertical="top" wrapText="1"/>
    </xf>
    <xf numFmtId="0" fontId="13" fillId="0" borderId="0" xfId="15" applyFont="1"/>
    <xf numFmtId="49" fontId="29" fillId="0" borderId="0" xfId="15" applyNumberFormat="1" applyFont="1" applyAlignment="1"/>
    <xf numFmtId="170" fontId="29" fillId="0" borderId="0" xfId="15" applyNumberFormat="1" applyFont="1" applyAlignment="1"/>
    <xf numFmtId="171" fontId="29" fillId="0" borderId="0" xfId="15" applyNumberFormat="1" applyFont="1" applyAlignment="1"/>
    <xf numFmtId="49" fontId="30" fillId="0" borderId="0" xfId="15" applyNumberFormat="1" applyFont="1" applyAlignment="1">
      <alignment horizontal="left" vertical="top"/>
    </xf>
    <xf numFmtId="0" fontId="13" fillId="0" borderId="0" xfId="15"/>
    <xf numFmtId="49" fontId="32" fillId="0" borderId="37" xfId="15" applyNumberFormat="1" applyFont="1" applyBorder="1" applyAlignment="1">
      <alignment horizontal="center"/>
    </xf>
    <xf numFmtId="49" fontId="33" fillId="0" borderId="0" xfId="15" applyNumberFormat="1" applyFont="1" applyAlignment="1"/>
    <xf numFmtId="49" fontId="32" fillId="0" borderId="0" xfId="15" applyNumberFormat="1" applyFont="1" applyBorder="1" applyAlignment="1">
      <alignment horizontal="left"/>
    </xf>
    <xf numFmtId="49" fontId="32" fillId="0" borderId="0" xfId="15" applyNumberFormat="1" applyFont="1" applyBorder="1" applyAlignment="1">
      <alignment horizontal="right"/>
    </xf>
    <xf numFmtId="0" fontId="34" fillId="0" borderId="0" xfId="15" applyFont="1"/>
    <xf numFmtId="49" fontId="35" fillId="0" borderId="0" xfId="15" applyNumberFormat="1" applyFont="1" applyAlignment="1">
      <alignment horizontal="left" indent="1"/>
    </xf>
    <xf numFmtId="170" fontId="35" fillId="0" borderId="0" xfId="15" applyNumberFormat="1" applyFont="1" applyAlignment="1"/>
    <xf numFmtId="172" fontId="35" fillId="0" borderId="0" xfId="15" applyNumberFormat="1" applyFont="1" applyAlignment="1"/>
    <xf numFmtId="0" fontId="36" fillId="0" borderId="0" xfId="15" applyFont="1"/>
    <xf numFmtId="49" fontId="32" fillId="0" borderId="0" xfId="15" applyNumberFormat="1" applyFont="1" applyAlignment="1">
      <alignment horizontal="left" indent="2"/>
    </xf>
    <xf numFmtId="170" fontId="32" fillId="0" borderId="0" xfId="15" applyNumberFormat="1" applyFont="1" applyAlignment="1"/>
    <xf numFmtId="172" fontId="32" fillId="0" borderId="0" xfId="15" applyNumberFormat="1" applyFont="1" applyAlignment="1"/>
    <xf numFmtId="0" fontId="37" fillId="0" borderId="0" xfId="15" applyFont="1" applyAlignment="1">
      <alignment horizontal="left"/>
    </xf>
    <xf numFmtId="0" fontId="38" fillId="0" borderId="0" xfId="15" applyFont="1"/>
    <xf numFmtId="0" fontId="39" fillId="0" borderId="33" xfId="15" applyFont="1" applyBorder="1" applyAlignment="1">
      <alignment horizontal="left"/>
    </xf>
    <xf numFmtId="170" fontId="39" fillId="0" borderId="33" xfId="15" applyNumberFormat="1" applyFont="1" applyBorder="1" applyAlignment="1"/>
    <xf numFmtId="170" fontId="38" fillId="0" borderId="33" xfId="15" applyNumberFormat="1" applyFont="1" applyBorder="1"/>
    <xf numFmtId="0" fontId="38" fillId="0" borderId="33" xfId="15" applyFont="1" applyBorder="1"/>
    <xf numFmtId="0" fontId="39" fillId="0" borderId="0" xfId="15" applyFont="1" applyAlignment="1">
      <alignment horizontal="left"/>
    </xf>
    <xf numFmtId="170" fontId="39" fillId="0" borderId="0" xfId="15" applyNumberFormat="1" applyFont="1" applyAlignment="1"/>
    <xf numFmtId="0" fontId="40" fillId="0" borderId="0" xfId="15" applyFont="1"/>
    <xf numFmtId="0" fontId="41" fillId="0" borderId="0" xfId="15" applyFont="1" applyAlignment="1">
      <alignment horizontal="left" indent="1"/>
    </xf>
    <xf numFmtId="170" fontId="41" fillId="0" borderId="0" xfId="15" applyNumberFormat="1" applyFont="1" applyAlignment="1"/>
    <xf numFmtId="174" fontId="29" fillId="0" borderId="0" xfId="15" applyNumberFormat="1" applyFont="1" applyAlignment="1"/>
    <xf numFmtId="0" fontId="42" fillId="0" borderId="0" xfId="15" applyFont="1"/>
    <xf numFmtId="0" fontId="32" fillId="0" borderId="37" xfId="15" applyNumberFormat="1" applyFont="1" applyBorder="1" applyAlignment="1">
      <alignment horizontal="center"/>
    </xf>
    <xf numFmtId="49" fontId="32" fillId="0" borderId="0" xfId="15" applyNumberFormat="1" applyFont="1" applyAlignment="1">
      <alignment horizontal="right"/>
    </xf>
    <xf numFmtId="49" fontId="32" fillId="0" borderId="0" xfId="15" applyNumberFormat="1" applyFont="1" applyAlignment="1">
      <alignment horizontal="center"/>
    </xf>
    <xf numFmtId="49" fontId="32" fillId="0" borderId="0" xfId="15" applyNumberFormat="1" applyFont="1" applyAlignment="1">
      <alignment horizontal="left"/>
    </xf>
    <xf numFmtId="0" fontId="32" fillId="0" borderId="0" xfId="15" applyNumberFormat="1" applyFont="1" applyAlignment="1">
      <alignment horizontal="left" wrapText="1"/>
    </xf>
    <xf numFmtId="0" fontId="32" fillId="0" borderId="0" xfId="15" applyNumberFormat="1" applyFont="1" applyAlignment="1">
      <alignment horizontal="right"/>
    </xf>
    <xf numFmtId="0" fontId="35" fillId="0" borderId="0" xfId="15" applyFont="1"/>
    <xf numFmtId="169" fontId="35" fillId="0" borderId="0" xfId="15" applyNumberFormat="1" applyFont="1" applyAlignment="1"/>
    <xf numFmtId="49" fontId="35" fillId="0" borderId="0" xfId="15" applyNumberFormat="1" applyFont="1" applyAlignment="1">
      <alignment horizontal="center"/>
    </xf>
    <xf numFmtId="0" fontId="35" fillId="0" borderId="0" xfId="15" applyNumberFormat="1" applyFont="1" applyAlignment="1">
      <alignment horizontal="left"/>
    </xf>
    <xf numFmtId="173" fontId="35" fillId="0" borderId="0" xfId="15" applyNumberFormat="1" applyFont="1" applyFill="1" applyBorder="1" applyAlignment="1"/>
    <xf numFmtId="171" fontId="35" fillId="0" borderId="0" xfId="15" applyNumberFormat="1" applyFont="1" applyAlignment="1"/>
    <xf numFmtId="174" fontId="35" fillId="0" borderId="0" xfId="15" applyNumberFormat="1" applyFont="1" applyAlignment="1"/>
    <xf numFmtId="175" fontId="43" fillId="0" borderId="0" xfId="15" applyNumberFormat="1" applyFont="1" applyAlignment="1"/>
    <xf numFmtId="0" fontId="35" fillId="0" borderId="0" xfId="15" applyNumberFormat="1" applyFont="1" applyAlignment="1"/>
    <xf numFmtId="49" fontId="35" fillId="0" borderId="0" xfId="15" applyNumberFormat="1" applyFont="1" applyAlignment="1">
      <alignment horizontal="left"/>
    </xf>
    <xf numFmtId="0" fontId="32" fillId="0" borderId="0" xfId="15" applyFont="1"/>
    <xf numFmtId="169" fontId="32" fillId="0" borderId="0" xfId="15" applyNumberFormat="1" applyFont="1" applyAlignment="1"/>
    <xf numFmtId="0" fontId="32" fillId="0" borderId="0" xfId="15" applyNumberFormat="1" applyFont="1" applyAlignment="1">
      <alignment horizontal="left"/>
    </xf>
    <xf numFmtId="173" fontId="32" fillId="0" borderId="0" xfId="15" applyNumberFormat="1" applyFont="1" applyFill="1" applyBorder="1" applyAlignment="1"/>
    <xf numFmtId="171" fontId="32" fillId="0" borderId="0" xfId="15" applyNumberFormat="1" applyFont="1" applyAlignment="1"/>
    <xf numFmtId="174" fontId="32" fillId="0" borderId="0" xfId="15" applyNumberFormat="1" applyFont="1" applyAlignment="1"/>
    <xf numFmtId="175" fontId="44" fillId="0" borderId="0" xfId="15" applyNumberFormat="1" applyFont="1" applyAlignment="1"/>
    <xf numFmtId="0" fontId="32" fillId="0" borderId="0" xfId="15" applyNumberFormat="1" applyFont="1" applyAlignment="1"/>
    <xf numFmtId="0" fontId="28" fillId="0" borderId="0" xfId="15" applyFont="1"/>
    <xf numFmtId="169" fontId="45" fillId="0" borderId="44" xfId="15" applyNumberFormat="1" applyFont="1" applyBorder="1" applyAlignment="1">
      <alignment horizontal="right" vertical="top"/>
    </xf>
    <xf numFmtId="49" fontId="45" fillId="0" borderId="44" xfId="15" applyNumberFormat="1" applyFont="1" applyBorder="1" applyAlignment="1">
      <alignment horizontal="center" vertical="top"/>
    </xf>
    <xf numFmtId="49" fontId="45" fillId="0" borderId="44" xfId="15" applyNumberFormat="1" applyFont="1" applyBorder="1" applyAlignment="1">
      <alignment horizontal="left" vertical="top"/>
    </xf>
    <xf numFmtId="0" fontId="45" fillId="0" borderId="44" xfId="15" applyNumberFormat="1" applyFont="1" applyBorder="1" applyAlignment="1">
      <alignment horizontal="left" vertical="top" wrapText="1"/>
    </xf>
    <xf numFmtId="173" fontId="46" fillId="0" borderId="44" xfId="15" applyNumberFormat="1" applyFont="1" applyFill="1" applyBorder="1" applyAlignment="1">
      <alignment horizontal="right" vertical="top"/>
    </xf>
    <xf numFmtId="171" fontId="45" fillId="0" borderId="44" xfId="15" applyNumberFormat="1" applyFont="1" applyBorder="1" applyAlignment="1">
      <alignment horizontal="right" vertical="top"/>
    </xf>
    <xf numFmtId="170" fontId="45" fillId="0" borderId="44" xfId="15" applyNumberFormat="1" applyFont="1" applyBorder="1" applyAlignment="1">
      <alignment horizontal="right" vertical="top"/>
    </xf>
    <xf numFmtId="174" fontId="45" fillId="0" borderId="44" xfId="15" applyNumberFormat="1" applyFont="1" applyBorder="1" applyAlignment="1">
      <alignment horizontal="right" vertical="top"/>
    </xf>
    <xf numFmtId="172" fontId="45" fillId="0" borderId="44" xfId="15" applyNumberFormat="1" applyFont="1" applyBorder="1" applyAlignment="1">
      <alignment horizontal="right" vertical="top"/>
    </xf>
    <xf numFmtId="0" fontId="47" fillId="0" borderId="0" xfId="15" applyFont="1" applyAlignment="1">
      <alignment horizontal="center" vertical="center"/>
    </xf>
    <xf numFmtId="169" fontId="47" fillId="0" borderId="0" xfId="15" applyNumberFormat="1" applyFont="1" applyAlignment="1">
      <alignment horizontal="center" vertical="center"/>
    </xf>
    <xf numFmtId="49" fontId="47" fillId="0" borderId="0" xfId="15" applyNumberFormat="1" applyFont="1" applyAlignment="1">
      <alignment horizontal="center" vertical="center"/>
    </xf>
    <xf numFmtId="49" fontId="47" fillId="0" borderId="0" xfId="15" applyNumberFormat="1" applyFont="1" applyAlignment="1">
      <alignment horizontal="center" vertical="center" wrapText="1"/>
    </xf>
    <xf numFmtId="173" fontId="47" fillId="0" borderId="0" xfId="15" applyNumberFormat="1" applyFont="1" applyFill="1" applyBorder="1" applyAlignment="1">
      <alignment horizontal="center" vertical="center"/>
    </xf>
    <xf numFmtId="171" fontId="47" fillId="0" borderId="0" xfId="15" applyNumberFormat="1" applyFont="1" applyAlignment="1">
      <alignment horizontal="center" vertical="center"/>
    </xf>
    <xf numFmtId="170" fontId="47" fillId="0" borderId="0" xfId="15" applyNumberFormat="1" applyFont="1" applyAlignment="1">
      <alignment horizontal="center" vertical="center"/>
    </xf>
    <xf numFmtId="174" fontId="47" fillId="0" borderId="0" xfId="15" applyNumberFormat="1" applyFont="1" applyAlignment="1">
      <alignment horizontal="center" vertical="center"/>
    </xf>
    <xf numFmtId="175" fontId="47" fillId="0" borderId="0" xfId="15" applyNumberFormat="1" applyFont="1" applyAlignment="1">
      <alignment horizontal="center" vertical="center"/>
    </xf>
    <xf numFmtId="0" fontId="48" fillId="0" borderId="0" xfId="15" applyFont="1" applyAlignment="1">
      <alignment horizontal="left" vertical="top" wrapText="1"/>
    </xf>
    <xf numFmtId="169" fontId="49" fillId="0" borderId="0" xfId="15" applyNumberFormat="1" applyFont="1" applyAlignment="1">
      <alignment horizontal="left" vertical="top" wrapText="1"/>
    </xf>
    <xf numFmtId="49" fontId="49" fillId="0" borderId="0" xfId="15" applyNumberFormat="1" applyFont="1" applyAlignment="1">
      <alignment horizontal="left" vertical="top" wrapText="1"/>
    </xf>
    <xf numFmtId="0" fontId="49" fillId="0" borderId="0" xfId="15" applyNumberFormat="1" applyFont="1" applyAlignment="1">
      <alignment horizontal="left" vertical="top" wrapText="1"/>
    </xf>
    <xf numFmtId="173" fontId="49" fillId="0" borderId="0" xfId="15" applyNumberFormat="1" applyFont="1" applyFill="1" applyBorder="1" applyAlignment="1">
      <alignment horizontal="right" vertical="top"/>
    </xf>
    <xf numFmtId="171" fontId="49" fillId="0" borderId="0" xfId="15" applyNumberFormat="1" applyFont="1" applyAlignment="1">
      <alignment horizontal="left" vertical="top" wrapText="1"/>
    </xf>
    <xf numFmtId="173" fontId="49" fillId="0" borderId="0" xfId="15" applyNumberFormat="1" applyFont="1" applyFill="1" applyBorder="1" applyAlignment="1">
      <alignment horizontal="left" vertical="top" wrapText="1"/>
    </xf>
    <xf numFmtId="170" fontId="49" fillId="0" borderId="0" xfId="15" applyNumberFormat="1" applyFont="1" applyAlignment="1">
      <alignment horizontal="left" vertical="top" wrapText="1"/>
    </xf>
    <xf numFmtId="174" fontId="49" fillId="0" borderId="0" xfId="15" applyNumberFormat="1" applyFont="1" applyAlignment="1">
      <alignment horizontal="left" vertical="top" wrapText="1"/>
    </xf>
    <xf numFmtId="175" fontId="50" fillId="0" borderId="0" xfId="15" applyNumberFormat="1" applyFont="1" applyAlignment="1">
      <alignment horizontal="left" vertical="top" wrapText="1"/>
    </xf>
    <xf numFmtId="169" fontId="51" fillId="0" borderId="0" xfId="15" applyNumberFormat="1" applyFont="1" applyAlignment="1">
      <alignment horizontal="right" vertical="top"/>
    </xf>
    <xf numFmtId="49" fontId="51" fillId="0" borderId="0" xfId="15" applyNumberFormat="1" applyFont="1" applyAlignment="1">
      <alignment horizontal="center" vertical="top"/>
    </xf>
    <xf numFmtId="49" fontId="51" fillId="0" borderId="0" xfId="15" applyNumberFormat="1" applyFont="1" applyAlignment="1">
      <alignment horizontal="left" vertical="top"/>
    </xf>
    <xf numFmtId="49" fontId="51" fillId="0" borderId="0" xfId="15" applyNumberFormat="1" applyFont="1" applyAlignment="1">
      <alignment horizontal="left" vertical="top" wrapText="1"/>
    </xf>
    <xf numFmtId="173" fontId="52" fillId="0" borderId="0" xfId="15" applyNumberFormat="1" applyFont="1" applyFill="1" applyBorder="1" applyAlignment="1">
      <alignment horizontal="right" vertical="top"/>
    </xf>
    <xf numFmtId="171" fontId="51" fillId="0" borderId="0" xfId="15" applyNumberFormat="1" applyFont="1" applyAlignment="1">
      <alignment horizontal="right" vertical="top"/>
    </xf>
    <xf numFmtId="170" fontId="51" fillId="0" borderId="0" xfId="15" applyNumberFormat="1" applyFont="1" applyAlignment="1">
      <alignment horizontal="right" vertical="top"/>
    </xf>
    <xf numFmtId="174" fontId="51" fillId="0" borderId="0" xfId="15" applyNumberFormat="1" applyFont="1" applyAlignment="1">
      <alignment horizontal="right" vertical="top"/>
    </xf>
    <xf numFmtId="14" fontId="5" fillId="0" borderId="5" xfId="0" applyNumberFormat="1" applyFont="1" applyFill="1" applyBorder="1" applyAlignment="1">
      <alignment horizontal="left"/>
    </xf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wrapText="1"/>
    </xf>
    <xf numFmtId="0" fontId="14" fillId="0" borderId="37" xfId="0" applyFont="1" applyBorder="1"/>
    <xf numFmtId="166" fontId="14" fillId="0" borderId="37" xfId="0" applyNumberFormat="1" applyFont="1" applyBorder="1" applyAlignment="1">
      <alignment horizontal="center"/>
    </xf>
    <xf numFmtId="0" fontId="14" fillId="0" borderId="37" xfId="0" applyFont="1" applyBorder="1" applyAlignment="1">
      <alignment wrapText="1"/>
    </xf>
    <xf numFmtId="0" fontId="5" fillId="0" borderId="15" xfId="0" applyNumberFormat="1" applyFont="1" applyBorder="1" applyAlignment="1">
      <alignment horizontal="left"/>
    </xf>
    <xf numFmtId="0" fontId="15" fillId="0" borderId="0" xfId="0" applyFont="1" applyBorder="1" applyAlignment="1">
      <alignment vertical="center"/>
    </xf>
    <xf numFmtId="169" fontId="31" fillId="0" borderId="0" xfId="15" applyNumberFormat="1" applyFont="1" applyAlignment="1">
      <alignment horizontal="left" vertical="center" wrapText="1"/>
    </xf>
    <xf numFmtId="0" fontId="3" fillId="2" borderId="1" xfId="0" applyFont="1" applyFill="1" applyBorder="1"/>
    <xf numFmtId="49" fontId="6" fillId="2" borderId="26" xfId="0" applyNumberFormat="1" applyFont="1" applyFill="1" applyBorder="1" applyAlignment="1">
      <alignment horizontal="left"/>
    </xf>
    <xf numFmtId="49" fontId="2" fillId="2" borderId="4" xfId="0" applyNumberFormat="1" applyFont="1" applyFill="1" applyBorder="1"/>
    <xf numFmtId="0" fontId="3" fillId="2" borderId="29" xfId="0" applyFont="1" applyFill="1" applyBorder="1" applyAlignment="1">
      <alignment horizontal="left"/>
    </xf>
    <xf numFmtId="0" fontId="0" fillId="2" borderId="28" xfId="0" applyFill="1" applyBorder="1" applyAlignment="1">
      <alignment horizontal="center"/>
    </xf>
    <xf numFmtId="0" fontId="8" fillId="2" borderId="29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right"/>
    </xf>
    <xf numFmtId="0" fontId="3" fillId="2" borderId="28" xfId="0" applyFont="1" applyFill="1" applyBorder="1" applyAlignment="1">
      <alignment horizontal="right"/>
    </xf>
    <xf numFmtId="0" fontId="8" fillId="2" borderId="27" xfId="0" applyFont="1" applyFill="1" applyBorder="1" applyAlignment="1">
      <alignment horizontal="left"/>
    </xf>
    <xf numFmtId="0" fontId="2" fillId="2" borderId="16" xfId="0" applyFont="1" applyFill="1" applyBorder="1"/>
    <xf numFmtId="0" fontId="2" fillId="2" borderId="26" xfId="0" applyFont="1" applyFill="1" applyBorder="1"/>
    <xf numFmtId="0" fontId="2" fillId="2" borderId="20" xfId="0" applyFont="1" applyFill="1" applyBorder="1"/>
    <xf numFmtId="0" fontId="2" fillId="2" borderId="30" xfId="0" applyFont="1" applyFill="1" applyBorder="1"/>
    <xf numFmtId="0" fontId="2" fillId="2" borderId="31" xfId="0" applyFont="1" applyFill="1" applyBorder="1"/>
    <xf numFmtId="0" fontId="7" fillId="2" borderId="29" xfId="0" applyFont="1" applyFill="1" applyBorder="1"/>
    <xf numFmtId="0" fontId="7" fillId="2" borderId="32" xfId="0" applyFont="1" applyFill="1" applyBorder="1"/>
    <xf numFmtId="165" fontId="53" fillId="2" borderId="0" xfId="1" applyNumberFormat="1" applyFont="1" applyFill="1" applyBorder="1" applyAlignment="1" applyProtection="1">
      <alignment horizontal="left" vertical="center"/>
    </xf>
    <xf numFmtId="0" fontId="15" fillId="2" borderId="0" xfId="0" applyFont="1" applyFill="1" applyBorder="1"/>
    <xf numFmtId="168" fontId="15" fillId="2" borderId="0" xfId="0" applyNumberFormat="1" applyFont="1" applyFill="1" applyBorder="1" applyAlignment="1">
      <alignment horizontal="center"/>
    </xf>
    <xf numFmtId="169" fontId="31" fillId="2" borderId="0" xfId="15" applyNumberFormat="1" applyFont="1" applyFill="1" applyAlignment="1">
      <alignment horizontal="left" vertical="center" wrapText="1"/>
    </xf>
    <xf numFmtId="169" fontId="31" fillId="2" borderId="0" xfId="15" applyNumberFormat="1" applyFont="1" applyFill="1" applyAlignment="1">
      <alignment horizontal="left" vertic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14" fillId="2" borderId="0" xfId="0" applyFont="1" applyFill="1" applyBorder="1" applyAlignment="1">
      <alignment wrapText="1"/>
    </xf>
    <xf numFmtId="168" fontId="15" fillId="2" borderId="0" xfId="0" applyNumberFormat="1" applyFont="1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7" xfId="0" applyFill="1" applyBorder="1"/>
    <xf numFmtId="49" fontId="29" fillId="0" borderId="0" xfId="16" applyNumberFormat="1" applyFont="1" applyAlignment="1"/>
    <xf numFmtId="170" fontId="29" fillId="0" borderId="0" xfId="16" applyNumberFormat="1" applyFont="1" applyAlignment="1"/>
    <xf numFmtId="171" fontId="29" fillId="0" borderId="0" xfId="16" applyNumberFormat="1" applyFont="1" applyAlignment="1"/>
    <xf numFmtId="49" fontId="30" fillId="0" borderId="0" xfId="16" applyNumberFormat="1" applyFont="1" applyAlignment="1">
      <alignment horizontal="left" vertical="top"/>
    </xf>
    <xf numFmtId="0" fontId="55" fillId="0" borderId="0" xfId="16"/>
    <xf numFmtId="49" fontId="32" fillId="0" borderId="37" xfId="16" applyNumberFormat="1" applyFont="1" applyBorder="1" applyAlignment="1">
      <alignment horizontal="center"/>
    </xf>
    <xf numFmtId="49" fontId="33" fillId="0" borderId="0" xfId="16" applyNumberFormat="1" applyFont="1" applyAlignment="1"/>
    <xf numFmtId="49" fontId="32" fillId="0" borderId="0" xfId="16" applyNumberFormat="1" applyFont="1" applyBorder="1" applyAlignment="1">
      <alignment horizontal="left"/>
    </xf>
    <xf numFmtId="49" fontId="32" fillId="0" borderId="0" xfId="16" applyNumberFormat="1" applyFont="1" applyBorder="1" applyAlignment="1">
      <alignment horizontal="right"/>
    </xf>
    <xf numFmtId="0" fontId="34" fillId="0" borderId="0" xfId="16" applyFont="1"/>
    <xf numFmtId="49" fontId="35" fillId="0" borderId="0" xfId="16" applyNumberFormat="1" applyFont="1" applyAlignment="1">
      <alignment horizontal="left" indent="1"/>
    </xf>
    <xf numFmtId="170" fontId="35" fillId="0" borderId="0" xfId="16" applyNumberFormat="1" applyFont="1" applyAlignment="1"/>
    <xf numFmtId="172" fontId="35" fillId="0" borderId="0" xfId="16" applyNumberFormat="1" applyFont="1" applyAlignment="1"/>
    <xf numFmtId="0" fontId="36" fillId="0" borderId="0" xfId="16" applyFont="1"/>
    <xf numFmtId="49" fontId="32" fillId="0" borderId="0" xfId="16" applyNumberFormat="1" applyFont="1" applyAlignment="1">
      <alignment horizontal="left" indent="2"/>
    </xf>
    <xf numFmtId="170" fontId="32" fillId="0" borderId="0" xfId="16" applyNumberFormat="1" applyFont="1" applyAlignment="1"/>
    <xf numFmtId="172" fontId="32" fillId="0" borderId="0" xfId="16" applyNumberFormat="1" applyFont="1" applyAlignment="1"/>
    <xf numFmtId="0" fontId="37" fillId="0" borderId="0" xfId="16" applyFont="1" applyAlignment="1">
      <alignment horizontal="left"/>
    </xf>
    <xf numFmtId="0" fontId="38" fillId="0" borderId="0" xfId="16" applyFont="1"/>
    <xf numFmtId="0" fontId="39" fillId="0" borderId="33" xfId="16" applyFont="1" applyBorder="1" applyAlignment="1">
      <alignment horizontal="left"/>
    </xf>
    <xf numFmtId="170" fontId="39" fillId="0" borderId="33" xfId="16" applyNumberFormat="1" applyFont="1" applyBorder="1" applyAlignment="1"/>
    <xf numFmtId="170" fontId="38" fillId="0" borderId="33" xfId="16" applyNumberFormat="1" applyFont="1" applyBorder="1"/>
    <xf numFmtId="0" fontId="38" fillId="0" borderId="33" xfId="16" applyFont="1" applyBorder="1"/>
    <xf numFmtId="0" fontId="40" fillId="0" borderId="0" xfId="16" applyFont="1"/>
    <xf numFmtId="0" fontId="41" fillId="0" borderId="0" xfId="16" applyFont="1" applyAlignment="1">
      <alignment horizontal="left" indent="1"/>
    </xf>
    <xf numFmtId="170" fontId="41" fillId="0" borderId="0" xfId="16" applyNumberFormat="1" applyFont="1" applyAlignment="1"/>
    <xf numFmtId="174" fontId="29" fillId="0" borderId="0" xfId="16" applyNumberFormat="1" applyFont="1" applyAlignment="1"/>
    <xf numFmtId="0" fontId="42" fillId="0" borderId="0" xfId="16" applyFont="1"/>
    <xf numFmtId="0" fontId="32" fillId="0" borderId="37" xfId="16" applyNumberFormat="1" applyFont="1" applyBorder="1" applyAlignment="1">
      <alignment horizontal="center"/>
    </xf>
    <xf numFmtId="49" fontId="32" fillId="0" borderId="0" xfId="16" applyNumberFormat="1" applyFont="1" applyAlignment="1">
      <alignment horizontal="right"/>
    </xf>
    <xf numFmtId="49" fontId="32" fillId="0" borderId="0" xfId="16" applyNumberFormat="1" applyFont="1" applyAlignment="1">
      <alignment horizontal="center"/>
    </xf>
    <xf numFmtId="49" fontId="32" fillId="0" borderId="0" xfId="16" applyNumberFormat="1" applyFont="1" applyAlignment="1">
      <alignment horizontal="left"/>
    </xf>
    <xf numFmtId="0" fontId="32" fillId="0" borderId="0" xfId="16" applyNumberFormat="1" applyFont="1" applyAlignment="1">
      <alignment horizontal="left" wrapText="1"/>
    </xf>
    <xf numFmtId="0" fontId="32" fillId="0" borderId="0" xfId="16" applyNumberFormat="1" applyFont="1" applyAlignment="1">
      <alignment horizontal="right"/>
    </xf>
    <xf numFmtId="0" fontId="35" fillId="0" borderId="0" xfId="16" applyFont="1"/>
    <xf numFmtId="169" fontId="35" fillId="0" borderId="0" xfId="16" applyNumberFormat="1" applyFont="1" applyAlignment="1"/>
    <xf numFmtId="49" fontId="35" fillId="0" borderId="0" xfId="16" applyNumberFormat="1" applyFont="1" applyAlignment="1">
      <alignment horizontal="center"/>
    </xf>
    <xf numFmtId="0" fontId="35" fillId="0" borderId="0" xfId="16" applyNumberFormat="1" applyFont="1" applyAlignment="1">
      <alignment horizontal="left"/>
    </xf>
    <xf numFmtId="173" fontId="35" fillId="0" borderId="0" xfId="16" applyNumberFormat="1" applyFont="1" applyFill="1" applyBorder="1" applyAlignment="1"/>
    <xf numFmtId="171" fontId="35" fillId="0" borderId="0" xfId="16" applyNumberFormat="1" applyFont="1" applyAlignment="1"/>
    <xf numFmtId="174" fontId="35" fillId="0" borderId="0" xfId="16" applyNumberFormat="1" applyFont="1" applyAlignment="1"/>
    <xf numFmtId="175" fontId="43" fillId="0" borderId="0" xfId="16" applyNumberFormat="1" applyFont="1" applyAlignment="1"/>
    <xf numFmtId="0" fontId="35" fillId="0" borderId="0" xfId="16" applyNumberFormat="1" applyFont="1" applyAlignment="1"/>
    <xf numFmtId="49" fontId="35" fillId="0" borderId="0" xfId="16" applyNumberFormat="1" applyFont="1" applyAlignment="1">
      <alignment horizontal="left"/>
    </xf>
    <xf numFmtId="0" fontId="32" fillId="0" borderId="0" xfId="16" applyFont="1"/>
    <xf numFmtId="169" fontId="32" fillId="0" borderId="0" xfId="16" applyNumberFormat="1" applyFont="1" applyAlignment="1"/>
    <xf numFmtId="0" fontId="32" fillId="0" borderId="0" xfId="16" applyNumberFormat="1" applyFont="1" applyAlignment="1">
      <alignment horizontal="left"/>
    </xf>
    <xf numFmtId="173" fontId="32" fillId="0" borderId="0" xfId="16" applyNumberFormat="1" applyFont="1" applyFill="1" applyBorder="1" applyAlignment="1"/>
    <xf numFmtId="171" fontId="32" fillId="0" borderId="0" xfId="16" applyNumberFormat="1" applyFont="1" applyAlignment="1"/>
    <xf numFmtId="174" fontId="32" fillId="0" borderId="0" xfId="16" applyNumberFormat="1" applyFont="1" applyAlignment="1"/>
    <xf numFmtId="175" fontId="44" fillId="0" borderId="0" xfId="16" applyNumberFormat="1" applyFont="1" applyAlignment="1"/>
    <xf numFmtId="0" fontId="32" fillId="0" borderId="0" xfId="16" applyNumberFormat="1" applyFont="1" applyAlignment="1"/>
    <xf numFmtId="0" fontId="28" fillId="0" borderId="0" xfId="16" applyFont="1"/>
    <xf numFmtId="169" fontId="45" fillId="0" borderId="44" xfId="16" applyNumberFormat="1" applyFont="1" applyBorder="1" applyAlignment="1">
      <alignment horizontal="right" vertical="top"/>
    </xf>
    <xf numFmtId="49" fontId="45" fillId="0" borderId="44" xfId="16" applyNumberFormat="1" applyFont="1" applyBorder="1" applyAlignment="1">
      <alignment horizontal="center" vertical="top"/>
    </xf>
    <xf numFmtId="49" fontId="45" fillId="0" borderId="44" xfId="16" applyNumberFormat="1" applyFont="1" applyBorder="1" applyAlignment="1">
      <alignment horizontal="left" vertical="top"/>
    </xf>
    <xf numFmtId="0" fontId="45" fillId="0" borderId="44" xfId="16" applyNumberFormat="1" applyFont="1" applyBorder="1" applyAlignment="1">
      <alignment horizontal="left" vertical="top" wrapText="1"/>
    </xf>
    <xf numFmtId="170" fontId="45" fillId="0" borderId="44" xfId="16" applyNumberFormat="1" applyFont="1" applyBorder="1" applyAlignment="1">
      <alignment horizontal="right" vertical="top"/>
    </xf>
    <xf numFmtId="174" fontId="45" fillId="0" borderId="44" xfId="16" applyNumberFormat="1" applyFont="1" applyBorder="1" applyAlignment="1">
      <alignment horizontal="right" vertical="top"/>
    </xf>
    <xf numFmtId="172" fontId="45" fillId="0" borderId="44" xfId="16" applyNumberFormat="1" applyFont="1" applyBorder="1" applyAlignment="1">
      <alignment horizontal="right" vertical="top"/>
    </xf>
    <xf numFmtId="0" fontId="48" fillId="0" borderId="0" xfId="16" applyFont="1" applyAlignment="1">
      <alignment horizontal="left" vertical="top" wrapText="1"/>
    </xf>
    <xf numFmtId="169" fontId="49" fillId="0" borderId="0" xfId="16" applyNumberFormat="1" applyFont="1" applyAlignment="1">
      <alignment horizontal="left" vertical="top" wrapText="1"/>
    </xf>
    <xf numFmtId="49" fontId="49" fillId="0" borderId="0" xfId="16" applyNumberFormat="1" applyFont="1" applyAlignment="1">
      <alignment horizontal="left" vertical="top" wrapText="1"/>
    </xf>
    <xf numFmtId="0" fontId="49" fillId="0" borderId="0" xfId="16" applyNumberFormat="1" applyFont="1" applyAlignment="1">
      <alignment horizontal="left" vertical="top" wrapText="1"/>
    </xf>
    <xf numFmtId="173" fontId="49" fillId="0" borderId="0" xfId="16" applyNumberFormat="1" applyFont="1" applyFill="1" applyBorder="1" applyAlignment="1">
      <alignment horizontal="right" vertical="top"/>
    </xf>
    <xf numFmtId="171" fontId="49" fillId="0" borderId="0" xfId="16" applyNumberFormat="1" applyFont="1" applyAlignment="1">
      <alignment horizontal="left" vertical="top" wrapText="1"/>
    </xf>
    <xf numFmtId="173" fontId="49" fillId="0" borderId="0" xfId="16" applyNumberFormat="1" applyFont="1" applyFill="1" applyBorder="1" applyAlignment="1">
      <alignment horizontal="left" vertical="top" wrapText="1"/>
    </xf>
    <xf numFmtId="170" fontId="49" fillId="0" borderId="0" xfId="16" applyNumberFormat="1" applyFont="1" applyAlignment="1">
      <alignment horizontal="left" vertical="top" wrapText="1"/>
    </xf>
    <xf numFmtId="174" fontId="49" fillId="0" borderId="0" xfId="16" applyNumberFormat="1" applyFont="1" applyAlignment="1">
      <alignment horizontal="left" vertical="top" wrapText="1"/>
    </xf>
    <xf numFmtId="175" fontId="50" fillId="0" borderId="0" xfId="16" applyNumberFormat="1" applyFont="1" applyAlignment="1">
      <alignment horizontal="left" vertical="top" wrapText="1"/>
    </xf>
    <xf numFmtId="0" fontId="47" fillId="0" borderId="0" xfId="16" applyFont="1" applyAlignment="1">
      <alignment horizontal="center" vertical="center"/>
    </xf>
    <xf numFmtId="169" fontId="47" fillId="0" borderId="0" xfId="16" applyNumberFormat="1" applyFont="1" applyAlignment="1">
      <alignment horizontal="center" vertical="center"/>
    </xf>
    <xf numFmtId="49" fontId="47" fillId="0" borderId="0" xfId="16" applyNumberFormat="1" applyFont="1" applyAlignment="1">
      <alignment horizontal="center" vertical="center"/>
    </xf>
    <xf numFmtId="49" fontId="47" fillId="0" borderId="0" xfId="16" applyNumberFormat="1" applyFont="1" applyAlignment="1">
      <alignment horizontal="center" vertical="center" wrapText="1"/>
    </xf>
    <xf numFmtId="173" fontId="47" fillId="0" borderId="0" xfId="16" applyNumberFormat="1" applyFont="1" applyFill="1" applyBorder="1" applyAlignment="1">
      <alignment horizontal="center" vertical="center"/>
    </xf>
    <xf numFmtId="171" fontId="47" fillId="0" borderId="0" xfId="16" applyNumberFormat="1" applyFont="1" applyAlignment="1">
      <alignment horizontal="center" vertical="center"/>
    </xf>
    <xf numFmtId="170" fontId="47" fillId="0" borderId="0" xfId="16" applyNumberFormat="1" applyFont="1" applyAlignment="1">
      <alignment horizontal="center" vertical="center"/>
    </xf>
    <xf numFmtId="174" fontId="47" fillId="0" borderId="0" xfId="16" applyNumberFormat="1" applyFont="1" applyAlignment="1">
      <alignment horizontal="center" vertical="center"/>
    </xf>
    <xf numFmtId="175" fontId="47" fillId="0" borderId="0" xfId="16" applyNumberFormat="1" applyFont="1" applyAlignment="1">
      <alignment horizontal="center" vertical="center"/>
    </xf>
    <xf numFmtId="169" fontId="51" fillId="0" borderId="0" xfId="16" applyNumberFormat="1" applyFont="1" applyAlignment="1">
      <alignment horizontal="right" vertical="top"/>
    </xf>
    <xf numFmtId="49" fontId="51" fillId="0" borderId="0" xfId="16" applyNumberFormat="1" applyFont="1" applyAlignment="1">
      <alignment horizontal="center" vertical="top"/>
    </xf>
    <xf numFmtId="49" fontId="51" fillId="0" borderId="0" xfId="16" applyNumberFormat="1" applyFont="1" applyAlignment="1">
      <alignment horizontal="left" vertical="top"/>
    </xf>
    <xf numFmtId="49" fontId="51" fillId="0" borderId="0" xfId="16" applyNumberFormat="1" applyFont="1" applyAlignment="1">
      <alignment horizontal="left" vertical="top" wrapText="1"/>
    </xf>
    <xf numFmtId="173" fontId="52" fillId="0" borderId="0" xfId="16" applyNumberFormat="1" applyFont="1" applyFill="1" applyBorder="1" applyAlignment="1">
      <alignment horizontal="right" vertical="top"/>
    </xf>
    <xf numFmtId="171" fontId="51" fillId="0" borderId="0" xfId="16" applyNumberFormat="1" applyFont="1" applyAlignment="1">
      <alignment horizontal="right" vertical="top"/>
    </xf>
    <xf numFmtId="170" fontId="51" fillId="0" borderId="0" xfId="16" applyNumberFormat="1" applyFont="1" applyAlignment="1">
      <alignment horizontal="right" vertical="top"/>
    </xf>
    <xf numFmtId="174" fontId="51" fillId="0" borderId="0" xfId="16" applyNumberFormat="1" applyFont="1" applyAlignment="1">
      <alignment horizontal="right" vertical="top"/>
    </xf>
    <xf numFmtId="0" fontId="57" fillId="3" borderId="0" xfId="17" applyFont="1" applyFill="1" applyAlignment="1" applyProtection="1">
      <alignment horizontal="left"/>
    </xf>
    <xf numFmtId="0" fontId="56" fillId="0" borderId="0" xfId="17" applyAlignment="1" applyProtection="1">
      <alignment horizontal="left" vertical="top"/>
    </xf>
    <xf numFmtId="0" fontId="58" fillId="3" borderId="0" xfId="17" applyFont="1" applyFill="1" applyAlignment="1" applyProtection="1">
      <alignment horizontal="left" vertical="center"/>
    </xf>
    <xf numFmtId="0" fontId="57" fillId="3" borderId="0" xfId="17" applyFont="1" applyFill="1" applyAlignment="1" applyProtection="1">
      <alignment horizontal="left" vertical="center"/>
    </xf>
    <xf numFmtId="0" fontId="56" fillId="3" borderId="0" xfId="17" applyFont="1" applyFill="1" applyAlignment="1" applyProtection="1">
      <alignment horizontal="left" vertical="center"/>
    </xf>
    <xf numFmtId="0" fontId="58" fillId="4" borderId="45" xfId="17" applyFont="1" applyFill="1" applyBorder="1" applyAlignment="1" applyProtection="1">
      <alignment horizontal="center" vertical="center" wrapText="1"/>
    </xf>
    <xf numFmtId="0" fontId="58" fillId="4" borderId="46" xfId="17" applyFont="1" applyFill="1" applyBorder="1" applyAlignment="1" applyProtection="1">
      <alignment horizontal="center" vertical="center" wrapText="1"/>
    </xf>
    <xf numFmtId="0" fontId="58" fillId="4" borderId="47" xfId="17" applyFont="1" applyFill="1" applyBorder="1" applyAlignment="1" applyProtection="1">
      <alignment horizontal="center" vertical="center" wrapText="1"/>
    </xf>
    <xf numFmtId="0" fontId="58" fillId="4" borderId="48" xfId="17" applyFont="1" applyFill="1" applyBorder="1" applyAlignment="1" applyProtection="1">
      <alignment horizontal="center" vertical="center" wrapText="1"/>
    </xf>
    <xf numFmtId="176" fontId="58" fillId="4" borderId="49" xfId="17" applyNumberFormat="1" applyFont="1" applyFill="1" applyBorder="1" applyAlignment="1" applyProtection="1">
      <alignment horizontal="center" vertical="center"/>
    </xf>
    <xf numFmtId="176" fontId="58" fillId="4" borderId="50" xfId="17" applyNumberFormat="1" applyFont="1" applyFill="1" applyBorder="1" applyAlignment="1" applyProtection="1">
      <alignment horizontal="center" vertical="center"/>
    </xf>
    <xf numFmtId="176" fontId="58" fillId="4" borderId="51" xfId="17" applyNumberFormat="1" applyFont="1" applyFill="1" applyBorder="1" applyAlignment="1" applyProtection="1">
      <alignment horizontal="center" vertical="center"/>
    </xf>
    <xf numFmtId="176" fontId="58" fillId="4" borderId="52" xfId="17" applyNumberFormat="1" applyFont="1" applyFill="1" applyBorder="1" applyAlignment="1" applyProtection="1">
      <alignment horizontal="center" vertical="center"/>
    </xf>
    <xf numFmtId="0" fontId="59" fillId="0" borderId="0" xfId="17" applyFont="1" applyAlignment="1" applyProtection="1">
      <alignment horizontal="center" vertical="center"/>
    </xf>
    <xf numFmtId="0" fontId="59" fillId="0" borderId="0" xfId="17" applyFont="1" applyAlignment="1" applyProtection="1">
      <alignment horizontal="left" vertical="center"/>
    </xf>
    <xf numFmtId="177" fontId="59" fillId="0" borderId="0" xfId="17" applyNumberFormat="1" applyFont="1" applyAlignment="1" applyProtection="1">
      <alignment horizontal="right" vertical="center"/>
    </xf>
    <xf numFmtId="178" fontId="59" fillId="0" borderId="0" xfId="17" applyNumberFormat="1" applyFont="1" applyAlignment="1" applyProtection="1">
      <alignment horizontal="right" vertical="center"/>
    </xf>
    <xf numFmtId="0" fontId="60" fillId="0" borderId="0" xfId="17" applyFont="1" applyAlignment="1" applyProtection="1">
      <alignment horizontal="left" vertical="center"/>
    </xf>
    <xf numFmtId="0" fontId="61" fillId="0" borderId="0" xfId="17" applyFont="1" applyAlignment="1" applyProtection="1">
      <alignment horizontal="center" vertical="center"/>
    </xf>
    <xf numFmtId="0" fontId="61" fillId="0" borderId="0" xfId="17" applyFont="1" applyAlignment="1" applyProtection="1">
      <alignment horizontal="left" vertical="center"/>
    </xf>
    <xf numFmtId="177" fontId="61" fillId="0" borderId="0" xfId="17" applyNumberFormat="1" applyFont="1" applyAlignment="1" applyProtection="1">
      <alignment horizontal="right" vertical="center"/>
    </xf>
    <xf numFmtId="178" fontId="61" fillId="0" borderId="0" xfId="17" applyNumberFormat="1" applyFont="1" applyAlignment="1" applyProtection="1">
      <alignment horizontal="right" vertical="center"/>
    </xf>
    <xf numFmtId="0" fontId="62" fillId="0" borderId="0" xfId="17" applyFont="1" applyAlignment="1" applyProtection="1">
      <alignment horizontal="center" vertical="center"/>
    </xf>
    <xf numFmtId="0" fontId="62" fillId="0" borderId="0" xfId="17" applyFont="1" applyAlignment="1" applyProtection="1">
      <alignment horizontal="left" vertical="center"/>
    </xf>
    <xf numFmtId="177" fontId="62" fillId="0" borderId="0" xfId="17" applyNumberFormat="1" applyFont="1" applyAlignment="1" applyProtection="1">
      <alignment horizontal="right" vertical="center"/>
    </xf>
    <xf numFmtId="178" fontId="62" fillId="0" borderId="0" xfId="17" applyNumberFormat="1" applyFont="1" applyAlignment="1" applyProtection="1">
      <alignment horizontal="right" vertical="center"/>
    </xf>
    <xf numFmtId="0" fontId="63" fillId="0" borderId="0" xfId="17" applyFont="1" applyAlignment="1" applyProtection="1">
      <alignment horizontal="left" vertical="center"/>
    </xf>
    <xf numFmtId="0" fontId="64" fillId="0" borderId="0" xfId="17" applyFont="1" applyAlignment="1" applyProtection="1">
      <alignment horizontal="left" vertical="center"/>
    </xf>
    <xf numFmtId="177" fontId="64" fillId="0" borderId="0" xfId="17" applyNumberFormat="1" applyFont="1" applyAlignment="1" applyProtection="1">
      <alignment horizontal="right" vertical="center"/>
    </xf>
    <xf numFmtId="178" fontId="64" fillId="0" borderId="0" xfId="17" applyNumberFormat="1" applyFont="1" applyAlignment="1" applyProtection="1">
      <alignment horizontal="right" vertical="center"/>
    </xf>
    <xf numFmtId="0" fontId="58" fillId="3" borderId="0" xfId="17" applyFont="1" applyFill="1" applyAlignment="1" applyProtection="1">
      <alignment horizontal="left"/>
    </xf>
    <xf numFmtId="0" fontId="65" fillId="3" borderId="0" xfId="17" applyFont="1" applyFill="1" applyAlignment="1" applyProtection="1">
      <alignment horizontal="left"/>
    </xf>
    <xf numFmtId="0" fontId="65" fillId="4" borderId="48" xfId="17" applyFont="1" applyFill="1" applyBorder="1" applyAlignment="1" applyProtection="1">
      <alignment horizontal="center" vertical="center" wrapText="1"/>
    </xf>
    <xf numFmtId="0" fontId="65" fillId="4" borderId="53" xfId="17" applyFont="1" applyFill="1" applyBorder="1" applyAlignment="1" applyProtection="1">
      <alignment horizontal="center" vertical="center" wrapText="1"/>
    </xf>
    <xf numFmtId="0" fontId="58" fillId="4" borderId="53" xfId="17" applyFont="1" applyFill="1" applyBorder="1" applyAlignment="1" applyProtection="1">
      <alignment horizontal="center" vertical="center" wrapText="1"/>
    </xf>
    <xf numFmtId="0" fontId="65" fillId="0" borderId="54" xfId="17" applyFont="1" applyBorder="1" applyAlignment="1" applyProtection="1">
      <alignment horizontal="left"/>
    </xf>
    <xf numFmtId="176" fontId="65" fillId="4" borderId="52" xfId="17" applyNumberFormat="1" applyFont="1" applyFill="1" applyBorder="1" applyAlignment="1" applyProtection="1">
      <alignment horizontal="center" vertical="center"/>
    </xf>
    <xf numFmtId="176" fontId="65" fillId="4" borderId="55" xfId="17" applyNumberFormat="1" applyFont="1" applyFill="1" applyBorder="1" applyAlignment="1" applyProtection="1">
      <alignment horizontal="center" vertical="center"/>
    </xf>
    <xf numFmtId="176" fontId="58" fillId="4" borderId="55" xfId="17" applyNumberFormat="1" applyFont="1" applyFill="1" applyBorder="1" applyAlignment="1" applyProtection="1">
      <alignment horizontal="center" vertical="center"/>
    </xf>
    <xf numFmtId="0" fontId="59" fillId="0" borderId="56" xfId="17" applyFont="1" applyBorder="1" applyAlignment="1" applyProtection="1">
      <alignment horizontal="left" vertical="center"/>
    </xf>
    <xf numFmtId="0" fontId="59" fillId="0" borderId="56" xfId="17" applyFont="1" applyBorder="1" applyAlignment="1" applyProtection="1">
      <alignment horizontal="center" vertical="center"/>
    </xf>
    <xf numFmtId="177" fontId="59" fillId="0" borderId="56" xfId="17" applyNumberFormat="1" applyFont="1" applyBorder="1" applyAlignment="1" applyProtection="1">
      <alignment horizontal="right" vertical="center"/>
    </xf>
    <xf numFmtId="178" fontId="59" fillId="0" borderId="56" xfId="17" applyNumberFormat="1" applyFont="1" applyBorder="1" applyAlignment="1" applyProtection="1">
      <alignment horizontal="right" vertical="center"/>
    </xf>
    <xf numFmtId="0" fontId="65" fillId="0" borderId="0" xfId="17" applyFont="1" applyAlignment="1" applyProtection="1">
      <alignment horizontal="center" vertical="center"/>
    </xf>
    <xf numFmtId="49" fontId="65" fillId="0" borderId="0" xfId="17" applyNumberFormat="1" applyFont="1" applyAlignment="1" applyProtection="1">
      <alignment horizontal="left" vertical="top"/>
    </xf>
    <xf numFmtId="0" fontId="65" fillId="0" borderId="0" xfId="17" applyFont="1" applyAlignment="1" applyProtection="1">
      <alignment horizontal="left" vertical="center" wrapText="1"/>
    </xf>
    <xf numFmtId="178" fontId="65" fillId="0" borderId="0" xfId="17" applyNumberFormat="1" applyFont="1" applyAlignment="1" applyProtection="1">
      <alignment horizontal="right" vertical="center"/>
    </xf>
    <xf numFmtId="177" fontId="65" fillId="0" borderId="0" xfId="17" applyNumberFormat="1" applyFont="1" applyAlignment="1" applyProtection="1">
      <alignment horizontal="right" vertical="center"/>
    </xf>
    <xf numFmtId="179" fontId="65" fillId="0" borderId="0" xfId="17" applyNumberFormat="1" applyFont="1" applyAlignment="1" applyProtection="1">
      <alignment horizontal="right" vertical="center"/>
    </xf>
    <xf numFmtId="180" fontId="65" fillId="0" borderId="0" xfId="17" applyNumberFormat="1" applyFont="1" applyAlignment="1" applyProtection="1">
      <alignment horizontal="right" vertical="center"/>
    </xf>
    <xf numFmtId="181" fontId="65" fillId="0" borderId="0" xfId="17" applyNumberFormat="1" applyFont="1" applyAlignment="1" applyProtection="1">
      <alignment horizontal="right" vertical="center"/>
    </xf>
    <xf numFmtId="0" fontId="65" fillId="0" borderId="0" xfId="17" applyFont="1" applyAlignment="1" applyProtection="1">
      <alignment horizontal="left" vertical="center"/>
    </xf>
    <xf numFmtId="0" fontId="66" fillId="0" borderId="0" xfId="17" applyFont="1" applyAlignment="1" applyProtection="1">
      <alignment horizontal="left" vertical="center"/>
    </xf>
    <xf numFmtId="0" fontId="66" fillId="0" borderId="0" xfId="17" applyFont="1" applyAlignment="1" applyProtection="1">
      <alignment horizontal="left" vertical="center" wrapText="1"/>
    </xf>
    <xf numFmtId="178" fontId="66" fillId="0" borderId="0" xfId="17" applyNumberFormat="1" applyFont="1" applyAlignment="1" applyProtection="1">
      <alignment horizontal="right" vertical="center"/>
    </xf>
    <xf numFmtId="0" fontId="67" fillId="0" borderId="0" xfId="17" applyFont="1" applyAlignment="1" applyProtection="1">
      <alignment horizontal="center" vertical="center"/>
    </xf>
    <xf numFmtId="49" fontId="67" fillId="0" borderId="0" xfId="17" applyNumberFormat="1" applyFont="1" applyAlignment="1" applyProtection="1">
      <alignment horizontal="left" vertical="top"/>
    </xf>
    <xf numFmtId="0" fontId="67" fillId="0" borderId="0" xfId="17" applyFont="1" applyAlignment="1" applyProtection="1">
      <alignment horizontal="left" vertical="center" wrapText="1"/>
    </xf>
    <xf numFmtId="178" fontId="67" fillId="0" borderId="0" xfId="17" applyNumberFormat="1" applyFont="1" applyAlignment="1" applyProtection="1">
      <alignment horizontal="right" vertical="center"/>
    </xf>
    <xf numFmtId="177" fontId="67" fillId="0" borderId="0" xfId="17" applyNumberFormat="1" applyFont="1" applyAlignment="1" applyProtection="1">
      <alignment horizontal="right" vertical="center"/>
    </xf>
    <xf numFmtId="179" fontId="67" fillId="0" borderId="0" xfId="17" applyNumberFormat="1" applyFont="1" applyAlignment="1" applyProtection="1">
      <alignment horizontal="right" vertical="center"/>
    </xf>
    <xf numFmtId="180" fontId="67" fillId="0" borderId="0" xfId="17" applyNumberFormat="1" applyFont="1" applyAlignment="1" applyProtection="1">
      <alignment horizontal="right" vertical="center"/>
    </xf>
    <xf numFmtId="181" fontId="67" fillId="0" borderId="0" xfId="17" applyNumberFormat="1" applyFont="1" applyAlignment="1" applyProtection="1">
      <alignment horizontal="right" vertical="center"/>
    </xf>
    <xf numFmtId="0" fontId="67" fillId="0" borderId="0" xfId="17" applyFont="1" applyAlignment="1" applyProtection="1">
      <alignment horizontal="left" vertical="center"/>
    </xf>
    <xf numFmtId="0" fontId="57" fillId="0" borderId="0" xfId="17" applyFont="1" applyFill="1" applyAlignment="1" applyProtection="1">
      <alignment horizontal="left"/>
    </xf>
    <xf numFmtId="0" fontId="58" fillId="0" borderId="0" xfId="17" applyFont="1" applyFill="1" applyAlignment="1" applyProtection="1">
      <alignment horizontal="center" vertical="center"/>
    </xf>
    <xf numFmtId="0" fontId="58" fillId="2" borderId="0" xfId="17" applyFont="1" applyFill="1" applyAlignment="1" applyProtection="1">
      <alignment horizontal="center" vertical="center"/>
    </xf>
    <xf numFmtId="0" fontId="68" fillId="0" borderId="0" xfId="17" applyFont="1" applyAlignment="1" applyProtection="1">
      <alignment horizontal="left" vertical="center"/>
    </xf>
    <xf numFmtId="0" fontId="68" fillId="0" borderId="0" xfId="17" applyFont="1" applyAlignment="1" applyProtection="1">
      <alignment horizontal="left" vertical="center" wrapText="1"/>
    </xf>
    <xf numFmtId="178" fontId="68" fillId="0" borderId="0" xfId="17" applyNumberFormat="1" applyFont="1" applyAlignment="1" applyProtection="1">
      <alignment horizontal="right" vertical="center"/>
    </xf>
    <xf numFmtId="0" fontId="69" fillId="0" borderId="0" xfId="17" applyFont="1" applyAlignment="1" applyProtection="1">
      <alignment horizontal="left" vertical="center"/>
    </xf>
    <xf numFmtId="0" fontId="69" fillId="0" borderId="0" xfId="17" applyFont="1" applyAlignment="1" applyProtection="1">
      <alignment horizontal="left" vertical="center" wrapText="1"/>
    </xf>
    <xf numFmtId="181" fontId="69" fillId="0" borderId="0" xfId="17" applyNumberFormat="1" applyFont="1" applyAlignment="1" applyProtection="1">
      <alignment horizontal="right" vertical="top"/>
    </xf>
    <xf numFmtId="9" fontId="71" fillId="0" borderId="0" xfId="18" applyFont="1" applyFill="1" applyBorder="1" applyAlignment="1" applyProtection="1">
      <alignment vertical="top" wrapText="1"/>
    </xf>
    <xf numFmtId="175" fontId="45" fillId="0" borderId="44" xfId="15" applyNumberFormat="1" applyFont="1" applyBorder="1" applyAlignment="1">
      <alignment horizontal="left" vertical="top" wrapText="1"/>
    </xf>
    <xf numFmtId="173" fontId="46" fillId="5" borderId="44" xfId="15" applyNumberFormat="1" applyFont="1" applyFill="1" applyBorder="1" applyAlignment="1">
      <alignment horizontal="right" vertical="top"/>
    </xf>
    <xf numFmtId="171" fontId="45" fillId="5" borderId="44" xfId="15" applyNumberFormat="1" applyFont="1" applyFill="1" applyBorder="1" applyAlignment="1">
      <alignment horizontal="right" vertical="top"/>
    </xf>
    <xf numFmtId="170" fontId="45" fillId="5" borderId="44" xfId="15" applyNumberFormat="1" applyFont="1" applyFill="1" applyBorder="1" applyAlignment="1">
      <alignment horizontal="right" vertical="top"/>
    </xf>
    <xf numFmtId="0" fontId="72" fillId="0" borderId="0" xfId="15" applyFont="1"/>
    <xf numFmtId="0" fontId="13" fillId="0" borderId="0" xfId="15" applyFill="1" applyBorder="1"/>
    <xf numFmtId="0" fontId="13" fillId="0" borderId="0" xfId="15" applyBorder="1"/>
    <xf numFmtId="173" fontId="47" fillId="5" borderId="0" xfId="15" applyNumberFormat="1" applyFont="1" applyFill="1" applyBorder="1" applyAlignment="1">
      <alignment horizontal="center" vertical="center"/>
    </xf>
    <xf numFmtId="171" fontId="47" fillId="5" borderId="0" xfId="15" applyNumberFormat="1" applyFont="1" applyFill="1" applyAlignment="1">
      <alignment horizontal="center" vertical="center"/>
    </xf>
    <xf numFmtId="170" fontId="47" fillId="5" borderId="0" xfId="15" applyNumberFormat="1" applyFont="1" applyFill="1" applyAlignment="1">
      <alignment horizontal="center" vertical="center"/>
    </xf>
    <xf numFmtId="173" fontId="32" fillId="5" borderId="0" xfId="15" applyNumberFormat="1" applyFont="1" applyFill="1" applyBorder="1" applyAlignment="1"/>
    <xf numFmtId="171" fontId="32" fillId="5" borderId="0" xfId="15" applyNumberFormat="1" applyFont="1" applyFill="1" applyAlignment="1"/>
    <xf numFmtId="170" fontId="32" fillId="5" borderId="0" xfId="15" applyNumberFormat="1" applyFont="1" applyFill="1" applyAlignment="1"/>
    <xf numFmtId="0" fontId="28" fillId="0" borderId="0" xfId="15" applyFont="1" applyAlignment="1">
      <alignment wrapText="1"/>
    </xf>
    <xf numFmtId="0" fontId="45" fillId="5" borderId="44" xfId="15" applyNumberFormat="1" applyFont="1" applyFill="1" applyBorder="1" applyAlignment="1">
      <alignment horizontal="left" vertical="top" wrapText="1"/>
    </xf>
    <xf numFmtId="0" fontId="74" fillId="0" borderId="44" xfId="15" applyNumberFormat="1" applyFont="1" applyBorder="1" applyAlignment="1">
      <alignment horizontal="left" vertical="top" wrapText="1"/>
    </xf>
    <xf numFmtId="166" fontId="14" fillId="0" borderId="0" xfId="0" applyNumberFormat="1" applyFont="1" applyBorder="1" applyAlignment="1">
      <alignment horizontal="right"/>
    </xf>
    <xf numFmtId="166" fontId="53" fillId="2" borderId="0" xfId="0" applyNumberFormat="1" applyFont="1" applyFill="1" applyBorder="1" applyAlignment="1">
      <alignment horizontal="right"/>
    </xf>
    <xf numFmtId="166" fontId="14" fillId="0" borderId="0" xfId="0" applyNumberFormat="1" applyFont="1" applyFill="1" applyBorder="1" applyAlignment="1">
      <alignment horizontal="right"/>
    </xf>
    <xf numFmtId="166" fontId="70" fillId="0" borderId="0" xfId="0" applyNumberFormat="1" applyFont="1" applyBorder="1" applyAlignment="1">
      <alignment horizontal="right"/>
    </xf>
    <xf numFmtId="166" fontId="2" fillId="0" borderId="0" xfId="0" applyNumberFormat="1" applyFont="1" applyBorder="1" applyAlignment="1">
      <alignment horizontal="right"/>
    </xf>
    <xf numFmtId="175" fontId="45" fillId="0" borderId="44" xfId="16" applyNumberFormat="1" applyFont="1" applyBorder="1" applyAlignment="1">
      <alignment horizontal="left" vertical="top" wrapText="1"/>
    </xf>
    <xf numFmtId="49" fontId="45" fillId="5" borderId="44" xfId="16" applyNumberFormat="1" applyFont="1" applyFill="1" applyBorder="1" applyAlignment="1">
      <alignment horizontal="left" vertical="top"/>
    </xf>
    <xf numFmtId="0" fontId="45" fillId="5" borderId="44" xfId="16" applyNumberFormat="1" applyFont="1" applyFill="1" applyBorder="1" applyAlignment="1">
      <alignment horizontal="left" vertical="top" wrapText="1"/>
    </xf>
    <xf numFmtId="173" fontId="46" fillId="5" borderId="44" xfId="16" applyNumberFormat="1" applyFont="1" applyFill="1" applyBorder="1" applyAlignment="1">
      <alignment horizontal="right" vertical="top"/>
    </xf>
    <xf numFmtId="171" fontId="45" fillId="5" borderId="44" xfId="16" applyNumberFormat="1" applyFont="1" applyFill="1" applyBorder="1" applyAlignment="1">
      <alignment horizontal="right" vertical="top"/>
    </xf>
    <xf numFmtId="170" fontId="45" fillId="5" borderId="44" xfId="16" applyNumberFormat="1" applyFont="1" applyFill="1" applyBorder="1" applyAlignment="1">
      <alignment horizontal="right" vertical="top"/>
    </xf>
    <xf numFmtId="0" fontId="72" fillId="0" borderId="0" xfId="16" applyFont="1"/>
    <xf numFmtId="0" fontId="55" fillId="0" borderId="0" xfId="16" applyBorder="1"/>
    <xf numFmtId="173" fontId="47" fillId="5" borderId="0" xfId="16" applyNumberFormat="1" applyFont="1" applyFill="1" applyBorder="1" applyAlignment="1">
      <alignment horizontal="center" vertical="center"/>
    </xf>
    <xf numFmtId="171" fontId="47" fillId="5" borderId="0" xfId="16" applyNumberFormat="1" applyFont="1" applyFill="1" applyAlignment="1">
      <alignment horizontal="center" vertical="center"/>
    </xf>
    <xf numFmtId="170" fontId="47" fillId="5" borderId="0" xfId="16" applyNumberFormat="1" applyFont="1" applyFill="1" applyAlignment="1">
      <alignment horizontal="center" vertical="center"/>
    </xf>
    <xf numFmtId="173" fontId="32" fillId="5" borderId="0" xfId="16" applyNumberFormat="1" applyFont="1" applyFill="1" applyBorder="1" applyAlignment="1"/>
    <xf numFmtId="171" fontId="32" fillId="5" borderId="0" xfId="16" applyNumberFormat="1" applyFont="1" applyFill="1" applyAlignment="1"/>
    <xf numFmtId="170" fontId="32" fillId="5" borderId="0" xfId="16" applyNumberFormat="1" applyFont="1" applyFill="1" applyAlignment="1"/>
    <xf numFmtId="0" fontId="74" fillId="0" borderId="44" xfId="16" applyNumberFormat="1" applyFont="1" applyBorder="1" applyAlignment="1">
      <alignment horizontal="left" vertical="top" wrapText="1"/>
    </xf>
    <xf numFmtId="9" fontId="71" fillId="0" borderId="0" xfId="19" applyFont="1" applyFill="1" applyBorder="1" applyAlignment="1" applyProtection="1">
      <alignment vertical="top" wrapText="1"/>
    </xf>
    <xf numFmtId="175" fontId="45" fillId="5" borderId="44" xfId="16" applyNumberFormat="1" applyFont="1" applyFill="1" applyBorder="1" applyAlignment="1">
      <alignment horizontal="left" vertical="top" wrapText="1"/>
    </xf>
    <xf numFmtId="0" fontId="55" fillId="0" borderId="0" xfId="16" applyFill="1" applyBorder="1"/>
    <xf numFmtId="0" fontId="28" fillId="0" borderId="0" xfId="16" applyFont="1" applyAlignment="1">
      <alignment wrapText="1"/>
    </xf>
    <xf numFmtId="169" fontId="45" fillId="0" borderId="0" xfId="16" applyNumberFormat="1" applyFont="1" applyBorder="1" applyAlignment="1">
      <alignment horizontal="right" vertical="top"/>
    </xf>
    <xf numFmtId="49" fontId="45" fillId="0" borderId="0" xfId="16" applyNumberFormat="1" applyFont="1" applyBorder="1" applyAlignment="1">
      <alignment horizontal="center" vertical="top"/>
    </xf>
    <xf numFmtId="49" fontId="45" fillId="0" borderId="0" xfId="16" applyNumberFormat="1" applyFont="1" applyBorder="1" applyAlignment="1">
      <alignment horizontal="left" vertical="top"/>
    </xf>
    <xf numFmtId="0" fontId="45" fillId="0" borderId="0" xfId="16" applyNumberFormat="1" applyFont="1" applyBorder="1" applyAlignment="1">
      <alignment horizontal="left" vertical="top" wrapText="1"/>
    </xf>
    <xf numFmtId="173" fontId="46" fillId="5" borderId="0" xfId="16" applyNumberFormat="1" applyFont="1" applyFill="1" applyBorder="1" applyAlignment="1">
      <alignment horizontal="right" vertical="top"/>
    </xf>
    <xf numFmtId="171" fontId="45" fillId="5" borderId="0" xfId="16" applyNumberFormat="1" applyFont="1" applyFill="1" applyBorder="1" applyAlignment="1">
      <alignment horizontal="right" vertical="top"/>
    </xf>
    <xf numFmtId="170" fontId="45" fillId="5" borderId="0" xfId="16" applyNumberFormat="1" applyFont="1" applyFill="1" applyBorder="1" applyAlignment="1">
      <alignment horizontal="right" vertical="top"/>
    </xf>
    <xf numFmtId="174" fontId="45" fillId="0" borderId="0" xfId="16" applyNumberFormat="1" applyFont="1" applyBorder="1" applyAlignment="1">
      <alignment horizontal="right" vertical="top"/>
    </xf>
    <xf numFmtId="172" fontId="45" fillId="0" borderId="0" xfId="16" applyNumberFormat="1" applyFont="1" applyBorder="1" applyAlignment="1">
      <alignment horizontal="right" vertical="top"/>
    </xf>
    <xf numFmtId="170" fontId="45" fillId="0" borderId="0" xfId="16" applyNumberFormat="1" applyFont="1" applyBorder="1" applyAlignment="1">
      <alignment horizontal="right" vertical="top"/>
    </xf>
    <xf numFmtId="169" fontId="32" fillId="0" borderId="0" xfId="16" applyNumberFormat="1" applyFont="1" applyBorder="1" applyAlignment="1"/>
    <xf numFmtId="49" fontId="32" fillId="0" borderId="0" xfId="16" applyNumberFormat="1" applyFont="1" applyBorder="1" applyAlignment="1">
      <alignment horizontal="center"/>
    </xf>
    <xf numFmtId="0" fontId="32" fillId="0" borderId="0" xfId="16" applyNumberFormat="1" applyFont="1" applyBorder="1" applyAlignment="1">
      <alignment horizontal="left"/>
    </xf>
    <xf numFmtId="171" fontId="32" fillId="5" borderId="0" xfId="16" applyNumberFormat="1" applyFont="1" applyFill="1" applyBorder="1" applyAlignment="1"/>
    <xf numFmtId="170" fontId="32" fillId="5" borderId="0" xfId="16" applyNumberFormat="1" applyFont="1" applyFill="1" applyBorder="1" applyAlignment="1"/>
    <xf numFmtId="174" fontId="32" fillId="0" borderId="0" xfId="16" applyNumberFormat="1" applyFont="1" applyBorder="1" applyAlignment="1"/>
    <xf numFmtId="172" fontId="32" fillId="0" borderId="0" xfId="16" applyNumberFormat="1" applyFont="1" applyBorder="1" applyAlignment="1"/>
    <xf numFmtId="171" fontId="32" fillId="0" borderId="0" xfId="16" applyNumberFormat="1" applyFont="1" applyBorder="1" applyAlignment="1"/>
    <xf numFmtId="175" fontId="44" fillId="0" borderId="0" xfId="16" applyNumberFormat="1" applyFont="1" applyBorder="1" applyAlignment="1"/>
    <xf numFmtId="0" fontId="32" fillId="0" borderId="0" xfId="16" applyNumberFormat="1" applyFont="1" applyBorder="1" applyAlignment="1"/>
    <xf numFmtId="0" fontId="32" fillId="0" borderId="0" xfId="16" applyFont="1" applyBorder="1"/>
    <xf numFmtId="0" fontId="28" fillId="0" borderId="0" xfId="16" applyFont="1" applyBorder="1"/>
    <xf numFmtId="0" fontId="72" fillId="0" borderId="0" xfId="16" applyFont="1" applyBorder="1"/>
    <xf numFmtId="169" fontId="47" fillId="0" borderId="44" xfId="16" applyNumberFormat="1" applyFont="1" applyBorder="1" applyAlignment="1">
      <alignment horizontal="center" vertical="center"/>
    </xf>
    <xf numFmtId="49" fontId="47" fillId="0" borderId="44" xfId="16" applyNumberFormat="1" applyFont="1" applyBorder="1" applyAlignment="1">
      <alignment horizontal="center" vertical="center"/>
    </xf>
    <xf numFmtId="49" fontId="47" fillId="0" borderId="44" xfId="16" applyNumberFormat="1" applyFont="1" applyBorder="1" applyAlignment="1">
      <alignment horizontal="center" vertical="center" wrapText="1"/>
    </xf>
    <xf numFmtId="173" fontId="47" fillId="5" borderId="44" xfId="16" applyNumberFormat="1" applyFont="1" applyFill="1" applyBorder="1" applyAlignment="1">
      <alignment horizontal="center" vertical="center"/>
    </xf>
    <xf numFmtId="171" fontId="47" fillId="5" borderId="44" xfId="16" applyNumberFormat="1" applyFont="1" applyFill="1" applyBorder="1" applyAlignment="1">
      <alignment horizontal="center" vertical="center"/>
    </xf>
    <xf numFmtId="170" fontId="47" fillId="5" borderId="44" xfId="16" applyNumberFormat="1" applyFont="1" applyFill="1" applyBorder="1" applyAlignment="1">
      <alignment horizontal="center" vertical="center"/>
    </xf>
    <xf numFmtId="174" fontId="47" fillId="0" borderId="44" xfId="16" applyNumberFormat="1" applyFont="1" applyBorder="1" applyAlignment="1">
      <alignment horizontal="center" vertical="center"/>
    </xf>
    <xf numFmtId="171" fontId="47" fillId="0" borderId="44" xfId="16" applyNumberFormat="1" applyFont="1" applyBorder="1" applyAlignment="1">
      <alignment horizontal="center" vertical="center"/>
    </xf>
    <xf numFmtId="175" fontId="47" fillId="0" borderId="44" xfId="16" applyNumberFormat="1" applyFont="1" applyBorder="1" applyAlignment="1">
      <alignment horizontal="center" vertical="center"/>
    </xf>
    <xf numFmtId="169" fontId="32" fillId="0" borderId="44" xfId="16" applyNumberFormat="1" applyFont="1" applyBorder="1" applyAlignment="1"/>
    <xf numFmtId="49" fontId="32" fillId="0" borderId="44" xfId="16" applyNumberFormat="1" applyFont="1" applyBorder="1" applyAlignment="1">
      <alignment horizontal="center"/>
    </xf>
    <xf numFmtId="0" fontId="32" fillId="0" borderId="44" xfId="16" applyNumberFormat="1" applyFont="1" applyBorder="1" applyAlignment="1">
      <alignment horizontal="left"/>
    </xf>
    <xf numFmtId="173" fontId="32" fillId="5" borderId="44" xfId="16" applyNumberFormat="1" applyFont="1" applyFill="1" applyBorder="1" applyAlignment="1"/>
    <xf numFmtId="171" fontId="32" fillId="5" borderId="44" xfId="16" applyNumberFormat="1" applyFont="1" applyFill="1" applyBorder="1" applyAlignment="1"/>
    <xf numFmtId="170" fontId="32" fillId="5" borderId="44" xfId="16" applyNumberFormat="1" applyFont="1" applyFill="1" applyBorder="1" applyAlignment="1"/>
    <xf numFmtId="174" fontId="32" fillId="0" borderId="44" xfId="16" applyNumberFormat="1" applyFont="1" applyBorder="1" applyAlignment="1"/>
    <xf numFmtId="172" fontId="32" fillId="0" borderId="44" xfId="16" applyNumberFormat="1" applyFont="1" applyBorder="1" applyAlignment="1"/>
    <xf numFmtId="171" fontId="32" fillId="0" borderId="44" xfId="16" applyNumberFormat="1" applyFont="1" applyBorder="1" applyAlignment="1"/>
    <xf numFmtId="175" fontId="44" fillId="0" borderId="44" xfId="16" applyNumberFormat="1" applyFont="1" applyBorder="1" applyAlignment="1"/>
    <xf numFmtId="170" fontId="32" fillId="0" borderId="44" xfId="16" applyNumberFormat="1" applyFont="1" applyBorder="1" applyAlignment="1"/>
    <xf numFmtId="0" fontId="32" fillId="0" borderId="44" xfId="16" applyNumberFormat="1" applyFont="1" applyBorder="1" applyAlignment="1"/>
    <xf numFmtId="49" fontId="32" fillId="0" borderId="44" xfId="16" applyNumberFormat="1" applyFont="1" applyBorder="1" applyAlignment="1">
      <alignment horizontal="left"/>
    </xf>
    <xf numFmtId="169" fontId="31" fillId="2" borderId="0" xfId="15" applyNumberFormat="1" applyFont="1" applyFill="1" applyAlignment="1">
      <alignment horizontal="left" vertical="center" wrapText="1"/>
    </xf>
    <xf numFmtId="49" fontId="75" fillId="0" borderId="0" xfId="16" applyNumberFormat="1" applyFont="1" applyAlignment="1">
      <alignment horizontal="left" indent="2"/>
    </xf>
    <xf numFmtId="49" fontId="76" fillId="0" borderId="0" xfId="16" applyNumberFormat="1" applyFont="1" applyAlignment="1">
      <alignment horizontal="left" indent="2"/>
    </xf>
    <xf numFmtId="182" fontId="35" fillId="0" borderId="0" xfId="16" applyNumberFormat="1" applyFont="1" applyAlignment="1"/>
    <xf numFmtId="0" fontId="32" fillId="0" borderId="0" xfId="16" applyNumberFormat="1" applyFont="1" applyAlignment="1">
      <alignment horizontal="center" vertical="center"/>
    </xf>
    <xf numFmtId="0" fontId="32" fillId="0" borderId="0" xfId="16" applyNumberFormat="1" applyFont="1" applyAlignment="1">
      <alignment horizontal="left" vertical="center"/>
    </xf>
    <xf numFmtId="182" fontId="32" fillId="0" borderId="0" xfId="16" applyNumberFormat="1" applyFont="1" applyAlignment="1"/>
    <xf numFmtId="0" fontId="77" fillId="0" borderId="0" xfId="16" applyFont="1" applyAlignment="1" applyProtection="1">
      <alignment horizontal="center" vertical="center"/>
    </xf>
    <xf numFmtId="0" fontId="33" fillId="0" borderId="0" xfId="16" applyFont="1" applyAlignment="1" applyProtection="1">
      <alignment horizontal="left" vertical="center"/>
    </xf>
    <xf numFmtId="0" fontId="77" fillId="0" borderId="0" xfId="16" applyFont="1" applyAlignment="1" applyProtection="1">
      <alignment horizontal="left" vertical="center"/>
    </xf>
    <xf numFmtId="170" fontId="45" fillId="0" borderId="58" xfId="16" applyNumberFormat="1" applyFont="1" applyBorder="1" applyAlignment="1">
      <alignment horizontal="right" vertical="top"/>
    </xf>
    <xf numFmtId="0" fontId="28" fillId="0" borderId="58" xfId="16" applyFont="1" applyBorder="1" applyAlignment="1" applyProtection="1">
      <alignment horizontal="center" vertical="center"/>
    </xf>
    <xf numFmtId="49" fontId="28" fillId="0" borderId="58" xfId="16" applyNumberFormat="1" applyFont="1" applyBorder="1" applyAlignment="1" applyProtection="1">
      <alignment horizontal="left" vertical="top"/>
    </xf>
    <xf numFmtId="0" fontId="28" fillId="0" borderId="58" xfId="16" applyFont="1" applyBorder="1" applyAlignment="1" applyProtection="1">
      <alignment horizontal="left" vertical="center" wrapText="1"/>
    </xf>
    <xf numFmtId="178" fontId="28" fillId="0" borderId="58" xfId="16" applyNumberFormat="1" applyFont="1" applyBorder="1" applyAlignment="1" applyProtection="1">
      <alignment horizontal="right" vertical="center"/>
    </xf>
    <xf numFmtId="177" fontId="28" fillId="0" borderId="58" xfId="16" applyNumberFormat="1" applyFont="1" applyBorder="1" applyAlignment="1" applyProtection="1">
      <alignment horizontal="right" vertical="center"/>
    </xf>
    <xf numFmtId="173" fontId="46" fillId="5" borderId="58" xfId="16" applyNumberFormat="1" applyFont="1" applyFill="1" applyBorder="1" applyAlignment="1">
      <alignment horizontal="right" vertical="top"/>
    </xf>
    <xf numFmtId="171" fontId="45" fillId="5" borderId="58" xfId="16" applyNumberFormat="1" applyFont="1" applyFill="1" applyBorder="1" applyAlignment="1">
      <alignment horizontal="right" vertical="top"/>
    </xf>
    <xf numFmtId="174" fontId="45" fillId="0" borderId="58" xfId="16" applyNumberFormat="1" applyFont="1" applyBorder="1" applyAlignment="1">
      <alignment horizontal="right" vertical="top"/>
    </xf>
    <xf numFmtId="172" fontId="45" fillId="0" borderId="58" xfId="16" applyNumberFormat="1" applyFont="1" applyBorder="1" applyAlignment="1">
      <alignment horizontal="right" vertical="top"/>
    </xf>
    <xf numFmtId="0" fontId="28" fillId="0" borderId="58" xfId="16" applyFont="1" applyBorder="1" applyAlignment="1" applyProtection="1">
      <alignment horizontal="left" vertical="center"/>
    </xf>
    <xf numFmtId="0" fontId="78" fillId="0" borderId="58" xfId="16" applyFont="1" applyBorder="1" applyAlignment="1" applyProtection="1">
      <alignment horizontal="left" vertical="center"/>
    </xf>
    <xf numFmtId="0" fontId="78" fillId="0" borderId="58" xfId="16" applyFont="1" applyBorder="1" applyAlignment="1" applyProtection="1">
      <alignment horizontal="left" vertical="center" wrapText="1"/>
    </xf>
    <xf numFmtId="178" fontId="78" fillId="0" borderId="58" xfId="16" applyNumberFormat="1" applyFont="1" applyBorder="1" applyAlignment="1" applyProtection="1">
      <alignment horizontal="right" vertical="center"/>
    </xf>
    <xf numFmtId="0" fontId="79" fillId="0" borderId="58" xfId="16" applyFont="1" applyBorder="1" applyAlignment="1" applyProtection="1">
      <alignment horizontal="left" vertical="center"/>
    </xf>
    <xf numFmtId="0" fontId="79" fillId="0" borderId="58" xfId="16" applyFont="1" applyBorder="1" applyAlignment="1" applyProtection="1">
      <alignment horizontal="left" vertical="center" wrapText="1"/>
    </xf>
    <xf numFmtId="178" fontId="79" fillId="0" borderId="58" xfId="16" applyNumberFormat="1" applyFont="1" applyBorder="1" applyAlignment="1" applyProtection="1">
      <alignment horizontal="right" vertical="center"/>
    </xf>
    <xf numFmtId="0" fontId="80" fillId="0" borderId="58" xfId="16" applyFont="1" applyBorder="1" applyAlignment="1" applyProtection="1">
      <alignment horizontal="center" vertical="center"/>
    </xf>
    <xf numFmtId="49" fontId="80" fillId="0" borderId="58" xfId="16" applyNumberFormat="1" applyFont="1" applyBorder="1" applyAlignment="1" applyProtection="1">
      <alignment horizontal="left" vertical="top"/>
    </xf>
    <xf numFmtId="0" fontId="80" fillId="0" borderId="58" xfId="16" applyFont="1" applyBorder="1" applyAlignment="1" applyProtection="1">
      <alignment horizontal="left" vertical="center" wrapText="1"/>
    </xf>
    <xf numFmtId="178" fontId="80" fillId="0" borderId="58" xfId="16" applyNumberFormat="1" applyFont="1" applyBorder="1" applyAlignment="1" applyProtection="1">
      <alignment horizontal="right" vertical="center"/>
    </xf>
    <xf numFmtId="0" fontId="33" fillId="0" borderId="58" xfId="16" applyFont="1" applyBorder="1" applyAlignment="1" applyProtection="1">
      <alignment horizontal="left" vertical="center"/>
    </xf>
    <xf numFmtId="0" fontId="81" fillId="0" borderId="58" xfId="16" applyFont="1" applyBorder="1" applyAlignment="1" applyProtection="1">
      <alignment horizontal="center" vertical="center"/>
    </xf>
    <xf numFmtId="0" fontId="81" fillId="0" borderId="58" xfId="16" applyFont="1" applyBorder="1" applyAlignment="1" applyProtection="1">
      <alignment horizontal="left" vertical="center"/>
    </xf>
    <xf numFmtId="182" fontId="32" fillId="0" borderId="58" xfId="16" applyNumberFormat="1" applyFont="1" applyBorder="1" applyAlignment="1"/>
    <xf numFmtId="0" fontId="80" fillId="0" borderId="0" xfId="16" applyFont="1" applyBorder="1" applyAlignment="1" applyProtection="1">
      <alignment horizontal="center" vertical="center"/>
    </xf>
    <xf numFmtId="49" fontId="80" fillId="0" borderId="0" xfId="16" applyNumberFormat="1" applyFont="1" applyBorder="1" applyAlignment="1" applyProtection="1">
      <alignment horizontal="left" vertical="top"/>
    </xf>
    <xf numFmtId="0" fontId="80" fillId="0" borderId="0" xfId="16" applyFont="1" applyBorder="1" applyAlignment="1" applyProtection="1">
      <alignment horizontal="left" vertical="center" wrapText="1"/>
    </xf>
    <xf numFmtId="178" fontId="80" fillId="0" borderId="0" xfId="16" applyNumberFormat="1" applyFont="1" applyBorder="1" applyAlignment="1" applyProtection="1">
      <alignment horizontal="right" vertical="center"/>
    </xf>
    <xf numFmtId="0" fontId="33" fillId="0" borderId="0" xfId="16" applyFont="1" applyBorder="1" applyAlignment="1" applyProtection="1">
      <alignment horizontal="left" vertical="center"/>
    </xf>
    <xf numFmtId="0" fontId="77" fillId="0" borderId="0" xfId="16" applyFont="1" applyBorder="1" applyAlignment="1" applyProtection="1">
      <alignment horizontal="center" vertical="center"/>
    </xf>
    <xf numFmtId="0" fontId="77" fillId="0" borderId="0" xfId="16" applyFont="1" applyBorder="1" applyAlignment="1" applyProtection="1">
      <alignment horizontal="left" vertical="center"/>
    </xf>
    <xf numFmtId="182" fontId="32" fillId="0" borderId="0" xfId="16" applyNumberFormat="1" applyFont="1" applyBorder="1" applyAlignment="1"/>
    <xf numFmtId="171" fontId="82" fillId="5" borderId="58" xfId="16" applyNumberFormat="1" applyFont="1" applyFill="1" applyBorder="1" applyAlignment="1">
      <alignment horizontal="center" vertical="center"/>
    </xf>
    <xf numFmtId="174" fontId="47" fillId="0" borderId="58" xfId="16" applyNumberFormat="1" applyFont="1" applyBorder="1" applyAlignment="1">
      <alignment horizontal="center" vertical="center"/>
    </xf>
    <xf numFmtId="171" fontId="47" fillId="0" borderId="0" xfId="16" applyNumberFormat="1" applyFont="1" applyBorder="1" applyAlignment="1">
      <alignment horizontal="center" vertical="center"/>
    </xf>
    <xf numFmtId="49" fontId="47" fillId="0" borderId="0" xfId="16" applyNumberFormat="1" applyFont="1" applyBorder="1" applyAlignment="1">
      <alignment horizontal="center" vertical="center"/>
    </xf>
    <xf numFmtId="0" fontId="47" fillId="0" borderId="0" xfId="16" applyFont="1" applyBorder="1" applyAlignment="1">
      <alignment horizontal="center" vertical="center"/>
    </xf>
    <xf numFmtId="0" fontId="28" fillId="0" borderId="0" xfId="16" applyFont="1" applyBorder="1" applyAlignment="1" applyProtection="1">
      <alignment horizontal="center" vertical="center"/>
    </xf>
    <xf numFmtId="49" fontId="28" fillId="0" borderId="0" xfId="16" applyNumberFormat="1" applyFont="1" applyBorder="1" applyAlignment="1" applyProtection="1">
      <alignment horizontal="left" vertical="top"/>
    </xf>
    <xf numFmtId="0" fontId="28" fillId="0" borderId="0" xfId="16" applyFont="1" applyBorder="1" applyAlignment="1" applyProtection="1">
      <alignment horizontal="left" vertical="center" wrapText="1"/>
    </xf>
    <xf numFmtId="178" fontId="28" fillId="0" borderId="0" xfId="16" applyNumberFormat="1" applyFont="1" applyBorder="1" applyAlignment="1" applyProtection="1">
      <alignment horizontal="right" vertical="center"/>
    </xf>
    <xf numFmtId="171" fontId="82" fillId="5" borderId="0" xfId="16" applyNumberFormat="1" applyFont="1" applyFill="1" applyBorder="1" applyAlignment="1">
      <alignment horizontal="center" vertical="center"/>
    </xf>
    <xf numFmtId="173" fontId="82" fillId="5" borderId="0" xfId="16" applyNumberFormat="1" applyFont="1" applyFill="1" applyBorder="1" applyAlignment="1">
      <alignment horizontal="center" vertical="center"/>
    </xf>
    <xf numFmtId="174" fontId="47" fillId="0" borderId="0" xfId="16" applyNumberFormat="1" applyFont="1" applyBorder="1" applyAlignment="1">
      <alignment horizontal="center" vertical="center"/>
    </xf>
    <xf numFmtId="0" fontId="77" fillId="0" borderId="0" xfId="16" applyFont="1" applyFill="1" applyBorder="1" applyAlignment="1" applyProtection="1">
      <alignment horizontal="left" vertical="center"/>
    </xf>
    <xf numFmtId="0" fontId="28" fillId="0" borderId="58" xfId="16" applyFont="1" applyFill="1" applyBorder="1" applyAlignment="1" applyProtection="1">
      <alignment horizontal="left" vertical="center" wrapText="1"/>
    </xf>
    <xf numFmtId="0" fontId="78" fillId="0" borderId="58" xfId="16" applyFont="1" applyFill="1" applyBorder="1" applyAlignment="1" applyProtection="1">
      <alignment horizontal="left" vertical="center" wrapText="1"/>
    </xf>
    <xf numFmtId="0" fontId="28" fillId="0" borderId="0" xfId="16" applyFont="1" applyBorder="1" applyAlignment="1" applyProtection="1">
      <alignment horizontal="left" vertical="center"/>
    </xf>
    <xf numFmtId="0" fontId="78" fillId="0" borderId="0" xfId="16" applyFont="1" applyBorder="1" applyAlignment="1" applyProtection="1">
      <alignment horizontal="left" vertical="center"/>
    </xf>
    <xf numFmtId="0" fontId="78" fillId="0" borderId="0" xfId="16" applyFont="1" applyFill="1" applyBorder="1" applyAlignment="1" applyProtection="1">
      <alignment horizontal="left" vertical="center" wrapText="1"/>
    </xf>
    <xf numFmtId="178" fontId="78" fillId="0" borderId="0" xfId="16" applyNumberFormat="1" applyFont="1" applyBorder="1" applyAlignment="1" applyProtection="1">
      <alignment horizontal="right" vertical="center"/>
    </xf>
    <xf numFmtId="171" fontId="32" fillId="5" borderId="58" xfId="16" applyNumberFormat="1" applyFont="1" applyFill="1" applyBorder="1" applyAlignment="1"/>
    <xf numFmtId="173" fontId="32" fillId="5" borderId="58" xfId="16" applyNumberFormat="1" applyFont="1" applyFill="1" applyBorder="1" applyAlignment="1"/>
    <xf numFmtId="174" fontId="32" fillId="0" borderId="58" xfId="16" applyNumberFormat="1" applyFont="1" applyBorder="1" applyAlignment="1"/>
    <xf numFmtId="172" fontId="32" fillId="0" borderId="58" xfId="16" applyNumberFormat="1" applyFont="1" applyBorder="1" applyAlignment="1"/>
    <xf numFmtId="171" fontId="32" fillId="0" borderId="58" xfId="16" applyNumberFormat="1" applyFont="1" applyBorder="1" applyAlignment="1"/>
    <xf numFmtId="170" fontId="32" fillId="0" borderId="58" xfId="16" applyNumberFormat="1" applyFont="1" applyBorder="1" applyAlignment="1"/>
    <xf numFmtId="169" fontId="47" fillId="0" borderId="0" xfId="16" applyNumberFormat="1" applyFont="1" applyBorder="1" applyAlignment="1">
      <alignment horizontal="center" vertical="center"/>
    </xf>
    <xf numFmtId="49" fontId="47" fillId="0" borderId="0" xfId="16" applyNumberFormat="1" applyFont="1" applyBorder="1" applyAlignment="1">
      <alignment horizontal="center" vertical="center" wrapText="1"/>
    </xf>
    <xf numFmtId="171" fontId="47" fillId="5" borderId="0" xfId="16" applyNumberFormat="1" applyFont="1" applyFill="1" applyBorder="1" applyAlignment="1">
      <alignment horizontal="center" vertical="center"/>
    </xf>
    <xf numFmtId="170" fontId="47" fillId="5" borderId="0" xfId="16" applyNumberFormat="1" applyFont="1" applyFill="1" applyBorder="1" applyAlignment="1">
      <alignment horizontal="center" vertical="center"/>
    </xf>
    <xf numFmtId="170" fontId="32" fillId="0" borderId="0" xfId="16" applyNumberFormat="1" applyFont="1" applyBorder="1" applyAlignment="1"/>
    <xf numFmtId="169" fontId="45" fillId="0" borderId="58" xfId="16" applyNumberFormat="1" applyFont="1" applyBorder="1" applyAlignment="1">
      <alignment horizontal="right" vertical="top"/>
    </xf>
    <xf numFmtId="49" fontId="45" fillId="0" borderId="58" xfId="16" applyNumberFormat="1" applyFont="1" applyBorder="1" applyAlignment="1">
      <alignment horizontal="center" vertical="top"/>
    </xf>
    <xf numFmtId="49" fontId="45" fillId="0" borderId="58" xfId="16" applyNumberFormat="1" applyFont="1" applyBorder="1" applyAlignment="1">
      <alignment horizontal="left" vertical="top"/>
    </xf>
    <xf numFmtId="0" fontId="45" fillId="0" borderId="58" xfId="16" applyNumberFormat="1" applyFont="1" applyBorder="1" applyAlignment="1">
      <alignment horizontal="left" vertical="top" wrapText="1"/>
    </xf>
    <xf numFmtId="170" fontId="45" fillId="5" borderId="58" xfId="16" applyNumberFormat="1" applyFont="1" applyFill="1" applyBorder="1" applyAlignment="1">
      <alignment horizontal="right" vertical="top"/>
    </xf>
    <xf numFmtId="0" fontId="74" fillId="0" borderId="58" xfId="16" applyNumberFormat="1" applyFont="1" applyBorder="1" applyAlignment="1">
      <alignment horizontal="left" vertical="top" wrapText="1"/>
    </xf>
    <xf numFmtId="0" fontId="74" fillId="0" borderId="0" xfId="16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9" xfId="0" applyBorder="1"/>
    <xf numFmtId="0" fontId="0" fillId="0" borderId="8" xfId="0" applyBorder="1"/>
    <xf numFmtId="169" fontId="31" fillId="2" borderId="0" xfId="15" applyNumberFormat="1" applyFont="1" applyFill="1" applyAlignment="1">
      <alignment horizontal="left" vertical="center" wrapText="1"/>
    </xf>
    <xf numFmtId="0" fontId="0" fillId="0" borderId="9" xfId="0" applyBorder="1"/>
    <xf numFmtId="0" fontId="0" fillId="0" borderId="8" xfId="0" applyBorder="1"/>
    <xf numFmtId="169" fontId="31" fillId="2" borderId="0" xfId="15" applyNumberFormat="1" applyFont="1" applyFill="1" applyAlignment="1">
      <alignment horizontal="left" vertical="center" wrapText="1"/>
    </xf>
    <xf numFmtId="169" fontId="28" fillId="0" borderId="0" xfId="16" applyNumberFormat="1" applyFont="1" applyAlignment="1"/>
    <xf numFmtId="173" fontId="46" fillId="0" borderId="58" xfId="16" applyNumberFormat="1" applyFont="1" applyFill="1" applyBorder="1" applyAlignment="1">
      <alignment horizontal="right" vertical="top"/>
    </xf>
    <xf numFmtId="171" fontId="45" fillId="0" borderId="58" xfId="16" applyNumberFormat="1" applyFont="1" applyBorder="1" applyAlignment="1">
      <alignment horizontal="right" vertical="top"/>
    </xf>
    <xf numFmtId="0" fontId="39" fillId="2" borderId="37" xfId="15" applyFont="1" applyFill="1" applyBorder="1" applyAlignment="1">
      <alignment horizontal="left"/>
    </xf>
    <xf numFmtId="168" fontId="15" fillId="2" borderId="37" xfId="0" applyNumberFormat="1" applyFont="1" applyFill="1" applyBorder="1" applyAlignment="1">
      <alignment horizontal="center"/>
    </xf>
    <xf numFmtId="168" fontId="15" fillId="2" borderId="37" xfId="0" applyNumberFormat="1" applyFont="1" applyFill="1" applyBorder="1"/>
    <xf numFmtId="0" fontId="17" fillId="0" borderId="0" xfId="0" applyFont="1" applyBorder="1" applyAlignment="1">
      <alignment wrapText="1"/>
    </xf>
    <xf numFmtId="0" fontId="0" fillId="0" borderId="9" xfId="0" applyBorder="1"/>
    <xf numFmtId="0" fontId="0" fillId="0" borderId="8" xfId="0" applyBorder="1"/>
    <xf numFmtId="169" fontId="31" fillId="2" borderId="0" xfId="15" applyNumberFormat="1" applyFont="1" applyFill="1" applyAlignment="1">
      <alignment horizontal="left" vertical="center" wrapText="1"/>
    </xf>
    <xf numFmtId="169" fontId="31" fillId="2" borderId="0" xfId="15" applyNumberFormat="1" applyFont="1" applyFill="1" applyAlignment="1">
      <alignment horizontal="left" vertical="center" wrapText="1"/>
    </xf>
    <xf numFmtId="169" fontId="31" fillId="2" borderId="0" xfId="15" applyNumberFormat="1" applyFont="1" applyFill="1" applyAlignment="1">
      <alignment horizontal="left" vertical="center" wrapText="1"/>
    </xf>
    <xf numFmtId="0" fontId="35" fillId="0" borderId="0" xfId="15" applyNumberFormat="1" applyFont="1" applyFill="1" applyAlignment="1">
      <alignment horizontal="left"/>
    </xf>
    <xf numFmtId="170" fontId="35" fillId="0" borderId="0" xfId="15" applyNumberFormat="1" applyFont="1"/>
    <xf numFmtId="0" fontId="32" fillId="0" borderId="0" xfId="15" applyNumberFormat="1" applyFont="1" applyFill="1" applyAlignment="1">
      <alignment horizontal="left"/>
    </xf>
    <xf numFmtId="169" fontId="45" fillId="0" borderId="58" xfId="15" applyNumberFormat="1" applyFont="1" applyBorder="1" applyAlignment="1">
      <alignment horizontal="right" vertical="top"/>
    </xf>
    <xf numFmtId="49" fontId="45" fillId="0" borderId="58" xfId="15" applyNumberFormat="1" applyFont="1" applyBorder="1" applyAlignment="1">
      <alignment horizontal="center" vertical="top"/>
    </xf>
    <xf numFmtId="49" fontId="45" fillId="0" borderId="58" xfId="15" applyNumberFormat="1" applyFont="1" applyBorder="1" applyAlignment="1">
      <alignment horizontal="left" vertical="top"/>
    </xf>
    <xf numFmtId="0" fontId="45" fillId="0" borderId="58" xfId="15" applyNumberFormat="1" applyFont="1" applyFill="1" applyBorder="1" applyAlignment="1">
      <alignment horizontal="left" vertical="top" wrapText="1"/>
    </xf>
    <xf numFmtId="173" fontId="46" fillId="0" borderId="58" xfId="15" applyNumberFormat="1" applyFont="1" applyFill="1" applyBorder="1" applyAlignment="1">
      <alignment horizontal="right" vertical="top"/>
    </xf>
    <xf numFmtId="171" fontId="45" fillId="0" borderId="58" xfId="15" applyNumberFormat="1" applyFont="1" applyBorder="1" applyAlignment="1">
      <alignment horizontal="right" vertical="top"/>
    </xf>
    <xf numFmtId="170" fontId="45" fillId="0" borderId="58" xfId="15" applyNumberFormat="1" applyFont="1" applyBorder="1" applyAlignment="1">
      <alignment horizontal="right" vertical="top"/>
    </xf>
    <xf numFmtId="174" fontId="45" fillId="0" borderId="58" xfId="15" applyNumberFormat="1" applyFont="1" applyBorder="1" applyAlignment="1">
      <alignment horizontal="right" vertical="top"/>
    </xf>
    <xf numFmtId="172" fontId="45" fillId="0" borderId="58" xfId="15" applyNumberFormat="1" applyFont="1" applyBorder="1" applyAlignment="1">
      <alignment horizontal="right" vertical="top"/>
    </xf>
    <xf numFmtId="0" fontId="45" fillId="0" borderId="58" xfId="15" applyNumberFormat="1" applyFont="1" applyBorder="1" applyAlignment="1">
      <alignment horizontal="left" vertical="top" wrapText="1"/>
    </xf>
    <xf numFmtId="49" fontId="47" fillId="0" borderId="0" xfId="15" applyNumberFormat="1" applyFont="1" applyFill="1" applyAlignment="1">
      <alignment horizontal="center" vertical="center" wrapText="1"/>
    </xf>
    <xf numFmtId="0" fontId="49" fillId="0" borderId="0" xfId="15" applyNumberFormat="1" applyFont="1" applyFill="1" applyAlignment="1">
      <alignment horizontal="left" vertical="top" wrapText="1"/>
    </xf>
    <xf numFmtId="170" fontId="13" fillId="0" borderId="0" xfId="15" applyNumberFormat="1"/>
    <xf numFmtId="0" fontId="39" fillId="0" borderId="0" xfId="15" applyFont="1" applyBorder="1" applyAlignment="1">
      <alignment horizontal="left"/>
    </xf>
    <xf numFmtId="170" fontId="39" fillId="0" borderId="0" xfId="15" applyNumberFormat="1" applyFont="1" applyBorder="1" applyAlignment="1"/>
    <xf numFmtId="170" fontId="38" fillId="0" borderId="0" xfId="15" applyNumberFormat="1" applyFont="1" applyBorder="1"/>
    <xf numFmtId="0" fontId="38" fillId="0" borderId="0" xfId="15" applyFont="1" applyBorder="1"/>
    <xf numFmtId="169" fontId="31" fillId="2" borderId="0" xfId="15" applyNumberFormat="1" applyFont="1" applyFill="1" applyAlignment="1">
      <alignment horizontal="left" vertical="center" wrapText="1"/>
    </xf>
    <xf numFmtId="0" fontId="45" fillId="0" borderId="58" xfId="16" applyNumberFormat="1" applyFont="1" applyFill="1" applyBorder="1" applyAlignment="1">
      <alignment horizontal="left" vertical="top" wrapText="1"/>
    </xf>
    <xf numFmtId="0" fontId="32" fillId="0" borderId="0" xfId="16" applyNumberFormat="1" applyFont="1" applyFill="1" applyAlignment="1">
      <alignment horizontal="left"/>
    </xf>
    <xf numFmtId="49" fontId="47" fillId="0" borderId="0" xfId="16" applyNumberFormat="1" applyFont="1" applyFill="1" applyAlignment="1">
      <alignment horizontal="center" vertical="center" wrapText="1"/>
    </xf>
    <xf numFmtId="0" fontId="49" fillId="0" borderId="0" xfId="16" applyNumberFormat="1" applyFont="1" applyFill="1" applyAlignment="1">
      <alignment horizontal="left" vertical="top" wrapText="1"/>
    </xf>
    <xf numFmtId="170" fontId="55" fillId="0" borderId="0" xfId="16" applyNumberFormat="1"/>
    <xf numFmtId="0" fontId="35" fillId="0" borderId="0" xfId="16" applyNumberFormat="1" applyFont="1" applyFill="1" applyAlignment="1">
      <alignment horizontal="left"/>
    </xf>
    <xf numFmtId="170" fontId="35" fillId="0" borderId="0" xfId="16" applyNumberFormat="1" applyFont="1"/>
    <xf numFmtId="0" fontId="39" fillId="0" borderId="0" xfId="16" applyFont="1" applyBorder="1" applyAlignment="1">
      <alignment horizontal="left"/>
    </xf>
    <xf numFmtId="170" fontId="39" fillId="0" borderId="0" xfId="16" applyNumberFormat="1" applyFont="1" applyBorder="1" applyAlignment="1"/>
    <xf numFmtId="170" fontId="38" fillId="0" borderId="0" xfId="16" applyNumberFormat="1" applyFont="1" applyBorder="1"/>
    <xf numFmtId="0" fontId="38" fillId="0" borderId="0" xfId="16" applyFont="1" applyBorder="1"/>
    <xf numFmtId="169" fontId="31" fillId="2" borderId="0" xfId="15" applyNumberFormat="1" applyFont="1" applyFill="1" applyAlignment="1">
      <alignment horizontal="left" vertical="center" wrapText="1"/>
    </xf>
    <xf numFmtId="171" fontId="45" fillId="0" borderId="58" xfId="16" applyNumberFormat="1" applyFont="1" applyFill="1" applyBorder="1" applyAlignment="1">
      <alignment horizontal="right" vertical="top"/>
    </xf>
    <xf numFmtId="170" fontId="45" fillId="0" borderId="58" xfId="16" applyNumberFormat="1" applyFont="1" applyFill="1" applyBorder="1" applyAlignment="1">
      <alignment horizontal="right" vertical="top"/>
    </xf>
    <xf numFmtId="165" fontId="54" fillId="2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15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wrapText="1"/>
    </xf>
    <xf numFmtId="49" fontId="5" fillId="0" borderId="19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49" fontId="2" fillId="2" borderId="4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0" fontId="2" fillId="0" borderId="16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0" fontId="27" fillId="0" borderId="4" xfId="0" applyFont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2" fillId="2" borderId="19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6" fillId="2" borderId="19" xfId="0" applyFont="1" applyFill="1" applyBorder="1" applyAlignment="1">
      <alignment horizontal="left" wrapText="1"/>
    </xf>
    <xf numFmtId="0" fontId="26" fillId="2" borderId="2" xfId="0" applyFont="1" applyFill="1" applyBorder="1" applyAlignment="1">
      <alignment horizontal="left" wrapText="1"/>
    </xf>
    <xf numFmtId="0" fontId="26" fillId="2" borderId="1" xfId="0" applyFont="1" applyFill="1" applyBorder="1" applyAlignment="1">
      <alignment horizontal="left" wrapText="1"/>
    </xf>
    <xf numFmtId="49" fontId="8" fillId="2" borderId="26" xfId="0" applyNumberFormat="1" applyFont="1" applyFill="1" applyBorder="1" applyAlignment="1">
      <alignment wrapText="1"/>
    </xf>
    <xf numFmtId="2" fontId="8" fillId="2" borderId="20" xfId="0" applyNumberFormat="1" applyFont="1" applyFill="1" applyBorder="1" applyAlignment="1">
      <alignment wrapText="1"/>
    </xf>
    <xf numFmtId="0" fontId="27" fillId="0" borderId="19" xfId="0" applyFont="1" applyBorder="1" applyAlignment="1">
      <alignment horizontal="left" wrapText="1"/>
    </xf>
    <xf numFmtId="0" fontId="27" fillId="0" borderId="2" xfId="0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164" fontId="0" fillId="0" borderId="19" xfId="0" applyNumberFormat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0" fontId="0" fillId="0" borderId="41" xfId="0" applyBorder="1"/>
    <xf numFmtId="0" fontId="0" fillId="0" borderId="34" xfId="0" applyBorder="1"/>
    <xf numFmtId="0" fontId="0" fillId="0" borderId="9" xfId="0" applyBorder="1"/>
    <xf numFmtId="0" fontId="0" fillId="0" borderId="8" xfId="0" applyBorder="1"/>
    <xf numFmtId="0" fontId="3" fillId="0" borderId="9" xfId="0" applyFont="1" applyBorder="1"/>
    <xf numFmtId="0" fontId="9" fillId="0" borderId="8" xfId="0" applyFont="1" applyBorder="1"/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38" xfId="0" applyNumberFormat="1" applyBorder="1" applyAlignment="1">
      <alignment horizontal="right"/>
    </xf>
    <xf numFmtId="164" fontId="0" fillId="0" borderId="39" xfId="0" applyNumberFormat="1" applyBorder="1" applyAlignment="1">
      <alignment horizontal="right"/>
    </xf>
    <xf numFmtId="164" fontId="7" fillId="2" borderId="40" xfId="0" applyNumberFormat="1" applyFont="1" applyFill="1" applyBorder="1" applyAlignment="1">
      <alignment horizontal="right"/>
    </xf>
    <xf numFmtId="164" fontId="7" fillId="2" borderId="28" xfId="0" applyNumberFormat="1" applyFont="1" applyFill="1" applyBorder="1" applyAlignment="1">
      <alignment horizontal="righ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2" borderId="29" xfId="0" applyFont="1" applyFill="1" applyBorder="1" applyAlignment="1">
      <alignment horizontal="left"/>
    </xf>
    <xf numFmtId="169" fontId="31" fillId="2" borderId="0" xfId="15" applyNumberFormat="1" applyFont="1" applyFill="1" applyAlignment="1">
      <alignment horizontal="left" vertical="center" wrapText="1"/>
    </xf>
    <xf numFmtId="169" fontId="31" fillId="2" borderId="57" xfId="15" applyNumberFormat="1" applyFont="1" applyFill="1" applyBorder="1" applyAlignment="1">
      <alignment horizontal="left" vertical="center" wrapText="1"/>
    </xf>
    <xf numFmtId="0" fontId="13" fillId="0" borderId="0" xfId="15" applyFont="1" applyAlignment="1">
      <alignment horizontal="left"/>
    </xf>
    <xf numFmtId="49" fontId="8" fillId="2" borderId="30" xfId="0" applyNumberFormat="1" applyFont="1" applyFill="1" applyBorder="1" applyAlignment="1">
      <alignment horizontal="center" wrapText="1"/>
    </xf>
    <xf numFmtId="49" fontId="8" fillId="2" borderId="26" xfId="0" applyNumberFormat="1" applyFont="1" applyFill="1" applyBorder="1" applyAlignment="1">
      <alignment horizontal="center" wrapText="1"/>
    </xf>
    <xf numFmtId="49" fontId="8" fillId="2" borderId="20" xfId="0" applyNumberFormat="1" applyFont="1" applyFill="1" applyBorder="1" applyAlignment="1">
      <alignment horizontal="center" wrapText="1"/>
    </xf>
  </cellXfs>
  <cellStyles count="20">
    <cellStyle name="_Inzenyrske objekty" xfId="6"/>
    <cellStyle name="čárky 2" xfId="5"/>
    <cellStyle name="čísla požek" xfId="7"/>
    <cellStyle name="Hypertextový odkaz 1" xfId="8"/>
    <cellStyle name="Hypertextový odkaz 2" xfId="9"/>
    <cellStyle name="Hypertextový odkaz_SO 01_vetrani_rozpocet SIL" xfId="10"/>
    <cellStyle name="Nadpis Hyp" xfId="11"/>
    <cellStyle name="Normální" xfId="0" builtinId="0"/>
    <cellStyle name="normální 2" xfId="2"/>
    <cellStyle name="normální 2 2" xfId="3"/>
    <cellStyle name="normální 2 3" xfId="4"/>
    <cellStyle name="normální 3" xfId="1"/>
    <cellStyle name="Normální 4" xfId="12"/>
    <cellStyle name="normální 5" xfId="13"/>
    <cellStyle name="normální 6" xfId="14"/>
    <cellStyle name="Normální 7" xfId="15"/>
    <cellStyle name="Normální 8" xfId="16"/>
    <cellStyle name="Normální 9" xfId="17"/>
    <cellStyle name="Procenta 2" xfId="18"/>
    <cellStyle name="Procenta 3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1.xml"/><Relationship Id="rId84" Type="http://schemas.openxmlformats.org/officeDocument/2006/relationships/externalLink" Target="externalLinks/externalLink17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7.xml"/><Relationship Id="rId79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2.xml"/><Relationship Id="rId77" Type="http://schemas.openxmlformats.org/officeDocument/2006/relationships/externalLink" Target="externalLinks/externalLink1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5.xml"/><Relationship Id="rId80" Type="http://schemas.openxmlformats.org/officeDocument/2006/relationships/externalLink" Target="externalLinks/externalLink13.xml"/><Relationship Id="rId85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3.xml"/><Relationship Id="rId75" Type="http://schemas.openxmlformats.org/officeDocument/2006/relationships/externalLink" Target="externalLinks/externalLink8.xml"/><Relationship Id="rId83" Type="http://schemas.openxmlformats.org/officeDocument/2006/relationships/externalLink" Target="externalLinks/externalLink16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6.xml"/><Relationship Id="rId78" Type="http://schemas.openxmlformats.org/officeDocument/2006/relationships/externalLink" Target="externalLinks/externalLink11.xml"/><Relationship Id="rId81" Type="http://schemas.openxmlformats.org/officeDocument/2006/relationships/externalLink" Target="externalLinks/externalLink14.xml"/><Relationship Id="rId86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20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15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1%20-%20UT%20-%20rozd&#283;len&#233;%20U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2/D.2.1%20-%20Technika%20prost&#345;ed&#237;%20stavby/D.2.1.3%20-%20Za&#345;&#237;zen&#237;%20silnoproud&#233;%20elektrotechniky%20a%20MaR/1425-SO02-R%20Rozpo&#269;et_rev0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3/D.3.1%20-%20Technika%20prost&#345;ed&#237;%20stavby/D.3.1.3%20-%20Za&#345;&#237;zen&#237;%20silnoproud&#233;%20elektrotechniky%20a%20MaR/1425-SO03-R%20Rozpo&#269;et_rev0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4/D.4.2%20-%20Technika%20prost&#345;ed&#237;%20stavby/D.4.2.3%20-%20Za&#345;&#237;zen&#237;%20silnoproud&#233;%20elektrotechniky%20a%20MaR/1425-SO04-R%20Rozpo&#269;et_rev0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5/D.5.2%20-%20Technika%20prost&#345;ed&#237;%20stavby/D.5.2.3%20-%20Za&#345;&#237;zen&#237;%20silnoproud&#233;%20elektrotechniky%20a%20MaR/1425-SO05-R%20Rozpo&#269;et_rev0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IO%2003%20-%20Sd&#283;lovac&#237;%20kabel%20MaR/1425-IO03-R%20Rozpo&#269;et_rev00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1/D.1.2%20-%20Technika%20prost&#345;ed&#237;%20stavby/D.1.2.2%20-%20Plynov&#225;%20za&#345;&#237;zen&#237;/Arm&#225;da%20TO%20Ran&#269;&#237;&#345;ov%20-SO%2001%20Ply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3/D.3.1%20-%20Technika%20prost&#345;ed&#237;%20stavby/D.3.1.2%20-%20Plynov&#225;%20za&#345;&#237;zen&#237;/Arm&#225;da%20TO%20Ran&#269;&#237;&#345;ov%20-%20SO%2003%20Ply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4/D.4.2%20-%20Technika%20prost&#345;ed&#237;%20stavby/D.4.2.2%20-%20Plynov&#225;%20za&#345;&#237;zen&#237;/Arm&#225;da%20TO%20Ran&#269;&#237;&#345;ov%20-%20SO%2004%20Ply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5/D.5.2%20-%20Technika%20prost&#345;ed&#237;%20stavby/D.5.2.2%20-%20Plynov&#225;%20za&#345;&#237;zen&#237;/Arm&#225;da%20TO%20Ran&#269;&#237;&#345;ov%20-SO%2005%20Ply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IO%2001%20-%20Plynovodn&#237;%20p&#345;&#237;pojka/Arm&#225;da%20TO%20Ran&#269;&#237;&#345;ov%20-IO%2001%20Ply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Podklady/Podklad%20EGS%20UT/Arm&#225;da%20TO%20Ran&#269;&#237;&#345;ov%20-%20SO1-U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D/Desktop/Arm&#225;da%20TO%20Ran&#269;&#237;&#345;ov%20-IO%2002%20Ply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2/D.2.1%20-%20Technika%20prost&#345;ed&#237;%20stavby/D.2.1.1%20-%20Vyt&#225;p&#283;n&#237;/Arm&#225;da%20TO%20Ran&#269;&#237;&#345;ov%20-%20SO2-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Podklady/Podklad%20EGS%20UT/Arm&#225;da%20TO%20Ran&#269;&#237;&#345;ov%20-%20SO3-U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4%20-%20UT%20-%20rozd&#283;len&#233;%20U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Podklady/Podklad%20EGS%20UT/Arm&#225;da%20TO%20Ran&#269;&#237;&#345;ov%20-%20SO4-U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5%20-%20UT%20-%20rozd&#283;len&#233;%20U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Podklady/Podklad%20EGS%20UT/Arm&#225;da%20TO%20Ran&#269;&#237;&#345;ov%20-%20SO5-U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drujv/AppData/Local/Temp/notes142542/SO%2001/D.1.2%20-%20Technika%20prost&#345;ed&#237;%20stavby/D.1.2.3%20-%20Za&#345;&#237;zen&#237;%20silnoproud&#233;%20elektrotechniky%20a%20MaR/1425-SO01-R%20Rozpo&#269;et_rev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 SO 01-UT"/>
      <sheetName val="Rekapitulace SO 01-UTa"/>
      <sheetName val="Položky SO 01-UTa"/>
    </sheetNames>
    <sheetDataSet>
      <sheetData sheetId="0" refreshError="1">
        <row r="24">
          <cell r="C24">
            <v>15</v>
          </cell>
        </row>
        <row r="26">
          <cell r="C26">
            <v>21</v>
          </cell>
          <cell r="F26">
            <v>1473335.604374747</v>
          </cell>
        </row>
      </sheetData>
      <sheetData sheetId="1" refreshError="1"/>
      <sheetData sheetId="2" refreshError="1">
        <row r="9">
          <cell r="J9" t="str">
            <v>SO1-UT: SO1-UT - KOTELNA - AS-PO</v>
          </cell>
          <cell r="R9">
            <v>1.0600904560537345</v>
          </cell>
          <cell r="V9">
            <v>271759.58760393836</v>
          </cell>
          <cell r="W9">
            <v>1565852.8619084072</v>
          </cell>
        </row>
        <row r="10">
          <cell r="J10" t="str">
            <v>009: Ostatní konstrukce a práce</v>
          </cell>
          <cell r="R10">
            <v>0</v>
          </cell>
          <cell r="V10">
            <v>2857.05</v>
          </cell>
          <cell r="W10">
            <v>16462.05</v>
          </cell>
        </row>
        <row r="15">
          <cell r="J15" t="str">
            <v>023: Potrubí</v>
          </cell>
          <cell r="R15">
            <v>8.0000000000000002E-3</v>
          </cell>
          <cell r="V15">
            <v>1659</v>
          </cell>
          <cell r="W15">
            <v>9559</v>
          </cell>
        </row>
        <row r="19">
          <cell r="J19" t="str">
            <v>099: Přesun hmot HSV</v>
          </cell>
          <cell r="R19">
            <v>0</v>
          </cell>
          <cell r="V19">
            <v>320.52846</v>
          </cell>
          <cell r="W19">
            <v>1846.8544599999998</v>
          </cell>
        </row>
        <row r="39">
          <cell r="J39" t="str">
            <v>713: Izolace tepelné</v>
          </cell>
          <cell r="R39">
            <v>0.15682242433000004</v>
          </cell>
          <cell r="V39">
            <v>7824.5059353755178</v>
          </cell>
          <cell r="W39">
            <v>45084.058008592285</v>
          </cell>
        </row>
        <row r="122">
          <cell r="J122" t="str">
            <v>721: Vnitřní kanalizace</v>
          </cell>
          <cell r="R122">
            <v>8.7000000000000001E-4</v>
          </cell>
          <cell r="V122">
            <v>171.03592800000001</v>
          </cell>
          <cell r="W122">
            <v>985.49272800000006</v>
          </cell>
        </row>
        <row r="126">
          <cell r="J126" t="str">
            <v>722: Vnitřní vodovod</v>
          </cell>
          <cell r="R126">
            <v>6.409999999999999E-3</v>
          </cell>
          <cell r="V126">
            <v>1674.1466615999998</v>
          </cell>
          <cell r="W126">
            <v>9646.2736216000012</v>
          </cell>
        </row>
        <row r="140">
          <cell r="J140" t="str">
            <v>725: Zařizovací předměty</v>
          </cell>
          <cell r="R140">
            <v>0</v>
          </cell>
          <cell r="V140">
            <v>169.44983999999999</v>
          </cell>
          <cell r="W140">
            <v>976.35383999999999</v>
          </cell>
        </row>
        <row r="147">
          <cell r="J147" t="str">
            <v>731: Ústřední vytápění - kotelny</v>
          </cell>
          <cell r="R147">
            <v>0.28252000000000005</v>
          </cell>
          <cell r="V147">
            <v>99287.691509999975</v>
          </cell>
          <cell r="W147">
            <v>572086.22251000011</v>
          </cell>
        </row>
        <row r="162">
          <cell r="J162" t="str">
            <v>732: Ústřední vytápění - strojovny</v>
          </cell>
          <cell r="R162">
            <v>0.19193200000000005</v>
          </cell>
          <cell r="V162">
            <v>111217.26305592</v>
          </cell>
          <cell r="W162">
            <v>640823.27760792011</v>
          </cell>
        </row>
        <row r="191">
          <cell r="J191" t="str">
            <v>733: Ústřední vytápění - rozvodné potrubí</v>
          </cell>
          <cell r="R191">
            <v>0.33422694117647056</v>
          </cell>
          <cell r="V191">
            <v>11690.827242913907</v>
          </cell>
          <cell r="W191">
            <v>67361.433161551555</v>
          </cell>
        </row>
        <row r="226">
          <cell r="J226" t="str">
            <v>734: Ústřední vytápění - armatury</v>
          </cell>
          <cell r="R226">
            <v>7.2840000000000002E-2</v>
          </cell>
          <cell r="V226">
            <v>11483.197695900002</v>
          </cell>
          <cell r="W226">
            <v>66165.091485899989</v>
          </cell>
        </row>
        <row r="287">
          <cell r="J287" t="str">
            <v>751: Vzduchotechnika</v>
          </cell>
          <cell r="R287">
            <v>0</v>
          </cell>
          <cell r="V287">
            <v>431.22239999999999</v>
          </cell>
          <cell r="W287">
            <v>2484.6624000000002</v>
          </cell>
        </row>
        <row r="292">
          <cell r="J292" t="str">
            <v>767: Konstrukce zámečnické</v>
          </cell>
          <cell r="R292">
            <v>0</v>
          </cell>
          <cell r="V292">
            <v>6977.04</v>
          </cell>
          <cell r="W292">
            <v>40201.040000000001</v>
          </cell>
        </row>
        <row r="296">
          <cell r="J296" t="str">
            <v>783: Nátěry</v>
          </cell>
          <cell r="R296">
            <v>6.4690905472636817E-3</v>
          </cell>
          <cell r="V296">
            <v>507.23887422885571</v>
          </cell>
          <cell r="W296">
            <v>2922.6620848424545</v>
          </cell>
        </row>
        <row r="311">
          <cell r="J311" t="str">
            <v>V01: Průzkumné, geodetické a projektové práce</v>
          </cell>
          <cell r="R311">
            <v>0</v>
          </cell>
          <cell r="V311">
            <v>1575</v>
          </cell>
          <cell r="W311">
            <v>9075</v>
          </cell>
        </row>
        <row r="314">
          <cell r="J314" t="str">
            <v>V03: Zařízení staveniště</v>
          </cell>
          <cell r="R314">
            <v>0</v>
          </cell>
          <cell r="V314">
            <v>1022.6999999999999</v>
          </cell>
          <cell r="W314">
            <v>5892.7</v>
          </cell>
        </row>
        <row r="317">
          <cell r="J317" t="str">
            <v>V04: Inženýrská činnost</v>
          </cell>
          <cell r="R317">
            <v>0</v>
          </cell>
          <cell r="V317">
            <v>9773.19</v>
          </cell>
          <cell r="W317">
            <v>56312.19</v>
          </cell>
        </row>
        <row r="326">
          <cell r="J326" t="str">
            <v>V09: Ostatní náklady</v>
          </cell>
          <cell r="R326">
            <v>0</v>
          </cell>
          <cell r="V326">
            <v>3118.5</v>
          </cell>
          <cell r="W326">
            <v>17968.5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5">
          <cell r="B5" t="str">
            <v>SO 01 - Úřad práce</v>
          </cell>
        </row>
        <row r="7">
          <cell r="C7" t="str">
            <v>CZK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5">
          <cell r="B5" t="str">
            <v>SO 01 - Úřad práce</v>
          </cell>
        </row>
        <row r="7">
          <cell r="C7" t="str">
            <v>CZK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7">
          <cell r="C7" t="str">
            <v>CZK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7">
          <cell r="C7" t="str">
            <v>CZK</v>
          </cell>
        </row>
      </sheetData>
      <sheetData sheetId="1"/>
      <sheetData sheetId="2"/>
      <sheetData sheetId="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 SO 04-UT"/>
      <sheetName val="Rekapitulace SO 04-UTa"/>
      <sheetName val="Položky SO 04-UTa"/>
    </sheetNames>
    <sheetDataSet>
      <sheetData sheetId="0" refreshError="1"/>
      <sheetData sheetId="1" refreshError="1"/>
      <sheetData sheetId="2" refreshError="1">
        <row r="9">
          <cell r="J9" t="str">
            <v>SO4-UT: SO4-UT - KOTELNA - AS-PO</v>
          </cell>
          <cell r="R9">
            <v>0.24153819963750006</v>
          </cell>
          <cell r="V9">
            <v>71671.448835296876</v>
          </cell>
          <cell r="W9">
            <v>412964.06233671063</v>
          </cell>
        </row>
        <row r="10">
          <cell r="J10" t="str">
            <v>713: Izolace tepelné</v>
          </cell>
          <cell r="R10">
            <v>4.2640199637499994E-2</v>
          </cell>
          <cell r="V10">
            <v>905.00059910688094</v>
          </cell>
          <cell r="W10">
            <v>5214.5272615205995</v>
          </cell>
        </row>
        <row r="27">
          <cell r="J27" t="str">
            <v>722: Vnitřní vodovod</v>
          </cell>
          <cell r="R27">
            <v>1.0710000000000001E-2</v>
          </cell>
          <cell r="V27">
            <v>771.51802559999999</v>
          </cell>
          <cell r="W27">
            <v>4445.4133855999999</v>
          </cell>
        </row>
        <row r="36">
          <cell r="J36" t="str">
            <v>731: Ústřední vytápění - kotelny</v>
          </cell>
          <cell r="R36">
            <v>6.744E-2</v>
          </cell>
          <cell r="V36">
            <v>46902.33324</v>
          </cell>
          <cell r="W36">
            <v>270246.77723999997</v>
          </cell>
        </row>
        <row r="47">
          <cell r="J47" t="str">
            <v>732: Ústřední vytápění - strojovny</v>
          </cell>
          <cell r="R47">
            <v>2.7487999999999999E-2</v>
          </cell>
          <cell r="V47">
            <v>5526.96407172</v>
          </cell>
          <cell r="W47">
            <v>31845.840603719993</v>
          </cell>
        </row>
        <row r="59">
          <cell r="J59" t="str">
            <v>733: Ústřední vytápění - rozvodné potrubí</v>
          </cell>
          <cell r="R59">
            <v>6.7659999999999998E-2</v>
          </cell>
          <cell r="V59">
            <v>2287.6495166699997</v>
          </cell>
          <cell r="W59">
            <v>13181.218643669999</v>
          </cell>
        </row>
        <row r="74">
          <cell r="J74" t="str">
            <v>734: Ústřední vytápění - armatury</v>
          </cell>
          <cell r="R74">
            <v>2.4819999999999998E-2</v>
          </cell>
          <cell r="V74">
            <v>2855.6853821999994</v>
          </cell>
          <cell r="W74">
            <v>16454.187202200003</v>
          </cell>
        </row>
        <row r="98">
          <cell r="J98" t="str">
            <v>783: Nátěry</v>
          </cell>
          <cell r="R98">
            <v>7.8000000000000009E-4</v>
          </cell>
          <cell r="V98">
            <v>67.998000000000005</v>
          </cell>
          <cell r="W98">
            <v>391.798</v>
          </cell>
        </row>
        <row r="104">
          <cell r="J104" t="str">
            <v>V01: Průzkumné, geodetické a projektové práce</v>
          </cell>
          <cell r="R104">
            <v>0</v>
          </cell>
          <cell r="V104">
            <v>1575</v>
          </cell>
          <cell r="W104">
            <v>9075</v>
          </cell>
        </row>
        <row r="107">
          <cell r="J107" t="str">
            <v>V03: Zařízení staveniště</v>
          </cell>
          <cell r="R107">
            <v>0</v>
          </cell>
          <cell r="V107">
            <v>1227.24</v>
          </cell>
          <cell r="W107">
            <v>7071.24</v>
          </cell>
        </row>
        <row r="110">
          <cell r="J110" t="str">
            <v>V04: Inženýrská činnost</v>
          </cell>
          <cell r="R110">
            <v>0</v>
          </cell>
          <cell r="V110">
            <v>7431.0599999999995</v>
          </cell>
          <cell r="W110">
            <v>42817.06</v>
          </cell>
        </row>
        <row r="120">
          <cell r="J120" t="str">
            <v>V09: Ostatní náklady</v>
          </cell>
          <cell r="R120">
            <v>0</v>
          </cell>
          <cell r="V120">
            <v>2121</v>
          </cell>
          <cell r="W120">
            <v>12221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 SO 05-UT"/>
      <sheetName val="Rekapitulace SO 05-UTa"/>
      <sheetName val="Položky SO 05-UTa"/>
    </sheetNames>
    <sheetDataSet>
      <sheetData sheetId="0" refreshError="1"/>
      <sheetData sheetId="1" refreshError="1"/>
      <sheetData sheetId="2" refreshError="1">
        <row r="9">
          <cell r="J9" t="str">
            <v>SO5-UT: SO5-UT - KOTELNA - AS-PO</v>
          </cell>
          <cell r="R9">
            <v>1.0610289183299997</v>
          </cell>
          <cell r="V9">
            <v>196221.43581594652</v>
          </cell>
          <cell r="W9">
            <v>1130609.2254156915</v>
          </cell>
        </row>
        <row r="10">
          <cell r="J10" t="str">
            <v>023: Potrubí</v>
          </cell>
          <cell r="R10">
            <v>1.6E-2</v>
          </cell>
          <cell r="V10">
            <v>3318</v>
          </cell>
          <cell r="W10">
            <v>19118</v>
          </cell>
        </row>
        <row r="14">
          <cell r="J14" t="str">
            <v>099: Přesun hmot HSV</v>
          </cell>
          <cell r="R14">
            <v>0</v>
          </cell>
          <cell r="V14">
            <v>626.712492</v>
          </cell>
          <cell r="W14">
            <v>3611.0576920000003</v>
          </cell>
        </row>
        <row r="34">
          <cell r="J34" t="str">
            <v>713: Izolace tepelné</v>
          </cell>
          <cell r="R34">
            <v>0.13896551832999998</v>
          </cell>
          <cell r="V34">
            <v>2027.4913545064501</v>
          </cell>
          <cell r="W34">
            <v>11682.212090251451</v>
          </cell>
        </row>
        <row r="60">
          <cell r="J60" t="str">
            <v>731: Ústřední vytápění - kotelny</v>
          </cell>
          <cell r="R60">
            <v>0.4216700000000001</v>
          </cell>
          <cell r="V60">
            <v>133475.73300599999</v>
          </cell>
          <cell r="W60">
            <v>769074.46160599997</v>
          </cell>
        </row>
        <row r="76">
          <cell r="J76" t="str">
            <v>732: Ústřední vytápění - strojovny</v>
          </cell>
          <cell r="R76">
            <v>0.23059600000000002</v>
          </cell>
          <cell r="V76">
            <v>20849.842104839998</v>
          </cell>
          <cell r="W76">
            <v>120134.80450884</v>
          </cell>
        </row>
        <row r="95">
          <cell r="J95" t="str">
            <v>733: Ústřední vytápění - rozvodné potrubí</v>
          </cell>
          <cell r="R95">
            <v>0.13074</v>
          </cell>
          <cell r="V95">
            <v>2647.7997</v>
          </cell>
          <cell r="W95">
            <v>15256.369699999999</v>
          </cell>
        </row>
        <row r="112">
          <cell r="J112" t="str">
            <v>734: Ústřední vytápění - armatury</v>
          </cell>
          <cell r="R112">
            <v>0.11811999999999999</v>
          </cell>
          <cell r="V112">
            <v>18232.361418599998</v>
          </cell>
          <cell r="W112">
            <v>105053.13007859999</v>
          </cell>
        </row>
        <row r="157">
          <cell r="J157" t="str">
            <v>783: Nátěry</v>
          </cell>
          <cell r="R157">
            <v>4.9373999999999998E-3</v>
          </cell>
          <cell r="V157">
            <v>416.15573999999998</v>
          </cell>
          <cell r="W157">
            <v>2397.8497400000001</v>
          </cell>
        </row>
        <row r="170">
          <cell r="J170" t="str">
            <v>V01: Průzkumné, geodetické a projektové práce</v>
          </cell>
          <cell r="R170">
            <v>0</v>
          </cell>
          <cell r="V170">
            <v>1575</v>
          </cell>
          <cell r="W170">
            <v>9075</v>
          </cell>
        </row>
        <row r="173">
          <cell r="J173" t="str">
            <v>V03: Zařízení staveniště</v>
          </cell>
          <cell r="R173">
            <v>0</v>
          </cell>
          <cell r="V173">
            <v>1227.24</v>
          </cell>
          <cell r="W173">
            <v>7071.24</v>
          </cell>
        </row>
        <row r="176">
          <cell r="J176" t="str">
            <v>V04: Inženýrská činnost</v>
          </cell>
          <cell r="R176">
            <v>0</v>
          </cell>
          <cell r="V176">
            <v>8255.1</v>
          </cell>
          <cell r="W176">
            <v>47565.100000000006</v>
          </cell>
        </row>
        <row r="185">
          <cell r="J185" t="str">
            <v>V09: Ostatní náklady</v>
          </cell>
          <cell r="R185">
            <v>0</v>
          </cell>
          <cell r="V185">
            <v>3570</v>
          </cell>
          <cell r="W185">
            <v>20570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  <sheetName val="Figury"/>
    </sheetNames>
    <sheetDataSet>
      <sheetData sheetId="0">
        <row r="5">
          <cell r="B5" t="str">
            <v>Armáda TO Rančířov</v>
          </cell>
        </row>
        <row r="7">
          <cell r="C7" t="str">
            <v>CZK</v>
          </cell>
        </row>
      </sheetData>
      <sheetData sheetId="1"/>
      <sheetData sheetId="2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Zakazka"/>
    </sheetNames>
    <sheetDataSet>
      <sheetData sheetId="0">
        <row r="7">
          <cell r="C7" t="str">
            <v>CZK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7"/>
  <sheetViews>
    <sheetView zoomScale="85" zoomScaleNormal="85" workbookViewId="0">
      <selection activeCell="K19" sqref="K19"/>
    </sheetView>
  </sheetViews>
  <sheetFormatPr defaultRowHeight="12.75"/>
  <cols>
    <col min="1" max="1" width="15.42578125" style="49" customWidth="1"/>
    <col min="2" max="2" width="46.5703125" customWidth="1"/>
    <col min="3" max="3" width="20.5703125" customWidth="1"/>
    <col min="4" max="4" width="8.5703125" customWidth="1"/>
  </cols>
  <sheetData>
    <row r="1" spans="1:4" s="59" customFormat="1" ht="17.25" customHeight="1">
      <c r="A1" s="49"/>
      <c r="B1" s="583"/>
      <c r="C1" s="583"/>
      <c r="D1" s="583"/>
    </row>
    <row r="2" spans="1:4" ht="36.75" customHeight="1">
      <c r="B2" s="582" t="s">
        <v>121</v>
      </c>
      <c r="C2" s="582"/>
      <c r="D2" s="582"/>
    </row>
    <row r="3" spans="1:4" s="58" customFormat="1" ht="15.75">
      <c r="A3" s="49"/>
      <c r="B3" s="50"/>
    </row>
    <row r="4" spans="1:4" ht="15">
      <c r="B4" s="189" t="s">
        <v>132</v>
      </c>
      <c r="C4" s="380">
        <f>SUM(C5:C10)</f>
        <v>0</v>
      </c>
      <c r="D4" s="194"/>
    </row>
    <row r="5" spans="1:4">
      <c r="A5" s="51"/>
      <c r="B5" s="53" t="s">
        <v>114</v>
      </c>
      <c r="C5" s="379">
        <f>'Krycí list SO 01-UT'!G19</f>
        <v>0</v>
      </c>
      <c r="D5" s="164"/>
    </row>
    <row r="6" spans="1:4">
      <c r="A6" s="52"/>
      <c r="B6" s="53" t="s">
        <v>117</v>
      </c>
      <c r="C6" s="379">
        <f>'Krycí list SO 02-UT'!G19</f>
        <v>0</v>
      </c>
      <c r="D6" s="164"/>
    </row>
    <row r="7" spans="1:4">
      <c r="A7" s="51"/>
      <c r="B7" s="53" t="s">
        <v>118</v>
      </c>
      <c r="C7" s="379">
        <f>'Krycí list SO 03-UT'!G19</f>
        <v>0</v>
      </c>
      <c r="D7" s="164"/>
    </row>
    <row r="8" spans="1:4">
      <c r="A8" s="51"/>
      <c r="B8" s="53" t="s">
        <v>119</v>
      </c>
      <c r="C8" s="379">
        <f>'Krycí list SO 04-UT'!G19</f>
        <v>0</v>
      </c>
      <c r="D8" s="164"/>
    </row>
    <row r="9" spans="1:4">
      <c r="A9" s="51"/>
      <c r="B9" s="53" t="s">
        <v>120</v>
      </c>
      <c r="C9" s="379">
        <f>'Krycí list SO 05-UT'!G19</f>
        <v>0</v>
      </c>
      <c r="D9" s="164"/>
    </row>
    <row r="10" spans="1:4">
      <c r="A10" s="51"/>
      <c r="B10" s="53"/>
      <c r="C10" s="379"/>
      <c r="D10" s="164"/>
    </row>
    <row r="11" spans="1:4" ht="15">
      <c r="A11" s="51"/>
      <c r="B11" s="189" t="s">
        <v>113</v>
      </c>
      <c r="C11" s="380">
        <f>SUM(C12:C16)</f>
        <v>0</v>
      </c>
      <c r="D11" s="195"/>
    </row>
    <row r="12" spans="1:4">
      <c r="A12" s="51"/>
      <c r="B12" s="53" t="s">
        <v>114</v>
      </c>
      <c r="C12" s="381">
        <f>'Krycí list SO 01-Stavba'!G19</f>
        <v>0</v>
      </c>
      <c r="D12" s="165"/>
    </row>
    <row r="13" spans="1:4">
      <c r="A13" s="51"/>
      <c r="B13" s="53" t="s">
        <v>119</v>
      </c>
      <c r="C13" s="381">
        <f>'Krycí list SO 04-Stavba'!G19</f>
        <v>0</v>
      </c>
      <c r="D13" s="166"/>
    </row>
    <row r="14" spans="1:4">
      <c r="A14" s="51"/>
      <c r="B14" s="53" t="s">
        <v>120</v>
      </c>
      <c r="C14" s="381">
        <f>'Krycí list SO 05-Stavba'!G19</f>
        <v>0</v>
      </c>
      <c r="D14" s="166"/>
    </row>
    <row r="15" spans="1:4">
      <c r="A15" s="51"/>
      <c r="B15" s="53" t="s">
        <v>123</v>
      </c>
      <c r="C15" s="379">
        <f>'Krycí list IO 01-Stavba'!G19</f>
        <v>0</v>
      </c>
      <c r="D15" s="166"/>
    </row>
    <row r="16" spans="1:4">
      <c r="A16" s="51"/>
      <c r="B16" s="53" t="s">
        <v>122</v>
      </c>
      <c r="C16" s="381">
        <f>'Krycí list IO 02-Stavba'!G19</f>
        <v>0</v>
      </c>
      <c r="D16" s="166"/>
    </row>
    <row r="17" spans="1:4" s="58" customFormat="1">
      <c r="A17" s="51"/>
      <c r="B17" s="53"/>
      <c r="C17" s="379"/>
      <c r="D17" s="166"/>
    </row>
    <row r="18" spans="1:4" ht="15">
      <c r="A18" s="51"/>
      <c r="B18" s="189" t="s">
        <v>1477</v>
      </c>
      <c r="C18" s="380">
        <f>SUM(C19:C24)</f>
        <v>0</v>
      </c>
      <c r="D18" s="196"/>
    </row>
    <row r="19" spans="1:4">
      <c r="A19" s="51"/>
      <c r="B19" s="53" t="s">
        <v>114</v>
      </c>
      <c r="C19" s="382">
        <f>'Krycí list SO 01 MaR'!G19</f>
        <v>0</v>
      </c>
      <c r="D19" s="166"/>
    </row>
    <row r="20" spans="1:4">
      <c r="A20" s="51"/>
      <c r="B20" s="53" t="s">
        <v>117</v>
      </c>
      <c r="C20" s="382">
        <f>'Krycí list SO 02 MaR'!G19</f>
        <v>0</v>
      </c>
      <c r="D20" s="166"/>
    </row>
    <row r="21" spans="1:4">
      <c r="A21" s="51"/>
      <c r="B21" s="53" t="s">
        <v>118</v>
      </c>
      <c r="C21" s="382">
        <f>'Krycí list SO 03 MaR'!G19</f>
        <v>0</v>
      </c>
      <c r="D21" s="166"/>
    </row>
    <row r="22" spans="1:4">
      <c r="A22" s="51"/>
      <c r="B22" s="53" t="s">
        <v>119</v>
      </c>
      <c r="C22" s="382">
        <f>'Krycí list SO 04 MaR'!G19</f>
        <v>0</v>
      </c>
      <c r="D22" s="166"/>
    </row>
    <row r="23" spans="1:4">
      <c r="A23" s="51"/>
      <c r="B23" s="53" t="s">
        <v>120</v>
      </c>
      <c r="C23" s="382">
        <f>'Krycí list SO 05 MaR'!G19</f>
        <v>0</v>
      </c>
      <c r="D23" s="166"/>
    </row>
    <row r="24" spans="1:4">
      <c r="A24" s="51"/>
      <c r="B24" s="53" t="s">
        <v>107</v>
      </c>
      <c r="C24" s="382">
        <f>'Krycí list IO 03 MaR'!G19</f>
        <v>0</v>
      </c>
      <c r="D24" s="166"/>
    </row>
    <row r="25" spans="1:4" s="58" customFormat="1">
      <c r="A25" s="51"/>
      <c r="B25" s="53"/>
      <c r="C25" s="382"/>
      <c r="D25" s="166"/>
    </row>
    <row r="26" spans="1:4" s="58" customFormat="1" ht="15">
      <c r="A26" s="51"/>
      <c r="B26" s="189" t="s">
        <v>1478</v>
      </c>
      <c r="C26" s="380">
        <f>SUM(C27:C32)</f>
        <v>0</v>
      </c>
      <c r="D26" s="195"/>
    </row>
    <row r="27" spans="1:4" s="59" customFormat="1">
      <c r="A27" s="51"/>
      <c r="B27" s="53" t="s">
        <v>114</v>
      </c>
      <c r="C27" s="379">
        <f>'Krycí list SO 01 Plyn'!G19</f>
        <v>0</v>
      </c>
      <c r="D27" s="166"/>
    </row>
    <row r="28" spans="1:4" s="59" customFormat="1">
      <c r="A28" s="51"/>
      <c r="B28" s="53" t="s">
        <v>118</v>
      </c>
      <c r="C28" s="379">
        <f>'Krycí list SO 03 Plyn'!G19</f>
        <v>0</v>
      </c>
      <c r="D28" s="166"/>
    </row>
    <row r="29" spans="1:4" s="59" customFormat="1">
      <c r="A29" s="51"/>
      <c r="B29" s="53" t="s">
        <v>119</v>
      </c>
      <c r="C29" s="379">
        <f>'Krycí list SO 04 Plyn'!G19</f>
        <v>0</v>
      </c>
      <c r="D29" s="166"/>
    </row>
    <row r="30" spans="1:4" s="59" customFormat="1">
      <c r="A30" s="51"/>
      <c r="B30" s="53" t="s">
        <v>120</v>
      </c>
      <c r="C30" s="379">
        <f>'Krycí list SO 05 Plyn'!G19</f>
        <v>0</v>
      </c>
      <c r="D30" s="166"/>
    </row>
    <row r="31" spans="1:4" s="59" customFormat="1">
      <c r="A31" s="51"/>
      <c r="B31" s="53" t="s">
        <v>123</v>
      </c>
      <c r="C31" s="381">
        <f>'Krycí list IO 01 Plyn'!G19</f>
        <v>0</v>
      </c>
      <c r="D31" s="54"/>
    </row>
    <row r="32" spans="1:4" s="59" customFormat="1">
      <c r="A32" s="51"/>
      <c r="B32" s="53" t="s">
        <v>122</v>
      </c>
      <c r="C32" s="379">
        <f>'Krycí list IO 02 Plyn'!G19</f>
        <v>0</v>
      </c>
      <c r="D32" s="166"/>
    </row>
    <row r="33" spans="1:4" s="59" customFormat="1">
      <c r="A33" s="51"/>
      <c r="B33" s="53"/>
      <c r="C33" s="383"/>
      <c r="D33" s="166"/>
    </row>
    <row r="34" spans="1:4" s="58" customFormat="1" ht="13.5" thickBot="1">
      <c r="A34" s="51"/>
      <c r="B34" s="167"/>
      <c r="C34" s="168"/>
      <c r="D34" s="169"/>
    </row>
    <row r="35" spans="1:4" ht="15.75">
      <c r="B35" s="190" t="s">
        <v>139</v>
      </c>
      <c r="C35" s="191">
        <f>C11+C26+C4+C18</f>
        <v>0</v>
      </c>
      <c r="D35" s="197"/>
    </row>
    <row r="36" spans="1:4" s="59" customFormat="1" ht="16.5" thickBot="1">
      <c r="A36" s="528"/>
      <c r="B36" s="538" t="s">
        <v>718</v>
      </c>
      <c r="C36" s="539">
        <f>0.21*C35</f>
        <v>0</v>
      </c>
      <c r="D36" s="540"/>
    </row>
    <row r="37" spans="1:4" s="59" customFormat="1" ht="15.75">
      <c r="A37" s="528"/>
      <c r="B37" s="190" t="s">
        <v>140</v>
      </c>
      <c r="C37" s="191">
        <f>C35+C36</f>
        <v>0</v>
      </c>
      <c r="D37" s="197"/>
    </row>
    <row r="38" spans="1:4" s="59" customFormat="1" ht="15.75">
      <c r="A38" s="49"/>
      <c r="B38" s="55"/>
      <c r="C38" s="60"/>
      <c r="D38" s="60"/>
    </row>
    <row r="39" spans="1:4" s="59" customFormat="1" ht="21.75" customHeight="1">
      <c r="A39" s="49"/>
      <c r="B39" s="171" t="s">
        <v>629</v>
      </c>
      <c r="C39" s="60"/>
      <c r="D39" s="60"/>
    </row>
    <row r="40" spans="1:4" s="59" customFormat="1" ht="37.5" customHeight="1">
      <c r="A40" s="49"/>
      <c r="B40" s="584" t="s">
        <v>630</v>
      </c>
      <c r="C40" s="584"/>
      <c r="D40" s="584"/>
    </row>
    <row r="41" spans="1:4" s="59" customFormat="1" ht="21.75" customHeight="1">
      <c r="A41" s="49"/>
      <c r="B41" s="584" t="s">
        <v>1919</v>
      </c>
      <c r="C41" s="584"/>
      <c r="D41" s="584"/>
    </row>
    <row r="42" spans="1:4">
      <c r="B42" s="9"/>
      <c r="C42" s="57"/>
    </row>
    <row r="43" spans="1:4" ht="24.75" customHeight="1">
      <c r="B43" s="585" t="s">
        <v>111</v>
      </c>
      <c r="C43" s="585"/>
      <c r="D43" s="541"/>
    </row>
    <row r="44" spans="1:4">
      <c r="B44" s="9"/>
    </row>
    <row r="45" spans="1:4">
      <c r="B45" s="9"/>
    </row>
    <row r="56" spans="3:3" ht="18.75">
      <c r="C56" s="56"/>
    </row>
    <row r="57" spans="3:3">
      <c r="C57" s="9"/>
    </row>
    <row r="58" spans="3:3">
      <c r="C58" s="9"/>
    </row>
    <row r="59" spans="3:3">
      <c r="C59" s="9"/>
    </row>
    <row r="60" spans="3:3">
      <c r="C60" s="9"/>
    </row>
    <row r="61" spans="3:3">
      <c r="C61" s="9"/>
    </row>
    <row r="62" spans="3:3">
      <c r="C62" s="9"/>
    </row>
    <row r="67" spans="3:3" ht="18.75">
      <c r="C67" s="56"/>
    </row>
  </sheetData>
  <mergeCells count="5">
    <mergeCell ref="B2:D2"/>
    <mergeCell ref="B1:D1"/>
    <mergeCell ref="B40:D40"/>
    <mergeCell ref="B43:C43"/>
    <mergeCell ref="B41:D41"/>
  </mergeCells>
  <pageMargins left="0.70866141732283472" right="0.70866141732283472" top="0.78740157480314965" bottom="0.78740157480314965" header="0.31496062992125984" footer="0.31496062992125984"/>
  <pageSetup paperSize="9" scale="88" fitToHeight="7" orientation="portrait" useFirstPageNumber="1" r:id="rId1"/>
  <headerFooter>
    <oddFooter>&amp;C&amp;P</oddFooter>
    <firstFooter>&amp;C&amp;P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B152"/>
  <sheetViews>
    <sheetView topLeftCell="F85" zoomScaleNormal="100" zoomScaleSheetLayoutView="100" workbookViewId="0">
      <selection activeCell="AA10" sqref="AA10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8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8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8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8" ht="15">
      <c r="F4" s="638" t="s">
        <v>1757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8" ht="15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</row>
    <row r="6" spans="1:28" ht="21.6" customHeight="1">
      <c r="F6" s="638" t="s">
        <v>793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8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8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8" s="236" customFormat="1" ht="18.75" customHeight="1">
      <c r="F9" s="237"/>
      <c r="G9" s="238"/>
      <c r="H9" s="239"/>
      <c r="I9" s="239"/>
      <c r="J9" s="573" t="s">
        <v>1953</v>
      </c>
      <c r="K9" s="238"/>
      <c r="L9" s="240"/>
      <c r="M9" s="241"/>
      <c r="N9" s="240"/>
      <c r="O9" s="241"/>
      <c r="P9" s="213">
        <f>SUBTOTAL(9,P10:P112)</f>
        <v>0</v>
      </c>
      <c r="Q9" s="242"/>
      <c r="R9" s="214">
        <f>SUBTOTAL(9,R10:R112)</f>
        <v>0.1042607</v>
      </c>
      <c r="S9" s="241"/>
      <c r="T9" s="214">
        <f>SUBTOTAL(9,T10:T112)</f>
        <v>0.74633999999999989</v>
      </c>
      <c r="U9" s="243" t="s">
        <v>155</v>
      </c>
      <c r="V9" s="213">
        <f>SUBTOTAL(9,V10:V112)</f>
        <v>0</v>
      </c>
      <c r="W9" s="213">
        <f>SUBTOTAL(9,W10:W112)</f>
        <v>0</v>
      </c>
      <c r="X9" s="244"/>
      <c r="Y9" s="245"/>
      <c r="Z9" s="245"/>
      <c r="AB9" s="574"/>
    </row>
    <row r="10" spans="1:28" s="246" customFormat="1" ht="16.5" customHeight="1" outlineLevel="1">
      <c r="F10" s="247"/>
      <c r="G10" s="232"/>
      <c r="H10" s="248"/>
      <c r="I10" s="248"/>
      <c r="J10" s="569" t="s">
        <v>199</v>
      </c>
      <c r="K10" s="232"/>
      <c r="L10" s="249"/>
      <c r="M10" s="250"/>
      <c r="N10" s="249"/>
      <c r="O10" s="250"/>
      <c r="P10" s="217">
        <f>SUBTOTAL(9,P11:P24)</f>
        <v>0</v>
      </c>
      <c r="Q10" s="251"/>
      <c r="R10" s="218">
        <f>SUBTOTAL(9,R11:R24)</f>
        <v>1.1550700000000001E-2</v>
      </c>
      <c r="S10" s="250"/>
      <c r="T10" s="218">
        <f>SUBTOTAL(9,T11:T24)</f>
        <v>0</v>
      </c>
      <c r="U10" s="252" t="s">
        <v>155</v>
      </c>
      <c r="V10" s="217">
        <f>SUBTOTAL(9,V11:V24)</f>
        <v>0</v>
      </c>
      <c r="W10" s="217">
        <f>SUBTOTAL(9,W11:W24)</f>
        <v>0</v>
      </c>
      <c r="X10" s="253"/>
      <c r="Y10" s="233"/>
      <c r="Z10" s="233"/>
    </row>
    <row r="11" spans="1:28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261</v>
      </c>
      <c r="I11" s="523"/>
      <c r="J11" s="568" t="s">
        <v>262</v>
      </c>
      <c r="K11" s="522" t="s">
        <v>49</v>
      </c>
      <c r="L11" s="536">
        <v>11.600000000000001</v>
      </c>
      <c r="M11" s="537"/>
      <c r="N11" s="536">
        <f>L11*(1+M11/100)</f>
        <v>11.600000000000001</v>
      </c>
      <c r="O11" s="537"/>
      <c r="P11" s="458">
        <f>N11*O11</f>
        <v>0</v>
      </c>
      <c r="Q11" s="466">
        <v>2.7999999999999998E-4</v>
      </c>
      <c r="R11" s="467">
        <f>N11*Q11</f>
        <v>3.248E-3</v>
      </c>
      <c r="S11" s="466"/>
      <c r="T11" s="467">
        <f>N11*S11</f>
        <v>0</v>
      </c>
      <c r="U11" s="458">
        <v>21</v>
      </c>
      <c r="V11" s="458">
        <f>P11*(U11/100)</f>
        <v>0</v>
      </c>
      <c r="W11" s="458">
        <f>P11+V11</f>
        <v>0</v>
      </c>
      <c r="X11" s="524"/>
      <c r="Y11" s="523" t="s">
        <v>719</v>
      </c>
      <c r="Z11" s="523" t="s">
        <v>60</v>
      </c>
    </row>
    <row r="12" spans="1:28" s="262" customFormat="1" ht="11.25" outlineLevel="3">
      <c r="F12" s="263"/>
      <c r="G12" s="264"/>
      <c r="H12" s="264"/>
      <c r="I12" s="264"/>
      <c r="J12" s="571" t="s">
        <v>720</v>
      </c>
      <c r="K12" s="264"/>
      <c r="L12" s="266">
        <v>9.6000000000000014</v>
      </c>
      <c r="M12" s="267"/>
      <c r="N12" s="268"/>
      <c r="O12" s="267"/>
      <c r="P12" s="269"/>
      <c r="Q12" s="270"/>
      <c r="R12" s="267"/>
      <c r="S12" s="267"/>
      <c r="T12" s="267"/>
      <c r="U12" s="271" t="s">
        <v>155</v>
      </c>
      <c r="V12" s="267"/>
      <c r="W12" s="267"/>
      <c r="X12" s="265"/>
      <c r="Y12" s="264"/>
      <c r="Z12" s="264"/>
    </row>
    <row r="13" spans="1:28" s="262" customFormat="1" ht="11.25" outlineLevel="3">
      <c r="F13" s="263"/>
      <c r="G13" s="264"/>
      <c r="H13" s="264"/>
      <c r="I13" s="264"/>
      <c r="J13" s="571" t="s">
        <v>721</v>
      </c>
      <c r="K13" s="264"/>
      <c r="L13" s="266">
        <v>2</v>
      </c>
      <c r="M13" s="267"/>
      <c r="N13" s="268"/>
      <c r="O13" s="267"/>
      <c r="P13" s="269"/>
      <c r="Q13" s="270"/>
      <c r="R13" s="267"/>
      <c r="S13" s="267"/>
      <c r="T13" s="267"/>
      <c r="U13" s="271" t="s">
        <v>155</v>
      </c>
      <c r="V13" s="267"/>
      <c r="W13" s="267"/>
      <c r="X13" s="265"/>
      <c r="Y13" s="264"/>
      <c r="Z13" s="264"/>
    </row>
    <row r="14" spans="1:28" s="254" customFormat="1" ht="24" outlineLevel="2">
      <c r="F14" s="521">
        <v>2</v>
      </c>
      <c r="G14" s="522" t="s">
        <v>162</v>
      </c>
      <c r="H14" s="523" t="s">
        <v>265</v>
      </c>
      <c r="I14" s="523"/>
      <c r="J14" s="568" t="s">
        <v>266</v>
      </c>
      <c r="K14" s="522" t="s">
        <v>49</v>
      </c>
      <c r="L14" s="536">
        <v>2.4000000000000004</v>
      </c>
      <c r="M14" s="537"/>
      <c r="N14" s="536">
        <f>L14*(1+M14/100)</f>
        <v>2.4000000000000004</v>
      </c>
      <c r="O14" s="537"/>
      <c r="P14" s="458">
        <f>N14*O14</f>
        <v>0</v>
      </c>
      <c r="Q14" s="466">
        <v>4.2000000000000002E-4</v>
      </c>
      <c r="R14" s="467">
        <f>N14*Q14</f>
        <v>1.0080000000000002E-3</v>
      </c>
      <c r="S14" s="466"/>
      <c r="T14" s="467">
        <f>N14*S14</f>
        <v>0</v>
      </c>
      <c r="U14" s="458">
        <v>21</v>
      </c>
      <c r="V14" s="458">
        <f>P14*(U14/100)</f>
        <v>0</v>
      </c>
      <c r="W14" s="458">
        <f>P14+V14</f>
        <v>0</v>
      </c>
      <c r="X14" s="524"/>
      <c r="Y14" s="523" t="s">
        <v>719</v>
      </c>
      <c r="Z14" s="523" t="s">
        <v>60</v>
      </c>
    </row>
    <row r="15" spans="1:28" s="262" customFormat="1" ht="11.25" outlineLevel="3">
      <c r="F15" s="263"/>
      <c r="G15" s="264"/>
      <c r="H15" s="264"/>
      <c r="I15" s="264"/>
      <c r="J15" s="571" t="s">
        <v>722</v>
      </c>
      <c r="K15" s="264"/>
      <c r="L15" s="266">
        <v>2.4000000000000004</v>
      </c>
      <c r="M15" s="267"/>
      <c r="N15" s="268"/>
      <c r="O15" s="267"/>
      <c r="P15" s="269"/>
      <c r="Q15" s="270"/>
      <c r="R15" s="267"/>
      <c r="S15" s="267"/>
      <c r="T15" s="267"/>
      <c r="U15" s="271" t="s">
        <v>155</v>
      </c>
      <c r="V15" s="267"/>
      <c r="W15" s="267"/>
      <c r="X15" s="265"/>
      <c r="Y15" s="264"/>
      <c r="Z15" s="264"/>
    </row>
    <row r="16" spans="1:28" s="254" customFormat="1" ht="12" outlineLevel="2">
      <c r="F16" s="521">
        <v>3</v>
      </c>
      <c r="G16" s="522" t="s">
        <v>176</v>
      </c>
      <c r="H16" s="523" t="s">
        <v>268</v>
      </c>
      <c r="I16" s="523"/>
      <c r="J16" s="568" t="s">
        <v>269</v>
      </c>
      <c r="K16" s="522" t="s">
        <v>49</v>
      </c>
      <c r="L16" s="536">
        <v>14</v>
      </c>
      <c r="M16" s="537">
        <v>15</v>
      </c>
      <c r="N16" s="536">
        <f>L16*(1+M16/100)</f>
        <v>16.099999999999998</v>
      </c>
      <c r="O16" s="537"/>
      <c r="P16" s="458">
        <f>N16*O16</f>
        <v>0</v>
      </c>
      <c r="Q16" s="466">
        <v>3.7100000000000002E-4</v>
      </c>
      <c r="R16" s="467">
        <f>N16*Q16</f>
        <v>5.9730999999999994E-3</v>
      </c>
      <c r="S16" s="466"/>
      <c r="T16" s="467">
        <f>N16*S16</f>
        <v>0</v>
      </c>
      <c r="U16" s="458">
        <v>21</v>
      </c>
      <c r="V16" s="458">
        <f>P16*(U16/100)</f>
        <v>0</v>
      </c>
      <c r="W16" s="458">
        <f>P16+V16</f>
        <v>0</v>
      </c>
      <c r="X16" s="524"/>
      <c r="Y16" s="523" t="s">
        <v>719</v>
      </c>
      <c r="Z16" s="523" t="s">
        <v>60</v>
      </c>
    </row>
    <row r="17" spans="6:26" s="262" customFormat="1" ht="11.25" outlineLevel="3">
      <c r="F17" s="263"/>
      <c r="G17" s="264"/>
      <c r="H17" s="264"/>
      <c r="I17" s="264"/>
      <c r="J17" s="571" t="s">
        <v>723</v>
      </c>
      <c r="K17" s="264"/>
      <c r="L17" s="266">
        <v>12</v>
      </c>
      <c r="M17" s="267"/>
      <c r="N17" s="268"/>
      <c r="O17" s="267"/>
      <c r="P17" s="269"/>
      <c r="Q17" s="270"/>
      <c r="R17" s="267"/>
      <c r="S17" s="267"/>
      <c r="T17" s="267"/>
      <c r="U17" s="271" t="s">
        <v>155</v>
      </c>
      <c r="V17" s="267"/>
      <c r="W17" s="267"/>
      <c r="X17" s="265"/>
      <c r="Y17" s="264"/>
      <c r="Z17" s="264"/>
    </row>
    <row r="18" spans="6:26" s="262" customFormat="1" ht="11.25" outlineLevel="3">
      <c r="F18" s="263"/>
      <c r="G18" s="264"/>
      <c r="H18" s="264"/>
      <c r="I18" s="264"/>
      <c r="J18" s="571" t="s">
        <v>724</v>
      </c>
      <c r="K18" s="264"/>
      <c r="L18" s="266">
        <v>2</v>
      </c>
      <c r="M18" s="267"/>
      <c r="N18" s="268"/>
      <c r="O18" s="267"/>
      <c r="P18" s="269"/>
      <c r="Q18" s="270"/>
      <c r="R18" s="267"/>
      <c r="S18" s="267"/>
      <c r="T18" s="267"/>
      <c r="U18" s="271" t="s">
        <v>155</v>
      </c>
      <c r="V18" s="267"/>
      <c r="W18" s="267"/>
      <c r="X18" s="265"/>
      <c r="Y18" s="264"/>
      <c r="Z18" s="264"/>
    </row>
    <row r="19" spans="6:26" s="254" customFormat="1" ht="24" outlineLevel="2">
      <c r="F19" s="521">
        <v>4</v>
      </c>
      <c r="G19" s="522" t="s">
        <v>162</v>
      </c>
      <c r="H19" s="523" t="s">
        <v>272</v>
      </c>
      <c r="I19" s="523"/>
      <c r="J19" s="568" t="s">
        <v>273</v>
      </c>
      <c r="K19" s="522" t="s">
        <v>49</v>
      </c>
      <c r="L19" s="536">
        <v>1</v>
      </c>
      <c r="M19" s="537"/>
      <c r="N19" s="536">
        <f>L19*(1+M19/100)</f>
        <v>1</v>
      </c>
      <c r="O19" s="537"/>
      <c r="P19" s="458">
        <f>N19*O19</f>
        <v>0</v>
      </c>
      <c r="Q19" s="466">
        <v>4.2000000000000002E-4</v>
      </c>
      <c r="R19" s="467">
        <f>N19*Q19</f>
        <v>4.2000000000000002E-4</v>
      </c>
      <c r="S19" s="466"/>
      <c r="T19" s="467">
        <f>N19*S19</f>
        <v>0</v>
      </c>
      <c r="U19" s="458">
        <v>21</v>
      </c>
      <c r="V19" s="458">
        <f>P19*(U19/100)</f>
        <v>0</v>
      </c>
      <c r="W19" s="458">
        <f>P19+V19</f>
        <v>0</v>
      </c>
      <c r="X19" s="524"/>
      <c r="Y19" s="523" t="s">
        <v>719</v>
      </c>
      <c r="Z19" s="523" t="s">
        <v>60</v>
      </c>
    </row>
    <row r="20" spans="6:26" s="262" customFormat="1" ht="11.25" outlineLevel="3">
      <c r="F20" s="263"/>
      <c r="G20" s="264"/>
      <c r="H20" s="264"/>
      <c r="I20" s="264"/>
      <c r="J20" s="571" t="s">
        <v>725</v>
      </c>
      <c r="K20" s="264"/>
      <c r="L20" s="266">
        <v>1</v>
      </c>
      <c r="M20" s="267"/>
      <c r="N20" s="268"/>
      <c r="O20" s="267"/>
      <c r="P20" s="269"/>
      <c r="Q20" s="270"/>
      <c r="R20" s="267"/>
      <c r="S20" s="267"/>
      <c r="T20" s="267"/>
      <c r="U20" s="271" t="s">
        <v>155</v>
      </c>
      <c r="V20" s="267"/>
      <c r="W20" s="267"/>
      <c r="X20" s="265"/>
      <c r="Y20" s="264"/>
      <c r="Z20" s="264"/>
    </row>
    <row r="21" spans="6:26" s="254" customFormat="1" ht="12" outlineLevel="2">
      <c r="F21" s="521">
        <v>5</v>
      </c>
      <c r="G21" s="522" t="s">
        <v>176</v>
      </c>
      <c r="H21" s="523" t="s">
        <v>681</v>
      </c>
      <c r="I21" s="523"/>
      <c r="J21" s="568" t="s">
        <v>682</v>
      </c>
      <c r="K21" s="522" t="s">
        <v>49</v>
      </c>
      <c r="L21" s="536">
        <v>1</v>
      </c>
      <c r="M21" s="537">
        <v>15</v>
      </c>
      <c r="N21" s="536">
        <f>L21*(1+M21/100)</f>
        <v>1.1499999999999999</v>
      </c>
      <c r="O21" s="537"/>
      <c r="P21" s="458">
        <f>N21*O21</f>
        <v>0</v>
      </c>
      <c r="Q21" s="466">
        <v>7.8399999999999997E-4</v>
      </c>
      <c r="R21" s="467">
        <f>N21*Q21</f>
        <v>9.0159999999999991E-4</v>
      </c>
      <c r="S21" s="466"/>
      <c r="T21" s="467">
        <f>N21*S21</f>
        <v>0</v>
      </c>
      <c r="U21" s="458">
        <v>21</v>
      </c>
      <c r="V21" s="458">
        <f>P21*(U21/100)</f>
        <v>0</v>
      </c>
      <c r="W21" s="458">
        <f>P21+V21</f>
        <v>0</v>
      </c>
      <c r="X21" s="524"/>
      <c r="Y21" s="523" t="s">
        <v>719</v>
      </c>
      <c r="Z21" s="523" t="s">
        <v>60</v>
      </c>
    </row>
    <row r="22" spans="6:26" s="262" customFormat="1" ht="11.25" outlineLevel="3">
      <c r="F22" s="263"/>
      <c r="G22" s="264"/>
      <c r="H22" s="264"/>
      <c r="I22" s="264"/>
      <c r="J22" s="571" t="s">
        <v>725</v>
      </c>
      <c r="K22" s="264"/>
      <c r="L22" s="266">
        <v>1</v>
      </c>
      <c r="M22" s="267"/>
      <c r="N22" s="268"/>
      <c r="O22" s="267"/>
      <c r="P22" s="269"/>
      <c r="Q22" s="270"/>
      <c r="R22" s="267"/>
      <c r="S22" s="267"/>
      <c r="T22" s="267"/>
      <c r="U22" s="271" t="s">
        <v>155</v>
      </c>
      <c r="V22" s="267"/>
      <c r="W22" s="267"/>
      <c r="X22" s="265"/>
      <c r="Y22" s="264"/>
      <c r="Z22" s="264"/>
    </row>
    <row r="23" spans="6:26" s="254" customFormat="1" ht="12" outlineLevel="2">
      <c r="F23" s="521">
        <v>6</v>
      </c>
      <c r="G23" s="522" t="s">
        <v>162</v>
      </c>
      <c r="H23" s="523" t="s">
        <v>64</v>
      </c>
      <c r="I23" s="523"/>
      <c r="J23" s="568" t="s">
        <v>305</v>
      </c>
      <c r="K23" s="522" t="s">
        <v>65</v>
      </c>
      <c r="L23" s="536">
        <v>1.77</v>
      </c>
      <c r="M23" s="537">
        <v>0</v>
      </c>
      <c r="N23" s="536">
        <f>L23*(1+M23/100)</f>
        <v>1.77</v>
      </c>
      <c r="O23" s="537"/>
      <c r="P23" s="458">
        <f>N23*O23</f>
        <v>0</v>
      </c>
      <c r="Q23" s="466"/>
      <c r="R23" s="467">
        <f>N23*Q23</f>
        <v>0</v>
      </c>
      <c r="S23" s="466"/>
      <c r="T23" s="467">
        <f>N23*S23</f>
        <v>0</v>
      </c>
      <c r="U23" s="458">
        <v>21</v>
      </c>
      <c r="V23" s="458">
        <f>P23*(U23/100)</f>
        <v>0</v>
      </c>
      <c r="W23" s="458">
        <f>P23+V23</f>
        <v>0</v>
      </c>
      <c r="X23" s="524"/>
      <c r="Y23" s="523" t="s">
        <v>719</v>
      </c>
      <c r="Z23" s="523" t="s">
        <v>60</v>
      </c>
    </row>
    <row r="24" spans="6:26" s="272" customFormat="1" ht="12.75" customHeight="1" outlineLevel="2">
      <c r="F24" s="273"/>
      <c r="G24" s="274"/>
      <c r="H24" s="274"/>
      <c r="I24" s="274"/>
      <c r="J24" s="570"/>
      <c r="K24" s="274"/>
      <c r="L24" s="276"/>
      <c r="M24" s="277"/>
      <c r="N24" s="276"/>
      <c r="O24" s="277"/>
      <c r="P24" s="278"/>
      <c r="Q24" s="279"/>
      <c r="R24" s="277"/>
      <c r="S24" s="277"/>
      <c r="T24" s="277"/>
      <c r="U24" s="280" t="s">
        <v>155</v>
      </c>
      <c r="V24" s="277"/>
      <c r="W24" s="277"/>
      <c r="X24" s="277"/>
      <c r="Y24" s="274"/>
      <c r="Z24" s="274"/>
    </row>
    <row r="25" spans="6:26" s="246" customFormat="1" ht="16.5" customHeight="1" outlineLevel="1">
      <c r="F25" s="247"/>
      <c r="G25" s="232"/>
      <c r="H25" s="248"/>
      <c r="I25" s="248"/>
      <c r="J25" s="569" t="s">
        <v>306</v>
      </c>
      <c r="K25" s="232"/>
      <c r="L25" s="249"/>
      <c r="M25" s="250"/>
      <c r="N25" s="249"/>
      <c r="O25" s="250"/>
      <c r="P25" s="217">
        <f>SUBTOTAL(9,P26:P28)</f>
        <v>0</v>
      </c>
      <c r="Q25" s="251"/>
      <c r="R25" s="218">
        <f>SUBTOTAL(9,R26:R28)</f>
        <v>2.8999999999999998E-3</v>
      </c>
      <c r="S25" s="250"/>
      <c r="T25" s="218">
        <f>SUBTOTAL(9,T26:T28)</f>
        <v>0</v>
      </c>
      <c r="U25" s="252" t="s">
        <v>155</v>
      </c>
      <c r="V25" s="217">
        <f>SUBTOTAL(9,V26:V28)</f>
        <v>0</v>
      </c>
      <c r="W25" s="217">
        <f>SUBTOTAL(9,W26:W28)</f>
        <v>0</v>
      </c>
      <c r="X25" s="253"/>
      <c r="Y25" s="233"/>
      <c r="Z25" s="233"/>
    </row>
    <row r="26" spans="6:26" s="254" customFormat="1" ht="12" outlineLevel="2">
      <c r="F26" s="521">
        <v>1</v>
      </c>
      <c r="G26" s="522" t="s">
        <v>162</v>
      </c>
      <c r="H26" s="523" t="s">
        <v>307</v>
      </c>
      <c r="I26" s="523"/>
      <c r="J26" s="568" t="s">
        <v>308</v>
      </c>
      <c r="K26" s="522" t="s">
        <v>49</v>
      </c>
      <c r="L26" s="536">
        <v>10</v>
      </c>
      <c r="M26" s="537">
        <v>0</v>
      </c>
      <c r="N26" s="536">
        <f>L26*(1+M26/100)</f>
        <v>10</v>
      </c>
      <c r="O26" s="537"/>
      <c r="P26" s="458">
        <f>N26*O26</f>
        <v>0</v>
      </c>
      <c r="Q26" s="466">
        <v>2.9E-4</v>
      </c>
      <c r="R26" s="467">
        <f>N26*Q26</f>
        <v>2.8999999999999998E-3</v>
      </c>
      <c r="S26" s="466"/>
      <c r="T26" s="467">
        <f>N26*S26</f>
        <v>0</v>
      </c>
      <c r="U26" s="458">
        <v>21</v>
      </c>
      <c r="V26" s="458">
        <f>P26*(U26/100)</f>
        <v>0</v>
      </c>
      <c r="W26" s="458">
        <f>P26+V26</f>
        <v>0</v>
      </c>
      <c r="X26" s="524"/>
      <c r="Y26" s="523" t="s">
        <v>719</v>
      </c>
      <c r="Z26" s="523" t="s">
        <v>103</v>
      </c>
    </row>
    <row r="27" spans="6:26" s="254" customFormat="1" ht="12" outlineLevel="2">
      <c r="F27" s="521">
        <v>2</v>
      </c>
      <c r="G27" s="522" t="s">
        <v>162</v>
      </c>
      <c r="H27" s="523" t="s">
        <v>106</v>
      </c>
      <c r="I27" s="523"/>
      <c r="J27" s="568" t="s">
        <v>309</v>
      </c>
      <c r="K27" s="522" t="s">
        <v>65</v>
      </c>
      <c r="L27" s="536">
        <v>1.68</v>
      </c>
      <c r="M27" s="537">
        <v>0</v>
      </c>
      <c r="N27" s="536">
        <f>L27*(1+M27/100)</f>
        <v>1.68</v>
      </c>
      <c r="O27" s="537"/>
      <c r="P27" s="458">
        <f>N27*O27</f>
        <v>0</v>
      </c>
      <c r="Q27" s="466"/>
      <c r="R27" s="467">
        <f>N27*Q27</f>
        <v>0</v>
      </c>
      <c r="S27" s="466"/>
      <c r="T27" s="467">
        <f>N27*S27</f>
        <v>0</v>
      </c>
      <c r="U27" s="458">
        <v>21</v>
      </c>
      <c r="V27" s="458">
        <f>P27*(U27/100)</f>
        <v>0</v>
      </c>
      <c r="W27" s="458">
        <f>P27+V27</f>
        <v>0</v>
      </c>
      <c r="X27" s="524"/>
      <c r="Y27" s="523" t="s">
        <v>719</v>
      </c>
      <c r="Z27" s="523" t="s">
        <v>103</v>
      </c>
    </row>
    <row r="28" spans="6:26" s="272" customFormat="1" ht="12.75" customHeight="1" outlineLevel="2">
      <c r="F28" s="273"/>
      <c r="G28" s="274"/>
      <c r="H28" s="274"/>
      <c r="I28" s="274"/>
      <c r="J28" s="570"/>
      <c r="K28" s="274"/>
      <c r="L28" s="276"/>
      <c r="M28" s="277"/>
      <c r="N28" s="276"/>
      <c r="O28" s="277"/>
      <c r="P28" s="278"/>
      <c r="Q28" s="279"/>
      <c r="R28" s="277"/>
      <c r="S28" s="277"/>
      <c r="T28" s="277"/>
      <c r="U28" s="280" t="s">
        <v>155</v>
      </c>
      <c r="V28" s="277"/>
      <c r="W28" s="277"/>
      <c r="X28" s="277"/>
      <c r="Y28" s="274"/>
      <c r="Z28" s="274"/>
    </row>
    <row r="29" spans="6:26" s="246" customFormat="1" ht="16.5" customHeight="1" outlineLevel="1">
      <c r="F29" s="247"/>
      <c r="G29" s="232"/>
      <c r="H29" s="248"/>
      <c r="I29" s="248"/>
      <c r="J29" s="569" t="s">
        <v>340</v>
      </c>
      <c r="K29" s="232"/>
      <c r="L29" s="249"/>
      <c r="M29" s="250"/>
      <c r="N29" s="249"/>
      <c r="O29" s="250"/>
      <c r="P29" s="217">
        <f>SUBTOTAL(9,P30:P38)</f>
        <v>0</v>
      </c>
      <c r="Q29" s="251"/>
      <c r="R29" s="218">
        <f>SUBTOTAL(9,R30:R38)</f>
        <v>4.3800000000000002E-3</v>
      </c>
      <c r="S29" s="250"/>
      <c r="T29" s="218">
        <f>SUBTOTAL(9,T30:T38)</f>
        <v>0.44</v>
      </c>
      <c r="U29" s="252" t="s">
        <v>155</v>
      </c>
      <c r="V29" s="217">
        <f>SUBTOTAL(9,V30:V38)</f>
        <v>0</v>
      </c>
      <c r="W29" s="217">
        <f>SUBTOTAL(9,W30:W38)</f>
        <v>0</v>
      </c>
      <c r="X29" s="253"/>
      <c r="Y29" s="233"/>
      <c r="Z29" s="233"/>
    </row>
    <row r="30" spans="6:26" s="254" customFormat="1" ht="12" outlineLevel="2">
      <c r="F30" s="521">
        <v>1</v>
      </c>
      <c r="G30" s="522" t="s">
        <v>162</v>
      </c>
      <c r="H30" s="523" t="s">
        <v>726</v>
      </c>
      <c r="I30" s="523"/>
      <c r="J30" s="568" t="s">
        <v>727</v>
      </c>
      <c r="K30" s="522" t="s">
        <v>46</v>
      </c>
      <c r="L30" s="536">
        <v>2</v>
      </c>
      <c r="M30" s="537">
        <v>0</v>
      </c>
      <c r="N30" s="536">
        <f t="shared" ref="N30:N37" si="0">L30*(1+M30/100)</f>
        <v>2</v>
      </c>
      <c r="O30" s="537"/>
      <c r="P30" s="458">
        <f t="shared" ref="P30:P37" si="1">N30*O30</f>
        <v>0</v>
      </c>
      <c r="Q30" s="466">
        <v>1.7000000000000001E-4</v>
      </c>
      <c r="R30" s="467">
        <f t="shared" ref="R30:R37" si="2">N30*Q30</f>
        <v>3.4000000000000002E-4</v>
      </c>
      <c r="S30" s="466">
        <v>0.22</v>
      </c>
      <c r="T30" s="467">
        <f t="shared" ref="T30:T37" si="3">N30*S30</f>
        <v>0.44</v>
      </c>
      <c r="U30" s="458">
        <v>21</v>
      </c>
      <c r="V30" s="458">
        <f t="shared" ref="V30:V37" si="4">P30*(U30/100)</f>
        <v>0</v>
      </c>
      <c r="W30" s="458">
        <f t="shared" ref="W30:W37" si="5">P30+V30</f>
        <v>0</v>
      </c>
      <c r="X30" s="524" t="s">
        <v>313</v>
      </c>
      <c r="Y30" s="523" t="s">
        <v>719</v>
      </c>
      <c r="Z30" s="523" t="s">
        <v>99</v>
      </c>
    </row>
    <row r="31" spans="6:26" s="254" customFormat="1" ht="24" outlineLevel="2">
      <c r="F31" s="521">
        <v>2</v>
      </c>
      <c r="G31" s="522" t="s">
        <v>162</v>
      </c>
      <c r="H31" s="523" t="s">
        <v>349</v>
      </c>
      <c r="I31" s="523"/>
      <c r="J31" s="568" t="s">
        <v>350</v>
      </c>
      <c r="K31" s="522" t="s">
        <v>47</v>
      </c>
      <c r="L31" s="536">
        <v>0.44</v>
      </c>
      <c r="M31" s="537">
        <v>0</v>
      </c>
      <c r="N31" s="536">
        <f t="shared" si="0"/>
        <v>0.44</v>
      </c>
      <c r="O31" s="537"/>
      <c r="P31" s="458">
        <f t="shared" si="1"/>
        <v>0</v>
      </c>
      <c r="Q31" s="466"/>
      <c r="R31" s="467">
        <f t="shared" si="2"/>
        <v>0</v>
      </c>
      <c r="S31" s="466"/>
      <c r="T31" s="467">
        <f t="shared" si="3"/>
        <v>0</v>
      </c>
      <c r="U31" s="458">
        <v>21</v>
      </c>
      <c r="V31" s="458">
        <f t="shared" si="4"/>
        <v>0</v>
      </c>
      <c r="W31" s="458">
        <f t="shared" si="5"/>
        <v>0</v>
      </c>
      <c r="X31" s="524"/>
      <c r="Y31" s="523" t="s">
        <v>719</v>
      </c>
      <c r="Z31" s="523" t="s">
        <v>99</v>
      </c>
    </row>
    <row r="32" spans="6:26" s="254" customFormat="1" ht="24" outlineLevel="2">
      <c r="F32" s="521">
        <v>3</v>
      </c>
      <c r="G32" s="522" t="s">
        <v>162</v>
      </c>
      <c r="H32" s="523" t="s">
        <v>728</v>
      </c>
      <c r="I32" s="523"/>
      <c r="J32" s="568" t="s">
        <v>729</v>
      </c>
      <c r="K32" s="522" t="s">
        <v>90</v>
      </c>
      <c r="L32" s="536">
        <v>1</v>
      </c>
      <c r="M32" s="537">
        <v>0</v>
      </c>
      <c r="N32" s="536">
        <f t="shared" si="0"/>
        <v>1</v>
      </c>
      <c r="O32" s="537"/>
      <c r="P32" s="458">
        <f t="shared" si="1"/>
        <v>0</v>
      </c>
      <c r="Q32" s="466">
        <v>2.5500000000000002E-3</v>
      </c>
      <c r="R32" s="467">
        <f t="shared" si="2"/>
        <v>2.5500000000000002E-3</v>
      </c>
      <c r="S32" s="466"/>
      <c r="T32" s="467">
        <f t="shared" si="3"/>
        <v>0</v>
      </c>
      <c r="U32" s="458">
        <v>21</v>
      </c>
      <c r="V32" s="458">
        <f t="shared" si="4"/>
        <v>0</v>
      </c>
      <c r="W32" s="458">
        <f t="shared" si="5"/>
        <v>0</v>
      </c>
      <c r="X32" s="524"/>
      <c r="Y32" s="523" t="s">
        <v>719</v>
      </c>
      <c r="Z32" s="523" t="s">
        <v>99</v>
      </c>
    </row>
    <row r="33" spans="6:26" s="254" customFormat="1" ht="24" outlineLevel="2">
      <c r="F33" s="521">
        <v>4</v>
      </c>
      <c r="G33" s="522" t="s">
        <v>176</v>
      </c>
      <c r="H33" s="523" t="s">
        <v>730</v>
      </c>
      <c r="I33" s="523"/>
      <c r="J33" s="568" t="s">
        <v>731</v>
      </c>
      <c r="K33" s="522" t="s">
        <v>46</v>
      </c>
      <c r="L33" s="536">
        <v>1</v>
      </c>
      <c r="M33" s="537">
        <v>0</v>
      </c>
      <c r="N33" s="536">
        <f t="shared" si="0"/>
        <v>1</v>
      </c>
      <c r="O33" s="537"/>
      <c r="P33" s="458">
        <f t="shared" si="1"/>
        <v>0</v>
      </c>
      <c r="Q33" s="466"/>
      <c r="R33" s="467">
        <f t="shared" si="2"/>
        <v>0</v>
      </c>
      <c r="S33" s="466"/>
      <c r="T33" s="467">
        <f t="shared" si="3"/>
        <v>0</v>
      </c>
      <c r="U33" s="458">
        <v>21</v>
      </c>
      <c r="V33" s="458">
        <f t="shared" si="4"/>
        <v>0</v>
      </c>
      <c r="W33" s="458">
        <f t="shared" si="5"/>
        <v>0</v>
      </c>
      <c r="X33" s="524"/>
      <c r="Y33" s="523" t="s">
        <v>719</v>
      </c>
      <c r="Z33" s="523" t="s">
        <v>99</v>
      </c>
    </row>
    <row r="34" spans="6:26" s="254" customFormat="1" ht="36" outlineLevel="2">
      <c r="F34" s="521">
        <v>5</v>
      </c>
      <c r="G34" s="522" t="s">
        <v>162</v>
      </c>
      <c r="H34" s="523" t="s">
        <v>732</v>
      </c>
      <c r="I34" s="523"/>
      <c r="J34" s="568" t="s">
        <v>733</v>
      </c>
      <c r="K34" s="522" t="s">
        <v>90</v>
      </c>
      <c r="L34" s="536">
        <v>1</v>
      </c>
      <c r="M34" s="537"/>
      <c r="N34" s="536">
        <f t="shared" si="0"/>
        <v>1</v>
      </c>
      <c r="O34" s="537"/>
      <c r="P34" s="458">
        <f t="shared" si="1"/>
        <v>0</v>
      </c>
      <c r="Q34" s="466">
        <v>1.49E-3</v>
      </c>
      <c r="R34" s="467">
        <f t="shared" si="2"/>
        <v>1.49E-3</v>
      </c>
      <c r="S34" s="466"/>
      <c r="T34" s="467">
        <f t="shared" si="3"/>
        <v>0</v>
      </c>
      <c r="U34" s="458">
        <v>21</v>
      </c>
      <c r="V34" s="458">
        <f t="shared" si="4"/>
        <v>0</v>
      </c>
      <c r="W34" s="458">
        <f t="shared" si="5"/>
        <v>0</v>
      </c>
      <c r="X34" s="524"/>
      <c r="Y34" s="523" t="s">
        <v>719</v>
      </c>
      <c r="Z34" s="523" t="s">
        <v>99</v>
      </c>
    </row>
    <row r="35" spans="6:26" s="254" customFormat="1" ht="24" outlineLevel="2">
      <c r="F35" s="521">
        <v>6</v>
      </c>
      <c r="G35" s="522" t="s">
        <v>162</v>
      </c>
      <c r="H35" s="523" t="s">
        <v>361</v>
      </c>
      <c r="I35" s="523"/>
      <c r="J35" s="568" t="s">
        <v>734</v>
      </c>
      <c r="K35" s="522" t="s">
        <v>46</v>
      </c>
      <c r="L35" s="536">
        <v>1</v>
      </c>
      <c r="M35" s="537"/>
      <c r="N35" s="536">
        <f t="shared" si="0"/>
        <v>1</v>
      </c>
      <c r="O35" s="537"/>
      <c r="P35" s="458">
        <f t="shared" si="1"/>
        <v>0</v>
      </c>
      <c r="Q35" s="466"/>
      <c r="R35" s="467">
        <f t="shared" si="2"/>
        <v>0</v>
      </c>
      <c r="S35" s="466"/>
      <c r="T35" s="467">
        <f t="shared" si="3"/>
        <v>0</v>
      </c>
      <c r="U35" s="458">
        <v>21</v>
      </c>
      <c r="V35" s="458">
        <f t="shared" si="4"/>
        <v>0</v>
      </c>
      <c r="W35" s="458">
        <f t="shared" si="5"/>
        <v>0</v>
      </c>
      <c r="X35" s="524"/>
      <c r="Y35" s="523" t="s">
        <v>719</v>
      </c>
      <c r="Z35" s="523" t="s">
        <v>99</v>
      </c>
    </row>
    <row r="36" spans="6:26" s="254" customFormat="1" ht="36" outlineLevel="2">
      <c r="F36" s="521">
        <v>7</v>
      </c>
      <c r="G36" s="522" t="s">
        <v>162</v>
      </c>
      <c r="H36" s="523" t="s">
        <v>363</v>
      </c>
      <c r="I36" s="523"/>
      <c r="J36" s="568" t="s">
        <v>735</v>
      </c>
      <c r="K36" s="522" t="s">
        <v>46</v>
      </c>
      <c r="L36" s="536">
        <v>1</v>
      </c>
      <c r="M36" s="537"/>
      <c r="N36" s="536">
        <f t="shared" si="0"/>
        <v>1</v>
      </c>
      <c r="O36" s="537"/>
      <c r="P36" s="458">
        <f t="shared" si="1"/>
        <v>0</v>
      </c>
      <c r="Q36" s="466"/>
      <c r="R36" s="467">
        <f t="shared" si="2"/>
        <v>0</v>
      </c>
      <c r="S36" s="466"/>
      <c r="T36" s="467">
        <f t="shared" si="3"/>
        <v>0</v>
      </c>
      <c r="U36" s="458">
        <v>21</v>
      </c>
      <c r="V36" s="458">
        <f t="shared" si="4"/>
        <v>0</v>
      </c>
      <c r="W36" s="458">
        <f t="shared" si="5"/>
        <v>0</v>
      </c>
      <c r="X36" s="524"/>
      <c r="Y36" s="523" t="s">
        <v>719</v>
      </c>
      <c r="Z36" s="523" t="s">
        <v>99</v>
      </c>
    </row>
    <row r="37" spans="6:26" s="254" customFormat="1" ht="12" outlineLevel="2">
      <c r="F37" s="521">
        <v>8</v>
      </c>
      <c r="G37" s="522" t="s">
        <v>162</v>
      </c>
      <c r="H37" s="523" t="s">
        <v>100</v>
      </c>
      <c r="I37" s="523"/>
      <c r="J37" s="568" t="s">
        <v>365</v>
      </c>
      <c r="K37" s="522" t="s">
        <v>65</v>
      </c>
      <c r="L37" s="536">
        <v>2.81</v>
      </c>
      <c r="M37" s="537">
        <v>0</v>
      </c>
      <c r="N37" s="536">
        <f t="shared" si="0"/>
        <v>2.81</v>
      </c>
      <c r="O37" s="537"/>
      <c r="P37" s="458">
        <f t="shared" si="1"/>
        <v>0</v>
      </c>
      <c r="Q37" s="466"/>
      <c r="R37" s="467">
        <f t="shared" si="2"/>
        <v>0</v>
      </c>
      <c r="S37" s="466"/>
      <c r="T37" s="467">
        <f t="shared" si="3"/>
        <v>0</v>
      </c>
      <c r="U37" s="458">
        <v>21</v>
      </c>
      <c r="V37" s="458">
        <f t="shared" si="4"/>
        <v>0</v>
      </c>
      <c r="W37" s="458">
        <f t="shared" si="5"/>
        <v>0</v>
      </c>
      <c r="X37" s="524"/>
      <c r="Y37" s="523" t="s">
        <v>719</v>
      </c>
      <c r="Z37" s="523" t="s">
        <v>99</v>
      </c>
    </row>
    <row r="38" spans="6:26" s="272" customFormat="1" ht="12.75" customHeight="1" outlineLevel="2">
      <c r="F38" s="273"/>
      <c r="G38" s="274"/>
      <c r="H38" s="274"/>
      <c r="I38" s="274"/>
      <c r="J38" s="275"/>
      <c r="K38" s="274"/>
      <c r="L38" s="276"/>
      <c r="M38" s="277"/>
      <c r="N38" s="276"/>
      <c r="O38" s="277"/>
      <c r="P38" s="278"/>
      <c r="Q38" s="279"/>
      <c r="R38" s="277"/>
      <c r="S38" s="277"/>
      <c r="T38" s="277"/>
      <c r="U38" s="280" t="s">
        <v>155</v>
      </c>
      <c r="V38" s="277"/>
      <c r="W38" s="277"/>
      <c r="X38" s="277"/>
      <c r="Y38" s="274"/>
      <c r="Z38" s="274"/>
    </row>
    <row r="39" spans="6:26" s="246" customFormat="1" ht="16.5" customHeight="1" outlineLevel="1">
      <c r="F39" s="247"/>
      <c r="G39" s="232"/>
      <c r="H39" s="248"/>
      <c r="I39" s="248"/>
      <c r="J39" s="248" t="s">
        <v>366</v>
      </c>
      <c r="K39" s="232"/>
      <c r="L39" s="249"/>
      <c r="M39" s="250"/>
      <c r="N39" s="249"/>
      <c r="O39" s="250"/>
      <c r="P39" s="217">
        <f>SUBTOTAL(9,P40:P46)</f>
        <v>0</v>
      </c>
      <c r="Q39" s="251"/>
      <c r="R39" s="218">
        <f>SUBTOTAL(9,R40:R46)</f>
        <v>1.864E-2</v>
      </c>
      <c r="S39" s="250"/>
      <c r="T39" s="218">
        <f>SUBTOTAL(9,T40:T46)</f>
        <v>0.04</v>
      </c>
      <c r="U39" s="252" t="s">
        <v>155</v>
      </c>
      <c r="V39" s="217">
        <f>SUBTOTAL(9,V40:V46)</f>
        <v>0</v>
      </c>
      <c r="W39" s="217">
        <f>SUBTOTAL(9,W40:W46)</f>
        <v>0</v>
      </c>
      <c r="X39" s="253"/>
      <c r="Y39" s="233"/>
      <c r="Z39" s="233"/>
    </row>
    <row r="40" spans="6:26" s="254" customFormat="1" ht="12" outlineLevel="2">
      <c r="F40" s="521">
        <v>1</v>
      </c>
      <c r="G40" s="522" t="s">
        <v>162</v>
      </c>
      <c r="H40" s="523" t="s">
        <v>736</v>
      </c>
      <c r="I40" s="523"/>
      <c r="J40" s="568" t="s">
        <v>737</v>
      </c>
      <c r="K40" s="522" t="s">
        <v>46</v>
      </c>
      <c r="L40" s="536">
        <v>2</v>
      </c>
      <c r="M40" s="537">
        <v>0</v>
      </c>
      <c r="N40" s="536">
        <f t="shared" ref="N40:N45" si="6">L40*(1+M40/100)</f>
        <v>2</v>
      </c>
      <c r="O40" s="537"/>
      <c r="P40" s="458">
        <f t="shared" ref="P40:P45" si="7">N40*O40</f>
        <v>0</v>
      </c>
      <c r="Q40" s="466">
        <v>6.9999999999999994E-5</v>
      </c>
      <c r="R40" s="467">
        <f t="shared" ref="R40:R45" si="8">N40*Q40</f>
        <v>1.3999999999999999E-4</v>
      </c>
      <c r="S40" s="466">
        <v>0.02</v>
      </c>
      <c r="T40" s="467">
        <f t="shared" ref="T40:T45" si="9">N40*S40</f>
        <v>0.04</v>
      </c>
      <c r="U40" s="458">
        <v>21</v>
      </c>
      <c r="V40" s="458">
        <f t="shared" ref="V40:V45" si="10">P40*(U40/100)</f>
        <v>0</v>
      </c>
      <c r="W40" s="458">
        <f t="shared" ref="W40:W45" si="11">P40+V40</f>
        <v>0</v>
      </c>
      <c r="X40" s="524" t="s">
        <v>313</v>
      </c>
      <c r="Y40" s="523" t="s">
        <v>719</v>
      </c>
      <c r="Z40" s="523" t="s">
        <v>61</v>
      </c>
    </row>
    <row r="41" spans="6:26" s="254" customFormat="1" ht="24" outlineLevel="2">
      <c r="F41" s="521">
        <v>2</v>
      </c>
      <c r="G41" s="522" t="s">
        <v>162</v>
      </c>
      <c r="H41" s="523" t="s">
        <v>383</v>
      </c>
      <c r="I41" s="523"/>
      <c r="J41" s="568" t="s">
        <v>384</v>
      </c>
      <c r="K41" s="522" t="s">
        <v>47</v>
      </c>
      <c r="L41" s="536">
        <v>0.04</v>
      </c>
      <c r="M41" s="537">
        <v>0</v>
      </c>
      <c r="N41" s="536">
        <f t="shared" si="6"/>
        <v>0.04</v>
      </c>
      <c r="O41" s="537"/>
      <c r="P41" s="458">
        <f t="shared" si="7"/>
        <v>0</v>
      </c>
      <c r="Q41" s="466"/>
      <c r="R41" s="467">
        <f t="shared" si="8"/>
        <v>0</v>
      </c>
      <c r="S41" s="466"/>
      <c r="T41" s="467">
        <f t="shared" si="9"/>
        <v>0</v>
      </c>
      <c r="U41" s="458">
        <v>21</v>
      </c>
      <c r="V41" s="458">
        <f t="shared" si="10"/>
        <v>0</v>
      </c>
      <c r="W41" s="458">
        <f t="shared" si="11"/>
        <v>0</v>
      </c>
      <c r="X41" s="524"/>
      <c r="Y41" s="523" t="s">
        <v>719</v>
      </c>
      <c r="Z41" s="523" t="s">
        <v>61</v>
      </c>
    </row>
    <row r="42" spans="6:26" s="254" customFormat="1" ht="12" outlineLevel="2">
      <c r="F42" s="521">
        <v>3</v>
      </c>
      <c r="G42" s="522" t="s">
        <v>176</v>
      </c>
      <c r="H42" s="523" t="s">
        <v>398</v>
      </c>
      <c r="I42" s="523"/>
      <c r="J42" s="568" t="s">
        <v>399</v>
      </c>
      <c r="K42" s="522" t="s">
        <v>46</v>
      </c>
      <c r="L42" s="536">
        <v>1</v>
      </c>
      <c r="M42" s="537"/>
      <c r="N42" s="536">
        <f t="shared" si="6"/>
        <v>1</v>
      </c>
      <c r="O42" s="537"/>
      <c r="P42" s="458">
        <f t="shared" si="7"/>
        <v>0</v>
      </c>
      <c r="Q42" s="466"/>
      <c r="R42" s="467">
        <f t="shared" si="8"/>
        <v>0</v>
      </c>
      <c r="S42" s="466"/>
      <c r="T42" s="467">
        <f t="shared" si="9"/>
        <v>0</v>
      </c>
      <c r="U42" s="458">
        <v>21</v>
      </c>
      <c r="V42" s="458">
        <f t="shared" si="10"/>
        <v>0</v>
      </c>
      <c r="W42" s="458">
        <f t="shared" si="11"/>
        <v>0</v>
      </c>
      <c r="X42" s="524"/>
      <c r="Y42" s="523" t="s">
        <v>719</v>
      </c>
      <c r="Z42" s="523" t="s">
        <v>61</v>
      </c>
    </row>
    <row r="43" spans="6:26" s="254" customFormat="1" ht="24" outlineLevel="2">
      <c r="F43" s="521">
        <v>4</v>
      </c>
      <c r="G43" s="522" t="s">
        <v>176</v>
      </c>
      <c r="H43" s="523" t="s">
        <v>738</v>
      </c>
      <c r="I43" s="523"/>
      <c r="J43" s="568" t="s">
        <v>739</v>
      </c>
      <c r="K43" s="522" t="s">
        <v>46</v>
      </c>
      <c r="L43" s="536">
        <v>1</v>
      </c>
      <c r="M43" s="537">
        <v>0</v>
      </c>
      <c r="N43" s="536">
        <f t="shared" si="6"/>
        <v>1</v>
      </c>
      <c r="O43" s="537"/>
      <c r="P43" s="458">
        <f t="shared" si="7"/>
        <v>0</v>
      </c>
      <c r="Q43" s="466">
        <v>7.1999999999999998E-3</v>
      </c>
      <c r="R43" s="467">
        <f t="shared" si="8"/>
        <v>7.1999999999999998E-3</v>
      </c>
      <c r="S43" s="466"/>
      <c r="T43" s="467">
        <f t="shared" si="9"/>
        <v>0</v>
      </c>
      <c r="U43" s="458">
        <v>21</v>
      </c>
      <c r="V43" s="458">
        <f t="shared" si="10"/>
        <v>0</v>
      </c>
      <c r="W43" s="458">
        <f t="shared" si="11"/>
        <v>0</v>
      </c>
      <c r="X43" s="524"/>
      <c r="Y43" s="523" t="s">
        <v>719</v>
      </c>
      <c r="Z43" s="523" t="s">
        <v>61</v>
      </c>
    </row>
    <row r="44" spans="6:26" s="254" customFormat="1" ht="12" outlineLevel="2">
      <c r="F44" s="521">
        <v>5</v>
      </c>
      <c r="G44" s="522" t="s">
        <v>162</v>
      </c>
      <c r="H44" s="523" t="s">
        <v>68</v>
      </c>
      <c r="I44" s="523"/>
      <c r="J44" s="568" t="s">
        <v>397</v>
      </c>
      <c r="K44" s="522" t="s">
        <v>90</v>
      </c>
      <c r="L44" s="536">
        <v>10</v>
      </c>
      <c r="M44" s="537"/>
      <c r="N44" s="536">
        <f t="shared" si="6"/>
        <v>10</v>
      </c>
      <c r="O44" s="537"/>
      <c r="P44" s="458">
        <f t="shared" si="7"/>
        <v>0</v>
      </c>
      <c r="Q44" s="466">
        <v>1.1299999999999999E-3</v>
      </c>
      <c r="R44" s="467">
        <f t="shared" si="8"/>
        <v>1.1299999999999999E-2</v>
      </c>
      <c r="S44" s="466"/>
      <c r="T44" s="467">
        <f t="shared" si="9"/>
        <v>0</v>
      </c>
      <c r="U44" s="458">
        <v>21</v>
      </c>
      <c r="V44" s="458">
        <f t="shared" si="10"/>
        <v>0</v>
      </c>
      <c r="W44" s="458">
        <f t="shared" si="11"/>
        <v>0</v>
      </c>
      <c r="X44" s="524"/>
      <c r="Y44" s="523" t="s">
        <v>719</v>
      </c>
      <c r="Z44" s="523" t="s">
        <v>61</v>
      </c>
    </row>
    <row r="45" spans="6:26" s="254" customFormat="1" ht="12" outlineLevel="2">
      <c r="F45" s="521">
        <v>6</v>
      </c>
      <c r="G45" s="522" t="s">
        <v>162</v>
      </c>
      <c r="H45" s="523" t="s">
        <v>69</v>
      </c>
      <c r="I45" s="523"/>
      <c r="J45" s="568" t="s">
        <v>411</v>
      </c>
      <c r="K45" s="522" t="s">
        <v>65</v>
      </c>
      <c r="L45" s="536">
        <v>1.52</v>
      </c>
      <c r="M45" s="537">
        <v>0</v>
      </c>
      <c r="N45" s="536">
        <f t="shared" si="6"/>
        <v>1.52</v>
      </c>
      <c r="O45" s="537"/>
      <c r="P45" s="458">
        <f t="shared" si="7"/>
        <v>0</v>
      </c>
      <c r="Q45" s="466"/>
      <c r="R45" s="467">
        <f t="shared" si="8"/>
        <v>0</v>
      </c>
      <c r="S45" s="466"/>
      <c r="T45" s="467">
        <f t="shared" si="9"/>
        <v>0</v>
      </c>
      <c r="U45" s="458">
        <v>21</v>
      </c>
      <c r="V45" s="458">
        <f t="shared" si="10"/>
        <v>0</v>
      </c>
      <c r="W45" s="458">
        <f t="shared" si="11"/>
        <v>0</v>
      </c>
      <c r="X45" s="524"/>
      <c r="Y45" s="523" t="s">
        <v>719</v>
      </c>
      <c r="Z45" s="523" t="s">
        <v>61</v>
      </c>
    </row>
    <row r="46" spans="6:26" s="272" customFormat="1" ht="12.75" customHeight="1" outlineLevel="2">
      <c r="F46" s="273"/>
      <c r="G46" s="274"/>
      <c r="H46" s="274"/>
      <c r="I46" s="274"/>
      <c r="J46" s="570"/>
      <c r="K46" s="274"/>
      <c r="L46" s="276"/>
      <c r="M46" s="277"/>
      <c r="N46" s="276"/>
      <c r="O46" s="277"/>
      <c r="P46" s="278"/>
      <c r="Q46" s="279"/>
      <c r="R46" s="277"/>
      <c r="S46" s="277"/>
      <c r="T46" s="277"/>
      <c r="U46" s="280" t="s">
        <v>155</v>
      </c>
      <c r="V46" s="277"/>
      <c r="W46" s="277"/>
      <c r="X46" s="277"/>
      <c r="Y46" s="274"/>
      <c r="Z46" s="274"/>
    </row>
    <row r="47" spans="6:26" s="246" customFormat="1" ht="16.5" customHeight="1" outlineLevel="1">
      <c r="F47" s="247"/>
      <c r="G47" s="232"/>
      <c r="H47" s="248"/>
      <c r="I47" s="248"/>
      <c r="J47" s="569" t="s">
        <v>412</v>
      </c>
      <c r="K47" s="232"/>
      <c r="L47" s="249"/>
      <c r="M47" s="250"/>
      <c r="N47" s="249"/>
      <c r="O47" s="250"/>
      <c r="P47" s="217">
        <f>SUBTOTAL(9,P48:P66)</f>
        <v>0</v>
      </c>
      <c r="Q47" s="251"/>
      <c r="R47" s="218">
        <f>SUBTOTAL(9,R48:R66)</f>
        <v>6.1199999999999991E-2</v>
      </c>
      <c r="S47" s="250"/>
      <c r="T47" s="218">
        <f>SUBTOTAL(9,T48:T66)</f>
        <v>9.1740000000000002E-2</v>
      </c>
      <c r="U47" s="252" t="s">
        <v>155</v>
      </c>
      <c r="V47" s="217">
        <f>SUBTOTAL(9,V48:V66)</f>
        <v>0</v>
      </c>
      <c r="W47" s="217">
        <f>SUBTOTAL(9,W48:W66)</f>
        <v>0</v>
      </c>
      <c r="X47" s="253"/>
      <c r="Y47" s="233"/>
      <c r="Z47" s="233"/>
    </row>
    <row r="48" spans="6:26" s="254" customFormat="1" ht="12" outlineLevel="2">
      <c r="F48" s="521">
        <v>2</v>
      </c>
      <c r="G48" s="522" t="s">
        <v>162</v>
      </c>
      <c r="H48" s="523" t="s">
        <v>742</v>
      </c>
      <c r="I48" s="523"/>
      <c r="J48" s="568" t="s">
        <v>743</v>
      </c>
      <c r="K48" s="522" t="s">
        <v>49</v>
      </c>
      <c r="L48" s="536">
        <v>24</v>
      </c>
      <c r="M48" s="537">
        <v>0</v>
      </c>
      <c r="N48" s="536">
        <f>L48*(1+M48/100)</f>
        <v>24</v>
      </c>
      <c r="O48" s="537"/>
      <c r="P48" s="458">
        <f>N48*O48</f>
        <v>0</v>
      </c>
      <c r="Q48" s="466">
        <v>2.0000000000000002E-5</v>
      </c>
      <c r="R48" s="467">
        <f>N48*Q48</f>
        <v>4.8000000000000007E-4</v>
      </c>
      <c r="S48" s="466">
        <v>3.2000000000000002E-3</v>
      </c>
      <c r="T48" s="467">
        <f>N48*S48</f>
        <v>7.6800000000000007E-2</v>
      </c>
      <c r="U48" s="458">
        <v>21</v>
      </c>
      <c r="V48" s="458">
        <f>P48*(U48/100)</f>
        <v>0</v>
      </c>
      <c r="W48" s="458">
        <f>P48+V48</f>
        <v>0</v>
      </c>
      <c r="X48" s="524" t="s">
        <v>313</v>
      </c>
      <c r="Y48" s="523" t="s">
        <v>719</v>
      </c>
      <c r="Z48" s="523" t="s">
        <v>58</v>
      </c>
    </row>
    <row r="49" spans="6:26" s="262" customFormat="1" ht="11.25" outlineLevel="3">
      <c r="F49" s="263"/>
      <c r="G49" s="264"/>
      <c r="H49" s="264"/>
      <c r="I49" s="264"/>
      <c r="J49" s="571" t="s">
        <v>744</v>
      </c>
      <c r="K49" s="264"/>
      <c r="L49" s="266">
        <v>12</v>
      </c>
      <c r="M49" s="267"/>
      <c r="N49" s="268"/>
      <c r="O49" s="267"/>
      <c r="P49" s="269"/>
      <c r="Q49" s="270"/>
      <c r="R49" s="267"/>
      <c r="S49" s="267"/>
      <c r="T49" s="267"/>
      <c r="U49" s="271" t="s">
        <v>155</v>
      </c>
      <c r="V49" s="267"/>
      <c r="W49" s="267"/>
      <c r="X49" s="265"/>
      <c r="Y49" s="264"/>
      <c r="Z49" s="264"/>
    </row>
    <row r="50" spans="6:26" s="262" customFormat="1" ht="11.25" outlineLevel="3">
      <c r="F50" s="263"/>
      <c r="G50" s="264"/>
      <c r="H50" s="264"/>
      <c r="I50" s="264"/>
      <c r="J50" s="571" t="s">
        <v>745</v>
      </c>
      <c r="K50" s="264"/>
      <c r="L50" s="266">
        <v>12</v>
      </c>
      <c r="M50" s="267"/>
      <c r="N50" s="268"/>
      <c r="O50" s="267"/>
      <c r="P50" s="269"/>
      <c r="Q50" s="270"/>
      <c r="R50" s="267"/>
      <c r="S50" s="267"/>
      <c r="T50" s="267"/>
      <c r="U50" s="271" t="s">
        <v>155</v>
      </c>
      <c r="V50" s="267"/>
      <c r="W50" s="267"/>
      <c r="X50" s="265"/>
      <c r="Y50" s="264"/>
      <c r="Z50" s="264"/>
    </row>
    <row r="51" spans="6:26" s="254" customFormat="1" ht="12" outlineLevel="2">
      <c r="F51" s="521">
        <v>3</v>
      </c>
      <c r="G51" s="522" t="s">
        <v>162</v>
      </c>
      <c r="H51" s="523" t="s">
        <v>416</v>
      </c>
      <c r="I51" s="523"/>
      <c r="J51" s="568" t="s">
        <v>417</v>
      </c>
      <c r="K51" s="522" t="s">
        <v>49</v>
      </c>
      <c r="L51" s="536">
        <v>2</v>
      </c>
      <c r="M51" s="537">
        <v>0</v>
      </c>
      <c r="N51" s="536">
        <f>L51*(1+M51/100)</f>
        <v>2</v>
      </c>
      <c r="O51" s="537"/>
      <c r="P51" s="458">
        <f>N51*O51</f>
        <v>0</v>
      </c>
      <c r="Q51" s="466">
        <v>5.0000000000000002E-5</v>
      </c>
      <c r="R51" s="467">
        <f>N51*Q51</f>
        <v>1E-4</v>
      </c>
      <c r="S51" s="466">
        <v>5.3200000000000001E-3</v>
      </c>
      <c r="T51" s="467">
        <f>N51*S51</f>
        <v>1.064E-2</v>
      </c>
      <c r="U51" s="458">
        <v>21</v>
      </c>
      <c r="V51" s="458">
        <f>P51*(U51/100)</f>
        <v>0</v>
      </c>
      <c r="W51" s="458">
        <f>P51+V51</f>
        <v>0</v>
      </c>
      <c r="X51" s="524" t="s">
        <v>313</v>
      </c>
      <c r="Y51" s="523" t="s">
        <v>719</v>
      </c>
      <c r="Z51" s="523" t="s">
        <v>58</v>
      </c>
    </row>
    <row r="52" spans="6:26" s="262" customFormat="1" ht="11.25" outlineLevel="3">
      <c r="F52" s="263"/>
      <c r="G52" s="264"/>
      <c r="H52" s="264"/>
      <c r="I52" s="264"/>
      <c r="J52" s="571" t="s">
        <v>746</v>
      </c>
      <c r="K52" s="264"/>
      <c r="L52" s="266">
        <v>2</v>
      </c>
      <c r="M52" s="267"/>
      <c r="N52" s="268"/>
      <c r="O52" s="267"/>
      <c r="P52" s="269"/>
      <c r="Q52" s="270"/>
      <c r="R52" s="267"/>
      <c r="S52" s="267"/>
      <c r="T52" s="267"/>
      <c r="U52" s="271" t="s">
        <v>155</v>
      </c>
      <c r="V52" s="267"/>
      <c r="W52" s="267"/>
      <c r="X52" s="265"/>
      <c r="Y52" s="264"/>
      <c r="Z52" s="264"/>
    </row>
    <row r="53" spans="6:26" s="254" customFormat="1" ht="24" outlineLevel="2">
      <c r="F53" s="521">
        <v>4</v>
      </c>
      <c r="G53" s="522" t="s">
        <v>162</v>
      </c>
      <c r="H53" s="523" t="s">
        <v>427</v>
      </c>
      <c r="I53" s="523"/>
      <c r="J53" s="568" t="s">
        <v>428</v>
      </c>
      <c r="K53" s="522" t="s">
        <v>46</v>
      </c>
      <c r="L53" s="536">
        <v>2</v>
      </c>
      <c r="M53" s="537"/>
      <c r="N53" s="536">
        <f>L53*(1+M53/100)</f>
        <v>2</v>
      </c>
      <c r="O53" s="537"/>
      <c r="P53" s="458">
        <f>N53*O53</f>
        <v>0</v>
      </c>
      <c r="Q53" s="466">
        <v>2.0000000000000002E-5</v>
      </c>
      <c r="R53" s="467">
        <f>N53*Q53</f>
        <v>4.0000000000000003E-5</v>
      </c>
      <c r="S53" s="466">
        <v>2.15E-3</v>
      </c>
      <c r="T53" s="467">
        <f>N53*S53</f>
        <v>4.3E-3</v>
      </c>
      <c r="U53" s="458">
        <v>21</v>
      </c>
      <c r="V53" s="458">
        <f>P53*(U53/100)</f>
        <v>0</v>
      </c>
      <c r="W53" s="458">
        <f>P53+V53</f>
        <v>0</v>
      </c>
      <c r="X53" s="524" t="s">
        <v>313</v>
      </c>
      <c r="Y53" s="523" t="s">
        <v>719</v>
      </c>
      <c r="Z53" s="523" t="s">
        <v>58</v>
      </c>
    </row>
    <row r="54" spans="6:26" s="254" customFormat="1" ht="24" outlineLevel="2">
      <c r="F54" s="521">
        <v>5</v>
      </c>
      <c r="G54" s="522" t="s">
        <v>162</v>
      </c>
      <c r="H54" s="523" t="s">
        <v>435</v>
      </c>
      <c r="I54" s="523"/>
      <c r="J54" s="568" t="s">
        <v>436</v>
      </c>
      <c r="K54" s="522" t="s">
        <v>47</v>
      </c>
      <c r="L54" s="536">
        <v>9.1740000000000002E-2</v>
      </c>
      <c r="M54" s="537">
        <v>0</v>
      </c>
      <c r="N54" s="536">
        <f>L54*(1+M54/100)</f>
        <v>9.1740000000000002E-2</v>
      </c>
      <c r="O54" s="537"/>
      <c r="P54" s="458">
        <f>N54*O54</f>
        <v>0</v>
      </c>
      <c r="Q54" s="466"/>
      <c r="R54" s="467">
        <f>N54*Q54</f>
        <v>0</v>
      </c>
      <c r="S54" s="466"/>
      <c r="T54" s="467">
        <f>N54*S54</f>
        <v>0</v>
      </c>
      <c r="U54" s="458">
        <v>21</v>
      </c>
      <c r="V54" s="458">
        <f>P54*(U54/100)</f>
        <v>0</v>
      </c>
      <c r="W54" s="458">
        <f>P54+V54</f>
        <v>0</v>
      </c>
      <c r="X54" s="524"/>
      <c r="Y54" s="523" t="s">
        <v>719</v>
      </c>
      <c r="Z54" s="523" t="s">
        <v>58</v>
      </c>
    </row>
    <row r="55" spans="6:26" s="254" customFormat="1" ht="24" outlineLevel="2">
      <c r="F55" s="521">
        <v>6</v>
      </c>
      <c r="G55" s="522" t="s">
        <v>162</v>
      </c>
      <c r="H55" s="523" t="s">
        <v>747</v>
      </c>
      <c r="I55" s="523"/>
      <c r="J55" s="568" t="s">
        <v>748</v>
      </c>
      <c r="K55" s="522" t="s">
        <v>49</v>
      </c>
      <c r="L55" s="536">
        <v>2</v>
      </c>
      <c r="M55" s="537">
        <v>0</v>
      </c>
      <c r="N55" s="536">
        <f>L55*(1+M55/100)</f>
        <v>2</v>
      </c>
      <c r="O55" s="537"/>
      <c r="P55" s="458">
        <f>N55*O55</f>
        <v>0</v>
      </c>
      <c r="Q55" s="466">
        <v>1.99E-3</v>
      </c>
      <c r="R55" s="467">
        <f>N55*Q55</f>
        <v>3.98E-3</v>
      </c>
      <c r="S55" s="466"/>
      <c r="T55" s="467">
        <f>N55*S55</f>
        <v>0</v>
      </c>
      <c r="U55" s="458">
        <v>21</v>
      </c>
      <c r="V55" s="458">
        <f>P55*(U55/100)</f>
        <v>0</v>
      </c>
      <c r="W55" s="458">
        <f>P55+V55</f>
        <v>0</v>
      </c>
      <c r="X55" s="524"/>
      <c r="Y55" s="523" t="s">
        <v>719</v>
      </c>
      <c r="Z55" s="523" t="s">
        <v>58</v>
      </c>
    </row>
    <row r="56" spans="6:26" s="262" customFormat="1" ht="11.25" outlineLevel="3">
      <c r="F56" s="263"/>
      <c r="G56" s="264"/>
      <c r="H56" s="264"/>
      <c r="I56" s="264"/>
      <c r="J56" s="571" t="s">
        <v>749</v>
      </c>
      <c r="K56" s="264"/>
      <c r="L56" s="266">
        <v>2</v>
      </c>
      <c r="M56" s="267"/>
      <c r="N56" s="268"/>
      <c r="O56" s="267"/>
      <c r="P56" s="269"/>
      <c r="Q56" s="270"/>
      <c r="R56" s="267"/>
      <c r="S56" s="267"/>
      <c r="T56" s="267"/>
      <c r="U56" s="271" t="s">
        <v>155</v>
      </c>
      <c r="V56" s="267"/>
      <c r="W56" s="267"/>
      <c r="X56" s="265"/>
      <c r="Y56" s="264"/>
      <c r="Z56" s="264"/>
    </row>
    <row r="57" spans="6:26" s="254" customFormat="1" ht="24" outlineLevel="2">
      <c r="F57" s="521">
        <v>7</v>
      </c>
      <c r="G57" s="522" t="s">
        <v>162</v>
      </c>
      <c r="H57" s="523" t="s">
        <v>439</v>
      </c>
      <c r="I57" s="523"/>
      <c r="J57" s="568" t="s">
        <v>440</v>
      </c>
      <c r="K57" s="522" t="s">
        <v>49</v>
      </c>
      <c r="L57" s="536">
        <v>4</v>
      </c>
      <c r="M57" s="537">
        <v>0</v>
      </c>
      <c r="N57" s="536">
        <f>L57*(1+M57/100)</f>
        <v>4</v>
      </c>
      <c r="O57" s="537"/>
      <c r="P57" s="458">
        <f>N57*O57</f>
        <v>0</v>
      </c>
      <c r="Q57" s="466">
        <v>2.96E-3</v>
      </c>
      <c r="R57" s="467">
        <f>N57*Q57</f>
        <v>1.184E-2</v>
      </c>
      <c r="S57" s="466"/>
      <c r="T57" s="467">
        <f>N57*S57</f>
        <v>0</v>
      </c>
      <c r="U57" s="458">
        <v>21</v>
      </c>
      <c r="V57" s="458">
        <f>P57*(U57/100)</f>
        <v>0</v>
      </c>
      <c r="W57" s="458">
        <f>P57+V57</f>
        <v>0</v>
      </c>
      <c r="X57" s="524"/>
      <c r="Y57" s="523" t="s">
        <v>719</v>
      </c>
      <c r="Z57" s="523" t="s">
        <v>58</v>
      </c>
    </row>
    <row r="58" spans="6:26" s="262" customFormat="1" ht="11.25" outlineLevel="3">
      <c r="F58" s="263"/>
      <c r="G58" s="264"/>
      <c r="H58" s="264"/>
      <c r="I58" s="264"/>
      <c r="J58" s="571" t="s">
        <v>750</v>
      </c>
      <c r="K58" s="264"/>
      <c r="L58" s="266">
        <v>4</v>
      </c>
      <c r="M58" s="267"/>
      <c r="N58" s="268"/>
      <c r="O58" s="267"/>
      <c r="P58" s="269"/>
      <c r="Q58" s="270"/>
      <c r="R58" s="267"/>
      <c r="S58" s="267"/>
      <c r="T58" s="267"/>
      <c r="U58" s="271" t="s">
        <v>155</v>
      </c>
      <c r="V58" s="267"/>
      <c r="W58" s="267"/>
      <c r="X58" s="265"/>
      <c r="Y58" s="264"/>
      <c r="Z58" s="264"/>
    </row>
    <row r="59" spans="6:26" s="254" customFormat="1" ht="24" outlineLevel="2">
      <c r="F59" s="521">
        <v>8</v>
      </c>
      <c r="G59" s="522" t="s">
        <v>162</v>
      </c>
      <c r="H59" s="523" t="s">
        <v>442</v>
      </c>
      <c r="I59" s="523"/>
      <c r="J59" s="568" t="s">
        <v>443</v>
      </c>
      <c r="K59" s="522" t="s">
        <v>49</v>
      </c>
      <c r="L59" s="536">
        <v>12</v>
      </c>
      <c r="M59" s="537">
        <v>0</v>
      </c>
      <c r="N59" s="536">
        <f>L59*(1+M59/100)</f>
        <v>12</v>
      </c>
      <c r="O59" s="537"/>
      <c r="P59" s="458">
        <f>N59*O59</f>
        <v>0</v>
      </c>
      <c r="Q59" s="466">
        <v>3.7299999999999998E-3</v>
      </c>
      <c r="R59" s="467">
        <f>N59*Q59</f>
        <v>4.4759999999999994E-2</v>
      </c>
      <c r="S59" s="466"/>
      <c r="T59" s="467">
        <f>N59*S59</f>
        <v>0</v>
      </c>
      <c r="U59" s="458">
        <v>21</v>
      </c>
      <c r="V59" s="458">
        <f>P59*(U59/100)</f>
        <v>0</v>
      </c>
      <c r="W59" s="458">
        <f>P59+V59</f>
        <v>0</v>
      </c>
      <c r="X59" s="524"/>
      <c r="Y59" s="523" t="s">
        <v>719</v>
      </c>
      <c r="Z59" s="523" t="s">
        <v>58</v>
      </c>
    </row>
    <row r="60" spans="6:26" s="262" customFormat="1" ht="11.25" outlineLevel="3">
      <c r="F60" s="263"/>
      <c r="G60" s="264"/>
      <c r="H60" s="264"/>
      <c r="I60" s="264"/>
      <c r="J60" s="571" t="s">
        <v>751</v>
      </c>
      <c r="K60" s="264"/>
      <c r="L60" s="266">
        <v>12</v>
      </c>
      <c r="M60" s="267"/>
      <c r="N60" s="268"/>
      <c r="O60" s="267"/>
      <c r="P60" s="269"/>
      <c r="Q60" s="270"/>
      <c r="R60" s="267"/>
      <c r="S60" s="267"/>
      <c r="T60" s="267"/>
      <c r="U60" s="271" t="s">
        <v>155</v>
      </c>
      <c r="V60" s="267"/>
      <c r="W60" s="267"/>
      <c r="X60" s="265"/>
      <c r="Y60" s="264"/>
      <c r="Z60" s="264"/>
    </row>
    <row r="61" spans="6:26" s="254" customFormat="1" ht="12" outlineLevel="2">
      <c r="F61" s="521">
        <v>9</v>
      </c>
      <c r="G61" s="522" t="s">
        <v>162</v>
      </c>
      <c r="H61" s="523" t="s">
        <v>76</v>
      </c>
      <c r="I61" s="523"/>
      <c r="J61" s="568" t="s">
        <v>449</v>
      </c>
      <c r="K61" s="522" t="s">
        <v>49</v>
      </c>
      <c r="L61" s="536">
        <v>19</v>
      </c>
      <c r="M61" s="537">
        <v>0</v>
      </c>
      <c r="N61" s="536">
        <f>L61*(1+M61/100)</f>
        <v>19</v>
      </c>
      <c r="O61" s="537"/>
      <c r="P61" s="458">
        <f>N61*O61</f>
        <v>0</v>
      </c>
      <c r="Q61" s="466"/>
      <c r="R61" s="467">
        <f>N61*Q61</f>
        <v>0</v>
      </c>
      <c r="S61" s="466"/>
      <c r="T61" s="467">
        <f>N61*S61</f>
        <v>0</v>
      </c>
      <c r="U61" s="458">
        <v>21</v>
      </c>
      <c r="V61" s="458">
        <f>P61*(U61/100)</f>
        <v>0</v>
      </c>
      <c r="W61" s="458">
        <f>P61+V61</f>
        <v>0</v>
      </c>
      <c r="X61" s="524"/>
      <c r="Y61" s="523" t="s">
        <v>719</v>
      </c>
      <c r="Z61" s="523" t="s">
        <v>58</v>
      </c>
    </row>
    <row r="62" spans="6:26" s="262" customFormat="1" ht="11.25" outlineLevel="3">
      <c r="F62" s="263"/>
      <c r="G62" s="264"/>
      <c r="H62" s="264"/>
      <c r="I62" s="264"/>
      <c r="J62" s="571" t="s">
        <v>752</v>
      </c>
      <c r="K62" s="264"/>
      <c r="L62" s="266">
        <v>2</v>
      </c>
      <c r="M62" s="267"/>
      <c r="N62" s="268"/>
      <c r="O62" s="267"/>
      <c r="P62" s="269"/>
      <c r="Q62" s="270"/>
      <c r="R62" s="267"/>
      <c r="S62" s="267"/>
      <c r="T62" s="267"/>
      <c r="U62" s="271" t="s">
        <v>155</v>
      </c>
      <c r="V62" s="267"/>
      <c r="W62" s="267"/>
      <c r="X62" s="265"/>
      <c r="Y62" s="264"/>
      <c r="Z62" s="264"/>
    </row>
    <row r="63" spans="6:26" s="262" customFormat="1" ht="11.25" outlineLevel="3">
      <c r="F63" s="263"/>
      <c r="G63" s="264"/>
      <c r="H63" s="264"/>
      <c r="I63" s="264"/>
      <c r="J63" s="571" t="s">
        <v>753</v>
      </c>
      <c r="K63" s="264"/>
      <c r="L63" s="266">
        <v>4</v>
      </c>
      <c r="M63" s="267"/>
      <c r="N63" s="268"/>
      <c r="O63" s="267"/>
      <c r="P63" s="269"/>
      <c r="Q63" s="270"/>
      <c r="R63" s="267"/>
      <c r="S63" s="267"/>
      <c r="T63" s="267"/>
      <c r="U63" s="271" t="s">
        <v>155</v>
      </c>
      <c r="V63" s="267"/>
      <c r="W63" s="267"/>
      <c r="X63" s="265"/>
      <c r="Y63" s="264"/>
      <c r="Z63" s="264"/>
    </row>
    <row r="64" spans="6:26" s="262" customFormat="1" ht="11.25" outlineLevel="3">
      <c r="F64" s="263"/>
      <c r="G64" s="264"/>
      <c r="H64" s="264"/>
      <c r="I64" s="264"/>
      <c r="J64" s="571" t="s">
        <v>754</v>
      </c>
      <c r="K64" s="264"/>
      <c r="L64" s="266">
        <v>13</v>
      </c>
      <c r="M64" s="267"/>
      <c r="N64" s="268"/>
      <c r="O64" s="267"/>
      <c r="P64" s="269"/>
      <c r="Q64" s="270"/>
      <c r="R64" s="267"/>
      <c r="S64" s="267"/>
      <c r="T64" s="267"/>
      <c r="U64" s="271" t="s">
        <v>155</v>
      </c>
      <c r="V64" s="267"/>
      <c r="W64" s="267"/>
      <c r="X64" s="265"/>
      <c r="Y64" s="264"/>
      <c r="Z64" s="264"/>
    </row>
    <row r="65" spans="6:26" s="254" customFormat="1" ht="12" outlineLevel="2">
      <c r="F65" s="521">
        <v>10</v>
      </c>
      <c r="G65" s="522" t="s">
        <v>162</v>
      </c>
      <c r="H65" s="523" t="s">
        <v>78</v>
      </c>
      <c r="I65" s="523"/>
      <c r="J65" s="568" t="s">
        <v>453</v>
      </c>
      <c r="K65" s="522" t="s">
        <v>65</v>
      </c>
      <c r="L65" s="536">
        <v>3.19</v>
      </c>
      <c r="M65" s="537">
        <v>0</v>
      </c>
      <c r="N65" s="536">
        <f>L65*(1+M65/100)</f>
        <v>3.19</v>
      </c>
      <c r="O65" s="537"/>
      <c r="P65" s="458">
        <f>N65*O65</f>
        <v>0</v>
      </c>
      <c r="Q65" s="466"/>
      <c r="R65" s="467">
        <f>N65*Q65</f>
        <v>0</v>
      </c>
      <c r="S65" s="466"/>
      <c r="T65" s="467">
        <f>N65*S65</f>
        <v>0</v>
      </c>
      <c r="U65" s="458">
        <v>21</v>
      </c>
      <c r="V65" s="458">
        <f>P65*(U65/100)</f>
        <v>0</v>
      </c>
      <c r="W65" s="458">
        <f>P65+V65</f>
        <v>0</v>
      </c>
      <c r="X65" s="524"/>
      <c r="Y65" s="523" t="s">
        <v>719</v>
      </c>
      <c r="Z65" s="523" t="s">
        <v>58</v>
      </c>
    </row>
    <row r="66" spans="6:26" s="272" customFormat="1" ht="12.75" customHeight="1" outlineLevel="2">
      <c r="F66" s="273"/>
      <c r="G66" s="274"/>
      <c r="H66" s="274"/>
      <c r="I66" s="274"/>
      <c r="J66" s="275"/>
      <c r="K66" s="274"/>
      <c r="L66" s="276"/>
      <c r="M66" s="277"/>
      <c r="N66" s="276"/>
      <c r="O66" s="277"/>
      <c r="P66" s="278"/>
      <c r="Q66" s="279"/>
      <c r="R66" s="277"/>
      <c r="S66" s="277"/>
      <c r="T66" s="277"/>
      <c r="U66" s="280" t="s">
        <v>155</v>
      </c>
      <c r="V66" s="277"/>
      <c r="W66" s="277"/>
      <c r="X66" s="277"/>
      <c r="Y66" s="274"/>
      <c r="Z66" s="274"/>
    </row>
    <row r="67" spans="6:26" s="246" customFormat="1" ht="16.5" customHeight="1" outlineLevel="1">
      <c r="F67" s="247"/>
      <c r="G67" s="232"/>
      <c r="H67" s="248"/>
      <c r="I67" s="248"/>
      <c r="J67" s="248" t="s">
        <v>454</v>
      </c>
      <c r="K67" s="232"/>
      <c r="L67" s="249"/>
      <c r="M67" s="250"/>
      <c r="N67" s="249"/>
      <c r="O67" s="250"/>
      <c r="P67" s="217">
        <f>SUBTOTAL(9,P68:P85)</f>
        <v>0</v>
      </c>
      <c r="Q67" s="251"/>
      <c r="R67" s="218">
        <f>SUBTOTAL(9,R68:R85)</f>
        <v>4.5099999999999993E-3</v>
      </c>
      <c r="S67" s="250"/>
      <c r="T67" s="218">
        <f>SUBTOTAL(9,T68:T85)</f>
        <v>0.17459999999999998</v>
      </c>
      <c r="U67" s="252" t="s">
        <v>155</v>
      </c>
      <c r="V67" s="217">
        <f>SUBTOTAL(9,V68:V85)</f>
        <v>0</v>
      </c>
      <c r="W67" s="217">
        <f>SUBTOTAL(9,W68:W85)</f>
        <v>0</v>
      </c>
      <c r="X67" s="253"/>
      <c r="Y67" s="233"/>
      <c r="Z67" s="233"/>
    </row>
    <row r="68" spans="6:26" s="254" customFormat="1" ht="12" outlineLevel="2">
      <c r="F68" s="521">
        <v>2</v>
      </c>
      <c r="G68" s="522" t="s">
        <v>162</v>
      </c>
      <c r="H68" s="523" t="s">
        <v>757</v>
      </c>
      <c r="I68" s="523"/>
      <c r="J68" s="568" t="s">
        <v>758</v>
      </c>
      <c r="K68" s="522" t="s">
        <v>46</v>
      </c>
      <c r="L68" s="536">
        <v>9</v>
      </c>
      <c r="M68" s="537">
        <v>0</v>
      </c>
      <c r="N68" s="536">
        <f>L68*(1+M68/100)</f>
        <v>9</v>
      </c>
      <c r="O68" s="537"/>
      <c r="P68" s="458">
        <f>N68*O68</f>
        <v>0</v>
      </c>
      <c r="Q68" s="466">
        <v>1.2999999999999999E-4</v>
      </c>
      <c r="R68" s="467">
        <f>N68*Q68</f>
        <v>1.1699999999999998E-3</v>
      </c>
      <c r="S68" s="466">
        <v>1.1000000000000001E-3</v>
      </c>
      <c r="T68" s="467">
        <f>N68*S68</f>
        <v>9.9000000000000008E-3</v>
      </c>
      <c r="U68" s="458">
        <v>21</v>
      </c>
      <c r="V68" s="458">
        <f>P68*(U68/100)</f>
        <v>0</v>
      </c>
      <c r="W68" s="458">
        <f>P68+V68</f>
        <v>0</v>
      </c>
      <c r="X68" s="524" t="s">
        <v>313</v>
      </c>
      <c r="Y68" s="523" t="s">
        <v>719</v>
      </c>
      <c r="Z68" s="523" t="s">
        <v>62</v>
      </c>
    </row>
    <row r="69" spans="6:26" s="262" customFormat="1" ht="11.25" outlineLevel="3">
      <c r="F69" s="263"/>
      <c r="G69" s="264"/>
      <c r="H69" s="264"/>
      <c r="I69" s="264"/>
      <c r="J69" s="571" t="s">
        <v>759</v>
      </c>
      <c r="K69" s="264"/>
      <c r="L69" s="266">
        <v>9</v>
      </c>
      <c r="M69" s="267"/>
      <c r="N69" s="268"/>
      <c r="O69" s="267"/>
      <c r="P69" s="269"/>
      <c r="Q69" s="270"/>
      <c r="R69" s="267"/>
      <c r="S69" s="267"/>
      <c r="T69" s="267"/>
      <c r="U69" s="271" t="s">
        <v>155</v>
      </c>
      <c r="V69" s="267"/>
      <c r="W69" s="267"/>
      <c r="X69" s="265"/>
      <c r="Y69" s="264"/>
      <c r="Z69" s="264"/>
    </row>
    <row r="70" spans="6:26" s="254" customFormat="1" ht="12" outlineLevel="2">
      <c r="F70" s="521">
        <v>3</v>
      </c>
      <c r="G70" s="522" t="s">
        <v>162</v>
      </c>
      <c r="H70" s="523" t="s">
        <v>465</v>
      </c>
      <c r="I70" s="523"/>
      <c r="J70" s="568" t="s">
        <v>466</v>
      </c>
      <c r="K70" s="522" t="s">
        <v>46</v>
      </c>
      <c r="L70" s="536">
        <v>9</v>
      </c>
      <c r="M70" s="537">
        <v>0</v>
      </c>
      <c r="N70" s="536">
        <f>L70*(1+M70/100)</f>
        <v>9</v>
      </c>
      <c r="O70" s="537"/>
      <c r="P70" s="458">
        <f>N70*O70</f>
        <v>0</v>
      </c>
      <c r="Q70" s="466">
        <v>2.1000000000000001E-4</v>
      </c>
      <c r="R70" s="467">
        <f>N70*Q70</f>
        <v>1.8900000000000002E-3</v>
      </c>
      <c r="S70" s="466">
        <v>3.5000000000000001E-3</v>
      </c>
      <c r="T70" s="467">
        <f>N70*S70</f>
        <v>3.15E-2</v>
      </c>
      <c r="U70" s="458">
        <v>21</v>
      </c>
      <c r="V70" s="458">
        <f>P70*(U70/100)</f>
        <v>0</v>
      </c>
      <c r="W70" s="458">
        <f>P70+V70</f>
        <v>0</v>
      </c>
      <c r="X70" s="524" t="s">
        <v>313</v>
      </c>
      <c r="Y70" s="523" t="s">
        <v>719</v>
      </c>
      <c r="Z70" s="523" t="s">
        <v>62</v>
      </c>
    </row>
    <row r="71" spans="6:26" s="254" customFormat="1" ht="12" outlineLevel="2">
      <c r="F71" s="521">
        <v>4</v>
      </c>
      <c r="G71" s="522" t="s">
        <v>162</v>
      </c>
      <c r="H71" s="523" t="s">
        <v>760</v>
      </c>
      <c r="I71" s="523"/>
      <c r="J71" s="568" t="s">
        <v>761</v>
      </c>
      <c r="K71" s="522" t="s">
        <v>46</v>
      </c>
      <c r="L71" s="536">
        <v>6</v>
      </c>
      <c r="M71" s="537">
        <v>0</v>
      </c>
      <c r="N71" s="536">
        <f>L71*(1+M71/100)</f>
        <v>6</v>
      </c>
      <c r="O71" s="537"/>
      <c r="P71" s="458">
        <f>N71*O71</f>
        <v>0</v>
      </c>
      <c r="Q71" s="466">
        <v>1.2999999999999999E-4</v>
      </c>
      <c r="R71" s="467">
        <f>N71*Q71</f>
        <v>7.7999999999999988E-4</v>
      </c>
      <c r="S71" s="466">
        <v>2.2000000000000001E-3</v>
      </c>
      <c r="T71" s="467">
        <f>N71*S71</f>
        <v>1.32E-2</v>
      </c>
      <c r="U71" s="458">
        <v>21</v>
      </c>
      <c r="V71" s="458">
        <f>P71*(U71/100)</f>
        <v>0</v>
      </c>
      <c r="W71" s="458">
        <f>P71+V71</f>
        <v>0</v>
      </c>
      <c r="X71" s="524" t="s">
        <v>313</v>
      </c>
      <c r="Y71" s="523" t="s">
        <v>719</v>
      </c>
      <c r="Z71" s="523" t="s">
        <v>62</v>
      </c>
    </row>
    <row r="72" spans="6:26" s="254" customFormat="1" ht="12" outlineLevel="2">
      <c r="F72" s="521">
        <v>5</v>
      </c>
      <c r="G72" s="522" t="s">
        <v>162</v>
      </c>
      <c r="H72" s="523" t="s">
        <v>473</v>
      </c>
      <c r="I72" s="523"/>
      <c r="J72" s="568" t="s">
        <v>474</v>
      </c>
      <c r="K72" s="522" t="s">
        <v>46</v>
      </c>
      <c r="L72" s="536">
        <v>4</v>
      </c>
      <c r="M72" s="537">
        <v>0</v>
      </c>
      <c r="N72" s="536">
        <f>L72*(1+M72/100)</f>
        <v>4</v>
      </c>
      <c r="O72" s="537"/>
      <c r="P72" s="458">
        <f>N72*O72</f>
        <v>0</v>
      </c>
      <c r="Q72" s="466">
        <v>2.0000000000000002E-5</v>
      </c>
      <c r="R72" s="467">
        <f>N72*Q72</f>
        <v>8.0000000000000007E-5</v>
      </c>
      <c r="S72" s="466">
        <v>0.03</v>
      </c>
      <c r="T72" s="467">
        <f>N72*S72</f>
        <v>0.12</v>
      </c>
      <c r="U72" s="458">
        <v>21</v>
      </c>
      <c r="V72" s="458">
        <f>P72*(U72/100)</f>
        <v>0</v>
      </c>
      <c r="W72" s="458">
        <f>P72+V72</f>
        <v>0</v>
      </c>
      <c r="X72" s="524" t="s">
        <v>313</v>
      </c>
      <c r="Y72" s="523" t="s">
        <v>719</v>
      </c>
      <c r="Z72" s="523" t="s">
        <v>62</v>
      </c>
    </row>
    <row r="73" spans="6:26" s="254" customFormat="1" ht="24" outlineLevel="2">
      <c r="F73" s="521">
        <v>6</v>
      </c>
      <c r="G73" s="522" t="s">
        <v>162</v>
      </c>
      <c r="H73" s="523" t="s">
        <v>477</v>
      </c>
      <c r="I73" s="523"/>
      <c r="J73" s="568" t="s">
        <v>478</v>
      </c>
      <c r="K73" s="522" t="s">
        <v>47</v>
      </c>
      <c r="L73" s="536">
        <v>0.18314999999999998</v>
      </c>
      <c r="M73" s="537">
        <v>0</v>
      </c>
      <c r="N73" s="536">
        <f>L73*(1+M73/100)</f>
        <v>0.18314999999999998</v>
      </c>
      <c r="O73" s="537"/>
      <c r="P73" s="458">
        <f>N73*O73</f>
        <v>0</v>
      </c>
      <c r="Q73" s="466"/>
      <c r="R73" s="467">
        <f>N73*Q73</f>
        <v>0</v>
      </c>
      <c r="S73" s="466"/>
      <c r="T73" s="467">
        <f>N73*S73</f>
        <v>0</v>
      </c>
      <c r="U73" s="458">
        <v>21</v>
      </c>
      <c r="V73" s="458">
        <f>P73*(U73/100)</f>
        <v>0</v>
      </c>
      <c r="W73" s="458">
        <f>P73+V73</f>
        <v>0</v>
      </c>
      <c r="X73" s="524"/>
      <c r="Y73" s="523" t="s">
        <v>719</v>
      </c>
      <c r="Z73" s="523" t="s">
        <v>62</v>
      </c>
    </row>
    <row r="74" spans="6:26" s="254" customFormat="1" ht="12" outlineLevel="2">
      <c r="F74" s="521">
        <v>12</v>
      </c>
      <c r="G74" s="522" t="s">
        <v>162</v>
      </c>
      <c r="H74" s="523" t="s">
        <v>83</v>
      </c>
      <c r="I74" s="523"/>
      <c r="J74" s="568" t="s">
        <v>486</v>
      </c>
      <c r="K74" s="522" t="s">
        <v>46</v>
      </c>
      <c r="L74" s="536">
        <v>10</v>
      </c>
      <c r="M74" s="537">
        <v>0</v>
      </c>
      <c r="N74" s="536">
        <v>1</v>
      </c>
      <c r="O74" s="537"/>
      <c r="P74" s="458">
        <f>N74*O74</f>
        <v>0</v>
      </c>
      <c r="Q74" s="466">
        <v>1.1E-4</v>
      </c>
      <c r="R74" s="467">
        <f>N74*Q74</f>
        <v>1.1E-4</v>
      </c>
      <c r="S74" s="466"/>
      <c r="T74" s="467">
        <f>N74*S74</f>
        <v>0</v>
      </c>
      <c r="U74" s="458">
        <v>21</v>
      </c>
      <c r="V74" s="458">
        <f>P74*(U74/100)</f>
        <v>0</v>
      </c>
      <c r="W74" s="458">
        <f>P74+V74</f>
        <v>0</v>
      </c>
      <c r="X74" s="524"/>
      <c r="Y74" s="523" t="s">
        <v>719</v>
      </c>
      <c r="Z74" s="523" t="s">
        <v>62</v>
      </c>
    </row>
    <row r="75" spans="6:26" s="262" customFormat="1" ht="11.25" outlineLevel="3">
      <c r="F75" s="263"/>
      <c r="G75" s="264"/>
      <c r="H75" s="264"/>
      <c r="I75" s="264"/>
      <c r="J75" s="571" t="s">
        <v>769</v>
      </c>
      <c r="K75" s="264"/>
      <c r="L75" s="266">
        <v>1</v>
      </c>
      <c r="M75" s="267"/>
      <c r="N75" s="268"/>
      <c r="O75" s="267"/>
      <c r="P75" s="269"/>
      <c r="Q75" s="270"/>
      <c r="R75" s="267"/>
      <c r="S75" s="267"/>
      <c r="T75" s="267"/>
      <c r="U75" s="271" t="s">
        <v>155</v>
      </c>
      <c r="V75" s="267"/>
      <c r="W75" s="267"/>
      <c r="X75" s="265"/>
      <c r="Y75" s="264"/>
      <c r="Z75" s="264"/>
    </row>
    <row r="76" spans="6:26" s="254" customFormat="1" ht="12" outlineLevel="2">
      <c r="F76" s="521">
        <v>14</v>
      </c>
      <c r="G76" s="522" t="s">
        <v>176</v>
      </c>
      <c r="H76" s="523" t="s">
        <v>770</v>
      </c>
      <c r="I76" s="523"/>
      <c r="J76" s="568" t="s">
        <v>771</v>
      </c>
      <c r="K76" s="522" t="s">
        <v>46</v>
      </c>
      <c r="L76" s="536">
        <v>1</v>
      </c>
      <c r="M76" s="537">
        <v>0</v>
      </c>
      <c r="N76" s="536">
        <f>L76*(1+M76/100)</f>
        <v>1</v>
      </c>
      <c r="O76" s="537"/>
      <c r="P76" s="458">
        <f>N76*O76</f>
        <v>0</v>
      </c>
      <c r="Q76" s="466"/>
      <c r="R76" s="467">
        <f>N76*Q76</f>
        <v>0</v>
      </c>
      <c r="S76" s="466"/>
      <c r="T76" s="467">
        <f>N76*S76</f>
        <v>0</v>
      </c>
      <c r="U76" s="458">
        <v>21</v>
      </c>
      <c r="V76" s="458">
        <f>P76*(U76/100)</f>
        <v>0</v>
      </c>
      <c r="W76" s="458">
        <f>P76+V76</f>
        <v>0</v>
      </c>
      <c r="X76" s="524"/>
      <c r="Y76" s="523" t="s">
        <v>719</v>
      </c>
      <c r="Z76" s="523" t="s">
        <v>62</v>
      </c>
    </row>
    <row r="77" spans="6:26" s="254" customFormat="1" ht="12" outlineLevel="2">
      <c r="F77" s="521">
        <v>15</v>
      </c>
      <c r="G77" s="522" t="s">
        <v>162</v>
      </c>
      <c r="H77" s="523" t="s">
        <v>84</v>
      </c>
      <c r="I77" s="523"/>
      <c r="J77" s="568" t="s">
        <v>489</v>
      </c>
      <c r="K77" s="522" t="s">
        <v>46</v>
      </c>
      <c r="L77" s="536">
        <v>3</v>
      </c>
      <c r="M77" s="537">
        <v>0</v>
      </c>
      <c r="N77" s="536">
        <f>L77*(1+M77/100)</f>
        <v>3</v>
      </c>
      <c r="O77" s="537"/>
      <c r="P77" s="458">
        <f>N77*O77</f>
        <v>0</v>
      </c>
      <c r="Q77" s="466">
        <v>1.4999999999999999E-4</v>
      </c>
      <c r="R77" s="467">
        <f>N77*Q77</f>
        <v>4.4999999999999999E-4</v>
      </c>
      <c r="S77" s="466"/>
      <c r="T77" s="467">
        <f>N77*S77</f>
        <v>0</v>
      </c>
      <c r="U77" s="458">
        <v>21</v>
      </c>
      <c r="V77" s="458">
        <f>P77*(U77/100)</f>
        <v>0</v>
      </c>
      <c r="W77" s="458">
        <f>P77+V77</f>
        <v>0</v>
      </c>
      <c r="X77" s="524"/>
      <c r="Y77" s="523" t="s">
        <v>719</v>
      </c>
      <c r="Z77" s="523" t="s">
        <v>62</v>
      </c>
    </row>
    <row r="78" spans="6:26" s="262" customFormat="1" ht="11.25" outlineLevel="3">
      <c r="F78" s="263"/>
      <c r="G78" s="264"/>
      <c r="H78" s="264"/>
      <c r="I78" s="264"/>
      <c r="J78" s="571" t="s">
        <v>772</v>
      </c>
      <c r="K78" s="264"/>
      <c r="L78" s="266">
        <v>2</v>
      </c>
      <c r="M78" s="267"/>
      <c r="N78" s="268"/>
      <c r="O78" s="267"/>
      <c r="P78" s="269"/>
      <c r="Q78" s="270"/>
      <c r="R78" s="267"/>
      <c r="S78" s="267"/>
      <c r="T78" s="267"/>
      <c r="U78" s="271" t="s">
        <v>155</v>
      </c>
      <c r="V78" s="267"/>
      <c r="W78" s="267"/>
      <c r="X78" s="265"/>
      <c r="Y78" s="264"/>
      <c r="Z78" s="264"/>
    </row>
    <row r="79" spans="6:26" s="262" customFormat="1" ht="11.25" outlineLevel="3">
      <c r="F79" s="263"/>
      <c r="G79" s="264"/>
      <c r="H79" s="264"/>
      <c r="I79" s="264"/>
      <c r="J79" s="571" t="s">
        <v>496</v>
      </c>
      <c r="K79" s="264"/>
      <c r="L79" s="266">
        <v>1</v>
      </c>
      <c r="M79" s="267"/>
      <c r="N79" s="268"/>
      <c r="O79" s="267"/>
      <c r="P79" s="269"/>
      <c r="Q79" s="270"/>
      <c r="R79" s="267"/>
      <c r="S79" s="267"/>
      <c r="T79" s="267"/>
      <c r="U79" s="271" t="s">
        <v>155</v>
      </c>
      <c r="V79" s="267"/>
      <c r="W79" s="267"/>
      <c r="X79" s="265"/>
      <c r="Y79" s="264"/>
      <c r="Z79" s="264"/>
    </row>
    <row r="80" spans="6:26" s="254" customFormat="1" ht="12" outlineLevel="2">
      <c r="F80" s="521">
        <v>16</v>
      </c>
      <c r="G80" s="522" t="s">
        <v>176</v>
      </c>
      <c r="H80" s="523" t="s">
        <v>490</v>
      </c>
      <c r="I80" s="523"/>
      <c r="J80" s="568" t="s">
        <v>491</v>
      </c>
      <c r="K80" s="522" t="s">
        <v>46</v>
      </c>
      <c r="L80" s="536">
        <v>2</v>
      </c>
      <c r="M80" s="537">
        <v>0</v>
      </c>
      <c r="N80" s="536">
        <f>L80*(1+M80/100)</f>
        <v>2</v>
      </c>
      <c r="O80" s="537"/>
      <c r="P80" s="458">
        <f>N80*O80</f>
        <v>0</v>
      </c>
      <c r="Q80" s="466"/>
      <c r="R80" s="467">
        <f>N80*Q80</f>
        <v>0</v>
      </c>
      <c r="S80" s="466"/>
      <c r="T80" s="467">
        <f>N80*S80</f>
        <v>0</v>
      </c>
      <c r="U80" s="458">
        <v>21</v>
      </c>
      <c r="V80" s="458">
        <f>P80*(U80/100)</f>
        <v>0</v>
      </c>
      <c r="W80" s="458">
        <f>P80+V80</f>
        <v>0</v>
      </c>
      <c r="X80" s="524"/>
      <c r="Y80" s="523" t="s">
        <v>719</v>
      </c>
      <c r="Z80" s="523" t="s">
        <v>62</v>
      </c>
    </row>
    <row r="81" spans="6:26" s="254" customFormat="1" ht="12" outlineLevel="2">
      <c r="F81" s="521">
        <v>17</v>
      </c>
      <c r="G81" s="522" t="s">
        <v>176</v>
      </c>
      <c r="H81" s="523" t="s">
        <v>773</v>
      </c>
      <c r="I81" s="523"/>
      <c r="J81" s="568" t="s">
        <v>774</v>
      </c>
      <c r="K81" s="522" t="s">
        <v>46</v>
      </c>
      <c r="L81" s="536">
        <v>1</v>
      </c>
      <c r="M81" s="537">
        <v>0</v>
      </c>
      <c r="N81" s="536">
        <f>L81*(1+M81/100)</f>
        <v>1</v>
      </c>
      <c r="O81" s="537"/>
      <c r="P81" s="458">
        <f>N81*O81</f>
        <v>0</v>
      </c>
      <c r="Q81" s="466"/>
      <c r="R81" s="467">
        <f>N81*Q81</f>
        <v>0</v>
      </c>
      <c r="S81" s="466"/>
      <c r="T81" s="467">
        <f>N81*S81</f>
        <v>0</v>
      </c>
      <c r="U81" s="458">
        <v>21</v>
      </c>
      <c r="V81" s="458">
        <f>P81*(U81/100)</f>
        <v>0</v>
      </c>
      <c r="W81" s="458">
        <f>P81+V81</f>
        <v>0</v>
      </c>
      <c r="X81" s="524"/>
      <c r="Y81" s="523" t="s">
        <v>719</v>
      </c>
      <c r="Z81" s="523" t="s">
        <v>62</v>
      </c>
    </row>
    <row r="82" spans="6:26" s="254" customFormat="1" ht="12" outlineLevel="2">
      <c r="F82" s="521">
        <v>18</v>
      </c>
      <c r="G82" s="522" t="s">
        <v>162</v>
      </c>
      <c r="H82" s="523" t="s">
        <v>80</v>
      </c>
      <c r="I82" s="523"/>
      <c r="J82" s="568" t="s">
        <v>523</v>
      </c>
      <c r="K82" s="522" t="s">
        <v>46</v>
      </c>
      <c r="L82" s="536">
        <v>1</v>
      </c>
      <c r="M82" s="537">
        <v>0</v>
      </c>
      <c r="N82" s="536">
        <f>L82*(1+M82/100)</f>
        <v>1</v>
      </c>
      <c r="O82" s="537"/>
      <c r="P82" s="458">
        <f>N82*O82</f>
        <v>0</v>
      </c>
      <c r="Q82" s="466">
        <v>3.0000000000000001E-5</v>
      </c>
      <c r="R82" s="467">
        <f>N82*Q82</f>
        <v>3.0000000000000001E-5</v>
      </c>
      <c r="S82" s="466"/>
      <c r="T82" s="467">
        <f>N82*S82</f>
        <v>0</v>
      </c>
      <c r="U82" s="458">
        <v>21</v>
      </c>
      <c r="V82" s="458">
        <f>P82*(U82/100)</f>
        <v>0</v>
      </c>
      <c r="W82" s="458">
        <f>P82+V82</f>
        <v>0</v>
      </c>
      <c r="X82" s="524"/>
      <c r="Y82" s="523" t="s">
        <v>719</v>
      </c>
      <c r="Z82" s="523" t="s">
        <v>62</v>
      </c>
    </row>
    <row r="83" spans="6:26" s="254" customFormat="1" ht="12" outlineLevel="2">
      <c r="F83" s="521">
        <v>19</v>
      </c>
      <c r="G83" s="522" t="s">
        <v>176</v>
      </c>
      <c r="H83" s="523" t="s">
        <v>524</v>
      </c>
      <c r="I83" s="523"/>
      <c r="J83" s="568" t="s">
        <v>525</v>
      </c>
      <c r="K83" s="522" t="s">
        <v>46</v>
      </c>
      <c r="L83" s="536">
        <v>1</v>
      </c>
      <c r="M83" s="537">
        <v>0</v>
      </c>
      <c r="N83" s="536">
        <f>L83*(1+M83/100)</f>
        <v>1</v>
      </c>
      <c r="O83" s="537"/>
      <c r="P83" s="458">
        <f>N83*O83</f>
        <v>0</v>
      </c>
      <c r="Q83" s="466"/>
      <c r="R83" s="467">
        <f>N83*Q83</f>
        <v>0</v>
      </c>
      <c r="S83" s="466"/>
      <c r="T83" s="467">
        <f>N83*S83</f>
        <v>0</v>
      </c>
      <c r="U83" s="458">
        <v>21</v>
      </c>
      <c r="V83" s="458">
        <f>P83*(U83/100)</f>
        <v>0</v>
      </c>
      <c r="W83" s="458">
        <f>P83+V83</f>
        <v>0</v>
      </c>
      <c r="X83" s="524"/>
      <c r="Y83" s="523" t="s">
        <v>719</v>
      </c>
      <c r="Z83" s="523" t="s">
        <v>62</v>
      </c>
    </row>
    <row r="84" spans="6:26" s="254" customFormat="1" ht="12" outlineLevel="2">
      <c r="F84" s="521">
        <v>22</v>
      </c>
      <c r="G84" s="522" t="s">
        <v>162</v>
      </c>
      <c r="H84" s="523" t="s">
        <v>89</v>
      </c>
      <c r="I84" s="523"/>
      <c r="J84" s="568" t="s">
        <v>555</v>
      </c>
      <c r="K84" s="522" t="s">
        <v>65</v>
      </c>
      <c r="L84" s="536">
        <v>0.27</v>
      </c>
      <c r="M84" s="537">
        <v>0</v>
      </c>
      <c r="N84" s="536">
        <f>L84*(1+M84/100)</f>
        <v>0.27</v>
      </c>
      <c r="O84" s="537"/>
      <c r="P84" s="458">
        <f>N84*O84</f>
        <v>0</v>
      </c>
      <c r="Q84" s="466"/>
      <c r="R84" s="467">
        <f>N84*Q84</f>
        <v>0</v>
      </c>
      <c r="S84" s="466"/>
      <c r="T84" s="467">
        <f>N84*S84</f>
        <v>0</v>
      </c>
      <c r="U84" s="458">
        <v>21</v>
      </c>
      <c r="V84" s="458">
        <f>P84*(U84/100)</f>
        <v>0</v>
      </c>
      <c r="W84" s="458">
        <f>P84+V84</f>
        <v>0</v>
      </c>
      <c r="X84" s="524"/>
      <c r="Y84" s="523" t="s">
        <v>719</v>
      </c>
      <c r="Z84" s="523" t="s">
        <v>62</v>
      </c>
    </row>
    <row r="85" spans="6:26" s="272" customFormat="1" ht="12.75" customHeight="1" outlineLevel="2">
      <c r="F85" s="273"/>
      <c r="G85" s="274"/>
      <c r="H85" s="274"/>
      <c r="I85" s="274"/>
      <c r="J85" s="570"/>
      <c r="K85" s="274"/>
      <c r="L85" s="276"/>
      <c r="M85" s="277"/>
      <c r="N85" s="276"/>
      <c r="O85" s="277"/>
      <c r="P85" s="278"/>
      <c r="Q85" s="279"/>
      <c r="R85" s="277"/>
      <c r="S85" s="277"/>
      <c r="T85" s="277"/>
      <c r="U85" s="280" t="s">
        <v>155</v>
      </c>
      <c r="V85" s="277"/>
      <c r="W85" s="277"/>
      <c r="X85" s="277"/>
      <c r="Y85" s="274"/>
      <c r="Z85" s="274"/>
    </row>
    <row r="86" spans="6:26" s="246" customFormat="1" ht="16.5" customHeight="1" outlineLevel="1">
      <c r="F86" s="247"/>
      <c r="G86" s="232"/>
      <c r="H86" s="248"/>
      <c r="I86" s="248"/>
      <c r="J86" s="569" t="s">
        <v>575</v>
      </c>
      <c r="K86" s="232"/>
      <c r="L86" s="249"/>
      <c r="M86" s="250"/>
      <c r="N86" s="249"/>
      <c r="O86" s="250"/>
      <c r="P86" s="217">
        <f>SUBTOTAL(9,P87:P92)</f>
        <v>0</v>
      </c>
      <c r="Q86" s="251"/>
      <c r="R86" s="218">
        <f>SUBTOTAL(9,R87:R92)</f>
        <v>1.08E-3</v>
      </c>
      <c r="S86" s="250"/>
      <c r="T86" s="218">
        <f>SUBTOTAL(9,T87:T92)</f>
        <v>0</v>
      </c>
      <c r="U86" s="252" t="s">
        <v>155</v>
      </c>
      <c r="V86" s="217">
        <f>SUBTOTAL(9,V87:V92)</f>
        <v>0</v>
      </c>
      <c r="W86" s="217">
        <f>SUBTOTAL(9,W87:W92)</f>
        <v>0</v>
      </c>
      <c r="X86" s="253"/>
      <c r="Y86" s="233"/>
      <c r="Z86" s="233"/>
    </row>
    <row r="87" spans="6:26" s="254" customFormat="1" ht="24" outlineLevel="2">
      <c r="F87" s="521">
        <v>1</v>
      </c>
      <c r="G87" s="522" t="s">
        <v>162</v>
      </c>
      <c r="H87" s="523" t="s">
        <v>580</v>
      </c>
      <c r="I87" s="523"/>
      <c r="J87" s="568" t="s">
        <v>581</v>
      </c>
      <c r="K87" s="522" t="s">
        <v>49</v>
      </c>
      <c r="L87" s="536">
        <v>6</v>
      </c>
      <c r="M87" s="537">
        <v>0</v>
      </c>
      <c r="N87" s="536">
        <f>L87*(1+M87/100)</f>
        <v>6</v>
      </c>
      <c r="O87" s="537"/>
      <c r="P87" s="458">
        <f>N87*O87</f>
        <v>0</v>
      </c>
      <c r="Q87" s="466">
        <v>1.2E-4</v>
      </c>
      <c r="R87" s="467">
        <f>N87*Q87</f>
        <v>7.2000000000000005E-4</v>
      </c>
      <c r="S87" s="466"/>
      <c r="T87" s="467">
        <f>N87*S87</f>
        <v>0</v>
      </c>
      <c r="U87" s="458">
        <v>21</v>
      </c>
      <c r="V87" s="458">
        <f>P87*(U87/100)</f>
        <v>0</v>
      </c>
      <c r="W87" s="458">
        <f>P87+V87</f>
        <v>0</v>
      </c>
      <c r="X87" s="524"/>
      <c r="Y87" s="523" t="s">
        <v>719</v>
      </c>
      <c r="Z87" s="523" t="s">
        <v>40</v>
      </c>
    </row>
    <row r="88" spans="6:26" s="262" customFormat="1" ht="11.25" outlineLevel="3">
      <c r="F88" s="263"/>
      <c r="G88" s="264"/>
      <c r="H88" s="264"/>
      <c r="I88" s="264"/>
      <c r="J88" s="571" t="s">
        <v>752</v>
      </c>
      <c r="K88" s="264"/>
      <c r="L88" s="266">
        <v>2</v>
      </c>
      <c r="M88" s="267"/>
      <c r="N88" s="268"/>
      <c r="O88" s="267"/>
      <c r="P88" s="269"/>
      <c r="Q88" s="270"/>
      <c r="R88" s="267"/>
      <c r="S88" s="267"/>
      <c r="T88" s="267"/>
      <c r="U88" s="271" t="s">
        <v>155</v>
      </c>
      <c r="V88" s="267"/>
      <c r="W88" s="267"/>
      <c r="X88" s="265"/>
      <c r="Y88" s="264"/>
      <c r="Z88" s="264"/>
    </row>
    <row r="89" spans="6:26" s="262" customFormat="1" ht="11.25" outlineLevel="3">
      <c r="F89" s="263"/>
      <c r="G89" s="264"/>
      <c r="H89" s="264"/>
      <c r="I89" s="264"/>
      <c r="J89" s="571" t="s">
        <v>753</v>
      </c>
      <c r="K89" s="264"/>
      <c r="L89" s="266">
        <v>4</v>
      </c>
      <c r="M89" s="267"/>
      <c r="N89" s="268"/>
      <c r="O89" s="267"/>
      <c r="P89" s="269"/>
      <c r="Q89" s="270"/>
      <c r="R89" s="267"/>
      <c r="S89" s="267"/>
      <c r="T89" s="267"/>
      <c r="U89" s="271" t="s">
        <v>155</v>
      </c>
      <c r="V89" s="267"/>
      <c r="W89" s="267"/>
      <c r="X89" s="265"/>
      <c r="Y89" s="264"/>
      <c r="Z89" s="264"/>
    </row>
    <row r="90" spans="6:26" s="254" customFormat="1" ht="12" outlineLevel="2">
      <c r="F90" s="521">
        <v>2</v>
      </c>
      <c r="G90" s="522" t="s">
        <v>162</v>
      </c>
      <c r="H90" s="523" t="s">
        <v>584</v>
      </c>
      <c r="I90" s="523"/>
      <c r="J90" s="568" t="s">
        <v>585</v>
      </c>
      <c r="K90" s="522" t="s">
        <v>49</v>
      </c>
      <c r="L90" s="536">
        <v>12</v>
      </c>
      <c r="M90" s="537">
        <v>0</v>
      </c>
      <c r="N90" s="536">
        <f>L90*(1+M90/100)</f>
        <v>12</v>
      </c>
      <c r="O90" s="537"/>
      <c r="P90" s="458">
        <f>N90*O90</f>
        <v>0</v>
      </c>
      <c r="Q90" s="466">
        <v>3.0000000000000001E-5</v>
      </c>
      <c r="R90" s="467">
        <f>N90*Q90</f>
        <v>3.6000000000000002E-4</v>
      </c>
      <c r="S90" s="466"/>
      <c r="T90" s="467">
        <f>N90*S90</f>
        <v>0</v>
      </c>
      <c r="U90" s="458">
        <v>21</v>
      </c>
      <c r="V90" s="458">
        <f>P90*(U90/100)</f>
        <v>0</v>
      </c>
      <c r="W90" s="458">
        <f>P90+V90</f>
        <v>0</v>
      </c>
      <c r="X90" s="524"/>
      <c r="Y90" s="523" t="s">
        <v>719</v>
      </c>
      <c r="Z90" s="523" t="s">
        <v>40</v>
      </c>
    </row>
    <row r="91" spans="6:26" s="262" customFormat="1" ht="11.25" outlineLevel="3">
      <c r="F91" s="263"/>
      <c r="G91" s="264"/>
      <c r="H91" s="264"/>
      <c r="I91" s="264"/>
      <c r="J91" s="571" t="s">
        <v>790</v>
      </c>
      <c r="K91" s="264"/>
      <c r="L91" s="266">
        <v>12</v>
      </c>
      <c r="M91" s="267"/>
      <c r="N91" s="268"/>
      <c r="O91" s="267"/>
      <c r="P91" s="269"/>
      <c r="Q91" s="270"/>
      <c r="R91" s="267"/>
      <c r="S91" s="267"/>
      <c r="T91" s="267"/>
      <c r="U91" s="271" t="s">
        <v>155</v>
      </c>
      <c r="V91" s="267"/>
      <c r="W91" s="267"/>
      <c r="X91" s="265"/>
      <c r="Y91" s="264"/>
      <c r="Z91" s="264"/>
    </row>
    <row r="92" spans="6:26" s="272" customFormat="1" ht="12.75" customHeight="1" outlineLevel="2">
      <c r="F92" s="273"/>
      <c r="G92" s="274"/>
      <c r="H92" s="274"/>
      <c r="I92" s="274"/>
      <c r="J92" s="570"/>
      <c r="K92" s="274"/>
      <c r="L92" s="276"/>
      <c r="M92" s="277"/>
      <c r="N92" s="276"/>
      <c r="O92" s="277"/>
      <c r="P92" s="278"/>
      <c r="Q92" s="279"/>
      <c r="R92" s="277"/>
      <c r="S92" s="277"/>
      <c r="T92" s="277"/>
      <c r="U92" s="280" t="s">
        <v>155</v>
      </c>
      <c r="V92" s="277"/>
      <c r="W92" s="277"/>
      <c r="X92" s="277"/>
      <c r="Y92" s="274"/>
      <c r="Z92" s="274"/>
    </row>
    <row r="93" spans="6:26" s="246" customFormat="1" ht="16.5" customHeight="1" outlineLevel="1">
      <c r="F93" s="247"/>
      <c r="G93" s="232"/>
      <c r="H93" s="248"/>
      <c r="I93" s="248"/>
      <c r="J93" s="569" t="s">
        <v>592</v>
      </c>
      <c r="K93" s="232"/>
      <c r="L93" s="249"/>
      <c r="M93" s="250"/>
      <c r="N93" s="249"/>
      <c r="O93" s="250"/>
      <c r="P93" s="217">
        <f>SUBTOTAL(9,P94:P95)</f>
        <v>0</v>
      </c>
      <c r="Q93" s="251"/>
      <c r="R93" s="218">
        <f>SUBTOTAL(9,R94:R95)</f>
        <v>0</v>
      </c>
      <c r="S93" s="250"/>
      <c r="T93" s="218">
        <f>SUBTOTAL(9,T94:T95)</f>
        <v>0</v>
      </c>
      <c r="U93" s="252" t="s">
        <v>155</v>
      </c>
      <c r="V93" s="217">
        <f>SUBTOTAL(9,V94:V95)</f>
        <v>0</v>
      </c>
      <c r="W93" s="217">
        <f>SUBTOTAL(9,W94:W95)</f>
        <v>0</v>
      </c>
      <c r="X93" s="253"/>
      <c r="Y93" s="233"/>
      <c r="Z93" s="233"/>
    </row>
    <row r="94" spans="6:26" s="254" customFormat="1" ht="12" outlineLevel="2">
      <c r="F94" s="521">
        <v>1</v>
      </c>
      <c r="G94" s="522" t="s">
        <v>42</v>
      </c>
      <c r="H94" s="523" t="s">
        <v>593</v>
      </c>
      <c r="I94" s="523"/>
      <c r="J94" s="568" t="s">
        <v>594</v>
      </c>
      <c r="K94" s="522" t="s">
        <v>90</v>
      </c>
      <c r="L94" s="536">
        <v>1</v>
      </c>
      <c r="M94" s="537"/>
      <c r="N94" s="536">
        <f>L94*(1+M94/100)</f>
        <v>1</v>
      </c>
      <c r="O94" s="537"/>
      <c r="P94" s="458">
        <f>N94*O94</f>
        <v>0</v>
      </c>
      <c r="Q94" s="466"/>
      <c r="R94" s="467">
        <f>N94*Q94</f>
        <v>0</v>
      </c>
      <c r="S94" s="466"/>
      <c r="T94" s="467">
        <f>N94*S94</f>
        <v>0</v>
      </c>
      <c r="U94" s="458">
        <v>21</v>
      </c>
      <c r="V94" s="458">
        <f>P94*(U94/100)</f>
        <v>0</v>
      </c>
      <c r="W94" s="458">
        <f>P94+V94</f>
        <v>0</v>
      </c>
      <c r="X94" s="524"/>
      <c r="Y94" s="523" t="s">
        <v>719</v>
      </c>
      <c r="Z94" s="523" t="s">
        <v>595</v>
      </c>
    </row>
    <row r="95" spans="6:26" s="272" customFormat="1" ht="12.75" customHeight="1" outlineLevel="2">
      <c r="F95" s="273"/>
      <c r="G95" s="274"/>
      <c r="H95" s="274"/>
      <c r="I95" s="274"/>
      <c r="J95" s="570"/>
      <c r="K95" s="274"/>
      <c r="L95" s="276"/>
      <c r="M95" s="277"/>
      <c r="N95" s="276"/>
      <c r="O95" s="277"/>
      <c r="P95" s="278"/>
      <c r="Q95" s="279"/>
      <c r="R95" s="277"/>
      <c r="S95" s="277"/>
      <c r="T95" s="277"/>
      <c r="U95" s="280" t="s">
        <v>155</v>
      </c>
      <c r="V95" s="277"/>
      <c r="W95" s="277"/>
      <c r="X95" s="277"/>
      <c r="Y95" s="274"/>
      <c r="Z95" s="274"/>
    </row>
    <row r="96" spans="6:26" s="246" customFormat="1" ht="16.5" customHeight="1" outlineLevel="1">
      <c r="F96" s="247"/>
      <c r="G96" s="232"/>
      <c r="H96" s="248"/>
      <c r="I96" s="248"/>
      <c r="J96" s="569" t="s">
        <v>596</v>
      </c>
      <c r="K96" s="232"/>
      <c r="L96" s="249"/>
      <c r="M96" s="250"/>
      <c r="N96" s="249"/>
      <c r="O96" s="250"/>
      <c r="P96" s="217">
        <f>SUBTOTAL(9,P97:P98)</f>
        <v>0</v>
      </c>
      <c r="Q96" s="251"/>
      <c r="R96" s="218">
        <f>SUBTOTAL(9,R97:R98)</f>
        <v>0</v>
      </c>
      <c r="S96" s="250"/>
      <c r="T96" s="218">
        <f>SUBTOTAL(9,T97:T98)</f>
        <v>0</v>
      </c>
      <c r="U96" s="252" t="s">
        <v>155</v>
      </c>
      <c r="V96" s="217">
        <f>SUBTOTAL(9,V97:V98)</f>
        <v>0</v>
      </c>
      <c r="W96" s="217">
        <f>SUBTOTAL(9,W97:W98)</f>
        <v>0</v>
      </c>
      <c r="X96" s="253"/>
      <c r="Y96" s="233"/>
      <c r="Z96" s="233"/>
    </row>
    <row r="97" spans="6:26" s="254" customFormat="1" ht="12" outlineLevel="2">
      <c r="F97" s="521">
        <v>1</v>
      </c>
      <c r="G97" s="522" t="s">
        <v>42</v>
      </c>
      <c r="H97" s="523" t="s">
        <v>597</v>
      </c>
      <c r="I97" s="523"/>
      <c r="J97" s="568" t="s">
        <v>598</v>
      </c>
      <c r="K97" s="522" t="s">
        <v>599</v>
      </c>
      <c r="L97" s="536">
        <v>5</v>
      </c>
      <c r="M97" s="537"/>
      <c r="N97" s="536">
        <v>4</v>
      </c>
      <c r="O97" s="537"/>
      <c r="P97" s="458">
        <f>N97*O97</f>
        <v>0</v>
      </c>
      <c r="Q97" s="466"/>
      <c r="R97" s="467">
        <f>N97*Q97</f>
        <v>0</v>
      </c>
      <c r="S97" s="466"/>
      <c r="T97" s="467">
        <f>N97*S97</f>
        <v>0</v>
      </c>
      <c r="U97" s="458">
        <v>21</v>
      </c>
      <c r="V97" s="458">
        <f>P97*(U97/100)</f>
        <v>0</v>
      </c>
      <c r="W97" s="458">
        <f>P97+V97</f>
        <v>0</v>
      </c>
      <c r="X97" s="524"/>
      <c r="Y97" s="523" t="s">
        <v>719</v>
      </c>
      <c r="Z97" s="523" t="s">
        <v>600</v>
      </c>
    </row>
    <row r="98" spans="6:26" s="272" customFormat="1" ht="12.75" customHeight="1" outlineLevel="2">
      <c r="F98" s="273"/>
      <c r="G98" s="274"/>
      <c r="H98" s="274"/>
      <c r="I98" s="274"/>
      <c r="J98" s="275"/>
      <c r="K98" s="274"/>
      <c r="L98" s="276"/>
      <c r="M98" s="277"/>
      <c r="N98" s="276"/>
      <c r="O98" s="277"/>
      <c r="P98" s="278"/>
      <c r="Q98" s="279"/>
      <c r="R98" s="277"/>
      <c r="S98" s="277"/>
      <c r="T98" s="277"/>
      <c r="U98" s="280" t="s">
        <v>155</v>
      </c>
      <c r="V98" s="277"/>
      <c r="W98" s="277"/>
      <c r="X98" s="277"/>
      <c r="Y98" s="274"/>
      <c r="Z98" s="274"/>
    </row>
    <row r="99" spans="6:26" s="246" customFormat="1" ht="16.5" customHeight="1" outlineLevel="1">
      <c r="F99" s="247"/>
      <c r="G99" s="232"/>
      <c r="H99" s="248"/>
      <c r="I99" s="248"/>
      <c r="J99" s="248" t="s">
        <v>601</v>
      </c>
      <c r="K99" s="232"/>
      <c r="L99" s="249"/>
      <c r="M99" s="250"/>
      <c r="N99" s="249"/>
      <c r="O99" s="250"/>
      <c r="P99" s="217">
        <f>SUBTOTAL(9,P100:P106)</f>
        <v>0</v>
      </c>
      <c r="Q99" s="251"/>
      <c r="R99" s="218">
        <f>SUBTOTAL(9,R100:R106)</f>
        <v>0</v>
      </c>
      <c r="S99" s="250"/>
      <c r="T99" s="218">
        <f>SUBTOTAL(9,T100:T106)</f>
        <v>0</v>
      </c>
      <c r="U99" s="252" t="s">
        <v>155</v>
      </c>
      <c r="V99" s="217">
        <f>SUBTOTAL(9,V100:V106)</f>
        <v>0</v>
      </c>
      <c r="W99" s="217">
        <f>SUBTOTAL(9,W100:W106)</f>
        <v>0</v>
      </c>
      <c r="X99" s="253"/>
      <c r="Y99" s="233"/>
      <c r="Z99" s="233"/>
    </row>
    <row r="100" spans="6:26" s="254" customFormat="1" ht="12" outlineLevel="2">
      <c r="F100" s="521">
        <v>1</v>
      </c>
      <c r="G100" s="522" t="s">
        <v>42</v>
      </c>
      <c r="H100" s="523" t="s">
        <v>602</v>
      </c>
      <c r="I100" s="523"/>
      <c r="J100" s="568" t="s">
        <v>603</v>
      </c>
      <c r="K100" s="522" t="s">
        <v>46</v>
      </c>
      <c r="L100" s="536">
        <v>1</v>
      </c>
      <c r="M100" s="537"/>
      <c r="N100" s="536">
        <f t="shared" ref="N100:N105" si="12">L100*(1+M100/100)</f>
        <v>1</v>
      </c>
      <c r="O100" s="537"/>
      <c r="P100" s="458">
        <f t="shared" ref="P100:P105" si="13">N100*O100</f>
        <v>0</v>
      </c>
      <c r="Q100" s="466"/>
      <c r="R100" s="467">
        <f t="shared" ref="R100:R105" si="14">N100*Q100</f>
        <v>0</v>
      </c>
      <c r="S100" s="466"/>
      <c r="T100" s="467">
        <f t="shared" ref="T100:T105" si="15">N100*S100</f>
        <v>0</v>
      </c>
      <c r="U100" s="458">
        <v>21</v>
      </c>
      <c r="V100" s="458">
        <f t="shared" ref="V100:V105" si="16">P100*(U100/100)</f>
        <v>0</v>
      </c>
      <c r="W100" s="458">
        <f t="shared" ref="W100:W105" si="17">P100+V100</f>
        <v>0</v>
      </c>
      <c r="X100" s="524"/>
      <c r="Y100" s="523" t="s">
        <v>719</v>
      </c>
      <c r="Z100" s="523" t="s">
        <v>604</v>
      </c>
    </row>
    <row r="101" spans="6:26" s="254" customFormat="1" ht="12" outlineLevel="2">
      <c r="F101" s="521">
        <v>2</v>
      </c>
      <c r="G101" s="522" t="s">
        <v>42</v>
      </c>
      <c r="H101" s="523" t="s">
        <v>791</v>
      </c>
      <c r="I101" s="523"/>
      <c r="J101" s="568" t="s">
        <v>792</v>
      </c>
      <c r="K101" s="522" t="s">
        <v>46</v>
      </c>
      <c r="L101" s="536">
        <v>1</v>
      </c>
      <c r="M101" s="537"/>
      <c r="N101" s="536">
        <f t="shared" si="12"/>
        <v>1</v>
      </c>
      <c r="O101" s="537"/>
      <c r="P101" s="458">
        <f t="shared" si="13"/>
        <v>0</v>
      </c>
      <c r="Q101" s="466"/>
      <c r="R101" s="467">
        <f t="shared" si="14"/>
        <v>0</v>
      </c>
      <c r="S101" s="466"/>
      <c r="T101" s="467">
        <f t="shared" si="15"/>
        <v>0</v>
      </c>
      <c r="U101" s="458">
        <v>21</v>
      </c>
      <c r="V101" s="458">
        <f t="shared" si="16"/>
        <v>0</v>
      </c>
      <c r="W101" s="458">
        <f t="shared" si="17"/>
        <v>0</v>
      </c>
      <c r="X101" s="524"/>
      <c r="Y101" s="523" t="s">
        <v>719</v>
      </c>
      <c r="Z101" s="523" t="s">
        <v>604</v>
      </c>
    </row>
    <row r="102" spans="6:26" s="254" customFormat="1" ht="12" outlineLevel="2">
      <c r="F102" s="521">
        <v>3</v>
      </c>
      <c r="G102" s="522" t="s">
        <v>42</v>
      </c>
      <c r="H102" s="523" t="s">
        <v>607</v>
      </c>
      <c r="I102" s="523"/>
      <c r="J102" s="568" t="s">
        <v>608</v>
      </c>
      <c r="K102" s="522" t="s">
        <v>46</v>
      </c>
      <c r="L102" s="536">
        <v>1</v>
      </c>
      <c r="M102" s="537"/>
      <c r="N102" s="536">
        <f t="shared" si="12"/>
        <v>1</v>
      </c>
      <c r="O102" s="537"/>
      <c r="P102" s="458">
        <f t="shared" si="13"/>
        <v>0</v>
      </c>
      <c r="Q102" s="466"/>
      <c r="R102" s="467">
        <f t="shared" si="14"/>
        <v>0</v>
      </c>
      <c r="S102" s="466"/>
      <c r="T102" s="467">
        <f t="shared" si="15"/>
        <v>0</v>
      </c>
      <c r="U102" s="458">
        <v>21</v>
      </c>
      <c r="V102" s="458">
        <f t="shared" si="16"/>
        <v>0</v>
      </c>
      <c r="W102" s="458">
        <f t="shared" si="17"/>
        <v>0</v>
      </c>
      <c r="X102" s="524"/>
      <c r="Y102" s="523" t="s">
        <v>719</v>
      </c>
      <c r="Z102" s="523" t="s">
        <v>604</v>
      </c>
    </row>
    <row r="103" spans="6:26" s="254" customFormat="1" ht="12" outlineLevel="2">
      <c r="F103" s="521">
        <v>4</v>
      </c>
      <c r="G103" s="522" t="s">
        <v>42</v>
      </c>
      <c r="H103" s="523" t="s">
        <v>609</v>
      </c>
      <c r="I103" s="523"/>
      <c r="J103" s="568" t="s">
        <v>610</v>
      </c>
      <c r="K103" s="522" t="s">
        <v>46</v>
      </c>
      <c r="L103" s="536">
        <v>1</v>
      </c>
      <c r="M103" s="537"/>
      <c r="N103" s="536">
        <f t="shared" si="12"/>
        <v>1</v>
      </c>
      <c r="O103" s="537"/>
      <c r="P103" s="458">
        <f t="shared" si="13"/>
        <v>0</v>
      </c>
      <c r="Q103" s="466"/>
      <c r="R103" s="467">
        <f t="shared" si="14"/>
        <v>0</v>
      </c>
      <c r="S103" s="466"/>
      <c r="T103" s="467">
        <f t="shared" si="15"/>
        <v>0</v>
      </c>
      <c r="U103" s="458">
        <v>21</v>
      </c>
      <c r="V103" s="458">
        <f t="shared" si="16"/>
        <v>0</v>
      </c>
      <c r="W103" s="458">
        <f t="shared" si="17"/>
        <v>0</v>
      </c>
      <c r="X103" s="524"/>
      <c r="Y103" s="523" t="s">
        <v>719</v>
      </c>
      <c r="Z103" s="523" t="s">
        <v>604</v>
      </c>
    </row>
    <row r="104" spans="6:26" s="254" customFormat="1" ht="12" outlineLevel="2">
      <c r="F104" s="521">
        <v>5</v>
      </c>
      <c r="G104" s="522" t="s">
        <v>42</v>
      </c>
      <c r="H104" s="523" t="s">
        <v>611</v>
      </c>
      <c r="I104" s="523"/>
      <c r="J104" s="568" t="s">
        <v>612</v>
      </c>
      <c r="K104" s="522" t="s">
        <v>90</v>
      </c>
      <c r="L104" s="536">
        <v>1</v>
      </c>
      <c r="M104" s="537"/>
      <c r="N104" s="536">
        <f t="shared" si="12"/>
        <v>1</v>
      </c>
      <c r="O104" s="537"/>
      <c r="P104" s="458">
        <f t="shared" si="13"/>
        <v>0</v>
      </c>
      <c r="Q104" s="466"/>
      <c r="R104" s="467">
        <f t="shared" si="14"/>
        <v>0</v>
      </c>
      <c r="S104" s="466"/>
      <c r="T104" s="467">
        <f t="shared" si="15"/>
        <v>0</v>
      </c>
      <c r="U104" s="458">
        <v>21</v>
      </c>
      <c r="V104" s="458">
        <f t="shared" si="16"/>
        <v>0</v>
      </c>
      <c r="W104" s="458">
        <f t="shared" si="17"/>
        <v>0</v>
      </c>
      <c r="X104" s="524"/>
      <c r="Y104" s="523" t="s">
        <v>719</v>
      </c>
      <c r="Z104" s="523" t="s">
        <v>604</v>
      </c>
    </row>
    <row r="105" spans="6:26" s="254" customFormat="1" ht="12" outlineLevel="2">
      <c r="F105" s="521">
        <v>7</v>
      </c>
      <c r="G105" s="522" t="s">
        <v>42</v>
      </c>
      <c r="H105" s="523" t="s">
        <v>615</v>
      </c>
      <c r="I105" s="523"/>
      <c r="J105" s="568" t="s">
        <v>616</v>
      </c>
      <c r="K105" s="522" t="s">
        <v>46</v>
      </c>
      <c r="L105" s="536">
        <v>1</v>
      </c>
      <c r="M105" s="537">
        <v>0</v>
      </c>
      <c r="N105" s="536">
        <f t="shared" si="12"/>
        <v>1</v>
      </c>
      <c r="O105" s="537"/>
      <c r="P105" s="458">
        <f t="shared" si="13"/>
        <v>0</v>
      </c>
      <c r="Q105" s="466"/>
      <c r="R105" s="467">
        <f t="shared" si="14"/>
        <v>0</v>
      </c>
      <c r="S105" s="466"/>
      <c r="T105" s="467">
        <f t="shared" si="15"/>
        <v>0</v>
      </c>
      <c r="U105" s="458">
        <v>21</v>
      </c>
      <c r="V105" s="458">
        <f t="shared" si="16"/>
        <v>0</v>
      </c>
      <c r="W105" s="458">
        <f t="shared" si="17"/>
        <v>0</v>
      </c>
      <c r="X105" s="524"/>
      <c r="Y105" s="523" t="s">
        <v>719</v>
      </c>
      <c r="Z105" s="523" t="s">
        <v>604</v>
      </c>
    </row>
    <row r="106" spans="6:26" s="272" customFormat="1" ht="12.75" customHeight="1" outlineLevel="2">
      <c r="F106" s="273"/>
      <c r="G106" s="274"/>
      <c r="H106" s="274"/>
      <c r="I106" s="274"/>
      <c r="J106" s="570"/>
      <c r="K106" s="274"/>
      <c r="L106" s="276"/>
      <c r="M106" s="277"/>
      <c r="N106" s="276"/>
      <c r="O106" s="277"/>
      <c r="P106" s="278"/>
      <c r="Q106" s="279"/>
      <c r="R106" s="277"/>
      <c r="S106" s="277"/>
      <c r="T106" s="277"/>
      <c r="U106" s="280" t="s">
        <v>155</v>
      </c>
      <c r="V106" s="277"/>
      <c r="W106" s="277"/>
      <c r="X106" s="277"/>
      <c r="Y106" s="274"/>
      <c r="Z106" s="274"/>
    </row>
    <row r="107" spans="6:26" s="246" customFormat="1" ht="16.5" customHeight="1" outlineLevel="1">
      <c r="F107" s="247"/>
      <c r="G107" s="232"/>
      <c r="H107" s="248"/>
      <c r="I107" s="248"/>
      <c r="J107" s="569" t="s">
        <v>617</v>
      </c>
      <c r="K107" s="232"/>
      <c r="L107" s="249"/>
      <c r="M107" s="250"/>
      <c r="N107" s="249"/>
      <c r="O107" s="250"/>
      <c r="P107" s="217">
        <f>SUBTOTAL(9,P108:P111)</f>
        <v>0</v>
      </c>
      <c r="Q107" s="251"/>
      <c r="R107" s="218">
        <f>SUBTOTAL(9,R108:R111)</f>
        <v>0</v>
      </c>
      <c r="S107" s="250"/>
      <c r="T107" s="218">
        <f>SUBTOTAL(9,T108:T111)</f>
        <v>0</v>
      </c>
      <c r="U107" s="252" t="s">
        <v>155</v>
      </c>
      <c r="V107" s="217">
        <f>SUBTOTAL(9,V108:V111)</f>
        <v>0</v>
      </c>
      <c r="W107" s="217">
        <f>SUBTOTAL(9,W108:W111)</f>
        <v>0</v>
      </c>
      <c r="X107" s="253"/>
      <c r="Y107" s="233"/>
      <c r="Z107" s="233"/>
    </row>
    <row r="108" spans="6:26" s="254" customFormat="1" ht="12" outlineLevel="2">
      <c r="F108" s="521">
        <v>1</v>
      </c>
      <c r="G108" s="522" t="s">
        <v>42</v>
      </c>
      <c r="H108" s="523" t="s">
        <v>623</v>
      </c>
      <c r="I108" s="523"/>
      <c r="J108" s="568" t="s">
        <v>624</v>
      </c>
      <c r="K108" s="522" t="s">
        <v>55</v>
      </c>
      <c r="L108" s="536">
        <v>8</v>
      </c>
      <c r="M108" s="537"/>
      <c r="N108" s="536">
        <f>L108*(1+M108/100)</f>
        <v>8</v>
      </c>
      <c r="O108" s="537"/>
      <c r="P108" s="458">
        <f>N108*O108</f>
        <v>0</v>
      </c>
      <c r="Q108" s="466"/>
      <c r="R108" s="467">
        <f>N108*Q108</f>
        <v>0</v>
      </c>
      <c r="S108" s="466"/>
      <c r="T108" s="467">
        <f>N108*S108</f>
        <v>0</v>
      </c>
      <c r="U108" s="458">
        <v>21</v>
      </c>
      <c r="V108" s="458">
        <f>P108*(U108/100)</f>
        <v>0</v>
      </c>
      <c r="W108" s="458">
        <f>P108+V108</f>
        <v>0</v>
      </c>
      <c r="X108" s="524"/>
      <c r="Y108" s="523" t="s">
        <v>719</v>
      </c>
      <c r="Z108" s="523" t="s">
        <v>620</v>
      </c>
    </row>
    <row r="109" spans="6:26" s="254" customFormat="1" ht="12" outlineLevel="2">
      <c r="F109" s="521">
        <v>2</v>
      </c>
      <c r="G109" s="522" t="s">
        <v>42</v>
      </c>
      <c r="H109" s="523" t="s">
        <v>625</v>
      </c>
      <c r="I109" s="523"/>
      <c r="J109" s="568" t="s">
        <v>626</v>
      </c>
      <c r="K109" s="522" t="s">
        <v>55</v>
      </c>
      <c r="L109" s="536">
        <v>4</v>
      </c>
      <c r="M109" s="537"/>
      <c r="N109" s="536">
        <f>L109*(1+M109/100)</f>
        <v>4</v>
      </c>
      <c r="O109" s="537"/>
      <c r="P109" s="458">
        <f>N109*O109</f>
        <v>0</v>
      </c>
      <c r="Q109" s="466"/>
      <c r="R109" s="467">
        <f>N109*Q109</f>
        <v>0</v>
      </c>
      <c r="S109" s="466"/>
      <c r="T109" s="467">
        <f>N109*S109</f>
        <v>0</v>
      </c>
      <c r="U109" s="458">
        <v>21</v>
      </c>
      <c r="V109" s="458">
        <f>P109*(U109/100)</f>
        <v>0</v>
      </c>
      <c r="W109" s="458">
        <f>P109+V109</f>
        <v>0</v>
      </c>
      <c r="X109" s="524"/>
      <c r="Y109" s="523" t="s">
        <v>719</v>
      </c>
      <c r="Z109" s="523" t="s">
        <v>620</v>
      </c>
    </row>
    <row r="110" spans="6:26" s="254" customFormat="1" ht="24" outlineLevel="2">
      <c r="F110" s="521">
        <v>3</v>
      </c>
      <c r="G110" s="522" t="s">
        <v>42</v>
      </c>
      <c r="H110" s="523" t="s">
        <v>627</v>
      </c>
      <c r="I110" s="523"/>
      <c r="J110" s="568" t="s">
        <v>628</v>
      </c>
      <c r="K110" s="522" t="s">
        <v>46</v>
      </c>
      <c r="L110" s="536">
        <v>1</v>
      </c>
      <c r="M110" s="537"/>
      <c r="N110" s="536">
        <f>L110*(1+M110/100)</f>
        <v>1</v>
      </c>
      <c r="O110" s="537"/>
      <c r="P110" s="458">
        <f>N110*O110</f>
        <v>0</v>
      </c>
      <c r="Q110" s="466"/>
      <c r="R110" s="467">
        <f>N110*Q110</f>
        <v>0</v>
      </c>
      <c r="S110" s="466"/>
      <c r="T110" s="467">
        <f>N110*S110</f>
        <v>0</v>
      </c>
      <c r="U110" s="458">
        <v>21</v>
      </c>
      <c r="V110" s="458">
        <f>P110*(U110/100)</f>
        <v>0</v>
      </c>
      <c r="W110" s="458">
        <f>P110+V110</f>
        <v>0</v>
      </c>
      <c r="X110" s="524"/>
      <c r="Y110" s="523" t="s">
        <v>719</v>
      </c>
      <c r="Z110" s="523" t="s">
        <v>620</v>
      </c>
    </row>
    <row r="111" spans="6:26" s="272" customFormat="1" ht="12.75" customHeight="1" outlineLevel="2">
      <c r="F111" s="273"/>
      <c r="G111" s="274"/>
      <c r="H111" s="274"/>
      <c r="I111" s="274"/>
      <c r="J111" s="570"/>
      <c r="K111" s="274"/>
      <c r="L111" s="276"/>
      <c r="M111" s="277"/>
      <c r="N111" s="276"/>
      <c r="O111" s="277"/>
      <c r="P111" s="278"/>
      <c r="Q111" s="279"/>
      <c r="R111" s="277"/>
      <c r="S111" s="277"/>
      <c r="T111" s="277"/>
      <c r="U111" s="280" t="s">
        <v>155</v>
      </c>
      <c r="V111" s="277"/>
      <c r="W111" s="277"/>
      <c r="X111" s="277"/>
      <c r="Y111" s="274"/>
      <c r="Z111" s="274"/>
    </row>
    <row r="112" spans="6:26" s="272" customFormat="1" ht="12.75" customHeight="1" outlineLevel="1">
      <c r="F112" s="273"/>
      <c r="G112" s="274"/>
      <c r="H112" s="274"/>
      <c r="I112" s="274"/>
      <c r="J112" s="570"/>
      <c r="K112" s="274"/>
      <c r="L112" s="276"/>
      <c r="M112" s="277"/>
      <c r="N112" s="276"/>
      <c r="O112" s="277"/>
      <c r="P112" s="278"/>
      <c r="Q112" s="279"/>
      <c r="R112" s="277"/>
      <c r="S112" s="277"/>
      <c r="T112" s="277"/>
      <c r="U112" s="280" t="s">
        <v>155</v>
      </c>
      <c r="V112" s="277"/>
      <c r="W112" s="277"/>
      <c r="X112" s="277"/>
      <c r="Y112" s="274"/>
      <c r="Z112" s="274"/>
    </row>
    <row r="113" spans="6:28" s="272" customFormat="1" ht="12.75" customHeight="1">
      <c r="F113" s="273"/>
      <c r="G113" s="274"/>
      <c r="H113" s="274"/>
      <c r="I113" s="274"/>
      <c r="J113" s="570"/>
      <c r="K113" s="274"/>
      <c r="L113" s="276"/>
      <c r="M113" s="277"/>
      <c r="N113" s="276"/>
      <c r="O113" s="277"/>
      <c r="P113" s="278"/>
      <c r="Q113" s="279"/>
      <c r="R113" s="277"/>
      <c r="S113" s="277"/>
      <c r="T113" s="277"/>
      <c r="U113" s="280" t="s">
        <v>155</v>
      </c>
      <c r="V113" s="277"/>
      <c r="W113" s="277"/>
      <c r="X113" s="277"/>
      <c r="Y113" s="274"/>
      <c r="Z113" s="274"/>
    </row>
    <row r="114" spans="6:28">
      <c r="F114" s="237"/>
      <c r="G114" s="238"/>
      <c r="H114" s="239"/>
      <c r="I114" s="239"/>
      <c r="J114" s="573" t="s">
        <v>1952</v>
      </c>
      <c r="K114" s="238"/>
      <c r="L114" s="240"/>
      <c r="M114" s="241"/>
      <c r="N114" s="240"/>
      <c r="O114" s="241"/>
      <c r="P114" s="213">
        <f>SUBTOTAL(9,P115:P154)</f>
        <v>0</v>
      </c>
      <c r="AB114" s="572"/>
    </row>
    <row r="115" spans="6:28">
      <c r="F115" s="273"/>
      <c r="G115" s="274"/>
      <c r="H115" s="274"/>
      <c r="I115" s="274"/>
      <c r="J115" s="570"/>
      <c r="K115" s="274"/>
      <c r="L115" s="276"/>
      <c r="M115" s="277"/>
      <c r="N115" s="276"/>
      <c r="O115" s="277"/>
      <c r="P115" s="278"/>
    </row>
    <row r="116" spans="6:28">
      <c r="F116" s="247"/>
      <c r="G116" s="232"/>
      <c r="H116" s="248"/>
      <c r="I116" s="248"/>
      <c r="J116" s="569" t="s">
        <v>412</v>
      </c>
      <c r="K116" s="232"/>
      <c r="L116" s="249"/>
      <c r="M116" s="250"/>
      <c r="N116" s="249"/>
      <c r="O116" s="250"/>
      <c r="P116" s="217">
        <f>SUBTOTAL(9,P117:P118)</f>
        <v>0</v>
      </c>
    </row>
    <row r="117" spans="6:28">
      <c r="F117" s="521">
        <v>1</v>
      </c>
      <c r="G117" s="522" t="s">
        <v>162</v>
      </c>
      <c r="H117" s="523" t="s">
        <v>740</v>
      </c>
      <c r="I117" s="523"/>
      <c r="J117" s="568" t="s">
        <v>741</v>
      </c>
      <c r="K117" s="522" t="s">
        <v>46</v>
      </c>
      <c r="L117" s="536">
        <v>4</v>
      </c>
      <c r="M117" s="537">
        <v>0</v>
      </c>
      <c r="N117" s="536">
        <f>L117*(1+M117/100)</f>
        <v>4</v>
      </c>
      <c r="O117" s="537"/>
      <c r="P117" s="458">
        <f>N117*O117</f>
        <v>0</v>
      </c>
    </row>
    <row r="118" spans="6:28">
      <c r="F118" s="273"/>
      <c r="G118" s="274"/>
      <c r="H118" s="274"/>
      <c r="I118" s="274"/>
      <c r="J118" s="275"/>
      <c r="K118" s="274"/>
      <c r="L118" s="276"/>
      <c r="M118" s="277"/>
      <c r="N118" s="276"/>
      <c r="O118" s="277"/>
      <c r="P118" s="278"/>
    </row>
    <row r="119" spans="6:28">
      <c r="F119" s="247"/>
      <c r="G119" s="232"/>
      <c r="H119" s="248"/>
      <c r="I119" s="248"/>
      <c r="J119" s="248" t="s">
        <v>454</v>
      </c>
      <c r="K119" s="232"/>
      <c r="L119" s="249"/>
      <c r="M119" s="250"/>
      <c r="N119" s="249"/>
      <c r="O119" s="250"/>
      <c r="P119" s="217">
        <f>SUBTOTAL(9,P120:P135)</f>
        <v>0</v>
      </c>
    </row>
    <row r="120" spans="6:28">
      <c r="F120" s="521">
        <v>1</v>
      </c>
      <c r="G120" s="522" t="s">
        <v>162</v>
      </c>
      <c r="H120" s="523" t="s">
        <v>461</v>
      </c>
      <c r="I120" s="523"/>
      <c r="J120" s="568" t="s">
        <v>462</v>
      </c>
      <c r="K120" s="522" t="s">
        <v>46</v>
      </c>
      <c r="L120" s="536">
        <v>19</v>
      </c>
      <c r="M120" s="537">
        <v>0</v>
      </c>
      <c r="N120" s="536">
        <f>L120*(1+M120/100)</f>
        <v>19</v>
      </c>
      <c r="O120" s="537"/>
      <c r="P120" s="458">
        <f>N120*O120</f>
        <v>0</v>
      </c>
    </row>
    <row r="121" spans="6:28">
      <c r="F121" s="263"/>
      <c r="G121" s="264"/>
      <c r="H121" s="264"/>
      <c r="I121" s="264"/>
      <c r="J121" s="571" t="s">
        <v>755</v>
      </c>
      <c r="K121" s="264"/>
      <c r="L121" s="266">
        <v>1</v>
      </c>
      <c r="M121" s="267"/>
      <c r="N121" s="268"/>
      <c r="O121" s="267"/>
      <c r="P121" s="269"/>
    </row>
    <row r="122" spans="6:28">
      <c r="F122" s="263"/>
      <c r="G122" s="264"/>
      <c r="H122" s="264"/>
      <c r="I122" s="264"/>
      <c r="J122" s="571" t="s">
        <v>756</v>
      </c>
      <c r="K122" s="264"/>
      <c r="L122" s="266">
        <v>18</v>
      </c>
      <c r="M122" s="267"/>
      <c r="N122" s="268"/>
      <c r="O122" s="267"/>
      <c r="P122" s="269"/>
    </row>
    <row r="123" spans="6:28">
      <c r="F123" s="521">
        <v>7</v>
      </c>
      <c r="G123" s="522" t="s">
        <v>162</v>
      </c>
      <c r="H123" s="523" t="s">
        <v>762</v>
      </c>
      <c r="I123" s="523"/>
      <c r="J123" s="568" t="s">
        <v>763</v>
      </c>
      <c r="K123" s="522" t="s">
        <v>46</v>
      </c>
      <c r="L123" s="536">
        <v>1</v>
      </c>
      <c r="M123" s="537">
        <v>0</v>
      </c>
      <c r="N123" s="536">
        <f>L123*(1+M123/100)</f>
        <v>1</v>
      </c>
      <c r="O123" s="537"/>
      <c r="P123" s="458">
        <f>N123*O123</f>
        <v>0</v>
      </c>
    </row>
    <row r="124" spans="6:28">
      <c r="F124" s="521">
        <v>8</v>
      </c>
      <c r="G124" s="522" t="s">
        <v>176</v>
      </c>
      <c r="H124" s="523" t="s">
        <v>764</v>
      </c>
      <c r="I124" s="523"/>
      <c r="J124" s="568" t="s">
        <v>765</v>
      </c>
      <c r="K124" s="522" t="s">
        <v>46</v>
      </c>
      <c r="L124" s="536">
        <v>1</v>
      </c>
      <c r="M124" s="537">
        <v>0</v>
      </c>
      <c r="N124" s="536">
        <f>L124*(1+M124/100)</f>
        <v>1</v>
      </c>
      <c r="O124" s="537"/>
      <c r="P124" s="458">
        <f>N124*O124</f>
        <v>0</v>
      </c>
    </row>
    <row r="125" spans="6:28">
      <c r="F125" s="521">
        <v>9</v>
      </c>
      <c r="G125" s="522" t="s">
        <v>162</v>
      </c>
      <c r="H125" s="523" t="s">
        <v>82</v>
      </c>
      <c r="I125" s="523"/>
      <c r="J125" s="568" t="s">
        <v>479</v>
      </c>
      <c r="K125" s="522" t="s">
        <v>46</v>
      </c>
      <c r="L125" s="536">
        <v>17</v>
      </c>
      <c r="M125" s="537">
        <v>0</v>
      </c>
      <c r="N125" s="536">
        <f>L125*(1+M125/100)</f>
        <v>17</v>
      </c>
      <c r="O125" s="537"/>
      <c r="P125" s="458">
        <f>N125*O125</f>
        <v>0</v>
      </c>
    </row>
    <row r="126" spans="6:28">
      <c r="F126" s="263"/>
      <c r="G126" s="264"/>
      <c r="H126" s="264"/>
      <c r="I126" s="264"/>
      <c r="J126" s="571" t="s">
        <v>766</v>
      </c>
      <c r="K126" s="264"/>
      <c r="L126" s="266">
        <v>16</v>
      </c>
      <c r="M126" s="267"/>
      <c r="N126" s="268"/>
      <c r="O126" s="267"/>
      <c r="P126" s="269"/>
    </row>
    <row r="127" spans="6:28">
      <c r="F127" s="263"/>
      <c r="G127" s="264"/>
      <c r="H127" s="264"/>
      <c r="I127" s="264"/>
      <c r="J127" s="571" t="s">
        <v>767</v>
      </c>
      <c r="K127" s="264"/>
      <c r="L127" s="266">
        <v>1</v>
      </c>
      <c r="M127" s="267"/>
      <c r="N127" s="268"/>
      <c r="O127" s="267"/>
      <c r="P127" s="269"/>
    </row>
    <row r="128" spans="6:28">
      <c r="F128" s="521">
        <v>10</v>
      </c>
      <c r="G128" s="522" t="s">
        <v>176</v>
      </c>
      <c r="H128" s="523" t="s">
        <v>482</v>
      </c>
      <c r="I128" s="523"/>
      <c r="J128" s="568" t="s">
        <v>483</v>
      </c>
      <c r="K128" s="522" t="s">
        <v>46</v>
      </c>
      <c r="L128" s="536">
        <v>16</v>
      </c>
      <c r="M128" s="537">
        <v>0</v>
      </c>
      <c r="N128" s="536">
        <f>L128*(1+M128/100)</f>
        <v>16</v>
      </c>
      <c r="O128" s="537"/>
      <c r="P128" s="458">
        <f>N128*O128</f>
        <v>0</v>
      </c>
    </row>
    <row r="129" spans="6:16" s="206" customFormat="1">
      <c r="F129" s="521">
        <v>11</v>
      </c>
      <c r="G129" s="522" t="s">
        <v>176</v>
      </c>
      <c r="H129" s="523" t="s">
        <v>484</v>
      </c>
      <c r="I129" s="523"/>
      <c r="J129" s="568" t="s">
        <v>485</v>
      </c>
      <c r="K129" s="522" t="s">
        <v>46</v>
      </c>
      <c r="L129" s="536">
        <v>1</v>
      </c>
      <c r="M129" s="537">
        <v>0</v>
      </c>
      <c r="N129" s="536">
        <f>L129*(1+M129/100)</f>
        <v>1</v>
      </c>
      <c r="O129" s="537"/>
      <c r="P129" s="458">
        <f>N129*O129</f>
        <v>0</v>
      </c>
    </row>
    <row r="130" spans="6:16" s="206" customFormat="1">
      <c r="F130" s="521">
        <v>12</v>
      </c>
      <c r="G130" s="522" t="s">
        <v>162</v>
      </c>
      <c r="H130" s="523" t="s">
        <v>83</v>
      </c>
      <c r="I130" s="523"/>
      <c r="J130" s="568" t="s">
        <v>486</v>
      </c>
      <c r="K130" s="522" t="s">
        <v>46</v>
      </c>
      <c r="L130" s="536">
        <v>10</v>
      </c>
      <c r="M130" s="537">
        <v>0</v>
      </c>
      <c r="N130" s="536">
        <v>9</v>
      </c>
      <c r="O130" s="537"/>
      <c r="P130" s="458">
        <f>N130*O130</f>
        <v>0</v>
      </c>
    </row>
    <row r="131" spans="6:16" s="206" customFormat="1">
      <c r="F131" s="263"/>
      <c r="G131" s="264"/>
      <c r="H131" s="264"/>
      <c r="I131" s="264"/>
      <c r="J131" s="571" t="s">
        <v>768</v>
      </c>
      <c r="K131" s="264"/>
      <c r="L131" s="266">
        <v>9</v>
      </c>
      <c r="M131" s="267"/>
      <c r="N131" s="268"/>
      <c r="O131" s="267"/>
      <c r="P131" s="269"/>
    </row>
    <row r="132" spans="6:16" s="206" customFormat="1">
      <c r="F132" s="521">
        <v>13</v>
      </c>
      <c r="G132" s="522" t="s">
        <v>176</v>
      </c>
      <c r="H132" s="523" t="s">
        <v>487</v>
      </c>
      <c r="I132" s="523"/>
      <c r="J132" s="568" t="s">
        <v>488</v>
      </c>
      <c r="K132" s="522" t="s">
        <v>46</v>
      </c>
      <c r="L132" s="536">
        <v>9</v>
      </c>
      <c r="M132" s="537">
        <v>0</v>
      </c>
      <c r="N132" s="536">
        <f>L132*(1+M132/100)</f>
        <v>9</v>
      </c>
      <c r="O132" s="537"/>
      <c r="P132" s="458">
        <f>N132*O132</f>
        <v>0</v>
      </c>
    </row>
    <row r="133" spans="6:16" s="206" customFormat="1">
      <c r="F133" s="521">
        <v>20</v>
      </c>
      <c r="G133" s="522" t="s">
        <v>162</v>
      </c>
      <c r="H133" s="523" t="s">
        <v>549</v>
      </c>
      <c r="I133" s="523"/>
      <c r="J133" s="568" t="s">
        <v>550</v>
      </c>
      <c r="K133" s="522" t="s">
        <v>46</v>
      </c>
      <c r="L133" s="536">
        <v>26</v>
      </c>
      <c r="M133" s="537">
        <v>0</v>
      </c>
      <c r="N133" s="536">
        <f>L133*(1+M133/100)</f>
        <v>26</v>
      </c>
      <c r="O133" s="537"/>
      <c r="P133" s="458">
        <f>N133*O133</f>
        <v>0</v>
      </c>
    </row>
    <row r="134" spans="6:16" s="206" customFormat="1" ht="24">
      <c r="F134" s="521">
        <v>21</v>
      </c>
      <c r="G134" s="522" t="s">
        <v>176</v>
      </c>
      <c r="H134" s="523" t="s">
        <v>551</v>
      </c>
      <c r="I134" s="523"/>
      <c r="J134" s="568" t="s">
        <v>552</v>
      </c>
      <c r="K134" s="522" t="s">
        <v>46</v>
      </c>
      <c r="L134" s="536">
        <v>26</v>
      </c>
      <c r="M134" s="537">
        <v>0</v>
      </c>
      <c r="N134" s="536">
        <f>L134*(1+M134/100)</f>
        <v>26</v>
      </c>
      <c r="O134" s="537"/>
      <c r="P134" s="458">
        <f>N134*O134</f>
        <v>0</v>
      </c>
    </row>
    <row r="135" spans="6:16" s="206" customFormat="1">
      <c r="F135" s="273"/>
      <c r="G135" s="274"/>
      <c r="H135" s="274"/>
      <c r="I135" s="274"/>
      <c r="J135" s="570"/>
      <c r="K135" s="274"/>
      <c r="L135" s="276"/>
      <c r="M135" s="277"/>
      <c r="N135" s="276"/>
      <c r="O135" s="277"/>
      <c r="P135" s="278"/>
    </row>
    <row r="136" spans="6:16" s="206" customFormat="1">
      <c r="F136" s="247"/>
      <c r="G136" s="232"/>
      <c r="H136" s="248"/>
      <c r="I136" s="248"/>
      <c r="J136" s="569" t="s">
        <v>556</v>
      </c>
      <c r="K136" s="232"/>
      <c r="L136" s="249"/>
      <c r="M136" s="250"/>
      <c r="N136" s="249"/>
      <c r="O136" s="250"/>
      <c r="P136" s="217">
        <f>SUBTOTAL(9,P137:P146)</f>
        <v>0</v>
      </c>
    </row>
    <row r="137" spans="6:16" s="206" customFormat="1">
      <c r="F137" s="521">
        <v>1</v>
      </c>
      <c r="G137" s="522" t="s">
        <v>162</v>
      </c>
      <c r="H137" s="523" t="s">
        <v>557</v>
      </c>
      <c r="I137" s="523"/>
      <c r="J137" s="568" t="s">
        <v>558</v>
      </c>
      <c r="K137" s="522" t="s">
        <v>45</v>
      </c>
      <c r="L137" s="536">
        <v>95</v>
      </c>
      <c r="M137" s="537">
        <v>0</v>
      </c>
      <c r="N137" s="536">
        <f t="shared" ref="N137:N145" si="18">L137*(1+M137/100)</f>
        <v>95</v>
      </c>
      <c r="O137" s="537"/>
      <c r="P137" s="458">
        <f t="shared" ref="P137:P145" si="19">N137*O137</f>
        <v>0</v>
      </c>
    </row>
    <row r="138" spans="6:16" s="206" customFormat="1">
      <c r="F138" s="521">
        <v>2</v>
      </c>
      <c r="G138" s="522" t="s">
        <v>162</v>
      </c>
      <c r="H138" s="523" t="s">
        <v>775</v>
      </c>
      <c r="I138" s="523"/>
      <c r="J138" s="568" t="s">
        <v>776</v>
      </c>
      <c r="K138" s="522" t="s">
        <v>46</v>
      </c>
      <c r="L138" s="536">
        <v>1</v>
      </c>
      <c r="M138" s="537">
        <v>0</v>
      </c>
      <c r="N138" s="536">
        <f t="shared" si="18"/>
        <v>1</v>
      </c>
      <c r="O138" s="537"/>
      <c r="P138" s="458">
        <f t="shared" si="19"/>
        <v>0</v>
      </c>
    </row>
    <row r="139" spans="6:16" s="206" customFormat="1" ht="24">
      <c r="F139" s="521">
        <v>3</v>
      </c>
      <c r="G139" s="522" t="s">
        <v>162</v>
      </c>
      <c r="H139" s="523" t="s">
        <v>777</v>
      </c>
      <c r="I139" s="523"/>
      <c r="J139" s="568" t="s">
        <v>778</v>
      </c>
      <c r="K139" s="522" t="s">
        <v>46</v>
      </c>
      <c r="L139" s="536">
        <v>1</v>
      </c>
      <c r="M139" s="537">
        <v>0</v>
      </c>
      <c r="N139" s="536">
        <f t="shared" si="18"/>
        <v>1</v>
      </c>
      <c r="O139" s="537"/>
      <c r="P139" s="458">
        <f t="shared" si="19"/>
        <v>0</v>
      </c>
    </row>
    <row r="140" spans="6:16" s="206" customFormat="1">
      <c r="F140" s="521">
        <v>4</v>
      </c>
      <c r="G140" s="522" t="s">
        <v>162</v>
      </c>
      <c r="H140" s="523" t="s">
        <v>779</v>
      </c>
      <c r="I140" s="523"/>
      <c r="J140" s="568" t="s">
        <v>780</v>
      </c>
      <c r="K140" s="522" t="s">
        <v>45</v>
      </c>
      <c r="L140" s="536">
        <v>1.53</v>
      </c>
      <c r="M140" s="537">
        <v>0</v>
      </c>
      <c r="N140" s="536">
        <f t="shared" si="18"/>
        <v>1.53</v>
      </c>
      <c r="O140" s="537"/>
      <c r="P140" s="458">
        <f t="shared" si="19"/>
        <v>0</v>
      </c>
    </row>
    <row r="141" spans="6:16" s="206" customFormat="1" ht="24">
      <c r="F141" s="521">
        <v>5</v>
      </c>
      <c r="G141" s="522" t="s">
        <v>162</v>
      </c>
      <c r="H141" s="523" t="s">
        <v>781</v>
      </c>
      <c r="I141" s="523"/>
      <c r="J141" s="568" t="s">
        <v>782</v>
      </c>
      <c r="K141" s="522" t="s">
        <v>46</v>
      </c>
      <c r="L141" s="536">
        <v>8</v>
      </c>
      <c r="M141" s="537">
        <v>0</v>
      </c>
      <c r="N141" s="536">
        <f t="shared" si="18"/>
        <v>8</v>
      </c>
      <c r="O141" s="537"/>
      <c r="P141" s="458">
        <f t="shared" si="19"/>
        <v>0</v>
      </c>
    </row>
    <row r="142" spans="6:16" s="206" customFormat="1" ht="24">
      <c r="F142" s="521">
        <v>6</v>
      </c>
      <c r="G142" s="522" t="s">
        <v>162</v>
      </c>
      <c r="H142" s="523" t="s">
        <v>783</v>
      </c>
      <c r="I142" s="523"/>
      <c r="J142" s="568" t="s">
        <v>784</v>
      </c>
      <c r="K142" s="522" t="s">
        <v>47</v>
      </c>
      <c r="L142" s="536">
        <v>7.6600000000000001E-2</v>
      </c>
      <c r="M142" s="537">
        <v>0</v>
      </c>
      <c r="N142" s="536">
        <f t="shared" si="18"/>
        <v>7.6600000000000001E-2</v>
      </c>
      <c r="O142" s="537"/>
      <c r="P142" s="458">
        <f t="shared" si="19"/>
        <v>0</v>
      </c>
    </row>
    <row r="143" spans="6:16" s="206" customFormat="1" ht="24">
      <c r="F143" s="521">
        <v>7</v>
      </c>
      <c r="G143" s="522" t="s">
        <v>162</v>
      </c>
      <c r="H143" s="523" t="s">
        <v>785</v>
      </c>
      <c r="I143" s="523"/>
      <c r="J143" s="568" t="s">
        <v>786</v>
      </c>
      <c r="K143" s="522" t="s">
        <v>46</v>
      </c>
      <c r="L143" s="536">
        <v>1</v>
      </c>
      <c r="M143" s="537">
        <v>0</v>
      </c>
      <c r="N143" s="536">
        <f t="shared" si="18"/>
        <v>1</v>
      </c>
      <c r="O143" s="537"/>
      <c r="P143" s="458">
        <f t="shared" si="19"/>
        <v>0</v>
      </c>
    </row>
    <row r="144" spans="6:16" s="206" customFormat="1">
      <c r="F144" s="521">
        <v>8</v>
      </c>
      <c r="G144" s="522" t="s">
        <v>176</v>
      </c>
      <c r="H144" s="523" t="s">
        <v>787</v>
      </c>
      <c r="I144" s="523" t="s">
        <v>788</v>
      </c>
      <c r="J144" s="568" t="s">
        <v>789</v>
      </c>
      <c r="K144" s="522" t="s">
        <v>57</v>
      </c>
      <c r="L144" s="536">
        <v>1</v>
      </c>
      <c r="M144" s="537">
        <v>0</v>
      </c>
      <c r="N144" s="536">
        <f t="shared" si="18"/>
        <v>1</v>
      </c>
      <c r="O144" s="537"/>
      <c r="P144" s="458">
        <f t="shared" si="19"/>
        <v>0</v>
      </c>
    </row>
    <row r="145" spans="6:16" s="206" customFormat="1">
      <c r="F145" s="521">
        <v>9</v>
      </c>
      <c r="G145" s="522" t="s">
        <v>162</v>
      </c>
      <c r="H145" s="523" t="s">
        <v>91</v>
      </c>
      <c r="I145" s="523"/>
      <c r="J145" s="568" t="s">
        <v>565</v>
      </c>
      <c r="K145" s="522" t="s">
        <v>65</v>
      </c>
      <c r="L145" s="536">
        <v>2.2599999999999998</v>
      </c>
      <c r="M145" s="537">
        <v>0</v>
      </c>
      <c r="N145" s="536">
        <f t="shared" si="18"/>
        <v>2.2599999999999998</v>
      </c>
      <c r="O145" s="537"/>
      <c r="P145" s="458">
        <f t="shared" si="19"/>
        <v>0</v>
      </c>
    </row>
    <row r="146" spans="6:16" s="206" customFormat="1">
      <c r="F146" s="273"/>
      <c r="G146" s="274"/>
      <c r="H146" s="274"/>
      <c r="I146" s="274"/>
      <c r="J146" s="570"/>
      <c r="K146" s="274"/>
      <c r="L146" s="276"/>
      <c r="M146" s="277"/>
      <c r="N146" s="276"/>
      <c r="O146" s="277"/>
      <c r="P146" s="278"/>
    </row>
    <row r="147" spans="6:16" s="206" customFormat="1">
      <c r="F147" s="247"/>
      <c r="G147" s="232"/>
      <c r="H147" s="248"/>
      <c r="I147" s="248"/>
      <c r="J147" s="569" t="s">
        <v>596</v>
      </c>
      <c r="K147" s="232"/>
      <c r="L147" s="249"/>
      <c r="M147" s="250"/>
      <c r="N147" s="249"/>
      <c r="O147" s="250"/>
      <c r="P147" s="217">
        <f>SUBTOTAL(9,P148:P149)</f>
        <v>0</v>
      </c>
    </row>
    <row r="148" spans="6:16" s="206" customFormat="1">
      <c r="F148" s="521">
        <v>1</v>
      </c>
      <c r="G148" s="522" t="s">
        <v>42</v>
      </c>
      <c r="H148" s="523" t="s">
        <v>597</v>
      </c>
      <c r="I148" s="523"/>
      <c r="J148" s="568" t="s">
        <v>598</v>
      </c>
      <c r="K148" s="522" t="s">
        <v>599</v>
      </c>
      <c r="L148" s="536">
        <v>5</v>
      </c>
      <c r="M148" s="537"/>
      <c r="N148" s="536">
        <v>1</v>
      </c>
      <c r="O148" s="537"/>
      <c r="P148" s="458">
        <f>N148*O148</f>
        <v>0</v>
      </c>
    </row>
    <row r="149" spans="6:16" s="206" customFormat="1">
      <c r="F149" s="273"/>
      <c r="G149" s="274"/>
      <c r="H149" s="274"/>
      <c r="I149" s="274"/>
      <c r="J149" s="570"/>
      <c r="K149" s="274"/>
      <c r="L149" s="276"/>
      <c r="M149" s="277"/>
      <c r="N149" s="276"/>
      <c r="O149" s="277"/>
      <c r="P149" s="278"/>
    </row>
    <row r="150" spans="6:16" s="206" customFormat="1">
      <c r="F150" s="247"/>
      <c r="G150" s="232"/>
      <c r="H150" s="248"/>
      <c r="I150" s="248"/>
      <c r="J150" s="569" t="s">
        <v>601</v>
      </c>
      <c r="K150" s="232"/>
      <c r="L150" s="249"/>
      <c r="M150" s="250"/>
      <c r="N150" s="249"/>
      <c r="O150" s="250"/>
      <c r="P150" s="217">
        <f>SUBTOTAL(9,P151:P152)</f>
        <v>0</v>
      </c>
    </row>
    <row r="151" spans="6:16" s="206" customFormat="1">
      <c r="F151" s="521">
        <v>6</v>
      </c>
      <c r="G151" s="522" t="s">
        <v>42</v>
      </c>
      <c r="H151" s="523" t="s">
        <v>613</v>
      </c>
      <c r="I151" s="523"/>
      <c r="J151" s="568" t="s">
        <v>614</v>
      </c>
      <c r="K151" s="522" t="s">
        <v>46</v>
      </c>
      <c r="L151" s="536">
        <v>25</v>
      </c>
      <c r="M151" s="537"/>
      <c r="N151" s="536">
        <f>L151*(1+M151/100)</f>
        <v>25</v>
      </c>
      <c r="O151" s="537"/>
      <c r="P151" s="458">
        <f>N151*O151</f>
        <v>0</v>
      </c>
    </row>
    <row r="152" spans="6:16" s="206" customFormat="1">
      <c r="F152" s="273"/>
      <c r="G152" s="274"/>
      <c r="H152" s="274"/>
      <c r="I152" s="274"/>
      <c r="J152" s="275"/>
      <c r="K152" s="274"/>
      <c r="L152" s="276"/>
      <c r="M152" s="277"/>
      <c r="N152" s="276"/>
      <c r="O152" s="277"/>
      <c r="P152" s="278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G10" sqref="G10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124</v>
      </c>
      <c r="D2" s="615" t="s">
        <v>133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50</v>
      </c>
      <c r="B4" s="593"/>
      <c r="C4" s="609" t="s">
        <v>794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42039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04-UTa'!B37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H40"/>
  <sheetViews>
    <sheetView workbookViewId="0">
      <pane ySplit="7" topLeftCell="A8" activePane="bottomLeft" state="frozen"/>
      <selection activeCell="K29" sqref="K29"/>
      <selection pane="bottomLeft" activeCell="B34" sqref="B34"/>
    </sheetView>
  </sheetViews>
  <sheetFormatPr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255" width="9.140625" style="206"/>
    <col min="256" max="256" width="0" style="206" hidden="1" customWidth="1"/>
    <col min="257" max="257" width="80.7109375" style="206" customWidth="1"/>
    <col min="258" max="261" width="15.7109375" style="206" customWidth="1"/>
    <col min="262" max="511" width="9.140625" style="206"/>
    <col min="512" max="512" width="0" style="206" hidden="1" customWidth="1"/>
    <col min="513" max="513" width="80.7109375" style="206" customWidth="1"/>
    <col min="514" max="517" width="15.7109375" style="206" customWidth="1"/>
    <col min="518" max="767" width="9.140625" style="206"/>
    <col min="768" max="768" width="0" style="206" hidden="1" customWidth="1"/>
    <col min="769" max="769" width="80.7109375" style="206" customWidth="1"/>
    <col min="770" max="773" width="15.7109375" style="206" customWidth="1"/>
    <col min="774" max="1023" width="9.140625" style="206"/>
    <col min="1024" max="1024" width="0" style="206" hidden="1" customWidth="1"/>
    <col min="1025" max="1025" width="80.7109375" style="206" customWidth="1"/>
    <col min="1026" max="1029" width="15.7109375" style="206" customWidth="1"/>
    <col min="1030" max="1279" width="9.140625" style="206"/>
    <col min="1280" max="1280" width="0" style="206" hidden="1" customWidth="1"/>
    <col min="1281" max="1281" width="80.7109375" style="206" customWidth="1"/>
    <col min="1282" max="1285" width="15.7109375" style="206" customWidth="1"/>
    <col min="1286" max="1535" width="9.140625" style="206"/>
    <col min="1536" max="1536" width="0" style="206" hidden="1" customWidth="1"/>
    <col min="1537" max="1537" width="80.7109375" style="206" customWidth="1"/>
    <col min="1538" max="1541" width="15.7109375" style="206" customWidth="1"/>
    <col min="1542" max="1791" width="9.140625" style="206"/>
    <col min="1792" max="1792" width="0" style="206" hidden="1" customWidth="1"/>
    <col min="1793" max="1793" width="80.7109375" style="206" customWidth="1"/>
    <col min="1794" max="1797" width="15.7109375" style="206" customWidth="1"/>
    <col min="1798" max="2047" width="9.140625" style="206"/>
    <col min="2048" max="2048" width="0" style="206" hidden="1" customWidth="1"/>
    <col min="2049" max="2049" width="80.7109375" style="206" customWidth="1"/>
    <col min="2050" max="2053" width="15.7109375" style="206" customWidth="1"/>
    <col min="2054" max="2303" width="9.140625" style="206"/>
    <col min="2304" max="2304" width="0" style="206" hidden="1" customWidth="1"/>
    <col min="2305" max="2305" width="80.7109375" style="206" customWidth="1"/>
    <col min="2306" max="2309" width="15.7109375" style="206" customWidth="1"/>
    <col min="2310" max="2559" width="9.140625" style="206"/>
    <col min="2560" max="2560" width="0" style="206" hidden="1" customWidth="1"/>
    <col min="2561" max="2561" width="80.7109375" style="206" customWidth="1"/>
    <col min="2562" max="2565" width="15.7109375" style="206" customWidth="1"/>
    <col min="2566" max="2815" width="9.140625" style="206"/>
    <col min="2816" max="2816" width="0" style="206" hidden="1" customWidth="1"/>
    <col min="2817" max="2817" width="80.7109375" style="206" customWidth="1"/>
    <col min="2818" max="2821" width="15.7109375" style="206" customWidth="1"/>
    <col min="2822" max="3071" width="9.140625" style="206"/>
    <col min="3072" max="3072" width="0" style="206" hidden="1" customWidth="1"/>
    <col min="3073" max="3073" width="80.7109375" style="206" customWidth="1"/>
    <col min="3074" max="3077" width="15.7109375" style="206" customWidth="1"/>
    <col min="3078" max="3327" width="9.140625" style="206"/>
    <col min="3328" max="3328" width="0" style="206" hidden="1" customWidth="1"/>
    <col min="3329" max="3329" width="80.7109375" style="206" customWidth="1"/>
    <col min="3330" max="3333" width="15.7109375" style="206" customWidth="1"/>
    <col min="3334" max="3583" width="9.140625" style="206"/>
    <col min="3584" max="3584" width="0" style="206" hidden="1" customWidth="1"/>
    <col min="3585" max="3585" width="80.7109375" style="206" customWidth="1"/>
    <col min="3586" max="3589" width="15.7109375" style="206" customWidth="1"/>
    <col min="3590" max="3839" width="9.140625" style="206"/>
    <col min="3840" max="3840" width="0" style="206" hidden="1" customWidth="1"/>
    <col min="3841" max="3841" width="80.7109375" style="206" customWidth="1"/>
    <col min="3842" max="3845" width="15.7109375" style="206" customWidth="1"/>
    <col min="3846" max="4095" width="9.140625" style="206"/>
    <col min="4096" max="4096" width="0" style="206" hidden="1" customWidth="1"/>
    <col min="4097" max="4097" width="80.7109375" style="206" customWidth="1"/>
    <col min="4098" max="4101" width="15.7109375" style="206" customWidth="1"/>
    <col min="4102" max="4351" width="9.140625" style="206"/>
    <col min="4352" max="4352" width="0" style="206" hidden="1" customWidth="1"/>
    <col min="4353" max="4353" width="80.7109375" style="206" customWidth="1"/>
    <col min="4354" max="4357" width="15.7109375" style="206" customWidth="1"/>
    <col min="4358" max="4607" width="9.140625" style="206"/>
    <col min="4608" max="4608" width="0" style="206" hidden="1" customWidth="1"/>
    <col min="4609" max="4609" width="80.7109375" style="206" customWidth="1"/>
    <col min="4610" max="4613" width="15.7109375" style="206" customWidth="1"/>
    <col min="4614" max="4863" width="9.140625" style="206"/>
    <col min="4864" max="4864" width="0" style="206" hidden="1" customWidth="1"/>
    <col min="4865" max="4865" width="80.7109375" style="206" customWidth="1"/>
    <col min="4866" max="4869" width="15.7109375" style="206" customWidth="1"/>
    <col min="4870" max="5119" width="9.140625" style="206"/>
    <col min="5120" max="5120" width="0" style="206" hidden="1" customWidth="1"/>
    <col min="5121" max="5121" width="80.7109375" style="206" customWidth="1"/>
    <col min="5122" max="5125" width="15.7109375" style="206" customWidth="1"/>
    <col min="5126" max="5375" width="9.140625" style="206"/>
    <col min="5376" max="5376" width="0" style="206" hidden="1" customWidth="1"/>
    <col min="5377" max="5377" width="80.7109375" style="206" customWidth="1"/>
    <col min="5378" max="5381" width="15.7109375" style="206" customWidth="1"/>
    <col min="5382" max="5631" width="9.140625" style="206"/>
    <col min="5632" max="5632" width="0" style="206" hidden="1" customWidth="1"/>
    <col min="5633" max="5633" width="80.7109375" style="206" customWidth="1"/>
    <col min="5634" max="5637" width="15.7109375" style="206" customWidth="1"/>
    <col min="5638" max="5887" width="9.140625" style="206"/>
    <col min="5888" max="5888" width="0" style="206" hidden="1" customWidth="1"/>
    <col min="5889" max="5889" width="80.7109375" style="206" customWidth="1"/>
    <col min="5890" max="5893" width="15.7109375" style="206" customWidth="1"/>
    <col min="5894" max="6143" width="9.140625" style="206"/>
    <col min="6144" max="6144" width="0" style="206" hidden="1" customWidth="1"/>
    <col min="6145" max="6145" width="80.7109375" style="206" customWidth="1"/>
    <col min="6146" max="6149" width="15.7109375" style="206" customWidth="1"/>
    <col min="6150" max="6399" width="9.140625" style="206"/>
    <col min="6400" max="6400" width="0" style="206" hidden="1" customWidth="1"/>
    <col min="6401" max="6401" width="80.7109375" style="206" customWidth="1"/>
    <col min="6402" max="6405" width="15.7109375" style="206" customWidth="1"/>
    <col min="6406" max="6655" width="9.140625" style="206"/>
    <col min="6656" max="6656" width="0" style="206" hidden="1" customWidth="1"/>
    <col min="6657" max="6657" width="80.7109375" style="206" customWidth="1"/>
    <col min="6658" max="6661" width="15.7109375" style="206" customWidth="1"/>
    <col min="6662" max="6911" width="9.140625" style="206"/>
    <col min="6912" max="6912" width="0" style="206" hidden="1" customWidth="1"/>
    <col min="6913" max="6913" width="80.7109375" style="206" customWidth="1"/>
    <col min="6914" max="6917" width="15.7109375" style="206" customWidth="1"/>
    <col min="6918" max="7167" width="9.140625" style="206"/>
    <col min="7168" max="7168" width="0" style="206" hidden="1" customWidth="1"/>
    <col min="7169" max="7169" width="80.7109375" style="206" customWidth="1"/>
    <col min="7170" max="7173" width="15.7109375" style="206" customWidth="1"/>
    <col min="7174" max="7423" width="9.140625" style="206"/>
    <col min="7424" max="7424" width="0" style="206" hidden="1" customWidth="1"/>
    <col min="7425" max="7425" width="80.7109375" style="206" customWidth="1"/>
    <col min="7426" max="7429" width="15.7109375" style="206" customWidth="1"/>
    <col min="7430" max="7679" width="9.140625" style="206"/>
    <col min="7680" max="7680" width="0" style="206" hidden="1" customWidth="1"/>
    <col min="7681" max="7681" width="80.7109375" style="206" customWidth="1"/>
    <col min="7682" max="7685" width="15.7109375" style="206" customWidth="1"/>
    <col min="7686" max="7935" width="9.140625" style="206"/>
    <col min="7936" max="7936" width="0" style="206" hidden="1" customWidth="1"/>
    <col min="7937" max="7937" width="80.7109375" style="206" customWidth="1"/>
    <col min="7938" max="7941" width="15.7109375" style="206" customWidth="1"/>
    <col min="7942" max="8191" width="9.140625" style="206"/>
    <col min="8192" max="8192" width="0" style="206" hidden="1" customWidth="1"/>
    <col min="8193" max="8193" width="80.7109375" style="206" customWidth="1"/>
    <col min="8194" max="8197" width="15.7109375" style="206" customWidth="1"/>
    <col min="8198" max="8447" width="9.140625" style="206"/>
    <col min="8448" max="8448" width="0" style="206" hidden="1" customWidth="1"/>
    <col min="8449" max="8449" width="80.7109375" style="206" customWidth="1"/>
    <col min="8450" max="8453" width="15.7109375" style="206" customWidth="1"/>
    <col min="8454" max="8703" width="9.140625" style="206"/>
    <col min="8704" max="8704" width="0" style="206" hidden="1" customWidth="1"/>
    <col min="8705" max="8705" width="80.7109375" style="206" customWidth="1"/>
    <col min="8706" max="8709" width="15.7109375" style="206" customWidth="1"/>
    <col min="8710" max="8959" width="9.140625" style="206"/>
    <col min="8960" max="8960" width="0" style="206" hidden="1" customWidth="1"/>
    <col min="8961" max="8961" width="80.7109375" style="206" customWidth="1"/>
    <col min="8962" max="8965" width="15.7109375" style="206" customWidth="1"/>
    <col min="8966" max="9215" width="9.140625" style="206"/>
    <col min="9216" max="9216" width="0" style="206" hidden="1" customWidth="1"/>
    <col min="9217" max="9217" width="80.7109375" style="206" customWidth="1"/>
    <col min="9218" max="9221" width="15.7109375" style="206" customWidth="1"/>
    <col min="9222" max="9471" width="9.140625" style="206"/>
    <col min="9472" max="9472" width="0" style="206" hidden="1" customWidth="1"/>
    <col min="9473" max="9473" width="80.7109375" style="206" customWidth="1"/>
    <col min="9474" max="9477" width="15.7109375" style="206" customWidth="1"/>
    <col min="9478" max="9727" width="9.140625" style="206"/>
    <col min="9728" max="9728" width="0" style="206" hidden="1" customWidth="1"/>
    <col min="9729" max="9729" width="80.7109375" style="206" customWidth="1"/>
    <col min="9730" max="9733" width="15.7109375" style="206" customWidth="1"/>
    <col min="9734" max="9983" width="9.140625" style="206"/>
    <col min="9984" max="9984" width="0" style="206" hidden="1" customWidth="1"/>
    <col min="9985" max="9985" width="80.7109375" style="206" customWidth="1"/>
    <col min="9986" max="9989" width="15.7109375" style="206" customWidth="1"/>
    <col min="9990" max="10239" width="9.140625" style="206"/>
    <col min="10240" max="10240" width="0" style="206" hidden="1" customWidth="1"/>
    <col min="10241" max="10241" width="80.7109375" style="206" customWidth="1"/>
    <col min="10242" max="10245" width="15.7109375" style="206" customWidth="1"/>
    <col min="10246" max="10495" width="9.140625" style="206"/>
    <col min="10496" max="10496" width="0" style="206" hidden="1" customWidth="1"/>
    <col min="10497" max="10497" width="80.7109375" style="206" customWidth="1"/>
    <col min="10498" max="10501" width="15.7109375" style="206" customWidth="1"/>
    <col min="10502" max="10751" width="9.140625" style="206"/>
    <col min="10752" max="10752" width="0" style="206" hidden="1" customWidth="1"/>
    <col min="10753" max="10753" width="80.7109375" style="206" customWidth="1"/>
    <col min="10754" max="10757" width="15.7109375" style="206" customWidth="1"/>
    <col min="10758" max="11007" width="9.140625" style="206"/>
    <col min="11008" max="11008" width="0" style="206" hidden="1" customWidth="1"/>
    <col min="11009" max="11009" width="80.7109375" style="206" customWidth="1"/>
    <col min="11010" max="11013" width="15.7109375" style="206" customWidth="1"/>
    <col min="11014" max="11263" width="9.140625" style="206"/>
    <col min="11264" max="11264" width="0" style="206" hidden="1" customWidth="1"/>
    <col min="11265" max="11265" width="80.7109375" style="206" customWidth="1"/>
    <col min="11266" max="11269" width="15.7109375" style="206" customWidth="1"/>
    <col min="11270" max="11519" width="9.140625" style="206"/>
    <col min="11520" max="11520" width="0" style="206" hidden="1" customWidth="1"/>
    <col min="11521" max="11521" width="80.7109375" style="206" customWidth="1"/>
    <col min="11522" max="11525" width="15.7109375" style="206" customWidth="1"/>
    <col min="11526" max="11775" width="9.140625" style="206"/>
    <col min="11776" max="11776" width="0" style="206" hidden="1" customWidth="1"/>
    <col min="11777" max="11777" width="80.7109375" style="206" customWidth="1"/>
    <col min="11778" max="11781" width="15.7109375" style="206" customWidth="1"/>
    <col min="11782" max="12031" width="9.140625" style="206"/>
    <col min="12032" max="12032" width="0" style="206" hidden="1" customWidth="1"/>
    <col min="12033" max="12033" width="80.7109375" style="206" customWidth="1"/>
    <col min="12034" max="12037" width="15.7109375" style="206" customWidth="1"/>
    <col min="12038" max="12287" width="9.140625" style="206"/>
    <col min="12288" max="12288" width="0" style="206" hidden="1" customWidth="1"/>
    <col min="12289" max="12289" width="80.7109375" style="206" customWidth="1"/>
    <col min="12290" max="12293" width="15.7109375" style="206" customWidth="1"/>
    <col min="12294" max="12543" width="9.140625" style="206"/>
    <col min="12544" max="12544" width="0" style="206" hidden="1" customWidth="1"/>
    <col min="12545" max="12545" width="80.7109375" style="206" customWidth="1"/>
    <col min="12546" max="12549" width="15.7109375" style="206" customWidth="1"/>
    <col min="12550" max="12799" width="9.140625" style="206"/>
    <col min="12800" max="12800" width="0" style="206" hidden="1" customWidth="1"/>
    <col min="12801" max="12801" width="80.7109375" style="206" customWidth="1"/>
    <col min="12802" max="12805" width="15.7109375" style="206" customWidth="1"/>
    <col min="12806" max="13055" width="9.140625" style="206"/>
    <col min="13056" max="13056" width="0" style="206" hidden="1" customWidth="1"/>
    <col min="13057" max="13057" width="80.7109375" style="206" customWidth="1"/>
    <col min="13058" max="13061" width="15.7109375" style="206" customWidth="1"/>
    <col min="13062" max="13311" width="9.140625" style="206"/>
    <col min="13312" max="13312" width="0" style="206" hidden="1" customWidth="1"/>
    <col min="13313" max="13313" width="80.7109375" style="206" customWidth="1"/>
    <col min="13314" max="13317" width="15.7109375" style="206" customWidth="1"/>
    <col min="13318" max="13567" width="9.140625" style="206"/>
    <col min="13568" max="13568" width="0" style="206" hidden="1" customWidth="1"/>
    <col min="13569" max="13569" width="80.7109375" style="206" customWidth="1"/>
    <col min="13570" max="13573" width="15.7109375" style="206" customWidth="1"/>
    <col min="13574" max="13823" width="9.140625" style="206"/>
    <col min="13824" max="13824" width="0" style="206" hidden="1" customWidth="1"/>
    <col min="13825" max="13825" width="80.7109375" style="206" customWidth="1"/>
    <col min="13826" max="13829" width="15.7109375" style="206" customWidth="1"/>
    <col min="13830" max="14079" width="9.140625" style="206"/>
    <col min="14080" max="14080" width="0" style="206" hidden="1" customWidth="1"/>
    <col min="14081" max="14081" width="80.7109375" style="206" customWidth="1"/>
    <col min="14082" max="14085" width="15.7109375" style="206" customWidth="1"/>
    <col min="14086" max="14335" width="9.140625" style="206"/>
    <col min="14336" max="14336" width="0" style="206" hidden="1" customWidth="1"/>
    <col min="14337" max="14337" width="80.7109375" style="206" customWidth="1"/>
    <col min="14338" max="14341" width="15.7109375" style="206" customWidth="1"/>
    <col min="14342" max="14591" width="9.140625" style="206"/>
    <col min="14592" max="14592" width="0" style="206" hidden="1" customWidth="1"/>
    <col min="14593" max="14593" width="80.7109375" style="206" customWidth="1"/>
    <col min="14594" max="14597" width="15.7109375" style="206" customWidth="1"/>
    <col min="14598" max="14847" width="9.140625" style="206"/>
    <col min="14848" max="14848" width="0" style="206" hidden="1" customWidth="1"/>
    <col min="14849" max="14849" width="80.7109375" style="206" customWidth="1"/>
    <col min="14850" max="14853" width="15.7109375" style="206" customWidth="1"/>
    <col min="14854" max="15103" width="9.140625" style="206"/>
    <col min="15104" max="15104" width="0" style="206" hidden="1" customWidth="1"/>
    <col min="15105" max="15105" width="80.7109375" style="206" customWidth="1"/>
    <col min="15106" max="15109" width="15.7109375" style="206" customWidth="1"/>
    <col min="15110" max="15359" width="9.140625" style="206"/>
    <col min="15360" max="15360" width="0" style="206" hidden="1" customWidth="1"/>
    <col min="15361" max="15361" width="80.7109375" style="206" customWidth="1"/>
    <col min="15362" max="15365" width="15.7109375" style="206" customWidth="1"/>
    <col min="15366" max="15615" width="9.140625" style="206"/>
    <col min="15616" max="15616" width="0" style="206" hidden="1" customWidth="1"/>
    <col min="15617" max="15617" width="80.7109375" style="206" customWidth="1"/>
    <col min="15618" max="15621" width="15.7109375" style="206" customWidth="1"/>
    <col min="15622" max="15871" width="9.140625" style="206"/>
    <col min="15872" max="15872" width="0" style="206" hidden="1" customWidth="1"/>
    <col min="15873" max="15873" width="80.7109375" style="206" customWidth="1"/>
    <col min="15874" max="15877" width="15.7109375" style="206" customWidth="1"/>
    <col min="15878" max="16127" width="9.140625" style="206"/>
    <col min="16128" max="16128" width="0" style="206" hidden="1" customWidth="1"/>
    <col min="16129" max="16129" width="80.7109375" style="206" customWidth="1"/>
    <col min="16130" max="16133" width="15.7109375" style="206" customWidth="1"/>
    <col min="16134" max="16384" width="9.140625" style="206"/>
  </cols>
  <sheetData>
    <row r="1" spans="1:8" ht="15.75">
      <c r="A1" s="71" t="s">
        <v>134</v>
      </c>
      <c r="B1" s="72"/>
    </row>
    <row r="2" spans="1:8" ht="30" customHeight="1">
      <c r="A2" s="638" t="s">
        <v>125</v>
      </c>
      <c r="B2" s="638"/>
    </row>
    <row r="3" spans="1:8" ht="15">
      <c r="A3" s="71" t="s">
        <v>631</v>
      </c>
      <c r="B3" s="172"/>
    </row>
    <row r="4" spans="1:8" ht="15">
      <c r="A4" s="567" t="s">
        <v>1758</v>
      </c>
      <c r="B4" s="567"/>
    </row>
    <row r="5" spans="1:8" ht="15.75" customHeight="1">
      <c r="A5" s="71" t="s">
        <v>632</v>
      </c>
      <c r="B5" s="172"/>
      <c r="C5" s="203"/>
      <c r="D5" s="204"/>
      <c r="E5" s="202"/>
      <c r="F5" s="205"/>
    </row>
    <row r="6" spans="1:8" ht="14.25" customHeight="1">
      <c r="A6" s="567" t="s">
        <v>794</v>
      </c>
      <c r="B6" s="567"/>
      <c r="C6" s="203"/>
      <c r="D6" s="204"/>
      <c r="E6" s="202"/>
      <c r="F6" s="205"/>
    </row>
    <row r="7" spans="1:8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8">
      <c r="A8" s="209"/>
      <c r="B8" s="210"/>
      <c r="C8" s="210"/>
      <c r="D8" s="210"/>
      <c r="E8" s="210"/>
      <c r="F8" s="208"/>
    </row>
    <row r="9" spans="1:8" s="211" customFormat="1" ht="15.75" customHeight="1">
      <c r="A9" s="212" t="str">
        <f>IF('[5]Položky SO 04-UTa'!$J$9=0,"",'[5]Položky SO 04-UTa'!$J$9)</f>
        <v>SO4-UT: SO4-UT - KOTELNA - AS-PO</v>
      </c>
      <c r="B9" s="213">
        <f>'Položky SO 04-UTa'!P9</f>
        <v>0</v>
      </c>
      <c r="C9" s="214">
        <f>IF('[5]Položky SO 04-UTa'!$R$9=0,"",'[5]Položky SO 04-UTa'!$R$9)</f>
        <v>0.24153819963750006</v>
      </c>
      <c r="D9" s="213">
        <f>IF('[5]Položky SO 04-UTa'!$V$9=0,"",'[5]Položky SO 04-UTa'!$V$9)</f>
        <v>71671.448835296876</v>
      </c>
      <c r="E9" s="213">
        <f>IF('[5]Položky SO 04-UTa'!$W$9=0,"",'[5]Položky SO 04-UTa'!$W$9)</f>
        <v>412964.06233671063</v>
      </c>
      <c r="H9" s="213"/>
    </row>
    <row r="10" spans="1:8" s="215" customFormat="1" ht="15" customHeight="1" outlineLevel="1">
      <c r="A10" s="216" t="str">
        <f>IF('[5]Položky SO 04-UTa'!$J$10=0,"",'[5]Položky SO 04-UTa'!$J$10)</f>
        <v>713: Izolace tepelné</v>
      </c>
      <c r="B10" s="217">
        <f>'Položky SO 04-UTa'!P10</f>
        <v>0</v>
      </c>
      <c r="C10" s="218">
        <f>IF('[5]Položky SO 04-UTa'!$R$10=0,"",'[5]Položky SO 04-UTa'!$R$10)</f>
        <v>4.2640199637499994E-2</v>
      </c>
      <c r="D10" s="217">
        <f>IF('[5]Položky SO 04-UTa'!$V$10=0,"",'[5]Položky SO 04-UTa'!$V$10)</f>
        <v>905.00059910688094</v>
      </c>
      <c r="E10" s="217">
        <f>IF('[5]Položky SO 04-UTa'!$W$10=0,"",'[5]Položky SO 04-UTa'!$W$10)</f>
        <v>5214.5272615205995</v>
      </c>
      <c r="H10" s="217"/>
    </row>
    <row r="11" spans="1:8" s="215" customFormat="1" ht="15" customHeight="1" outlineLevel="1">
      <c r="A11" s="216" t="str">
        <f>IF('[5]Položky SO 04-UTa'!$J$27=0,"",'[5]Položky SO 04-UTa'!$J$27)</f>
        <v>722: Vnitřní vodovod</v>
      </c>
      <c r="B11" s="217">
        <f>'Položky SO 04-UTa'!P27</f>
        <v>0</v>
      </c>
      <c r="C11" s="218">
        <f>IF('[5]Položky SO 04-UTa'!$R$27=0,"",'[5]Položky SO 04-UTa'!$R$27)</f>
        <v>1.0710000000000001E-2</v>
      </c>
      <c r="D11" s="217">
        <f>IF('[5]Položky SO 04-UTa'!$V$27=0,"",'[5]Položky SO 04-UTa'!$V$27)</f>
        <v>771.51802559999999</v>
      </c>
      <c r="E11" s="217">
        <f>IF('[5]Položky SO 04-UTa'!$W$27=0,"",'[5]Položky SO 04-UTa'!$W$27)</f>
        <v>4445.4133855999999</v>
      </c>
      <c r="H11" s="217"/>
    </row>
    <row r="12" spans="1:8" s="215" customFormat="1" ht="15" customHeight="1" outlineLevel="1">
      <c r="A12" s="216" t="str">
        <f>IF('[5]Položky SO 04-UTa'!$J$36=0,"",'[5]Položky SO 04-UTa'!$J$36)</f>
        <v>731: Ústřední vytápění - kotelny</v>
      </c>
      <c r="B12" s="217">
        <f>'Položky SO 04-UTa'!P36</f>
        <v>0</v>
      </c>
      <c r="C12" s="218">
        <f>IF('[5]Položky SO 04-UTa'!$R$36=0,"",'[5]Položky SO 04-UTa'!$R$36)</f>
        <v>6.744E-2</v>
      </c>
      <c r="D12" s="217">
        <f>IF('[5]Položky SO 04-UTa'!$V$36=0,"",'[5]Položky SO 04-UTa'!$V$36)</f>
        <v>46902.33324</v>
      </c>
      <c r="E12" s="217">
        <f>IF('[5]Položky SO 04-UTa'!$W$36=0,"",'[5]Položky SO 04-UTa'!$W$36)</f>
        <v>270246.77723999997</v>
      </c>
      <c r="H12" s="217"/>
    </row>
    <row r="13" spans="1:8" s="215" customFormat="1" ht="15" customHeight="1" outlineLevel="1">
      <c r="A13" s="216" t="str">
        <f>IF('[5]Položky SO 04-UTa'!$J$47=0,"",'[5]Položky SO 04-UTa'!$J$47)</f>
        <v>732: Ústřední vytápění - strojovny</v>
      </c>
      <c r="B13" s="217">
        <f>'Položky SO 04-UTa'!P47</f>
        <v>0</v>
      </c>
      <c r="C13" s="218">
        <f>IF('[5]Položky SO 04-UTa'!$R$47=0,"",'[5]Položky SO 04-UTa'!$R$47)</f>
        <v>2.7487999999999999E-2</v>
      </c>
      <c r="D13" s="217">
        <f>IF('[5]Položky SO 04-UTa'!$V$47=0,"",'[5]Položky SO 04-UTa'!$V$47)</f>
        <v>5526.96407172</v>
      </c>
      <c r="E13" s="217">
        <f>IF('[5]Položky SO 04-UTa'!$W$47=0,"",'[5]Položky SO 04-UTa'!$W$47)</f>
        <v>31845.840603719993</v>
      </c>
      <c r="H13" s="217"/>
    </row>
    <row r="14" spans="1:8" s="215" customFormat="1" ht="15" customHeight="1" outlineLevel="1">
      <c r="A14" s="216" t="str">
        <f>IF('[5]Položky SO 04-UTa'!$J$59=0,"",'[5]Položky SO 04-UTa'!$J$59)</f>
        <v>733: Ústřední vytápění - rozvodné potrubí</v>
      </c>
      <c r="B14" s="217">
        <f>'Položky SO 04-UTa'!P59</f>
        <v>0</v>
      </c>
      <c r="C14" s="218">
        <f>IF('[5]Položky SO 04-UTa'!$R$59=0,"",'[5]Položky SO 04-UTa'!$R$59)</f>
        <v>6.7659999999999998E-2</v>
      </c>
      <c r="D14" s="217">
        <f>IF('[5]Položky SO 04-UTa'!$V$59=0,"",'[5]Položky SO 04-UTa'!$V$59)</f>
        <v>2287.6495166699997</v>
      </c>
      <c r="E14" s="217">
        <f>IF('[5]Položky SO 04-UTa'!$W$59=0,"",'[5]Položky SO 04-UTa'!$W$59)</f>
        <v>13181.218643669999</v>
      </c>
      <c r="H14" s="217"/>
    </row>
    <row r="15" spans="1:8" s="215" customFormat="1" ht="15" customHeight="1" outlineLevel="1">
      <c r="A15" s="216" t="str">
        <f>IF('[5]Položky SO 04-UTa'!$J$74=0,"",'[5]Položky SO 04-UTa'!$J$74)</f>
        <v>734: Ústřední vytápění - armatury</v>
      </c>
      <c r="B15" s="217">
        <f>'Položky SO 04-UTa'!P74</f>
        <v>0</v>
      </c>
      <c r="C15" s="218">
        <f>IF('[5]Položky SO 04-UTa'!$R$74=0,"",'[5]Položky SO 04-UTa'!$R$74)</f>
        <v>2.4819999999999998E-2</v>
      </c>
      <c r="D15" s="217">
        <f>IF('[5]Položky SO 04-UTa'!$V$74=0,"",'[5]Položky SO 04-UTa'!$V$74)</f>
        <v>2855.6853821999994</v>
      </c>
      <c r="E15" s="217">
        <f>IF('[5]Položky SO 04-UTa'!$W$74=0,"",'[5]Položky SO 04-UTa'!$W$74)</f>
        <v>16454.187202200003</v>
      </c>
      <c r="H15" s="217"/>
    </row>
    <row r="16" spans="1:8" s="215" customFormat="1" ht="15" customHeight="1" outlineLevel="1">
      <c r="A16" s="216" t="str">
        <f>IF('[5]Položky SO 04-UTa'!$J$98=0,"",'[5]Položky SO 04-UTa'!$J$98)</f>
        <v>783: Nátěry</v>
      </c>
      <c r="B16" s="217">
        <f>'Položky SO 04-UTa'!P98</f>
        <v>0</v>
      </c>
      <c r="C16" s="218">
        <f>IF('[5]Položky SO 04-UTa'!$R$98=0,"",'[5]Položky SO 04-UTa'!$R$98)</f>
        <v>7.8000000000000009E-4</v>
      </c>
      <c r="D16" s="217">
        <f>IF('[5]Položky SO 04-UTa'!$V$98=0,"",'[5]Položky SO 04-UTa'!$V$98)</f>
        <v>67.998000000000005</v>
      </c>
      <c r="E16" s="217">
        <f>IF('[5]Položky SO 04-UTa'!$W$98=0,"",'[5]Položky SO 04-UTa'!$W$98)</f>
        <v>391.798</v>
      </c>
      <c r="H16" s="217"/>
    </row>
    <row r="17" spans="1:8" s="215" customFormat="1" ht="15" customHeight="1" outlineLevel="1">
      <c r="A17" s="216" t="str">
        <f>IF('[5]Položky SO 04-UTa'!$J$104=0,"",'[5]Položky SO 04-UTa'!$J$104)</f>
        <v>V01: Průzkumné, geodetické a projektové práce</v>
      </c>
      <c r="B17" s="217">
        <f>'Položky SO 04-UTa'!P104</f>
        <v>0</v>
      </c>
      <c r="C17" s="218" t="str">
        <f>IF('[5]Položky SO 04-UTa'!$R$104=0,"",'[5]Položky SO 04-UTa'!$R$104)</f>
        <v/>
      </c>
      <c r="D17" s="217">
        <f>IF('[5]Položky SO 04-UTa'!$V$104=0,"",'[5]Položky SO 04-UTa'!$V$104)</f>
        <v>1575</v>
      </c>
      <c r="E17" s="217">
        <f>IF('[5]Položky SO 04-UTa'!$W$104=0,"",'[5]Položky SO 04-UTa'!$W$104)</f>
        <v>9075</v>
      </c>
      <c r="H17" s="217"/>
    </row>
    <row r="18" spans="1:8" s="215" customFormat="1" ht="15" customHeight="1" outlineLevel="1">
      <c r="A18" s="216" t="str">
        <f>IF('[5]Položky SO 04-UTa'!$J$107=0,"",'[5]Položky SO 04-UTa'!$J$107)</f>
        <v>V03: Zařízení staveniště</v>
      </c>
      <c r="B18" s="217">
        <f>'Položky SO 04-UTa'!P107</f>
        <v>0</v>
      </c>
      <c r="C18" s="218" t="str">
        <f>IF('[5]Položky SO 04-UTa'!$R$107=0,"",'[5]Položky SO 04-UTa'!$R$107)</f>
        <v/>
      </c>
      <c r="D18" s="217">
        <f>IF('[5]Položky SO 04-UTa'!$V$107=0,"",'[5]Položky SO 04-UTa'!$V$107)</f>
        <v>1227.24</v>
      </c>
      <c r="E18" s="217">
        <f>IF('[5]Položky SO 04-UTa'!$W$107=0,"",'[5]Položky SO 04-UTa'!$W$107)</f>
        <v>7071.24</v>
      </c>
      <c r="H18" s="217"/>
    </row>
    <row r="19" spans="1:8" s="215" customFormat="1" ht="15" customHeight="1" outlineLevel="1">
      <c r="A19" s="216" t="str">
        <f>IF('[5]Položky SO 04-UTa'!$J$110=0,"",'[5]Položky SO 04-UTa'!$J$110)</f>
        <v>V04: Inženýrská činnost</v>
      </c>
      <c r="B19" s="217">
        <f>'Položky SO 04-UTa'!P110</f>
        <v>0</v>
      </c>
      <c r="C19" s="218" t="str">
        <f>IF('[5]Položky SO 04-UTa'!$R$110=0,"",'[5]Položky SO 04-UTa'!$R$110)</f>
        <v/>
      </c>
      <c r="D19" s="217">
        <f>IF('[5]Položky SO 04-UTa'!$V$110=0,"",'[5]Položky SO 04-UTa'!$V$110)</f>
        <v>7431.0599999999995</v>
      </c>
      <c r="E19" s="217">
        <f>IF('[5]Položky SO 04-UTa'!$W$110=0,"",'[5]Položky SO 04-UTa'!$W$110)</f>
        <v>42817.06</v>
      </c>
      <c r="H19" s="217"/>
    </row>
    <row r="20" spans="1:8" s="215" customFormat="1" ht="15" customHeight="1" outlineLevel="1">
      <c r="A20" s="216" t="str">
        <f>IF('[5]Položky SO 04-UTa'!$J$120=0,"",'[5]Položky SO 04-UTa'!$J$120)</f>
        <v>V09: Ostatní náklady</v>
      </c>
      <c r="B20" s="217">
        <f>'Položky SO 04-UTa'!P120</f>
        <v>0</v>
      </c>
      <c r="C20" s="218" t="str">
        <f>IF('[5]Položky SO 04-UTa'!$R$120=0,"",'[5]Položky SO 04-UTa'!$R$120)</f>
        <v/>
      </c>
      <c r="D20" s="217">
        <f>IF('[5]Položky SO 04-UTa'!$V$120=0,"",'[5]Položky SO 04-UTa'!$V$120)</f>
        <v>2121</v>
      </c>
      <c r="E20" s="217">
        <f>IF('[5]Položky SO 04-UTa'!$W$120=0,"",'[5]Položky SO 04-UTa'!$W$120)</f>
        <v>12221</v>
      </c>
      <c r="H20" s="217"/>
    </row>
    <row r="21" spans="1:8" ht="13.5" outlineLevel="1" thickBot="1">
      <c r="A21" s="219"/>
    </row>
    <row r="22" spans="1:8" s="220" customFormat="1" ht="15">
      <c r="A22" s="221" t="s">
        <v>139</v>
      </c>
      <c r="B22" s="222">
        <f>SUBTOTAL(9,B9:B21)/2</f>
        <v>0</v>
      </c>
      <c r="C22" s="223"/>
      <c r="D22" s="224"/>
      <c r="E22" s="224"/>
    </row>
    <row r="23" spans="1:8" s="220" customFormat="1" ht="15">
      <c r="A23" s="575"/>
      <c r="B23" s="576"/>
      <c r="C23" s="577"/>
      <c r="D23" s="578"/>
      <c r="E23" s="578"/>
    </row>
    <row r="24" spans="1:8" s="220" customFormat="1" ht="15">
      <c r="A24" s="575"/>
      <c r="B24" s="576"/>
      <c r="C24" s="577"/>
      <c r="D24" s="578"/>
      <c r="E24" s="578"/>
    </row>
    <row r="25" spans="1:8" s="220" customFormat="1" ht="14.25">
      <c r="A25" s="212" t="s">
        <v>1960</v>
      </c>
      <c r="B25" s="213">
        <f>'Položky SO 04-UTa'!P127</f>
        <v>0</v>
      </c>
      <c r="C25" s="577"/>
      <c r="D25" s="578"/>
      <c r="E25" s="578"/>
      <c r="H25" s="213"/>
    </row>
    <row r="26" spans="1:8" s="220" customFormat="1" ht="14.25">
      <c r="A26" s="248" t="s">
        <v>1961</v>
      </c>
      <c r="B26" s="217">
        <f>'Položky SO 04-UTa'!P128</f>
        <v>0</v>
      </c>
      <c r="C26" s="577"/>
      <c r="D26" s="578"/>
      <c r="E26" s="578"/>
      <c r="H26" s="217"/>
    </row>
    <row r="27" spans="1:8" s="220" customFormat="1" ht="14.25">
      <c r="A27" s="248" t="s">
        <v>1954</v>
      </c>
      <c r="B27" s="217">
        <f>'Položky SO 04-UTa'!P131</f>
        <v>0</v>
      </c>
      <c r="C27" s="577"/>
      <c r="D27" s="578"/>
      <c r="E27" s="578"/>
      <c r="H27" s="217"/>
    </row>
    <row r="28" spans="1:8" s="220" customFormat="1" ht="14.25">
      <c r="A28" s="248" t="s">
        <v>1955</v>
      </c>
      <c r="B28" s="217">
        <f>'Položky SO 04-UTa'!P135</f>
        <v>0</v>
      </c>
      <c r="C28" s="577"/>
      <c r="D28" s="578"/>
      <c r="E28" s="578"/>
      <c r="H28" s="217"/>
    </row>
    <row r="29" spans="1:8" s="220" customFormat="1" ht="14.25">
      <c r="A29" s="248" t="s">
        <v>1956</v>
      </c>
      <c r="B29" s="217">
        <f>'Položky SO 04-UTa'!P150</f>
        <v>0</v>
      </c>
      <c r="C29" s="577"/>
      <c r="D29" s="578"/>
      <c r="E29" s="578"/>
      <c r="H29" s="217"/>
    </row>
    <row r="30" spans="1:8" s="220" customFormat="1" ht="14.25">
      <c r="A30" s="248" t="s">
        <v>1962</v>
      </c>
      <c r="B30" s="217">
        <f>'Položky SO 04-UTa'!P154</f>
        <v>0</v>
      </c>
      <c r="C30" s="577"/>
      <c r="D30" s="578"/>
      <c r="E30" s="578"/>
      <c r="H30" s="217"/>
    </row>
    <row r="31" spans="1:8" s="220" customFormat="1" ht="14.25">
      <c r="A31" s="248" t="s">
        <v>1957</v>
      </c>
      <c r="B31" s="217">
        <f>'Položky SO 04-UTa'!P158</f>
        <v>0</v>
      </c>
      <c r="C31" s="577"/>
      <c r="D31" s="578"/>
      <c r="E31" s="578"/>
      <c r="H31" s="217"/>
    </row>
    <row r="32" spans="1:8" s="220" customFormat="1" ht="14.25">
      <c r="A32" s="248" t="s">
        <v>1958</v>
      </c>
      <c r="B32" s="217">
        <f>'Položky SO 04-UTa'!P161</f>
        <v>0</v>
      </c>
      <c r="C32" s="577"/>
      <c r="D32" s="578"/>
      <c r="E32" s="578"/>
      <c r="H32" s="217"/>
    </row>
    <row r="33" spans="1:8" s="220" customFormat="1" ht="15" thickBot="1">
      <c r="A33" s="248" t="s">
        <v>1963</v>
      </c>
      <c r="B33" s="217">
        <f>'Položky SO 04-UTa'!P164</f>
        <v>0</v>
      </c>
      <c r="C33" s="577"/>
      <c r="D33" s="578"/>
      <c r="E33" s="578"/>
      <c r="H33" s="217"/>
    </row>
    <row r="34" spans="1:8" s="220" customFormat="1" ht="15">
      <c r="A34" s="221" t="s">
        <v>139</v>
      </c>
      <c r="B34" s="222">
        <f>SUBTOTAL(9,B25:B33)/2</f>
        <v>0</v>
      </c>
      <c r="C34" s="577"/>
      <c r="D34" s="578"/>
      <c r="E34" s="578"/>
    </row>
    <row r="35" spans="1:8" s="220" customFormat="1" ht="15">
      <c r="A35" s="575"/>
      <c r="B35" s="576"/>
      <c r="C35" s="577"/>
      <c r="D35" s="578"/>
      <c r="E35" s="578"/>
    </row>
    <row r="36" spans="1:8" s="220" customFormat="1" ht="15">
      <c r="A36" s="575"/>
      <c r="B36" s="576"/>
      <c r="C36" s="577"/>
      <c r="D36" s="578"/>
      <c r="E36" s="578"/>
    </row>
    <row r="37" spans="1:8" s="220" customFormat="1" ht="15">
      <c r="A37" s="563" t="s">
        <v>1951</v>
      </c>
      <c r="B37" s="576">
        <f>B34+B22</f>
        <v>0</v>
      </c>
      <c r="C37" s="577"/>
      <c r="D37" s="578"/>
      <c r="E37" s="578"/>
    </row>
    <row r="38" spans="1:8" s="220" customFormat="1" ht="15">
      <c r="A38" s="95" t="s">
        <v>718</v>
      </c>
      <c r="B38" s="96">
        <f>B37*0.21</f>
        <v>0</v>
      </c>
    </row>
    <row r="39" spans="1:8" s="225" customFormat="1" ht="13.5" thickBot="1">
      <c r="A39" s="226"/>
      <c r="B39" s="227"/>
    </row>
    <row r="40" spans="1:8" s="220" customFormat="1" ht="15">
      <c r="A40" s="221" t="s">
        <v>140</v>
      </c>
      <c r="B40" s="222">
        <f>SUM(B37:B39)</f>
        <v>0</v>
      </c>
      <c r="C40" s="221" t="str">
        <f>'[6]Kryci list'!C7</f>
        <v>CZK</v>
      </c>
      <c r="D40" s="224"/>
      <c r="E40" s="224"/>
    </row>
  </sheetData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D166"/>
  <sheetViews>
    <sheetView topLeftCell="F1" zoomScaleNormal="100" zoomScaleSheetLayoutView="100" workbookViewId="0">
      <selection activeCell="O37" sqref="O11:O37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30" ht="15">
      <c r="F4" s="638" t="s">
        <v>1758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30" ht="21.6" customHeight="1">
      <c r="F6" s="638" t="s">
        <v>794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30" s="236" customFormat="1" ht="18.75" customHeight="1">
      <c r="F9" s="237"/>
      <c r="G9" s="238"/>
      <c r="H9" s="239"/>
      <c r="I9" s="239"/>
      <c r="J9" s="573" t="s">
        <v>1959</v>
      </c>
      <c r="K9" s="238"/>
      <c r="L9" s="240"/>
      <c r="M9" s="241"/>
      <c r="N9" s="240"/>
      <c r="O9" s="241"/>
      <c r="P9" s="213">
        <f>SUBTOTAL(9,P10:P125)</f>
        <v>0</v>
      </c>
      <c r="Q9" s="242"/>
      <c r="R9" s="214">
        <f>SUBTOTAL(9,R10:R125)</f>
        <v>0.24153819963750006</v>
      </c>
      <c r="S9" s="241"/>
      <c r="T9" s="214">
        <f>SUBTOTAL(9,T10:T125)</f>
        <v>0.20185999999999998</v>
      </c>
      <c r="U9" s="243" t="s">
        <v>155</v>
      </c>
      <c r="V9" s="213">
        <f>SUBTOTAL(9,V10:V125)</f>
        <v>0</v>
      </c>
      <c r="W9" s="213">
        <f>SUBTOTAL(9,W10:W125)</f>
        <v>0</v>
      </c>
      <c r="X9" s="244"/>
      <c r="Y9" s="245"/>
      <c r="Z9" s="245"/>
      <c r="AB9" s="574"/>
      <c r="AD9" s="574"/>
    </row>
    <row r="10" spans="1:30" s="246" customFormat="1" ht="16.5" customHeight="1" outlineLevel="1">
      <c r="F10" s="247"/>
      <c r="G10" s="232"/>
      <c r="H10" s="248"/>
      <c r="I10" s="248"/>
      <c r="J10" s="569" t="s">
        <v>199</v>
      </c>
      <c r="K10" s="232"/>
      <c r="L10" s="249"/>
      <c r="M10" s="250"/>
      <c r="N10" s="249"/>
      <c r="O10" s="250"/>
      <c r="P10" s="217">
        <f>SUBTOTAL(9,P11:P26)</f>
        <v>0</v>
      </c>
      <c r="Q10" s="251"/>
      <c r="R10" s="218">
        <f>SUBTOTAL(9,R11:R26)</f>
        <v>4.2640199637499994E-2</v>
      </c>
      <c r="S10" s="250"/>
      <c r="T10" s="218">
        <f>SUBTOTAL(9,T11:T26)</f>
        <v>0</v>
      </c>
      <c r="U10" s="252" t="s">
        <v>155</v>
      </c>
      <c r="V10" s="217">
        <f>SUBTOTAL(9,V11:V26)</f>
        <v>0</v>
      </c>
      <c r="W10" s="217">
        <f>SUBTOTAL(9,W11:W26)</f>
        <v>0</v>
      </c>
      <c r="X10" s="253"/>
      <c r="Y10" s="233"/>
      <c r="Z10" s="233"/>
    </row>
    <row r="11" spans="1:30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261</v>
      </c>
      <c r="I11" s="523"/>
      <c r="J11" s="568" t="s">
        <v>262</v>
      </c>
      <c r="K11" s="522" t="s">
        <v>49</v>
      </c>
      <c r="L11" s="536">
        <v>3</v>
      </c>
      <c r="M11" s="537">
        <v>0</v>
      </c>
      <c r="N11" s="536">
        <f>L11*(1+M11/100)</f>
        <v>3</v>
      </c>
      <c r="O11" s="537"/>
      <c r="P11" s="458">
        <f>N11*O11</f>
        <v>0</v>
      </c>
      <c r="Q11" s="466">
        <v>2.7999999999999998E-4</v>
      </c>
      <c r="R11" s="467">
        <f>N11*Q11</f>
        <v>8.3999999999999993E-4</v>
      </c>
      <c r="S11" s="466"/>
      <c r="T11" s="467">
        <f>N11*S11</f>
        <v>0</v>
      </c>
      <c r="U11" s="458">
        <v>21</v>
      </c>
      <c r="V11" s="458">
        <f>P11*(U11/100)</f>
        <v>0</v>
      </c>
      <c r="W11" s="458">
        <f>P11+V11</f>
        <v>0</v>
      </c>
      <c r="X11" s="524"/>
      <c r="Y11" s="523" t="s">
        <v>795</v>
      </c>
      <c r="Z11" s="523" t="s">
        <v>60</v>
      </c>
    </row>
    <row r="12" spans="1:30" s="262" customFormat="1" ht="11.25" outlineLevel="3">
      <c r="F12" s="263"/>
      <c r="G12" s="264"/>
      <c r="H12" s="264"/>
      <c r="I12" s="264"/>
      <c r="J12" s="571" t="s">
        <v>796</v>
      </c>
      <c r="K12" s="264"/>
      <c r="L12" s="266">
        <v>3</v>
      </c>
      <c r="M12" s="267"/>
      <c r="N12" s="268"/>
      <c r="O12" s="267"/>
      <c r="P12" s="269"/>
      <c r="Q12" s="270"/>
      <c r="R12" s="267"/>
      <c r="S12" s="267"/>
      <c r="T12" s="267"/>
      <c r="U12" s="271" t="s">
        <v>155</v>
      </c>
      <c r="V12" s="267"/>
      <c r="W12" s="267"/>
      <c r="X12" s="265"/>
      <c r="Y12" s="264"/>
      <c r="Z12" s="264"/>
    </row>
    <row r="13" spans="1:30" s="254" customFormat="1" ht="12" outlineLevel="2">
      <c r="F13" s="521">
        <v>2</v>
      </c>
      <c r="G13" s="522" t="s">
        <v>176</v>
      </c>
      <c r="H13" s="523" t="s">
        <v>268</v>
      </c>
      <c r="I13" s="523"/>
      <c r="J13" s="568" t="s">
        <v>269</v>
      </c>
      <c r="K13" s="522" t="s">
        <v>49</v>
      </c>
      <c r="L13" s="536">
        <v>3</v>
      </c>
      <c r="M13" s="537">
        <v>0</v>
      </c>
      <c r="N13" s="536">
        <f>L13*(1+M13/100)</f>
        <v>3</v>
      </c>
      <c r="O13" s="537"/>
      <c r="P13" s="458">
        <f>N13*O13</f>
        <v>0</v>
      </c>
      <c r="Q13" s="466">
        <v>3.7100000000000002E-4</v>
      </c>
      <c r="R13" s="467">
        <f>N13*Q13</f>
        <v>1.1130000000000001E-3</v>
      </c>
      <c r="S13" s="466"/>
      <c r="T13" s="467">
        <f>N13*S13</f>
        <v>0</v>
      </c>
      <c r="U13" s="458">
        <v>21</v>
      </c>
      <c r="V13" s="458">
        <f>P13*(U13/100)</f>
        <v>0</v>
      </c>
      <c r="W13" s="458">
        <f>P13+V13</f>
        <v>0</v>
      </c>
      <c r="X13" s="524"/>
      <c r="Y13" s="523" t="s">
        <v>795</v>
      </c>
      <c r="Z13" s="523" t="s">
        <v>60</v>
      </c>
    </row>
    <row r="14" spans="1:30" s="262" customFormat="1" ht="11.25" outlineLevel="3">
      <c r="F14" s="263"/>
      <c r="G14" s="264"/>
      <c r="H14" s="264"/>
      <c r="I14" s="264"/>
      <c r="J14" s="571" t="s">
        <v>271</v>
      </c>
      <c r="K14" s="264"/>
      <c r="L14" s="266">
        <v>3</v>
      </c>
      <c r="M14" s="267"/>
      <c r="N14" s="268"/>
      <c r="O14" s="267"/>
      <c r="P14" s="269"/>
      <c r="Q14" s="270"/>
      <c r="R14" s="267"/>
      <c r="S14" s="267"/>
      <c r="T14" s="267"/>
      <c r="U14" s="271" t="s">
        <v>155</v>
      </c>
      <c r="V14" s="267"/>
      <c r="W14" s="267"/>
      <c r="X14" s="265"/>
      <c r="Y14" s="264"/>
      <c r="Z14" s="264"/>
    </row>
    <row r="15" spans="1:30" s="254" customFormat="1" ht="24" outlineLevel="2">
      <c r="F15" s="521">
        <v>3</v>
      </c>
      <c r="G15" s="522" t="s">
        <v>162</v>
      </c>
      <c r="H15" s="523" t="s">
        <v>272</v>
      </c>
      <c r="I15" s="523"/>
      <c r="J15" s="568" t="s">
        <v>273</v>
      </c>
      <c r="K15" s="522" t="s">
        <v>49</v>
      </c>
      <c r="L15" s="536">
        <v>14</v>
      </c>
      <c r="M15" s="537"/>
      <c r="N15" s="536">
        <f>L15*(1+M15/100)</f>
        <v>14</v>
      </c>
      <c r="O15" s="537"/>
      <c r="P15" s="458">
        <f>N15*O15</f>
        <v>0</v>
      </c>
      <c r="Q15" s="466">
        <v>4.2000000000000002E-4</v>
      </c>
      <c r="R15" s="467">
        <f>N15*Q15</f>
        <v>5.8799999999999998E-3</v>
      </c>
      <c r="S15" s="466"/>
      <c r="T15" s="467">
        <f>N15*S15</f>
        <v>0</v>
      </c>
      <c r="U15" s="458">
        <v>21</v>
      </c>
      <c r="V15" s="458">
        <f>P15*(U15/100)</f>
        <v>0</v>
      </c>
      <c r="W15" s="458">
        <f>P15+V15</f>
        <v>0</v>
      </c>
      <c r="X15" s="524"/>
      <c r="Y15" s="523" t="s">
        <v>795</v>
      </c>
      <c r="Z15" s="523" t="s">
        <v>60</v>
      </c>
    </row>
    <row r="16" spans="1:30" s="262" customFormat="1" ht="11.25" outlineLevel="3">
      <c r="F16" s="263"/>
      <c r="G16" s="264"/>
      <c r="H16" s="264"/>
      <c r="I16" s="264"/>
      <c r="J16" s="571" t="s">
        <v>797</v>
      </c>
      <c r="K16" s="264"/>
      <c r="L16" s="266">
        <v>14</v>
      </c>
      <c r="M16" s="267"/>
      <c r="N16" s="268"/>
      <c r="O16" s="267"/>
      <c r="P16" s="269"/>
      <c r="Q16" s="270"/>
      <c r="R16" s="267"/>
      <c r="S16" s="267"/>
      <c r="T16" s="267"/>
      <c r="U16" s="271" t="s">
        <v>155</v>
      </c>
      <c r="V16" s="267"/>
      <c r="W16" s="267"/>
      <c r="X16" s="265"/>
      <c r="Y16" s="264"/>
      <c r="Z16" s="264"/>
    </row>
    <row r="17" spans="6:26" s="254" customFormat="1" ht="12" outlineLevel="2">
      <c r="F17" s="521">
        <v>4</v>
      </c>
      <c r="G17" s="522" t="s">
        <v>176</v>
      </c>
      <c r="H17" s="523" t="s">
        <v>681</v>
      </c>
      <c r="I17" s="523"/>
      <c r="J17" s="568" t="s">
        <v>682</v>
      </c>
      <c r="K17" s="522" t="s">
        <v>49</v>
      </c>
      <c r="L17" s="536">
        <v>14</v>
      </c>
      <c r="M17" s="537">
        <v>15</v>
      </c>
      <c r="N17" s="536">
        <f>L17*(1+M17/100)</f>
        <v>16.099999999999998</v>
      </c>
      <c r="O17" s="537"/>
      <c r="P17" s="458">
        <f>N17*O17</f>
        <v>0</v>
      </c>
      <c r="Q17" s="466">
        <v>7.8399999999999997E-4</v>
      </c>
      <c r="R17" s="467">
        <f>N17*Q17</f>
        <v>1.2622399999999997E-2</v>
      </c>
      <c r="S17" s="466"/>
      <c r="T17" s="467">
        <f>N17*S17</f>
        <v>0</v>
      </c>
      <c r="U17" s="458">
        <v>21</v>
      </c>
      <c r="V17" s="458">
        <f>P17*(U17/100)</f>
        <v>0</v>
      </c>
      <c r="W17" s="458">
        <f>P17+V17</f>
        <v>0</v>
      </c>
      <c r="X17" s="524"/>
      <c r="Y17" s="523" t="s">
        <v>795</v>
      </c>
      <c r="Z17" s="523" t="s">
        <v>60</v>
      </c>
    </row>
    <row r="18" spans="6:26" s="262" customFormat="1" ht="11.25" outlineLevel="3">
      <c r="F18" s="263"/>
      <c r="G18" s="264"/>
      <c r="H18" s="264"/>
      <c r="I18" s="264"/>
      <c r="J18" s="571" t="s">
        <v>797</v>
      </c>
      <c r="K18" s="264"/>
      <c r="L18" s="266">
        <v>14</v>
      </c>
      <c r="M18" s="267"/>
      <c r="N18" s="268"/>
      <c r="O18" s="267"/>
      <c r="P18" s="269"/>
      <c r="Q18" s="270"/>
      <c r="R18" s="267"/>
      <c r="S18" s="267"/>
      <c r="T18" s="267"/>
      <c r="U18" s="271" t="s">
        <v>155</v>
      </c>
      <c r="V18" s="267"/>
      <c r="W18" s="267"/>
      <c r="X18" s="265"/>
      <c r="Y18" s="264"/>
      <c r="Z18" s="264"/>
    </row>
    <row r="19" spans="6:26" s="254" customFormat="1" ht="12" outlineLevel="2">
      <c r="F19" s="521">
        <v>5</v>
      </c>
      <c r="G19" s="522" t="s">
        <v>162</v>
      </c>
      <c r="H19" s="523" t="s">
        <v>293</v>
      </c>
      <c r="I19" s="523"/>
      <c r="J19" s="568" t="s">
        <v>294</v>
      </c>
      <c r="K19" s="522" t="s">
        <v>45</v>
      </c>
      <c r="L19" s="536">
        <v>1.9</v>
      </c>
      <c r="M19" s="537"/>
      <c r="N19" s="536">
        <f>L19*(1+M19/100)</f>
        <v>1.9</v>
      </c>
      <c r="O19" s="537"/>
      <c r="P19" s="458">
        <f>N19*O19</f>
        <v>0</v>
      </c>
      <c r="Q19" s="466">
        <v>3.5E-4</v>
      </c>
      <c r="R19" s="467">
        <f>N19*Q19</f>
        <v>6.6500000000000001E-4</v>
      </c>
      <c r="S19" s="466"/>
      <c r="T19" s="467">
        <f>N19*S19</f>
        <v>0</v>
      </c>
      <c r="U19" s="458">
        <v>21</v>
      </c>
      <c r="V19" s="458">
        <f>P19*(U19/100)</f>
        <v>0</v>
      </c>
      <c r="W19" s="458">
        <f>P19+V19</f>
        <v>0</v>
      </c>
      <c r="X19" s="524"/>
      <c r="Y19" s="523" t="s">
        <v>795</v>
      </c>
      <c r="Z19" s="523" t="s">
        <v>60</v>
      </c>
    </row>
    <row r="20" spans="6:26" s="262" customFormat="1" ht="11.25" outlineLevel="3">
      <c r="F20" s="263"/>
      <c r="G20" s="264"/>
      <c r="H20" s="264"/>
      <c r="I20" s="264"/>
      <c r="J20" s="571" t="s">
        <v>798</v>
      </c>
      <c r="K20" s="264"/>
      <c r="L20" s="266">
        <v>1.9</v>
      </c>
      <c r="M20" s="267"/>
      <c r="N20" s="268"/>
      <c r="O20" s="267"/>
      <c r="P20" s="269"/>
      <c r="Q20" s="270"/>
      <c r="R20" s="267"/>
      <c r="S20" s="267"/>
      <c r="T20" s="267"/>
      <c r="U20" s="271" t="s">
        <v>155</v>
      </c>
      <c r="V20" s="267"/>
      <c r="W20" s="267"/>
      <c r="X20" s="265"/>
      <c r="Y20" s="264"/>
      <c r="Z20" s="264"/>
    </row>
    <row r="21" spans="6:26" s="254" customFormat="1" ht="12" outlineLevel="2">
      <c r="F21" s="521">
        <v>6</v>
      </c>
      <c r="G21" s="522" t="s">
        <v>176</v>
      </c>
      <c r="H21" s="523" t="s">
        <v>297</v>
      </c>
      <c r="I21" s="523"/>
      <c r="J21" s="568" t="s">
        <v>298</v>
      </c>
      <c r="K21" s="522" t="s">
        <v>45</v>
      </c>
      <c r="L21" s="536">
        <v>1.8712869249999999</v>
      </c>
      <c r="M21" s="537">
        <v>15</v>
      </c>
      <c r="N21" s="536">
        <f>L21*(1+M21/100)</f>
        <v>2.1519799637499997</v>
      </c>
      <c r="O21" s="537"/>
      <c r="P21" s="458">
        <f>N21*O21</f>
        <v>0</v>
      </c>
      <c r="Q21" s="466">
        <v>0.01</v>
      </c>
      <c r="R21" s="467">
        <f>N21*Q21</f>
        <v>2.1519799637499996E-2</v>
      </c>
      <c r="S21" s="466"/>
      <c r="T21" s="467">
        <f>N21*S21</f>
        <v>0</v>
      </c>
      <c r="U21" s="458">
        <v>21</v>
      </c>
      <c r="V21" s="458">
        <f>P21*(U21/100)</f>
        <v>0</v>
      </c>
      <c r="W21" s="458">
        <f>P21+V21</f>
        <v>0</v>
      </c>
      <c r="X21" s="524"/>
      <c r="Y21" s="523" t="s">
        <v>795</v>
      </c>
      <c r="Z21" s="523" t="s">
        <v>60</v>
      </c>
    </row>
    <row r="22" spans="6:26" s="262" customFormat="1" ht="11.25" outlineLevel="3">
      <c r="F22" s="263"/>
      <c r="G22" s="264"/>
      <c r="H22" s="264"/>
      <c r="I22" s="264"/>
      <c r="J22" s="571" t="s">
        <v>799</v>
      </c>
      <c r="K22" s="264"/>
      <c r="L22" s="266">
        <v>1.6830399999999999</v>
      </c>
      <c r="M22" s="267"/>
      <c r="N22" s="268"/>
      <c r="O22" s="267"/>
      <c r="P22" s="269"/>
      <c r="Q22" s="270"/>
      <c r="R22" s="267"/>
      <c r="S22" s="267"/>
      <c r="T22" s="267"/>
      <c r="U22" s="271" t="s">
        <v>155</v>
      </c>
      <c r="V22" s="267"/>
      <c r="W22" s="267"/>
      <c r="X22" s="265"/>
      <c r="Y22" s="264"/>
      <c r="Z22" s="264"/>
    </row>
    <row r="23" spans="6:26" s="262" customFormat="1" ht="11.25" outlineLevel="3">
      <c r="F23" s="263"/>
      <c r="G23" s="264"/>
      <c r="H23" s="264"/>
      <c r="I23" s="264"/>
      <c r="J23" s="571" t="s">
        <v>800</v>
      </c>
      <c r="K23" s="264"/>
      <c r="L23" s="266">
        <v>0.18824692500000001</v>
      </c>
      <c r="M23" s="267"/>
      <c r="N23" s="268"/>
      <c r="O23" s="267"/>
      <c r="P23" s="269"/>
      <c r="Q23" s="270"/>
      <c r="R23" s="267"/>
      <c r="S23" s="267"/>
      <c r="T23" s="267"/>
      <c r="U23" s="271" t="s">
        <v>155</v>
      </c>
      <c r="V23" s="267"/>
      <c r="W23" s="267"/>
      <c r="X23" s="265"/>
      <c r="Y23" s="264"/>
      <c r="Z23" s="264"/>
    </row>
    <row r="24" spans="6:26" s="262" customFormat="1" ht="11.25" outlineLevel="3">
      <c r="F24" s="263"/>
      <c r="G24" s="264"/>
      <c r="H24" s="264"/>
      <c r="I24" s="264"/>
      <c r="J24" s="571" t="s">
        <v>130</v>
      </c>
      <c r="K24" s="264"/>
      <c r="L24" s="266">
        <v>1.8712869249999999</v>
      </c>
      <c r="M24" s="267"/>
      <c r="N24" s="268"/>
      <c r="O24" s="267"/>
      <c r="P24" s="269"/>
      <c r="Q24" s="270"/>
      <c r="R24" s="267"/>
      <c r="S24" s="267"/>
      <c r="T24" s="267"/>
      <c r="U24" s="271" t="s">
        <v>155</v>
      </c>
      <c r="V24" s="267"/>
      <c r="W24" s="267"/>
      <c r="X24" s="265"/>
      <c r="Y24" s="264"/>
      <c r="Z24" s="264"/>
    </row>
    <row r="25" spans="6:26" s="254" customFormat="1" ht="12" outlineLevel="2">
      <c r="F25" s="521">
        <v>7</v>
      </c>
      <c r="G25" s="522" t="s">
        <v>162</v>
      </c>
      <c r="H25" s="523" t="s">
        <v>64</v>
      </c>
      <c r="I25" s="523"/>
      <c r="J25" s="568" t="s">
        <v>305</v>
      </c>
      <c r="K25" s="522" t="s">
        <v>65</v>
      </c>
      <c r="L25" s="536">
        <v>1.77</v>
      </c>
      <c r="M25" s="537"/>
      <c r="N25" s="536">
        <f>L25*(1+M25/100)</f>
        <v>1.77</v>
      </c>
      <c r="O25" s="537"/>
      <c r="P25" s="458">
        <f>N25*O25</f>
        <v>0</v>
      </c>
      <c r="Q25" s="466"/>
      <c r="R25" s="467">
        <f>N25*Q25</f>
        <v>0</v>
      </c>
      <c r="S25" s="466"/>
      <c r="T25" s="467">
        <f>N25*S25</f>
        <v>0</v>
      </c>
      <c r="U25" s="458">
        <v>21</v>
      </c>
      <c r="V25" s="458">
        <f>P25*(U25/100)</f>
        <v>0</v>
      </c>
      <c r="W25" s="458">
        <f>P25+V25</f>
        <v>0</v>
      </c>
      <c r="X25" s="524"/>
      <c r="Y25" s="523" t="s">
        <v>795</v>
      </c>
      <c r="Z25" s="523" t="s">
        <v>60</v>
      </c>
    </row>
    <row r="26" spans="6:26" s="272" customFormat="1" ht="12.75" customHeight="1" outlineLevel="2">
      <c r="F26" s="273"/>
      <c r="G26" s="274"/>
      <c r="H26" s="274"/>
      <c r="I26" s="274"/>
      <c r="J26" s="570"/>
      <c r="K26" s="274"/>
      <c r="L26" s="276"/>
      <c r="M26" s="277"/>
      <c r="N26" s="276"/>
      <c r="O26" s="277"/>
      <c r="P26" s="278"/>
      <c r="Q26" s="279"/>
      <c r="R26" s="277"/>
      <c r="S26" s="277"/>
      <c r="T26" s="277"/>
      <c r="U26" s="280" t="s">
        <v>155</v>
      </c>
      <c r="V26" s="277"/>
      <c r="W26" s="277"/>
      <c r="X26" s="277"/>
      <c r="Y26" s="274"/>
      <c r="Z26" s="274"/>
    </row>
    <row r="27" spans="6:26" s="246" customFormat="1" ht="16.5" customHeight="1" outlineLevel="1">
      <c r="F27" s="247"/>
      <c r="G27" s="232"/>
      <c r="H27" s="248"/>
      <c r="I27" s="248"/>
      <c r="J27" s="569" t="s">
        <v>310</v>
      </c>
      <c r="K27" s="232"/>
      <c r="L27" s="249"/>
      <c r="M27" s="250"/>
      <c r="N27" s="249"/>
      <c r="O27" s="250"/>
      <c r="P27" s="217">
        <f>SUBTOTAL(9,P28:P35)</f>
        <v>0</v>
      </c>
      <c r="Q27" s="251"/>
      <c r="R27" s="218">
        <f>SUBTOTAL(9,R28:R35)</f>
        <v>1.0710000000000001E-2</v>
      </c>
      <c r="S27" s="250"/>
      <c r="T27" s="218">
        <f>SUBTOTAL(9,T28:T35)</f>
        <v>0</v>
      </c>
      <c r="U27" s="252" t="s">
        <v>155</v>
      </c>
      <c r="V27" s="217">
        <f>SUBTOTAL(9,V28:V35)</f>
        <v>0</v>
      </c>
      <c r="W27" s="217">
        <f>SUBTOTAL(9,W28:W35)</f>
        <v>0</v>
      </c>
      <c r="X27" s="253"/>
      <c r="Y27" s="233"/>
      <c r="Z27" s="233"/>
    </row>
    <row r="28" spans="6:26" s="254" customFormat="1" ht="12" outlineLevel="2">
      <c r="F28" s="521">
        <v>1</v>
      </c>
      <c r="G28" s="522" t="s">
        <v>162</v>
      </c>
      <c r="H28" s="523" t="s">
        <v>319</v>
      </c>
      <c r="I28" s="523"/>
      <c r="J28" s="568" t="s">
        <v>320</v>
      </c>
      <c r="K28" s="522" t="s">
        <v>49</v>
      </c>
      <c r="L28" s="536">
        <v>12</v>
      </c>
      <c r="M28" s="537"/>
      <c r="N28" s="536">
        <f>L28*(1+M28/100)</f>
        <v>12</v>
      </c>
      <c r="O28" s="537"/>
      <c r="P28" s="458">
        <f>N28*O28</f>
        <v>0</v>
      </c>
      <c r="Q28" s="466">
        <v>6.6E-4</v>
      </c>
      <c r="R28" s="467">
        <f>N28*Q28</f>
        <v>7.92E-3</v>
      </c>
      <c r="S28" s="466"/>
      <c r="T28" s="467">
        <f>N28*S28</f>
        <v>0</v>
      </c>
      <c r="U28" s="458">
        <v>21</v>
      </c>
      <c r="V28" s="458">
        <f>P28*(U28/100)</f>
        <v>0</v>
      </c>
      <c r="W28" s="458">
        <f>P28+V28</f>
        <v>0</v>
      </c>
      <c r="X28" s="524"/>
      <c r="Y28" s="523" t="s">
        <v>795</v>
      </c>
      <c r="Z28" s="523" t="s">
        <v>104</v>
      </c>
    </row>
    <row r="29" spans="6:26" s="262" customFormat="1" ht="11.25" outlineLevel="3">
      <c r="F29" s="263"/>
      <c r="G29" s="264"/>
      <c r="H29" s="264"/>
      <c r="I29" s="264"/>
      <c r="J29" s="571" t="s">
        <v>801</v>
      </c>
      <c r="K29" s="264"/>
      <c r="L29" s="266">
        <v>12</v>
      </c>
      <c r="M29" s="267"/>
      <c r="N29" s="268"/>
      <c r="O29" s="267"/>
      <c r="P29" s="269"/>
      <c r="Q29" s="270"/>
      <c r="R29" s="267"/>
      <c r="S29" s="267"/>
      <c r="T29" s="267"/>
      <c r="U29" s="271" t="s">
        <v>155</v>
      </c>
      <c r="V29" s="267"/>
      <c r="W29" s="267"/>
      <c r="X29" s="265"/>
      <c r="Y29" s="264"/>
      <c r="Z29" s="264"/>
    </row>
    <row r="30" spans="6:26" s="254" customFormat="1" ht="12" outlineLevel="2">
      <c r="F30" s="521">
        <v>2</v>
      </c>
      <c r="G30" s="522" t="s">
        <v>162</v>
      </c>
      <c r="H30" s="523" t="s">
        <v>322</v>
      </c>
      <c r="I30" s="523"/>
      <c r="J30" s="568" t="s">
        <v>323</v>
      </c>
      <c r="K30" s="522" t="s">
        <v>46</v>
      </c>
      <c r="L30" s="536">
        <v>1</v>
      </c>
      <c r="M30" s="537"/>
      <c r="N30" s="536">
        <f>L30*(1+M30/100)</f>
        <v>1</v>
      </c>
      <c r="O30" s="537"/>
      <c r="P30" s="458">
        <f>N30*O30</f>
        <v>0</v>
      </c>
      <c r="Q30" s="466">
        <v>1.7000000000000001E-4</v>
      </c>
      <c r="R30" s="467">
        <f>N30*Q30</f>
        <v>1.7000000000000001E-4</v>
      </c>
      <c r="S30" s="466"/>
      <c r="T30" s="467">
        <f>N30*S30</f>
        <v>0</v>
      </c>
      <c r="U30" s="458">
        <v>21</v>
      </c>
      <c r="V30" s="458">
        <f>P30*(U30/100)</f>
        <v>0</v>
      </c>
      <c r="W30" s="458">
        <f>P30+V30</f>
        <v>0</v>
      </c>
      <c r="X30" s="524"/>
      <c r="Y30" s="523" t="s">
        <v>795</v>
      </c>
      <c r="Z30" s="523" t="s">
        <v>104</v>
      </c>
    </row>
    <row r="31" spans="6:26" s="254" customFormat="1" ht="24" outlineLevel="2">
      <c r="F31" s="521">
        <v>3</v>
      </c>
      <c r="G31" s="522" t="s">
        <v>162</v>
      </c>
      <c r="H31" s="523" t="s">
        <v>324</v>
      </c>
      <c r="I31" s="523"/>
      <c r="J31" s="568" t="s">
        <v>325</v>
      </c>
      <c r="K31" s="522" t="s">
        <v>46</v>
      </c>
      <c r="L31" s="536">
        <v>1</v>
      </c>
      <c r="M31" s="537"/>
      <c r="N31" s="536">
        <f>L31*(1+M31/100)</f>
        <v>1</v>
      </c>
      <c r="O31" s="537"/>
      <c r="P31" s="458">
        <f>N31*O31</f>
        <v>0</v>
      </c>
      <c r="Q31" s="466">
        <v>2.2000000000000001E-4</v>
      </c>
      <c r="R31" s="467">
        <f>N31*Q31</f>
        <v>2.2000000000000001E-4</v>
      </c>
      <c r="S31" s="466"/>
      <c r="T31" s="467">
        <f>N31*S31</f>
        <v>0</v>
      </c>
      <c r="U31" s="458">
        <v>21</v>
      </c>
      <c r="V31" s="458">
        <f>P31*(U31/100)</f>
        <v>0</v>
      </c>
      <c r="W31" s="458">
        <f>P31+V31</f>
        <v>0</v>
      </c>
      <c r="X31" s="524"/>
      <c r="Y31" s="523" t="s">
        <v>795</v>
      </c>
      <c r="Z31" s="523" t="s">
        <v>104</v>
      </c>
    </row>
    <row r="32" spans="6:26" s="254" customFormat="1" ht="12" outlineLevel="2">
      <c r="F32" s="521">
        <v>4</v>
      </c>
      <c r="G32" s="522" t="s">
        <v>162</v>
      </c>
      <c r="H32" s="523" t="s">
        <v>326</v>
      </c>
      <c r="I32" s="523"/>
      <c r="J32" s="568" t="s">
        <v>327</v>
      </c>
      <c r="K32" s="522" t="s">
        <v>49</v>
      </c>
      <c r="L32" s="536">
        <v>12</v>
      </c>
      <c r="M32" s="537"/>
      <c r="N32" s="536">
        <f>L32*(1+M32/100)</f>
        <v>12</v>
      </c>
      <c r="O32" s="537"/>
      <c r="P32" s="458">
        <f>N32*O32</f>
        <v>0</v>
      </c>
      <c r="Q32" s="466">
        <v>1.0000000000000001E-5</v>
      </c>
      <c r="R32" s="467">
        <f>N32*Q32</f>
        <v>1.2000000000000002E-4</v>
      </c>
      <c r="S32" s="466"/>
      <c r="T32" s="467">
        <f>N32*S32</f>
        <v>0</v>
      </c>
      <c r="U32" s="458">
        <v>21</v>
      </c>
      <c r="V32" s="458">
        <f>P32*(U32/100)</f>
        <v>0</v>
      </c>
      <c r="W32" s="458">
        <f>P32+V32</f>
        <v>0</v>
      </c>
      <c r="X32" s="524"/>
      <c r="Y32" s="523" t="s">
        <v>795</v>
      </c>
      <c r="Z32" s="523" t="s">
        <v>104</v>
      </c>
    </row>
    <row r="33" spans="6:26" s="254" customFormat="1" ht="12" outlineLevel="2">
      <c r="F33" s="521">
        <v>5</v>
      </c>
      <c r="G33" s="522" t="s">
        <v>162</v>
      </c>
      <c r="H33" s="523" t="s">
        <v>328</v>
      </c>
      <c r="I33" s="523"/>
      <c r="J33" s="568" t="s">
        <v>329</v>
      </c>
      <c r="K33" s="522" t="s">
        <v>49</v>
      </c>
      <c r="L33" s="536">
        <v>12</v>
      </c>
      <c r="M33" s="537"/>
      <c r="N33" s="536">
        <f>L33*(1+M33/100)</f>
        <v>12</v>
      </c>
      <c r="O33" s="537"/>
      <c r="P33" s="458">
        <f>N33*O33</f>
        <v>0</v>
      </c>
      <c r="Q33" s="466">
        <v>1.9000000000000001E-4</v>
      </c>
      <c r="R33" s="467">
        <f>N33*Q33</f>
        <v>2.2799999999999999E-3</v>
      </c>
      <c r="S33" s="466"/>
      <c r="T33" s="467">
        <f>N33*S33</f>
        <v>0</v>
      </c>
      <c r="U33" s="458">
        <v>21</v>
      </c>
      <c r="V33" s="458">
        <f>P33*(U33/100)</f>
        <v>0</v>
      </c>
      <c r="W33" s="458">
        <f>P33+V33</f>
        <v>0</v>
      </c>
      <c r="X33" s="524"/>
      <c r="Y33" s="523" t="s">
        <v>795</v>
      </c>
      <c r="Z33" s="523" t="s">
        <v>104</v>
      </c>
    </row>
    <row r="34" spans="6:26" s="254" customFormat="1" ht="12" outlineLevel="2">
      <c r="F34" s="521">
        <v>6</v>
      </c>
      <c r="G34" s="522" t="s">
        <v>162</v>
      </c>
      <c r="H34" s="523" t="s">
        <v>105</v>
      </c>
      <c r="I34" s="523"/>
      <c r="J34" s="568" t="s">
        <v>330</v>
      </c>
      <c r="K34" s="522" t="s">
        <v>65</v>
      </c>
      <c r="L34" s="536">
        <v>1.02</v>
      </c>
      <c r="M34" s="537"/>
      <c r="N34" s="536">
        <f>L34*(1+M34/100)</f>
        <v>1.02</v>
      </c>
      <c r="O34" s="537"/>
      <c r="P34" s="458">
        <f>N34*O34</f>
        <v>0</v>
      </c>
      <c r="Q34" s="466"/>
      <c r="R34" s="467">
        <f>N34*Q34</f>
        <v>0</v>
      </c>
      <c r="S34" s="466"/>
      <c r="T34" s="467">
        <f>N34*S34</f>
        <v>0</v>
      </c>
      <c r="U34" s="458">
        <v>21</v>
      </c>
      <c r="V34" s="458">
        <f>P34*(U34/100)</f>
        <v>0</v>
      </c>
      <c r="W34" s="458">
        <f>P34+V34</f>
        <v>0</v>
      </c>
      <c r="X34" s="524"/>
      <c r="Y34" s="523" t="s">
        <v>795</v>
      </c>
      <c r="Z34" s="523" t="s">
        <v>104</v>
      </c>
    </row>
    <row r="35" spans="6:26" s="272" customFormat="1" ht="12.75" customHeight="1" outlineLevel="2">
      <c r="F35" s="273"/>
      <c r="G35" s="274"/>
      <c r="H35" s="274"/>
      <c r="I35" s="274"/>
      <c r="J35" s="570"/>
      <c r="K35" s="274"/>
      <c r="L35" s="276"/>
      <c r="M35" s="277"/>
      <c r="N35" s="276"/>
      <c r="O35" s="277"/>
      <c r="P35" s="278"/>
      <c r="Q35" s="279"/>
      <c r="R35" s="277"/>
      <c r="S35" s="277"/>
      <c r="T35" s="277"/>
      <c r="U35" s="280" t="s">
        <v>155</v>
      </c>
      <c r="V35" s="277"/>
      <c r="W35" s="277"/>
      <c r="X35" s="277"/>
      <c r="Y35" s="274"/>
      <c r="Z35" s="274"/>
    </row>
    <row r="36" spans="6:26" s="246" customFormat="1" ht="16.5" customHeight="1" outlineLevel="1">
      <c r="F36" s="247"/>
      <c r="G36" s="232"/>
      <c r="H36" s="248"/>
      <c r="I36" s="248"/>
      <c r="J36" s="569" t="s">
        <v>340</v>
      </c>
      <c r="K36" s="232"/>
      <c r="L36" s="249"/>
      <c r="M36" s="250"/>
      <c r="N36" s="249"/>
      <c r="O36" s="250"/>
      <c r="P36" s="217">
        <f>SUBTOTAL(9,P37:P46)</f>
        <v>0</v>
      </c>
      <c r="Q36" s="251"/>
      <c r="R36" s="218">
        <f>SUBTOTAL(9,R37:R46)</f>
        <v>6.744E-2</v>
      </c>
      <c r="S36" s="250"/>
      <c r="T36" s="218">
        <f>SUBTOTAL(9,T37:T46)</f>
        <v>0</v>
      </c>
      <c r="U36" s="252" t="s">
        <v>155</v>
      </c>
      <c r="V36" s="217">
        <f>SUBTOTAL(9,V37:V46)</f>
        <v>0</v>
      </c>
      <c r="W36" s="217">
        <f>SUBTOTAL(9,W37:W46)</f>
        <v>0</v>
      </c>
      <c r="X36" s="253"/>
      <c r="Y36" s="233"/>
      <c r="Z36" s="233"/>
    </row>
    <row r="37" spans="6:26" s="254" customFormat="1" ht="24" outlineLevel="2">
      <c r="F37" s="521">
        <v>1</v>
      </c>
      <c r="G37" s="522" t="s">
        <v>162</v>
      </c>
      <c r="H37" s="523" t="s">
        <v>728</v>
      </c>
      <c r="I37" s="523"/>
      <c r="J37" s="568" t="s">
        <v>729</v>
      </c>
      <c r="K37" s="522" t="s">
        <v>90</v>
      </c>
      <c r="L37" s="536">
        <v>2</v>
      </c>
      <c r="M37" s="537"/>
      <c r="N37" s="536">
        <f t="shared" ref="N37:N45" si="0">L37*(1+M37/100)</f>
        <v>2</v>
      </c>
      <c r="O37" s="537"/>
      <c r="P37" s="458">
        <f t="shared" ref="P37:P45" si="1">N37*O37</f>
        <v>0</v>
      </c>
      <c r="Q37" s="466">
        <v>2.5500000000000002E-3</v>
      </c>
      <c r="R37" s="467">
        <f t="shared" ref="R37:R45" si="2">N37*Q37</f>
        <v>5.1000000000000004E-3</v>
      </c>
      <c r="S37" s="466"/>
      <c r="T37" s="467">
        <f t="shared" ref="T37:T45" si="3">N37*S37</f>
        <v>0</v>
      </c>
      <c r="U37" s="458">
        <v>21</v>
      </c>
      <c r="V37" s="458">
        <f t="shared" ref="V37:V45" si="4">P37*(U37/100)</f>
        <v>0</v>
      </c>
      <c r="W37" s="458">
        <f t="shared" ref="W37:W45" si="5">P37+V37</f>
        <v>0</v>
      </c>
      <c r="X37" s="524"/>
      <c r="Y37" s="523" t="s">
        <v>795</v>
      </c>
      <c r="Z37" s="523" t="s">
        <v>99</v>
      </c>
    </row>
    <row r="38" spans="6:26" s="254" customFormat="1" ht="24" outlineLevel="2">
      <c r="F38" s="521">
        <v>2</v>
      </c>
      <c r="G38" s="522" t="s">
        <v>176</v>
      </c>
      <c r="H38" s="523" t="s">
        <v>730</v>
      </c>
      <c r="I38" s="523"/>
      <c r="J38" s="568" t="s">
        <v>731</v>
      </c>
      <c r="K38" s="522" t="s">
        <v>46</v>
      </c>
      <c r="L38" s="536">
        <v>2</v>
      </c>
      <c r="M38" s="537"/>
      <c r="N38" s="536">
        <f t="shared" si="0"/>
        <v>2</v>
      </c>
      <c r="O38" s="537"/>
      <c r="P38" s="458">
        <f t="shared" si="1"/>
        <v>0</v>
      </c>
      <c r="Q38" s="466"/>
      <c r="R38" s="467">
        <f t="shared" si="2"/>
        <v>0</v>
      </c>
      <c r="S38" s="466"/>
      <c r="T38" s="467">
        <f t="shared" si="3"/>
        <v>0</v>
      </c>
      <c r="U38" s="458">
        <v>21</v>
      </c>
      <c r="V38" s="458">
        <f t="shared" si="4"/>
        <v>0</v>
      </c>
      <c r="W38" s="458">
        <f t="shared" si="5"/>
        <v>0</v>
      </c>
      <c r="X38" s="524"/>
      <c r="Y38" s="523" t="s">
        <v>795</v>
      </c>
      <c r="Z38" s="523" t="s">
        <v>99</v>
      </c>
    </row>
    <row r="39" spans="6:26" s="254" customFormat="1" ht="12" outlineLevel="2">
      <c r="F39" s="521">
        <v>3</v>
      </c>
      <c r="G39" s="522" t="s">
        <v>162</v>
      </c>
      <c r="H39" s="523" t="s">
        <v>353</v>
      </c>
      <c r="I39" s="523"/>
      <c r="J39" s="568" t="s">
        <v>802</v>
      </c>
      <c r="K39" s="522" t="s">
        <v>90</v>
      </c>
      <c r="L39" s="536">
        <v>2</v>
      </c>
      <c r="M39" s="537"/>
      <c r="N39" s="536">
        <f t="shared" si="0"/>
        <v>2</v>
      </c>
      <c r="O39" s="537"/>
      <c r="P39" s="458">
        <f t="shared" si="1"/>
        <v>0</v>
      </c>
      <c r="Q39" s="466">
        <v>0.02</v>
      </c>
      <c r="R39" s="467">
        <f t="shared" si="2"/>
        <v>0.04</v>
      </c>
      <c r="S39" s="466"/>
      <c r="T39" s="467">
        <f t="shared" si="3"/>
        <v>0</v>
      </c>
      <c r="U39" s="458">
        <v>21</v>
      </c>
      <c r="V39" s="458">
        <f t="shared" si="4"/>
        <v>0</v>
      </c>
      <c r="W39" s="458">
        <f t="shared" si="5"/>
        <v>0</v>
      </c>
      <c r="X39" s="524"/>
      <c r="Y39" s="523" t="s">
        <v>795</v>
      </c>
      <c r="Z39" s="523" t="s">
        <v>99</v>
      </c>
    </row>
    <row r="40" spans="6:26" s="254" customFormat="1" ht="12" outlineLevel="2">
      <c r="F40" s="521">
        <v>4</v>
      </c>
      <c r="G40" s="522" t="s">
        <v>162</v>
      </c>
      <c r="H40" s="523" t="s">
        <v>803</v>
      </c>
      <c r="I40" s="523"/>
      <c r="J40" s="568" t="s">
        <v>804</v>
      </c>
      <c r="K40" s="522" t="s">
        <v>90</v>
      </c>
      <c r="L40" s="536">
        <v>1</v>
      </c>
      <c r="M40" s="537"/>
      <c r="N40" s="536">
        <f t="shared" si="0"/>
        <v>1</v>
      </c>
      <c r="O40" s="537"/>
      <c r="P40" s="458">
        <f t="shared" si="1"/>
        <v>0</v>
      </c>
      <c r="Q40" s="466">
        <v>0.02</v>
      </c>
      <c r="R40" s="467">
        <f t="shared" si="2"/>
        <v>0.02</v>
      </c>
      <c r="S40" s="466"/>
      <c r="T40" s="467">
        <f t="shared" si="3"/>
        <v>0</v>
      </c>
      <c r="U40" s="458">
        <v>21</v>
      </c>
      <c r="V40" s="458">
        <f t="shared" si="4"/>
        <v>0</v>
      </c>
      <c r="W40" s="458">
        <f t="shared" si="5"/>
        <v>0</v>
      </c>
      <c r="X40" s="524"/>
      <c r="Y40" s="523" t="s">
        <v>795</v>
      </c>
      <c r="Z40" s="523" t="s">
        <v>99</v>
      </c>
    </row>
    <row r="41" spans="6:26" s="254" customFormat="1" ht="12" outlineLevel="2">
      <c r="F41" s="521">
        <v>5</v>
      </c>
      <c r="G41" s="522" t="s">
        <v>162</v>
      </c>
      <c r="H41" s="523" t="s">
        <v>805</v>
      </c>
      <c r="I41" s="523"/>
      <c r="J41" s="568" t="s">
        <v>806</v>
      </c>
      <c r="K41" s="522" t="s">
        <v>90</v>
      </c>
      <c r="L41" s="536">
        <v>1</v>
      </c>
      <c r="M41" s="537"/>
      <c r="N41" s="536">
        <f t="shared" si="0"/>
        <v>1</v>
      </c>
      <c r="O41" s="537"/>
      <c r="P41" s="458">
        <f t="shared" si="1"/>
        <v>0</v>
      </c>
      <c r="Q41" s="466"/>
      <c r="R41" s="467">
        <f t="shared" si="2"/>
        <v>0</v>
      </c>
      <c r="S41" s="466"/>
      <c r="T41" s="467">
        <f t="shared" si="3"/>
        <v>0</v>
      </c>
      <c r="U41" s="458">
        <v>21</v>
      </c>
      <c r="V41" s="458">
        <f t="shared" si="4"/>
        <v>0</v>
      </c>
      <c r="W41" s="458">
        <f t="shared" si="5"/>
        <v>0</v>
      </c>
      <c r="X41" s="524"/>
      <c r="Y41" s="523" t="s">
        <v>795</v>
      </c>
      <c r="Z41" s="523" t="s">
        <v>99</v>
      </c>
    </row>
    <row r="42" spans="6:26" s="254" customFormat="1" ht="36" outlineLevel="2">
      <c r="F42" s="521">
        <v>6</v>
      </c>
      <c r="G42" s="522" t="s">
        <v>162</v>
      </c>
      <c r="H42" s="523" t="s">
        <v>807</v>
      </c>
      <c r="I42" s="523"/>
      <c r="J42" s="568" t="s">
        <v>808</v>
      </c>
      <c r="K42" s="522" t="s">
        <v>90</v>
      </c>
      <c r="L42" s="536">
        <v>2</v>
      </c>
      <c r="M42" s="537"/>
      <c r="N42" s="536">
        <f t="shared" si="0"/>
        <v>2</v>
      </c>
      <c r="O42" s="537"/>
      <c r="P42" s="458">
        <f t="shared" si="1"/>
        <v>0</v>
      </c>
      <c r="Q42" s="466">
        <v>1.17E-3</v>
      </c>
      <c r="R42" s="467">
        <f t="shared" si="2"/>
        <v>2.3400000000000001E-3</v>
      </c>
      <c r="S42" s="466"/>
      <c r="T42" s="467">
        <f t="shared" si="3"/>
        <v>0</v>
      </c>
      <c r="U42" s="458">
        <v>21</v>
      </c>
      <c r="V42" s="458">
        <f t="shared" si="4"/>
        <v>0</v>
      </c>
      <c r="W42" s="458">
        <f t="shared" si="5"/>
        <v>0</v>
      </c>
      <c r="X42" s="524"/>
      <c r="Y42" s="523" t="s">
        <v>795</v>
      </c>
      <c r="Z42" s="523" t="s">
        <v>99</v>
      </c>
    </row>
    <row r="43" spans="6:26" s="254" customFormat="1" ht="24" outlineLevel="2">
      <c r="F43" s="521">
        <v>7</v>
      </c>
      <c r="G43" s="522" t="s">
        <v>162</v>
      </c>
      <c r="H43" s="523" t="s">
        <v>361</v>
      </c>
      <c r="I43" s="523"/>
      <c r="J43" s="568" t="s">
        <v>734</v>
      </c>
      <c r="K43" s="522" t="s">
        <v>46</v>
      </c>
      <c r="L43" s="536">
        <v>2</v>
      </c>
      <c r="M43" s="537"/>
      <c r="N43" s="536">
        <f t="shared" si="0"/>
        <v>2</v>
      </c>
      <c r="O43" s="537"/>
      <c r="P43" s="458">
        <f t="shared" si="1"/>
        <v>0</v>
      </c>
      <c r="Q43" s="466"/>
      <c r="R43" s="467">
        <f t="shared" si="2"/>
        <v>0</v>
      </c>
      <c r="S43" s="466"/>
      <c r="T43" s="467">
        <f t="shared" si="3"/>
        <v>0</v>
      </c>
      <c r="U43" s="458">
        <v>21</v>
      </c>
      <c r="V43" s="458">
        <f t="shared" si="4"/>
        <v>0</v>
      </c>
      <c r="W43" s="458">
        <f t="shared" si="5"/>
        <v>0</v>
      </c>
      <c r="X43" s="524"/>
      <c r="Y43" s="523" t="s">
        <v>795</v>
      </c>
      <c r="Z43" s="523" t="s">
        <v>99</v>
      </c>
    </row>
    <row r="44" spans="6:26" s="254" customFormat="1" ht="36" outlineLevel="2">
      <c r="F44" s="521">
        <v>8</v>
      </c>
      <c r="G44" s="522" t="s">
        <v>162</v>
      </c>
      <c r="H44" s="523" t="s">
        <v>363</v>
      </c>
      <c r="I44" s="523"/>
      <c r="J44" s="568" t="s">
        <v>735</v>
      </c>
      <c r="K44" s="522" t="s">
        <v>46</v>
      </c>
      <c r="L44" s="536">
        <v>1</v>
      </c>
      <c r="M44" s="537"/>
      <c r="N44" s="536">
        <f t="shared" si="0"/>
        <v>1</v>
      </c>
      <c r="O44" s="537"/>
      <c r="P44" s="458">
        <f t="shared" si="1"/>
        <v>0</v>
      </c>
      <c r="Q44" s="466"/>
      <c r="R44" s="467">
        <f t="shared" si="2"/>
        <v>0</v>
      </c>
      <c r="S44" s="466"/>
      <c r="T44" s="467">
        <f t="shared" si="3"/>
        <v>0</v>
      </c>
      <c r="U44" s="458">
        <v>21</v>
      </c>
      <c r="V44" s="458">
        <f t="shared" si="4"/>
        <v>0</v>
      </c>
      <c r="W44" s="458">
        <f t="shared" si="5"/>
        <v>0</v>
      </c>
      <c r="X44" s="524"/>
      <c r="Y44" s="523" t="s">
        <v>795</v>
      </c>
      <c r="Z44" s="523" t="s">
        <v>99</v>
      </c>
    </row>
    <row r="45" spans="6:26" s="254" customFormat="1" ht="12" outlineLevel="2">
      <c r="F45" s="521">
        <v>9</v>
      </c>
      <c r="G45" s="522" t="s">
        <v>162</v>
      </c>
      <c r="H45" s="523" t="s">
        <v>100</v>
      </c>
      <c r="I45" s="523"/>
      <c r="J45" s="568" t="s">
        <v>365</v>
      </c>
      <c r="K45" s="522" t="s">
        <v>65</v>
      </c>
      <c r="L45" s="536">
        <v>2.81</v>
      </c>
      <c r="M45" s="537"/>
      <c r="N45" s="536">
        <f t="shared" si="0"/>
        <v>2.81</v>
      </c>
      <c r="O45" s="537"/>
      <c r="P45" s="458">
        <f t="shared" si="1"/>
        <v>0</v>
      </c>
      <c r="Q45" s="466"/>
      <c r="R45" s="467">
        <f t="shared" si="2"/>
        <v>0</v>
      </c>
      <c r="S45" s="466"/>
      <c r="T45" s="467">
        <f t="shared" si="3"/>
        <v>0</v>
      </c>
      <c r="U45" s="458">
        <v>21</v>
      </c>
      <c r="V45" s="458">
        <f t="shared" si="4"/>
        <v>0</v>
      </c>
      <c r="W45" s="458">
        <f t="shared" si="5"/>
        <v>0</v>
      </c>
      <c r="X45" s="524"/>
      <c r="Y45" s="523" t="s">
        <v>795</v>
      </c>
      <c r="Z45" s="523" t="s">
        <v>99</v>
      </c>
    </row>
    <row r="46" spans="6:26" s="272" customFormat="1" ht="12.75" customHeight="1" outlineLevel="2">
      <c r="F46" s="273"/>
      <c r="G46" s="274"/>
      <c r="H46" s="274"/>
      <c r="I46" s="274"/>
      <c r="J46" s="275"/>
      <c r="K46" s="274"/>
      <c r="L46" s="276"/>
      <c r="M46" s="277"/>
      <c r="N46" s="276"/>
      <c r="O46" s="277"/>
      <c r="P46" s="278"/>
      <c r="Q46" s="279"/>
      <c r="R46" s="277"/>
      <c r="S46" s="277"/>
      <c r="T46" s="277"/>
      <c r="U46" s="280" t="s">
        <v>155</v>
      </c>
      <c r="V46" s="277"/>
      <c r="W46" s="277"/>
      <c r="X46" s="277"/>
      <c r="Y46" s="274"/>
      <c r="Z46" s="274"/>
    </row>
    <row r="47" spans="6:26" s="246" customFormat="1" ht="16.5" customHeight="1" outlineLevel="1">
      <c r="F47" s="247"/>
      <c r="G47" s="232"/>
      <c r="H47" s="248"/>
      <c r="I47" s="248"/>
      <c r="J47" s="248" t="s">
        <v>366</v>
      </c>
      <c r="K47" s="232"/>
      <c r="L47" s="249"/>
      <c r="M47" s="250"/>
      <c r="N47" s="249"/>
      <c r="O47" s="250"/>
      <c r="P47" s="217">
        <f>SUBTOTAL(9,P48:P58)</f>
        <v>0</v>
      </c>
      <c r="Q47" s="251"/>
      <c r="R47" s="218">
        <f>SUBTOTAL(9,R48:R58)</f>
        <v>2.7487999999999999E-2</v>
      </c>
      <c r="S47" s="250"/>
      <c r="T47" s="218">
        <f>SUBTOTAL(9,T48:T58)</f>
        <v>0.04</v>
      </c>
      <c r="U47" s="252" t="s">
        <v>155</v>
      </c>
      <c r="V47" s="217">
        <f>SUBTOTAL(9,V48:V58)</f>
        <v>0</v>
      </c>
      <c r="W47" s="217">
        <f>SUBTOTAL(9,W48:W58)</f>
        <v>0</v>
      </c>
      <c r="X47" s="253"/>
      <c r="Y47" s="233"/>
      <c r="Z47" s="233"/>
    </row>
    <row r="48" spans="6:26" s="254" customFormat="1" ht="12" outlineLevel="2">
      <c r="F48" s="521">
        <v>1</v>
      </c>
      <c r="G48" s="522" t="s">
        <v>162</v>
      </c>
      <c r="H48" s="523" t="s">
        <v>367</v>
      </c>
      <c r="I48" s="523"/>
      <c r="J48" s="568" t="s">
        <v>368</v>
      </c>
      <c r="K48" s="522" t="s">
        <v>46</v>
      </c>
      <c r="L48" s="536">
        <v>2</v>
      </c>
      <c r="M48" s="537">
        <v>0</v>
      </c>
      <c r="N48" s="536">
        <f t="shared" ref="N48:N57" si="6">L48*(1+M48/100)</f>
        <v>2</v>
      </c>
      <c r="O48" s="537"/>
      <c r="P48" s="458">
        <f t="shared" ref="P48:P57" si="7">N48*O48</f>
        <v>0</v>
      </c>
      <c r="Q48" s="466">
        <v>6.9999999999999994E-5</v>
      </c>
      <c r="R48" s="467">
        <f t="shared" ref="R48:R57" si="8">N48*Q48</f>
        <v>1.3999999999999999E-4</v>
      </c>
      <c r="S48" s="466">
        <v>0.02</v>
      </c>
      <c r="T48" s="467">
        <f t="shared" ref="T48:T57" si="9">N48*S48</f>
        <v>0.04</v>
      </c>
      <c r="U48" s="458">
        <v>21</v>
      </c>
      <c r="V48" s="458">
        <f t="shared" ref="V48:V57" si="10">P48*(U48/100)</f>
        <v>0</v>
      </c>
      <c r="W48" s="458">
        <f t="shared" ref="W48:W57" si="11">P48+V48</f>
        <v>0</v>
      </c>
      <c r="X48" s="524" t="s">
        <v>313</v>
      </c>
      <c r="Y48" s="523" t="s">
        <v>795</v>
      </c>
      <c r="Z48" s="523" t="s">
        <v>61</v>
      </c>
    </row>
    <row r="49" spans="6:26" s="254" customFormat="1" ht="24" outlineLevel="2">
      <c r="F49" s="521">
        <v>2</v>
      </c>
      <c r="G49" s="522" t="s">
        <v>162</v>
      </c>
      <c r="H49" s="523" t="s">
        <v>383</v>
      </c>
      <c r="I49" s="523"/>
      <c r="J49" s="568" t="s">
        <v>384</v>
      </c>
      <c r="K49" s="522" t="s">
        <v>47</v>
      </c>
      <c r="L49" s="536">
        <v>0.04</v>
      </c>
      <c r="M49" s="537">
        <v>0</v>
      </c>
      <c r="N49" s="536">
        <f t="shared" si="6"/>
        <v>0.04</v>
      </c>
      <c r="O49" s="537"/>
      <c r="P49" s="458">
        <f t="shared" si="7"/>
        <v>0</v>
      </c>
      <c r="Q49" s="466"/>
      <c r="R49" s="467">
        <f t="shared" si="8"/>
        <v>0</v>
      </c>
      <c r="S49" s="466"/>
      <c r="T49" s="467">
        <f t="shared" si="9"/>
        <v>0</v>
      </c>
      <c r="U49" s="458">
        <v>21</v>
      </c>
      <c r="V49" s="458">
        <f t="shared" si="10"/>
        <v>0</v>
      </c>
      <c r="W49" s="458">
        <f t="shared" si="11"/>
        <v>0</v>
      </c>
      <c r="X49" s="524"/>
      <c r="Y49" s="523" t="s">
        <v>795</v>
      </c>
      <c r="Z49" s="523" t="s">
        <v>61</v>
      </c>
    </row>
    <row r="50" spans="6:26" s="254" customFormat="1" ht="12" outlineLevel="2">
      <c r="F50" s="521">
        <v>3</v>
      </c>
      <c r="G50" s="522" t="s">
        <v>176</v>
      </c>
      <c r="H50" s="523" t="s">
        <v>398</v>
      </c>
      <c r="I50" s="523"/>
      <c r="J50" s="568" t="s">
        <v>399</v>
      </c>
      <c r="K50" s="522" t="s">
        <v>46</v>
      </c>
      <c r="L50" s="536">
        <v>1</v>
      </c>
      <c r="M50" s="537"/>
      <c r="N50" s="536">
        <f t="shared" si="6"/>
        <v>1</v>
      </c>
      <c r="O50" s="537"/>
      <c r="P50" s="458">
        <f t="shared" si="7"/>
        <v>0</v>
      </c>
      <c r="Q50" s="466"/>
      <c r="R50" s="467">
        <f t="shared" si="8"/>
        <v>0</v>
      </c>
      <c r="S50" s="466"/>
      <c r="T50" s="467">
        <f t="shared" si="9"/>
        <v>0</v>
      </c>
      <c r="U50" s="458">
        <v>21</v>
      </c>
      <c r="V50" s="458">
        <f t="shared" si="10"/>
        <v>0</v>
      </c>
      <c r="W50" s="458">
        <f t="shared" si="11"/>
        <v>0</v>
      </c>
      <c r="X50" s="524"/>
      <c r="Y50" s="523" t="s">
        <v>795</v>
      </c>
      <c r="Z50" s="523" t="s">
        <v>61</v>
      </c>
    </row>
    <row r="51" spans="6:26" s="254" customFormat="1" ht="24" outlineLevel="2">
      <c r="F51" s="521">
        <v>4</v>
      </c>
      <c r="G51" s="522" t="s">
        <v>176</v>
      </c>
      <c r="H51" s="523" t="s">
        <v>809</v>
      </c>
      <c r="I51" s="523"/>
      <c r="J51" s="568" t="s">
        <v>810</v>
      </c>
      <c r="K51" s="522" t="s">
        <v>46</v>
      </c>
      <c r="L51" s="536">
        <v>1</v>
      </c>
      <c r="M51" s="537">
        <v>0</v>
      </c>
      <c r="N51" s="536">
        <f t="shared" si="6"/>
        <v>1</v>
      </c>
      <c r="O51" s="537"/>
      <c r="P51" s="458">
        <f t="shared" si="7"/>
        <v>0</v>
      </c>
      <c r="Q51" s="466">
        <v>5.0999999999999995E-3</v>
      </c>
      <c r="R51" s="467">
        <f t="shared" si="8"/>
        <v>5.0999999999999995E-3</v>
      </c>
      <c r="S51" s="466"/>
      <c r="T51" s="467">
        <f t="shared" si="9"/>
        <v>0</v>
      </c>
      <c r="U51" s="458">
        <v>21</v>
      </c>
      <c r="V51" s="458">
        <f t="shared" si="10"/>
        <v>0</v>
      </c>
      <c r="W51" s="458">
        <f t="shared" si="11"/>
        <v>0</v>
      </c>
      <c r="X51" s="524"/>
      <c r="Y51" s="523" t="s">
        <v>795</v>
      </c>
      <c r="Z51" s="523" t="s">
        <v>61</v>
      </c>
    </row>
    <row r="52" spans="6:26" s="254" customFormat="1" ht="12" outlineLevel="2">
      <c r="F52" s="521">
        <v>5</v>
      </c>
      <c r="G52" s="522" t="s">
        <v>176</v>
      </c>
      <c r="H52" s="523" t="s">
        <v>402</v>
      </c>
      <c r="I52" s="523"/>
      <c r="J52" s="568" t="s">
        <v>403</v>
      </c>
      <c r="K52" s="522" t="s">
        <v>46</v>
      </c>
      <c r="L52" s="536">
        <v>1</v>
      </c>
      <c r="M52" s="537"/>
      <c r="N52" s="536">
        <f t="shared" si="6"/>
        <v>1</v>
      </c>
      <c r="O52" s="537"/>
      <c r="P52" s="458">
        <f t="shared" si="7"/>
        <v>0</v>
      </c>
      <c r="Q52" s="466"/>
      <c r="R52" s="467">
        <f t="shared" si="8"/>
        <v>0</v>
      </c>
      <c r="S52" s="466"/>
      <c r="T52" s="467">
        <f t="shared" si="9"/>
        <v>0</v>
      </c>
      <c r="U52" s="458">
        <v>21</v>
      </c>
      <c r="V52" s="458">
        <f t="shared" si="10"/>
        <v>0</v>
      </c>
      <c r="W52" s="458">
        <f t="shared" si="11"/>
        <v>0</v>
      </c>
      <c r="X52" s="524"/>
      <c r="Y52" s="523" t="s">
        <v>795</v>
      </c>
      <c r="Z52" s="523" t="s">
        <v>61</v>
      </c>
    </row>
    <row r="53" spans="6:26" s="254" customFormat="1" ht="24" outlineLevel="2">
      <c r="F53" s="521">
        <v>6</v>
      </c>
      <c r="G53" s="522" t="s">
        <v>176</v>
      </c>
      <c r="H53" s="523" t="s">
        <v>811</v>
      </c>
      <c r="I53" s="523"/>
      <c r="J53" s="568" t="s">
        <v>1921</v>
      </c>
      <c r="K53" s="522" t="s">
        <v>46</v>
      </c>
      <c r="L53" s="536">
        <v>1</v>
      </c>
      <c r="M53" s="537"/>
      <c r="N53" s="536">
        <f t="shared" si="6"/>
        <v>1</v>
      </c>
      <c r="O53" s="537"/>
      <c r="P53" s="458">
        <f t="shared" si="7"/>
        <v>0</v>
      </c>
      <c r="Q53" s="466"/>
      <c r="R53" s="467">
        <f t="shared" si="8"/>
        <v>0</v>
      </c>
      <c r="S53" s="466"/>
      <c r="T53" s="467">
        <f t="shared" si="9"/>
        <v>0</v>
      </c>
      <c r="U53" s="458">
        <v>21</v>
      </c>
      <c r="V53" s="458">
        <f t="shared" si="10"/>
        <v>0</v>
      </c>
      <c r="W53" s="458">
        <f t="shared" si="11"/>
        <v>0</v>
      </c>
      <c r="X53" s="524"/>
      <c r="Y53" s="523" t="s">
        <v>795</v>
      </c>
      <c r="Z53" s="523" t="s">
        <v>61</v>
      </c>
    </row>
    <row r="54" spans="6:26" s="254" customFormat="1" ht="12" outlineLevel="2">
      <c r="F54" s="521">
        <v>7</v>
      </c>
      <c r="G54" s="522" t="s">
        <v>162</v>
      </c>
      <c r="H54" s="523" t="s">
        <v>66</v>
      </c>
      <c r="I54" s="523"/>
      <c r="J54" s="568" t="s">
        <v>408</v>
      </c>
      <c r="K54" s="522" t="s">
        <v>46</v>
      </c>
      <c r="L54" s="536">
        <v>1</v>
      </c>
      <c r="M54" s="537">
        <v>0</v>
      </c>
      <c r="N54" s="536">
        <f t="shared" si="6"/>
        <v>1</v>
      </c>
      <c r="O54" s="537"/>
      <c r="P54" s="458">
        <f t="shared" si="7"/>
        <v>0</v>
      </c>
      <c r="Q54" s="466">
        <v>9.2000000000000003E-4</v>
      </c>
      <c r="R54" s="467">
        <f t="shared" si="8"/>
        <v>9.2000000000000003E-4</v>
      </c>
      <c r="S54" s="466"/>
      <c r="T54" s="467">
        <f t="shared" si="9"/>
        <v>0</v>
      </c>
      <c r="U54" s="458">
        <v>21</v>
      </c>
      <c r="V54" s="458">
        <f t="shared" si="10"/>
        <v>0</v>
      </c>
      <c r="W54" s="458">
        <f t="shared" si="11"/>
        <v>0</v>
      </c>
      <c r="X54" s="524"/>
      <c r="Y54" s="523" t="s">
        <v>795</v>
      </c>
      <c r="Z54" s="523" t="s">
        <v>61</v>
      </c>
    </row>
    <row r="55" spans="6:26" s="254" customFormat="1" ht="24" outlineLevel="2">
      <c r="F55" s="521">
        <v>8</v>
      </c>
      <c r="G55" s="522" t="s">
        <v>176</v>
      </c>
      <c r="H55" s="523" t="s">
        <v>812</v>
      </c>
      <c r="I55" s="523" t="s">
        <v>813</v>
      </c>
      <c r="J55" s="568" t="s">
        <v>814</v>
      </c>
      <c r="K55" s="522" t="s">
        <v>46</v>
      </c>
      <c r="L55" s="536">
        <v>1</v>
      </c>
      <c r="M55" s="537">
        <v>0</v>
      </c>
      <c r="N55" s="536">
        <f t="shared" si="6"/>
        <v>1</v>
      </c>
      <c r="O55" s="537"/>
      <c r="P55" s="458">
        <f t="shared" si="7"/>
        <v>0</v>
      </c>
      <c r="Q55" s="466">
        <v>4.3779999999999999E-3</v>
      </c>
      <c r="R55" s="467">
        <f t="shared" si="8"/>
        <v>4.3779999999999999E-3</v>
      </c>
      <c r="S55" s="466"/>
      <c r="T55" s="467">
        <f t="shared" si="9"/>
        <v>0</v>
      </c>
      <c r="U55" s="458">
        <v>21</v>
      </c>
      <c r="V55" s="458">
        <f t="shared" si="10"/>
        <v>0</v>
      </c>
      <c r="W55" s="458">
        <f t="shared" si="11"/>
        <v>0</v>
      </c>
      <c r="X55" s="524"/>
      <c r="Y55" s="523" t="s">
        <v>795</v>
      </c>
      <c r="Z55" s="523" t="s">
        <v>61</v>
      </c>
    </row>
    <row r="56" spans="6:26" s="254" customFormat="1" ht="12" outlineLevel="2">
      <c r="F56" s="521">
        <v>9</v>
      </c>
      <c r="G56" s="522" t="s">
        <v>162</v>
      </c>
      <c r="H56" s="523" t="s">
        <v>68</v>
      </c>
      <c r="I56" s="523"/>
      <c r="J56" s="568" t="s">
        <v>397</v>
      </c>
      <c r="K56" s="522" t="s">
        <v>90</v>
      </c>
      <c r="L56" s="536">
        <v>25</v>
      </c>
      <c r="M56" s="537">
        <v>0</v>
      </c>
      <c r="N56" s="536">
        <v>15</v>
      </c>
      <c r="O56" s="537"/>
      <c r="P56" s="458">
        <f t="shared" si="7"/>
        <v>0</v>
      </c>
      <c r="Q56" s="466">
        <v>1.1299999999999999E-3</v>
      </c>
      <c r="R56" s="467">
        <f t="shared" si="8"/>
        <v>1.695E-2</v>
      </c>
      <c r="S56" s="466"/>
      <c r="T56" s="467">
        <f t="shared" si="9"/>
        <v>0</v>
      </c>
      <c r="U56" s="458">
        <v>21</v>
      </c>
      <c r="V56" s="458">
        <f t="shared" si="10"/>
        <v>0</v>
      </c>
      <c r="W56" s="458">
        <f t="shared" si="11"/>
        <v>0</v>
      </c>
      <c r="X56" s="524"/>
      <c r="Y56" s="523" t="s">
        <v>795</v>
      </c>
      <c r="Z56" s="523" t="s">
        <v>61</v>
      </c>
    </row>
    <row r="57" spans="6:26" s="254" customFormat="1" ht="12" outlineLevel="2">
      <c r="F57" s="521">
        <v>10</v>
      </c>
      <c r="G57" s="522" t="s">
        <v>162</v>
      </c>
      <c r="H57" s="523" t="s">
        <v>69</v>
      </c>
      <c r="I57" s="523"/>
      <c r="J57" s="568" t="s">
        <v>411</v>
      </c>
      <c r="K57" s="522" t="s">
        <v>65</v>
      </c>
      <c r="L57" s="536">
        <v>1.52</v>
      </c>
      <c r="M57" s="537">
        <v>0</v>
      </c>
      <c r="N57" s="536">
        <f t="shared" si="6"/>
        <v>1.52</v>
      </c>
      <c r="O57" s="537"/>
      <c r="P57" s="458">
        <f t="shared" si="7"/>
        <v>0</v>
      </c>
      <c r="Q57" s="466"/>
      <c r="R57" s="467">
        <f t="shared" si="8"/>
        <v>0</v>
      </c>
      <c r="S57" s="466"/>
      <c r="T57" s="467">
        <f t="shared" si="9"/>
        <v>0</v>
      </c>
      <c r="U57" s="458">
        <v>21</v>
      </c>
      <c r="V57" s="458">
        <f t="shared" si="10"/>
        <v>0</v>
      </c>
      <c r="W57" s="458">
        <f t="shared" si="11"/>
        <v>0</v>
      </c>
      <c r="X57" s="524" t="s">
        <v>5</v>
      </c>
      <c r="Y57" s="523" t="s">
        <v>795</v>
      </c>
      <c r="Z57" s="523" t="s">
        <v>61</v>
      </c>
    </row>
    <row r="58" spans="6:26" s="272" customFormat="1" ht="12.75" customHeight="1" outlineLevel="2">
      <c r="F58" s="273"/>
      <c r="G58" s="274"/>
      <c r="H58" s="274"/>
      <c r="I58" s="274"/>
      <c r="J58" s="570"/>
      <c r="K58" s="274"/>
      <c r="L58" s="276"/>
      <c r="M58" s="277"/>
      <c r="N58" s="276"/>
      <c r="O58" s="277"/>
      <c r="P58" s="278"/>
      <c r="Q58" s="279"/>
      <c r="R58" s="277"/>
      <c r="S58" s="277"/>
      <c r="T58" s="277"/>
      <c r="U58" s="280" t="s">
        <v>155</v>
      </c>
      <c r="V58" s="277"/>
      <c r="W58" s="277"/>
      <c r="X58" s="277"/>
      <c r="Y58" s="274"/>
      <c r="Z58" s="274"/>
    </row>
    <row r="59" spans="6:26" s="246" customFormat="1" ht="16.5" customHeight="1" outlineLevel="1">
      <c r="F59" s="247"/>
      <c r="G59" s="232"/>
      <c r="H59" s="248"/>
      <c r="I59" s="248"/>
      <c r="J59" s="569" t="s">
        <v>412</v>
      </c>
      <c r="K59" s="232"/>
      <c r="L59" s="249"/>
      <c r="M59" s="250"/>
      <c r="N59" s="249"/>
      <c r="O59" s="250"/>
      <c r="P59" s="217">
        <f>SUBTOTAL(9,P60:P73)</f>
        <v>0</v>
      </c>
      <c r="Q59" s="251"/>
      <c r="R59" s="218">
        <f>SUBTOTAL(9,R60:R73)</f>
        <v>6.7659999999999998E-2</v>
      </c>
      <c r="S59" s="250"/>
      <c r="T59" s="218">
        <f>SUBTOTAL(9,T60:T73)</f>
        <v>6.9159999999999999E-2</v>
      </c>
      <c r="U59" s="252" t="s">
        <v>155</v>
      </c>
      <c r="V59" s="217">
        <f>SUBTOTAL(9,V60:V73)</f>
        <v>0</v>
      </c>
      <c r="W59" s="217">
        <f>SUBTOTAL(9,W60:W73)</f>
        <v>0</v>
      </c>
      <c r="X59" s="253"/>
      <c r="Y59" s="233"/>
      <c r="Z59" s="233"/>
    </row>
    <row r="60" spans="6:26" s="254" customFormat="1" ht="12" outlineLevel="2">
      <c r="F60" s="521">
        <v>1</v>
      </c>
      <c r="G60" s="522" t="s">
        <v>162</v>
      </c>
      <c r="H60" s="523" t="s">
        <v>416</v>
      </c>
      <c r="I60" s="523"/>
      <c r="J60" s="568" t="s">
        <v>417</v>
      </c>
      <c r="K60" s="522" t="s">
        <v>49</v>
      </c>
      <c r="L60" s="536">
        <v>13</v>
      </c>
      <c r="M60" s="537">
        <v>0</v>
      </c>
      <c r="N60" s="536">
        <f>L60*(1+M60/100)</f>
        <v>13</v>
      </c>
      <c r="O60" s="537"/>
      <c r="P60" s="458">
        <f>N60*O60</f>
        <v>0</v>
      </c>
      <c r="Q60" s="466">
        <v>5.0000000000000002E-5</v>
      </c>
      <c r="R60" s="467">
        <f>N60*Q60</f>
        <v>6.5000000000000008E-4</v>
      </c>
      <c r="S60" s="466">
        <v>5.3200000000000001E-3</v>
      </c>
      <c r="T60" s="467">
        <f>N60*S60</f>
        <v>6.9159999999999999E-2</v>
      </c>
      <c r="U60" s="458">
        <v>21</v>
      </c>
      <c r="V60" s="458">
        <f>P60*(U60/100)</f>
        <v>0</v>
      </c>
      <c r="W60" s="458">
        <f>P60+V60</f>
        <v>0</v>
      </c>
      <c r="X60" s="524" t="s">
        <v>313</v>
      </c>
      <c r="Y60" s="523" t="s">
        <v>795</v>
      </c>
      <c r="Z60" s="523" t="s">
        <v>58</v>
      </c>
    </row>
    <row r="61" spans="6:26" s="262" customFormat="1" ht="11.25" outlineLevel="3">
      <c r="F61" s="263"/>
      <c r="G61" s="264"/>
      <c r="H61" s="264"/>
      <c r="I61" s="264"/>
      <c r="J61" s="571" t="s">
        <v>815</v>
      </c>
      <c r="K61" s="264"/>
      <c r="L61" s="266">
        <v>13</v>
      </c>
      <c r="M61" s="267"/>
      <c r="N61" s="268"/>
      <c r="O61" s="267"/>
      <c r="P61" s="269"/>
      <c r="Q61" s="270"/>
      <c r="R61" s="267"/>
      <c r="S61" s="267"/>
      <c r="T61" s="267"/>
      <c r="U61" s="271" t="s">
        <v>155</v>
      </c>
      <c r="V61" s="267"/>
      <c r="W61" s="267"/>
      <c r="X61" s="265"/>
      <c r="Y61" s="264"/>
      <c r="Z61" s="264"/>
    </row>
    <row r="62" spans="6:26" s="254" customFormat="1" ht="24" outlineLevel="2">
      <c r="F62" s="521">
        <v>2</v>
      </c>
      <c r="G62" s="522" t="s">
        <v>162</v>
      </c>
      <c r="H62" s="523" t="s">
        <v>435</v>
      </c>
      <c r="I62" s="523"/>
      <c r="J62" s="568" t="s">
        <v>436</v>
      </c>
      <c r="K62" s="522" t="s">
        <v>47</v>
      </c>
      <c r="L62" s="536">
        <v>6.9159999999999999E-2</v>
      </c>
      <c r="M62" s="537">
        <v>0</v>
      </c>
      <c r="N62" s="536">
        <f>L62*(1+M62/100)</f>
        <v>6.9159999999999999E-2</v>
      </c>
      <c r="O62" s="537"/>
      <c r="P62" s="458">
        <f>N62*O62</f>
        <v>0</v>
      </c>
      <c r="Q62" s="466"/>
      <c r="R62" s="467">
        <f>N62*Q62</f>
        <v>0</v>
      </c>
      <c r="S62" s="466"/>
      <c r="T62" s="467">
        <f>N62*S62</f>
        <v>0</v>
      </c>
      <c r="U62" s="458">
        <v>21</v>
      </c>
      <c r="V62" s="458">
        <f>P62*(U62/100)</f>
        <v>0</v>
      </c>
      <c r="W62" s="458">
        <f>P62+V62</f>
        <v>0</v>
      </c>
      <c r="X62" s="524"/>
      <c r="Y62" s="523" t="s">
        <v>795</v>
      </c>
      <c r="Z62" s="523" t="s">
        <v>58</v>
      </c>
    </row>
    <row r="63" spans="6:26" s="254" customFormat="1" ht="24" outlineLevel="2">
      <c r="F63" s="521">
        <v>3</v>
      </c>
      <c r="G63" s="522" t="s">
        <v>162</v>
      </c>
      <c r="H63" s="523" t="s">
        <v>747</v>
      </c>
      <c r="I63" s="523"/>
      <c r="J63" s="568" t="s">
        <v>748</v>
      </c>
      <c r="K63" s="522" t="s">
        <v>49</v>
      </c>
      <c r="L63" s="536">
        <v>3</v>
      </c>
      <c r="M63" s="537">
        <v>0</v>
      </c>
      <c r="N63" s="536">
        <f>L63*(1+M63/100)</f>
        <v>3</v>
      </c>
      <c r="O63" s="537"/>
      <c r="P63" s="458">
        <f>N63*O63</f>
        <v>0</v>
      </c>
      <c r="Q63" s="466">
        <v>1.99E-3</v>
      </c>
      <c r="R63" s="467">
        <f>N63*Q63</f>
        <v>5.9699999999999996E-3</v>
      </c>
      <c r="S63" s="466"/>
      <c r="T63" s="467">
        <f>N63*S63</f>
        <v>0</v>
      </c>
      <c r="U63" s="458">
        <v>21</v>
      </c>
      <c r="V63" s="458">
        <f>P63*(U63/100)</f>
        <v>0</v>
      </c>
      <c r="W63" s="458">
        <f>P63+V63</f>
        <v>0</v>
      </c>
      <c r="X63" s="524"/>
      <c r="Y63" s="523" t="s">
        <v>795</v>
      </c>
      <c r="Z63" s="523" t="s">
        <v>58</v>
      </c>
    </row>
    <row r="64" spans="6:26" s="262" customFormat="1" ht="11.25" outlineLevel="3">
      <c r="F64" s="263"/>
      <c r="G64" s="264"/>
      <c r="H64" s="264"/>
      <c r="I64" s="264"/>
      <c r="J64" s="571" t="s">
        <v>816</v>
      </c>
      <c r="K64" s="264"/>
      <c r="L64" s="266">
        <v>3</v>
      </c>
      <c r="M64" s="267"/>
      <c r="N64" s="268"/>
      <c r="O64" s="267"/>
      <c r="P64" s="269"/>
      <c r="Q64" s="270"/>
      <c r="R64" s="267"/>
      <c r="S64" s="267"/>
      <c r="T64" s="267"/>
      <c r="U64" s="271" t="s">
        <v>155</v>
      </c>
      <c r="V64" s="267"/>
      <c r="W64" s="267"/>
      <c r="X64" s="265"/>
      <c r="Y64" s="264"/>
      <c r="Z64" s="264"/>
    </row>
    <row r="65" spans="6:26" s="254" customFormat="1" ht="24" outlineLevel="2">
      <c r="F65" s="521">
        <v>5</v>
      </c>
      <c r="G65" s="522" t="s">
        <v>162</v>
      </c>
      <c r="H65" s="523" t="s">
        <v>818</v>
      </c>
      <c r="I65" s="523"/>
      <c r="J65" s="568" t="s">
        <v>819</v>
      </c>
      <c r="K65" s="522" t="s">
        <v>49</v>
      </c>
      <c r="L65" s="536">
        <v>14</v>
      </c>
      <c r="M65" s="537">
        <v>0</v>
      </c>
      <c r="N65" s="536">
        <f>L65*(1+M65/100)</f>
        <v>14</v>
      </c>
      <c r="O65" s="537"/>
      <c r="P65" s="458">
        <f>N65*O65</f>
        <v>0</v>
      </c>
      <c r="Q65" s="466">
        <v>4.3600000000000002E-3</v>
      </c>
      <c r="R65" s="467">
        <f>N65*Q65</f>
        <v>6.1040000000000004E-2</v>
      </c>
      <c r="S65" s="466"/>
      <c r="T65" s="467">
        <f>N65*S65</f>
        <v>0</v>
      </c>
      <c r="U65" s="458">
        <v>21</v>
      </c>
      <c r="V65" s="458">
        <f>P65*(U65/100)</f>
        <v>0</v>
      </c>
      <c r="W65" s="458">
        <f>P65+V65</f>
        <v>0</v>
      </c>
      <c r="X65" s="524"/>
      <c r="Y65" s="523" t="s">
        <v>795</v>
      </c>
      <c r="Z65" s="523" t="s">
        <v>58</v>
      </c>
    </row>
    <row r="66" spans="6:26" s="262" customFormat="1" ht="11.25" outlineLevel="3">
      <c r="F66" s="263"/>
      <c r="G66" s="264"/>
      <c r="H66" s="264"/>
      <c r="I66" s="264"/>
      <c r="J66" s="571" t="s">
        <v>820</v>
      </c>
      <c r="K66" s="264"/>
      <c r="L66" s="266">
        <v>14</v>
      </c>
      <c r="M66" s="267"/>
      <c r="N66" s="268"/>
      <c r="O66" s="267"/>
      <c r="P66" s="269"/>
      <c r="Q66" s="270"/>
      <c r="R66" s="267"/>
      <c r="S66" s="267"/>
      <c r="T66" s="267"/>
      <c r="U66" s="271" t="s">
        <v>155</v>
      </c>
      <c r="V66" s="267"/>
      <c r="W66" s="267"/>
      <c r="X66" s="265"/>
      <c r="Y66" s="264"/>
      <c r="Z66" s="264"/>
    </row>
    <row r="67" spans="6:26" s="254" customFormat="1" ht="24" outlineLevel="2">
      <c r="F67" s="521">
        <v>6</v>
      </c>
      <c r="G67" s="522" t="s">
        <v>162</v>
      </c>
      <c r="H67" s="523" t="s">
        <v>695</v>
      </c>
      <c r="I67" s="523"/>
      <c r="J67" s="568" t="s">
        <v>696</v>
      </c>
      <c r="K67" s="522" t="s">
        <v>46</v>
      </c>
      <c r="L67" s="536">
        <v>4</v>
      </c>
      <c r="M67" s="537">
        <v>0</v>
      </c>
      <c r="N67" s="536">
        <f>L67*(1+M67/100)</f>
        <v>4</v>
      </c>
      <c r="O67" s="537"/>
      <c r="P67" s="458">
        <f>N67*O67</f>
        <v>0</v>
      </c>
      <c r="Q67" s="466"/>
      <c r="R67" s="467">
        <f>N67*Q67</f>
        <v>0</v>
      </c>
      <c r="S67" s="466"/>
      <c r="T67" s="467">
        <f>N67*S67</f>
        <v>0</v>
      </c>
      <c r="U67" s="458">
        <v>21</v>
      </c>
      <c r="V67" s="458">
        <f>P67*(U67/100)</f>
        <v>0</v>
      </c>
      <c r="W67" s="458">
        <f>P67+V67</f>
        <v>0</v>
      </c>
      <c r="X67" s="524"/>
      <c r="Y67" s="523" t="s">
        <v>795</v>
      </c>
      <c r="Z67" s="523" t="s">
        <v>58</v>
      </c>
    </row>
    <row r="68" spans="6:26" s="254" customFormat="1" ht="12" outlineLevel="2">
      <c r="F68" s="521">
        <v>7</v>
      </c>
      <c r="G68" s="522" t="s">
        <v>162</v>
      </c>
      <c r="H68" s="523" t="s">
        <v>76</v>
      </c>
      <c r="I68" s="523"/>
      <c r="J68" s="568" t="s">
        <v>449</v>
      </c>
      <c r="K68" s="522" t="s">
        <v>49</v>
      </c>
      <c r="L68" s="536">
        <v>29</v>
      </c>
      <c r="M68" s="537">
        <v>0</v>
      </c>
      <c r="N68" s="536">
        <f>L68*(1+M68/100)</f>
        <v>29</v>
      </c>
      <c r="O68" s="537"/>
      <c r="P68" s="458">
        <f>N68*O68</f>
        <v>0</v>
      </c>
      <c r="Q68" s="466"/>
      <c r="R68" s="467">
        <f>N68*Q68</f>
        <v>0</v>
      </c>
      <c r="S68" s="466"/>
      <c r="T68" s="467">
        <f>N68*S68</f>
        <v>0</v>
      </c>
      <c r="U68" s="458">
        <v>21</v>
      </c>
      <c r="V68" s="458">
        <f>P68*(U68/100)</f>
        <v>0</v>
      </c>
      <c r="W68" s="458">
        <f>P68+V68</f>
        <v>0</v>
      </c>
      <c r="X68" s="524"/>
      <c r="Y68" s="523" t="s">
        <v>795</v>
      </c>
      <c r="Z68" s="523" t="s">
        <v>58</v>
      </c>
    </row>
    <row r="69" spans="6:26" s="262" customFormat="1" ht="11.25" outlineLevel="3">
      <c r="F69" s="263"/>
      <c r="G69" s="264"/>
      <c r="H69" s="264"/>
      <c r="I69" s="264"/>
      <c r="J69" s="571" t="s">
        <v>821</v>
      </c>
      <c r="K69" s="264"/>
      <c r="L69" s="266">
        <v>3</v>
      </c>
      <c r="M69" s="267"/>
      <c r="N69" s="268"/>
      <c r="O69" s="267"/>
      <c r="P69" s="269"/>
      <c r="Q69" s="270"/>
      <c r="R69" s="267"/>
      <c r="S69" s="267"/>
      <c r="T69" s="267"/>
      <c r="U69" s="271" t="s">
        <v>155</v>
      </c>
      <c r="V69" s="267"/>
      <c r="W69" s="267"/>
      <c r="X69" s="265"/>
      <c r="Y69" s="264"/>
      <c r="Z69" s="264"/>
    </row>
    <row r="70" spans="6:26" s="262" customFormat="1" ht="11.25" outlineLevel="3">
      <c r="F70" s="263"/>
      <c r="G70" s="264"/>
      <c r="H70" s="264"/>
      <c r="I70" s="264"/>
      <c r="J70" s="571" t="s">
        <v>822</v>
      </c>
      <c r="K70" s="264"/>
      <c r="L70" s="266">
        <v>12</v>
      </c>
      <c r="M70" s="267"/>
      <c r="N70" s="268"/>
      <c r="O70" s="267"/>
      <c r="P70" s="269"/>
      <c r="Q70" s="270"/>
      <c r="R70" s="267"/>
      <c r="S70" s="267"/>
      <c r="T70" s="267"/>
      <c r="U70" s="271" t="s">
        <v>155</v>
      </c>
      <c r="V70" s="267"/>
      <c r="W70" s="267"/>
      <c r="X70" s="265"/>
      <c r="Y70" s="264"/>
      <c r="Z70" s="264"/>
    </row>
    <row r="71" spans="6:26" s="262" customFormat="1" ht="11.25" outlineLevel="3">
      <c r="F71" s="263"/>
      <c r="G71" s="264"/>
      <c r="H71" s="264"/>
      <c r="I71" s="264"/>
      <c r="J71" s="571" t="s">
        <v>823</v>
      </c>
      <c r="K71" s="264"/>
      <c r="L71" s="266">
        <v>14</v>
      </c>
      <c r="M71" s="267"/>
      <c r="N71" s="268"/>
      <c r="O71" s="267"/>
      <c r="P71" s="269"/>
      <c r="Q71" s="270"/>
      <c r="R71" s="267"/>
      <c r="S71" s="267"/>
      <c r="T71" s="267"/>
      <c r="U71" s="271" t="s">
        <v>155</v>
      </c>
      <c r="V71" s="267"/>
      <c r="W71" s="267"/>
      <c r="X71" s="265"/>
      <c r="Y71" s="264"/>
      <c r="Z71" s="264"/>
    </row>
    <row r="72" spans="6:26" s="254" customFormat="1" ht="12" outlineLevel="2">
      <c r="F72" s="521">
        <v>8</v>
      </c>
      <c r="G72" s="522" t="s">
        <v>162</v>
      </c>
      <c r="H72" s="523" t="s">
        <v>78</v>
      </c>
      <c r="I72" s="523"/>
      <c r="J72" s="568" t="s">
        <v>453</v>
      </c>
      <c r="K72" s="522" t="s">
        <v>65</v>
      </c>
      <c r="L72" s="536">
        <v>3.19</v>
      </c>
      <c r="M72" s="537">
        <v>0</v>
      </c>
      <c r="N72" s="536">
        <f>L72*(1+M72/100)</f>
        <v>3.19</v>
      </c>
      <c r="O72" s="537"/>
      <c r="P72" s="458">
        <f>N72*O72</f>
        <v>0</v>
      </c>
      <c r="Q72" s="466"/>
      <c r="R72" s="467">
        <f>N72*Q72</f>
        <v>0</v>
      </c>
      <c r="S72" s="466"/>
      <c r="T72" s="467">
        <f>N72*S72</f>
        <v>0</v>
      </c>
      <c r="U72" s="458">
        <v>21</v>
      </c>
      <c r="V72" s="458">
        <f>P72*(U72/100)</f>
        <v>0</v>
      </c>
      <c r="W72" s="458">
        <f>P72+V72</f>
        <v>0</v>
      </c>
      <c r="X72" s="524"/>
      <c r="Y72" s="523" t="s">
        <v>795</v>
      </c>
      <c r="Z72" s="523" t="s">
        <v>58</v>
      </c>
    </row>
    <row r="73" spans="6:26" s="272" customFormat="1" ht="12.75" customHeight="1" outlineLevel="2">
      <c r="F73" s="273"/>
      <c r="G73" s="274"/>
      <c r="H73" s="274"/>
      <c r="I73" s="274"/>
      <c r="J73" s="275"/>
      <c r="K73" s="274"/>
      <c r="L73" s="276"/>
      <c r="M73" s="277"/>
      <c r="N73" s="276"/>
      <c r="O73" s="277"/>
      <c r="P73" s="278"/>
      <c r="Q73" s="279"/>
      <c r="R73" s="277"/>
      <c r="S73" s="277"/>
      <c r="T73" s="277"/>
      <c r="U73" s="280" t="s">
        <v>155</v>
      </c>
      <c r="V73" s="277"/>
      <c r="W73" s="277"/>
      <c r="X73" s="277"/>
      <c r="Y73" s="274"/>
      <c r="Z73" s="274"/>
    </row>
    <row r="74" spans="6:26" s="246" customFormat="1" ht="16.5" customHeight="1" outlineLevel="1">
      <c r="F74" s="247"/>
      <c r="G74" s="232"/>
      <c r="H74" s="248"/>
      <c r="I74" s="248"/>
      <c r="J74" s="248" t="s">
        <v>454</v>
      </c>
      <c r="K74" s="232"/>
      <c r="L74" s="249"/>
      <c r="M74" s="250"/>
      <c r="N74" s="249"/>
      <c r="O74" s="250"/>
      <c r="P74" s="217">
        <f>SUBTOTAL(9,P75:P97)</f>
        <v>0</v>
      </c>
      <c r="Q74" s="251"/>
      <c r="R74" s="218">
        <f>SUBTOTAL(9,R75:R97)</f>
        <v>2.4819999999999998E-2</v>
      </c>
      <c r="S74" s="250"/>
      <c r="T74" s="218">
        <f>SUBTOTAL(9,T75:T97)</f>
        <v>9.2699999999999991E-2</v>
      </c>
      <c r="U74" s="252" t="s">
        <v>155</v>
      </c>
      <c r="V74" s="217">
        <f>SUBTOTAL(9,V75:V97)</f>
        <v>0</v>
      </c>
      <c r="W74" s="217">
        <f>SUBTOTAL(9,W75:W97)</f>
        <v>0</v>
      </c>
      <c r="X74" s="253"/>
      <c r="Y74" s="233"/>
      <c r="Z74" s="233"/>
    </row>
    <row r="75" spans="6:26" s="254" customFormat="1" ht="12" outlineLevel="2">
      <c r="F75" s="521">
        <v>1</v>
      </c>
      <c r="G75" s="522" t="s">
        <v>162</v>
      </c>
      <c r="H75" s="523" t="s">
        <v>467</v>
      </c>
      <c r="I75" s="523"/>
      <c r="J75" s="568" t="s">
        <v>468</v>
      </c>
      <c r="K75" s="522" t="s">
        <v>46</v>
      </c>
      <c r="L75" s="536">
        <v>6</v>
      </c>
      <c r="M75" s="537">
        <v>0</v>
      </c>
      <c r="N75" s="536">
        <f t="shared" ref="N75:N80" si="12">L75*(1+M75/100)</f>
        <v>6</v>
      </c>
      <c r="O75" s="537"/>
      <c r="P75" s="458">
        <f t="shared" ref="P75:P80" si="13">N75*O75</f>
        <v>0</v>
      </c>
      <c r="Q75" s="466">
        <v>4.0000000000000003E-5</v>
      </c>
      <c r="R75" s="467">
        <f t="shared" ref="R75:R80" si="14">N75*Q75</f>
        <v>2.4000000000000003E-4</v>
      </c>
      <c r="S75" s="466">
        <v>4.4999999999999999E-4</v>
      </c>
      <c r="T75" s="467">
        <f t="shared" ref="T75:T80" si="15">N75*S75</f>
        <v>2.7000000000000001E-3</v>
      </c>
      <c r="U75" s="458">
        <v>21</v>
      </c>
      <c r="V75" s="458">
        <f t="shared" ref="V75:V80" si="16">P75*(U75/100)</f>
        <v>0</v>
      </c>
      <c r="W75" s="458">
        <f t="shared" ref="W75:W80" si="17">P75+V75</f>
        <v>0</v>
      </c>
      <c r="X75" s="524" t="s">
        <v>313</v>
      </c>
      <c r="Y75" s="523" t="s">
        <v>795</v>
      </c>
      <c r="Z75" s="523" t="s">
        <v>62</v>
      </c>
    </row>
    <row r="76" spans="6:26" s="254" customFormat="1" ht="12" outlineLevel="2">
      <c r="F76" s="521">
        <v>3</v>
      </c>
      <c r="G76" s="522" t="s">
        <v>162</v>
      </c>
      <c r="H76" s="523" t="s">
        <v>471</v>
      </c>
      <c r="I76" s="523"/>
      <c r="J76" s="568" t="s">
        <v>472</v>
      </c>
      <c r="K76" s="522" t="s">
        <v>46</v>
      </c>
      <c r="L76" s="536">
        <v>9</v>
      </c>
      <c r="M76" s="537">
        <v>0</v>
      </c>
      <c r="N76" s="536">
        <f t="shared" si="12"/>
        <v>9</v>
      </c>
      <c r="O76" s="537"/>
      <c r="P76" s="458">
        <f t="shared" si="13"/>
        <v>0</v>
      </c>
      <c r="Q76" s="466">
        <v>2.0000000000000002E-5</v>
      </c>
      <c r="R76" s="467">
        <f t="shared" si="14"/>
        <v>1.8000000000000001E-4</v>
      </c>
      <c r="S76" s="466">
        <v>0.01</v>
      </c>
      <c r="T76" s="467">
        <f t="shared" si="15"/>
        <v>0.09</v>
      </c>
      <c r="U76" s="458">
        <v>21</v>
      </c>
      <c r="V76" s="458">
        <f t="shared" si="16"/>
        <v>0</v>
      </c>
      <c r="W76" s="458">
        <f t="shared" si="17"/>
        <v>0</v>
      </c>
      <c r="X76" s="524" t="s">
        <v>313</v>
      </c>
      <c r="Y76" s="523" t="s">
        <v>795</v>
      </c>
      <c r="Z76" s="523" t="s">
        <v>62</v>
      </c>
    </row>
    <row r="77" spans="6:26" s="254" customFormat="1" ht="24" outlineLevel="2">
      <c r="F77" s="521">
        <v>4</v>
      </c>
      <c r="G77" s="522" t="s">
        <v>162</v>
      </c>
      <c r="H77" s="523" t="s">
        <v>477</v>
      </c>
      <c r="I77" s="523"/>
      <c r="J77" s="568" t="s">
        <v>478</v>
      </c>
      <c r="K77" s="522" t="s">
        <v>47</v>
      </c>
      <c r="L77" s="536">
        <v>9.8199999999999996E-2</v>
      </c>
      <c r="M77" s="537">
        <v>0</v>
      </c>
      <c r="N77" s="536">
        <f t="shared" si="12"/>
        <v>9.8199999999999996E-2</v>
      </c>
      <c r="O77" s="537"/>
      <c r="P77" s="458">
        <f t="shared" si="13"/>
        <v>0</v>
      </c>
      <c r="Q77" s="466"/>
      <c r="R77" s="467">
        <f t="shared" si="14"/>
        <v>0</v>
      </c>
      <c r="S77" s="466"/>
      <c r="T77" s="467">
        <f t="shared" si="15"/>
        <v>0</v>
      </c>
      <c r="U77" s="458">
        <v>21</v>
      </c>
      <c r="V77" s="458">
        <f t="shared" si="16"/>
        <v>0</v>
      </c>
      <c r="W77" s="458">
        <f t="shared" si="17"/>
        <v>0</v>
      </c>
      <c r="X77" s="524"/>
      <c r="Y77" s="523" t="s">
        <v>795</v>
      </c>
      <c r="Z77" s="523" t="s">
        <v>62</v>
      </c>
    </row>
    <row r="78" spans="6:26" s="254" customFormat="1" ht="12" outlineLevel="2">
      <c r="F78" s="521">
        <v>5</v>
      </c>
      <c r="G78" s="522" t="s">
        <v>162</v>
      </c>
      <c r="H78" s="523" t="s">
        <v>83</v>
      </c>
      <c r="I78" s="523"/>
      <c r="J78" s="568" t="s">
        <v>486</v>
      </c>
      <c r="K78" s="522" t="s">
        <v>46</v>
      </c>
      <c r="L78" s="536">
        <v>1</v>
      </c>
      <c r="M78" s="537">
        <v>0</v>
      </c>
      <c r="N78" s="536">
        <f t="shared" si="12"/>
        <v>1</v>
      </c>
      <c r="O78" s="537"/>
      <c r="P78" s="458">
        <f t="shared" si="13"/>
        <v>0</v>
      </c>
      <c r="Q78" s="466">
        <v>1.1E-4</v>
      </c>
      <c r="R78" s="467">
        <f t="shared" si="14"/>
        <v>1.1E-4</v>
      </c>
      <c r="S78" s="466"/>
      <c r="T78" s="467">
        <f t="shared" si="15"/>
        <v>0</v>
      </c>
      <c r="U78" s="458">
        <v>21</v>
      </c>
      <c r="V78" s="458">
        <f t="shared" si="16"/>
        <v>0</v>
      </c>
      <c r="W78" s="458">
        <f t="shared" si="17"/>
        <v>0</v>
      </c>
      <c r="X78" s="524"/>
      <c r="Y78" s="523" t="s">
        <v>795</v>
      </c>
      <c r="Z78" s="523" t="s">
        <v>62</v>
      </c>
    </row>
    <row r="79" spans="6:26" s="254" customFormat="1" ht="12" outlineLevel="2">
      <c r="F79" s="521">
        <v>6</v>
      </c>
      <c r="G79" s="522" t="s">
        <v>176</v>
      </c>
      <c r="H79" s="523" t="s">
        <v>770</v>
      </c>
      <c r="I79" s="523"/>
      <c r="J79" s="568" t="s">
        <v>771</v>
      </c>
      <c r="K79" s="522" t="s">
        <v>46</v>
      </c>
      <c r="L79" s="536">
        <v>1</v>
      </c>
      <c r="M79" s="537">
        <v>0</v>
      </c>
      <c r="N79" s="536">
        <f t="shared" si="12"/>
        <v>1</v>
      </c>
      <c r="O79" s="537"/>
      <c r="P79" s="458">
        <f t="shared" si="13"/>
        <v>0</v>
      </c>
      <c r="Q79" s="466"/>
      <c r="R79" s="467">
        <f t="shared" si="14"/>
        <v>0</v>
      </c>
      <c r="S79" s="466"/>
      <c r="T79" s="467">
        <f t="shared" si="15"/>
        <v>0</v>
      </c>
      <c r="U79" s="458">
        <v>21</v>
      </c>
      <c r="V79" s="458">
        <f t="shared" si="16"/>
        <v>0</v>
      </c>
      <c r="W79" s="458">
        <f t="shared" si="17"/>
        <v>0</v>
      </c>
      <c r="X79" s="524"/>
      <c r="Y79" s="523" t="s">
        <v>795</v>
      </c>
      <c r="Z79" s="523" t="s">
        <v>62</v>
      </c>
    </row>
    <row r="80" spans="6:26" s="254" customFormat="1" ht="12" outlineLevel="2">
      <c r="F80" s="521">
        <v>11</v>
      </c>
      <c r="G80" s="522" t="s">
        <v>162</v>
      </c>
      <c r="H80" s="523" t="s">
        <v>86</v>
      </c>
      <c r="I80" s="523"/>
      <c r="J80" s="568" t="s">
        <v>507</v>
      </c>
      <c r="K80" s="522" t="s">
        <v>46</v>
      </c>
      <c r="L80" s="536">
        <v>5</v>
      </c>
      <c r="M80" s="537">
        <v>0</v>
      </c>
      <c r="N80" s="536">
        <f t="shared" si="12"/>
        <v>5</v>
      </c>
      <c r="O80" s="537"/>
      <c r="P80" s="458">
        <f t="shared" si="13"/>
        <v>0</v>
      </c>
      <c r="Q80" s="466">
        <v>2.5000000000000001E-4</v>
      </c>
      <c r="R80" s="467">
        <f t="shared" si="14"/>
        <v>1.25E-3</v>
      </c>
      <c r="S80" s="466"/>
      <c r="T80" s="467">
        <f t="shared" si="15"/>
        <v>0</v>
      </c>
      <c r="U80" s="458">
        <v>21</v>
      </c>
      <c r="V80" s="458">
        <f t="shared" si="16"/>
        <v>0</v>
      </c>
      <c r="W80" s="458">
        <f t="shared" si="17"/>
        <v>0</v>
      </c>
      <c r="X80" s="524"/>
      <c r="Y80" s="523" t="s">
        <v>795</v>
      </c>
      <c r="Z80" s="523" t="s">
        <v>62</v>
      </c>
    </row>
    <row r="81" spans="6:26" s="262" customFormat="1" ht="11.25" outlineLevel="3">
      <c r="F81" s="263"/>
      <c r="G81" s="264"/>
      <c r="H81" s="264"/>
      <c r="I81" s="264"/>
      <c r="J81" s="571" t="s">
        <v>511</v>
      </c>
      <c r="K81" s="264"/>
      <c r="L81" s="266">
        <v>1</v>
      </c>
      <c r="M81" s="267"/>
      <c r="N81" s="268"/>
      <c r="O81" s="267"/>
      <c r="P81" s="269"/>
      <c r="Q81" s="270"/>
      <c r="R81" s="267"/>
      <c r="S81" s="267"/>
      <c r="T81" s="267"/>
      <c r="U81" s="271" t="s">
        <v>155</v>
      </c>
      <c r="V81" s="267"/>
      <c r="W81" s="267"/>
      <c r="X81" s="265"/>
      <c r="Y81" s="264"/>
      <c r="Z81" s="264"/>
    </row>
    <row r="82" spans="6:26" s="262" customFormat="1" ht="11.25" outlineLevel="3">
      <c r="F82" s="263"/>
      <c r="G82" s="264"/>
      <c r="H82" s="264"/>
      <c r="I82" s="264"/>
      <c r="J82" s="571" t="s">
        <v>772</v>
      </c>
      <c r="K82" s="264"/>
      <c r="L82" s="266">
        <v>2</v>
      </c>
      <c r="M82" s="267"/>
      <c r="N82" s="268"/>
      <c r="O82" s="267"/>
      <c r="P82" s="269"/>
      <c r="Q82" s="270"/>
      <c r="R82" s="267"/>
      <c r="S82" s="267"/>
      <c r="T82" s="267"/>
      <c r="U82" s="271" t="s">
        <v>155</v>
      </c>
      <c r="V82" s="267"/>
      <c r="W82" s="267"/>
      <c r="X82" s="265"/>
      <c r="Y82" s="264"/>
      <c r="Z82" s="264"/>
    </row>
    <row r="83" spans="6:26" s="262" customFormat="1" ht="11.25" outlineLevel="3">
      <c r="F83" s="263"/>
      <c r="G83" s="264"/>
      <c r="H83" s="264"/>
      <c r="I83" s="264"/>
      <c r="J83" s="571" t="s">
        <v>827</v>
      </c>
      <c r="K83" s="264"/>
      <c r="L83" s="266">
        <v>1</v>
      </c>
      <c r="M83" s="267"/>
      <c r="N83" s="268"/>
      <c r="O83" s="267"/>
      <c r="P83" s="269"/>
      <c r="Q83" s="270"/>
      <c r="R83" s="267"/>
      <c r="S83" s="267"/>
      <c r="T83" s="267"/>
      <c r="U83" s="271" t="s">
        <v>155</v>
      </c>
      <c r="V83" s="267"/>
      <c r="W83" s="267"/>
      <c r="X83" s="265"/>
      <c r="Y83" s="264"/>
      <c r="Z83" s="264"/>
    </row>
    <row r="84" spans="6:26" s="262" customFormat="1" ht="11.25" outlineLevel="3">
      <c r="F84" s="263"/>
      <c r="G84" s="264"/>
      <c r="H84" s="264"/>
      <c r="I84" s="264"/>
      <c r="J84" s="571" t="s">
        <v>496</v>
      </c>
      <c r="K84" s="264"/>
      <c r="L84" s="266">
        <v>1</v>
      </c>
      <c r="M84" s="267"/>
      <c r="N84" s="268"/>
      <c r="O84" s="267"/>
      <c r="P84" s="269"/>
      <c r="Q84" s="270"/>
      <c r="R84" s="267"/>
      <c r="S84" s="267"/>
      <c r="T84" s="267"/>
      <c r="U84" s="271" t="s">
        <v>155</v>
      </c>
      <c r="V84" s="267"/>
      <c r="W84" s="267"/>
      <c r="X84" s="265"/>
      <c r="Y84" s="264"/>
      <c r="Z84" s="264"/>
    </row>
    <row r="85" spans="6:26" s="254" customFormat="1" ht="12" outlineLevel="2">
      <c r="F85" s="521">
        <v>12</v>
      </c>
      <c r="G85" s="522" t="s">
        <v>176</v>
      </c>
      <c r="H85" s="523" t="s">
        <v>828</v>
      </c>
      <c r="I85" s="523"/>
      <c r="J85" s="568" t="s">
        <v>829</v>
      </c>
      <c r="K85" s="522" t="s">
        <v>46</v>
      </c>
      <c r="L85" s="536">
        <v>1</v>
      </c>
      <c r="M85" s="537">
        <v>0</v>
      </c>
      <c r="N85" s="536">
        <f t="shared" ref="N85:N96" si="18">L85*(1+M85/100)</f>
        <v>1</v>
      </c>
      <c r="O85" s="537"/>
      <c r="P85" s="458">
        <f t="shared" ref="P85:P96" si="19">N85*O85</f>
        <v>0</v>
      </c>
      <c r="Q85" s="466"/>
      <c r="R85" s="467">
        <f t="shared" ref="R85:R96" si="20">N85*Q85</f>
        <v>0</v>
      </c>
      <c r="S85" s="466"/>
      <c r="T85" s="467">
        <f t="shared" ref="T85:T96" si="21">N85*S85</f>
        <v>0</v>
      </c>
      <c r="U85" s="458">
        <v>21</v>
      </c>
      <c r="V85" s="458">
        <f t="shared" ref="V85:V96" si="22">P85*(U85/100)</f>
        <v>0</v>
      </c>
      <c r="W85" s="458">
        <f t="shared" ref="W85:W96" si="23">P85+V85</f>
        <v>0</v>
      </c>
      <c r="X85" s="524"/>
      <c r="Y85" s="523" t="s">
        <v>795</v>
      </c>
      <c r="Z85" s="523" t="s">
        <v>62</v>
      </c>
    </row>
    <row r="86" spans="6:26" s="254" customFormat="1" ht="12" outlineLevel="2">
      <c r="F86" s="521">
        <v>13</v>
      </c>
      <c r="G86" s="522" t="s">
        <v>176</v>
      </c>
      <c r="H86" s="523" t="s">
        <v>508</v>
      </c>
      <c r="I86" s="523"/>
      <c r="J86" s="568" t="s">
        <v>509</v>
      </c>
      <c r="K86" s="522" t="s">
        <v>46</v>
      </c>
      <c r="L86" s="536">
        <v>2</v>
      </c>
      <c r="M86" s="537">
        <v>0</v>
      </c>
      <c r="N86" s="536">
        <f t="shared" si="18"/>
        <v>2</v>
      </c>
      <c r="O86" s="537"/>
      <c r="P86" s="458">
        <f t="shared" si="19"/>
        <v>0</v>
      </c>
      <c r="Q86" s="466"/>
      <c r="R86" s="467">
        <f t="shared" si="20"/>
        <v>0</v>
      </c>
      <c r="S86" s="466"/>
      <c r="T86" s="467">
        <f t="shared" si="21"/>
        <v>0</v>
      </c>
      <c r="U86" s="458">
        <v>21</v>
      </c>
      <c r="V86" s="458">
        <f t="shared" si="22"/>
        <v>0</v>
      </c>
      <c r="W86" s="458">
        <f t="shared" si="23"/>
        <v>0</v>
      </c>
      <c r="X86" s="524"/>
      <c r="Y86" s="523" t="s">
        <v>795</v>
      </c>
      <c r="Z86" s="523" t="s">
        <v>62</v>
      </c>
    </row>
    <row r="87" spans="6:26" s="254" customFormat="1" ht="12" outlineLevel="2">
      <c r="F87" s="521">
        <v>14</v>
      </c>
      <c r="G87" s="522" t="s">
        <v>176</v>
      </c>
      <c r="H87" s="523" t="s">
        <v>830</v>
      </c>
      <c r="I87" s="523"/>
      <c r="J87" s="568" t="s">
        <v>831</v>
      </c>
      <c r="K87" s="522" t="s">
        <v>46</v>
      </c>
      <c r="L87" s="536">
        <v>1</v>
      </c>
      <c r="M87" s="537">
        <v>0</v>
      </c>
      <c r="N87" s="536">
        <f t="shared" si="18"/>
        <v>1</v>
      </c>
      <c r="O87" s="537"/>
      <c r="P87" s="458">
        <f t="shared" si="19"/>
        <v>0</v>
      </c>
      <c r="Q87" s="466"/>
      <c r="R87" s="467">
        <f t="shared" si="20"/>
        <v>0</v>
      </c>
      <c r="S87" s="466"/>
      <c r="T87" s="467">
        <f t="shared" si="21"/>
        <v>0</v>
      </c>
      <c r="U87" s="458">
        <v>21</v>
      </c>
      <c r="V87" s="458">
        <f t="shared" si="22"/>
        <v>0</v>
      </c>
      <c r="W87" s="458">
        <f t="shared" si="23"/>
        <v>0</v>
      </c>
      <c r="X87" s="524"/>
      <c r="Y87" s="523" t="s">
        <v>795</v>
      </c>
      <c r="Z87" s="523" t="s">
        <v>62</v>
      </c>
    </row>
    <row r="88" spans="6:26" s="254" customFormat="1" ht="12" outlineLevel="2">
      <c r="F88" s="521">
        <v>15</v>
      </c>
      <c r="G88" s="522" t="s">
        <v>176</v>
      </c>
      <c r="H88" s="523" t="s">
        <v>832</v>
      </c>
      <c r="I88" s="523"/>
      <c r="J88" s="568" t="s">
        <v>833</v>
      </c>
      <c r="K88" s="522" t="s">
        <v>46</v>
      </c>
      <c r="L88" s="536">
        <v>1</v>
      </c>
      <c r="M88" s="537">
        <v>0</v>
      </c>
      <c r="N88" s="536">
        <f t="shared" si="18"/>
        <v>1</v>
      </c>
      <c r="O88" s="537"/>
      <c r="P88" s="458">
        <f t="shared" si="19"/>
        <v>0</v>
      </c>
      <c r="Q88" s="466"/>
      <c r="R88" s="467">
        <f t="shared" si="20"/>
        <v>0</v>
      </c>
      <c r="S88" s="466"/>
      <c r="T88" s="467">
        <f t="shared" si="21"/>
        <v>0</v>
      </c>
      <c r="U88" s="458">
        <v>21</v>
      </c>
      <c r="V88" s="458">
        <f t="shared" si="22"/>
        <v>0</v>
      </c>
      <c r="W88" s="458">
        <f t="shared" si="23"/>
        <v>0</v>
      </c>
      <c r="X88" s="524"/>
      <c r="Y88" s="523" t="s">
        <v>795</v>
      </c>
      <c r="Z88" s="523" t="s">
        <v>62</v>
      </c>
    </row>
    <row r="89" spans="6:26" s="254" customFormat="1" ht="12" outlineLevel="2">
      <c r="F89" s="521">
        <v>16</v>
      </c>
      <c r="G89" s="522" t="s">
        <v>162</v>
      </c>
      <c r="H89" s="523" t="s">
        <v>79</v>
      </c>
      <c r="I89" s="523"/>
      <c r="J89" s="568" t="s">
        <v>520</v>
      </c>
      <c r="K89" s="522" t="s">
        <v>46</v>
      </c>
      <c r="L89" s="536">
        <v>5</v>
      </c>
      <c r="M89" s="537">
        <v>0</v>
      </c>
      <c r="N89" s="536">
        <v>3</v>
      </c>
      <c r="O89" s="537"/>
      <c r="P89" s="458">
        <f t="shared" si="19"/>
        <v>0</v>
      </c>
      <c r="Q89" s="466">
        <v>3.0000000000000001E-5</v>
      </c>
      <c r="R89" s="467">
        <f t="shared" si="20"/>
        <v>9.0000000000000006E-5</v>
      </c>
      <c r="S89" s="466"/>
      <c r="T89" s="467">
        <f t="shared" si="21"/>
        <v>0</v>
      </c>
      <c r="U89" s="458">
        <v>21</v>
      </c>
      <c r="V89" s="458">
        <f t="shared" si="22"/>
        <v>0</v>
      </c>
      <c r="W89" s="458">
        <f t="shared" si="23"/>
        <v>0</v>
      </c>
      <c r="X89" s="524"/>
      <c r="Y89" s="523" t="s">
        <v>795</v>
      </c>
      <c r="Z89" s="523" t="s">
        <v>62</v>
      </c>
    </row>
    <row r="90" spans="6:26" s="254" customFormat="1" ht="12" outlineLevel="2">
      <c r="F90" s="521">
        <v>17</v>
      </c>
      <c r="G90" s="522" t="s">
        <v>176</v>
      </c>
      <c r="H90" s="523" t="s">
        <v>521</v>
      </c>
      <c r="I90" s="523"/>
      <c r="J90" s="568" t="s">
        <v>522</v>
      </c>
      <c r="K90" s="522" t="s">
        <v>46</v>
      </c>
      <c r="L90" s="536">
        <v>5</v>
      </c>
      <c r="M90" s="537">
        <v>0</v>
      </c>
      <c r="N90" s="536">
        <v>3</v>
      </c>
      <c r="O90" s="537"/>
      <c r="P90" s="458">
        <f t="shared" si="19"/>
        <v>0</v>
      </c>
      <c r="Q90" s="466"/>
      <c r="R90" s="467">
        <f t="shared" si="20"/>
        <v>0</v>
      </c>
      <c r="S90" s="466"/>
      <c r="T90" s="467">
        <f t="shared" si="21"/>
        <v>0</v>
      </c>
      <c r="U90" s="458">
        <v>21</v>
      </c>
      <c r="V90" s="458">
        <f t="shared" si="22"/>
        <v>0</v>
      </c>
      <c r="W90" s="458">
        <f t="shared" si="23"/>
        <v>0</v>
      </c>
      <c r="X90" s="524"/>
      <c r="Y90" s="523" t="s">
        <v>795</v>
      </c>
      <c r="Z90" s="523" t="s">
        <v>62</v>
      </c>
    </row>
    <row r="91" spans="6:26" s="254" customFormat="1" ht="12" outlineLevel="2">
      <c r="F91" s="521">
        <v>18</v>
      </c>
      <c r="G91" s="522" t="s">
        <v>162</v>
      </c>
      <c r="H91" s="523" t="s">
        <v>80</v>
      </c>
      <c r="I91" s="523"/>
      <c r="J91" s="568" t="s">
        <v>523</v>
      </c>
      <c r="K91" s="522" t="s">
        <v>46</v>
      </c>
      <c r="L91" s="536">
        <v>8</v>
      </c>
      <c r="M91" s="537">
        <v>0</v>
      </c>
      <c r="N91" s="536">
        <v>6</v>
      </c>
      <c r="O91" s="537"/>
      <c r="P91" s="458">
        <f t="shared" si="19"/>
        <v>0</v>
      </c>
      <c r="Q91" s="466">
        <v>3.0000000000000001E-5</v>
      </c>
      <c r="R91" s="467">
        <f t="shared" si="20"/>
        <v>1.8000000000000001E-4</v>
      </c>
      <c r="S91" s="466"/>
      <c r="T91" s="467">
        <f t="shared" si="21"/>
        <v>0</v>
      </c>
      <c r="U91" s="458">
        <v>21</v>
      </c>
      <c r="V91" s="458">
        <f t="shared" si="22"/>
        <v>0</v>
      </c>
      <c r="W91" s="458">
        <f t="shared" si="23"/>
        <v>0</v>
      </c>
      <c r="X91" s="524"/>
      <c r="Y91" s="523" t="s">
        <v>795</v>
      </c>
      <c r="Z91" s="523" t="s">
        <v>62</v>
      </c>
    </row>
    <row r="92" spans="6:26" s="254" customFormat="1" ht="12" outlineLevel="2">
      <c r="F92" s="521">
        <v>19</v>
      </c>
      <c r="G92" s="522" t="s">
        <v>176</v>
      </c>
      <c r="H92" s="523" t="s">
        <v>524</v>
      </c>
      <c r="I92" s="523"/>
      <c r="J92" s="568" t="s">
        <v>525</v>
      </c>
      <c r="K92" s="522" t="s">
        <v>46</v>
      </c>
      <c r="L92" s="536">
        <v>8</v>
      </c>
      <c r="M92" s="537">
        <v>0</v>
      </c>
      <c r="N92" s="536">
        <v>6</v>
      </c>
      <c r="O92" s="537"/>
      <c r="P92" s="458">
        <f t="shared" si="19"/>
        <v>0</v>
      </c>
      <c r="Q92" s="466"/>
      <c r="R92" s="467">
        <f t="shared" si="20"/>
        <v>0</v>
      </c>
      <c r="S92" s="466"/>
      <c r="T92" s="467">
        <f t="shared" si="21"/>
        <v>0</v>
      </c>
      <c r="U92" s="458">
        <v>21</v>
      </c>
      <c r="V92" s="458">
        <f t="shared" si="22"/>
        <v>0</v>
      </c>
      <c r="W92" s="458">
        <f t="shared" si="23"/>
        <v>0</v>
      </c>
      <c r="X92" s="524"/>
      <c r="Y92" s="523" t="s">
        <v>795</v>
      </c>
      <c r="Z92" s="523" t="s">
        <v>62</v>
      </c>
    </row>
    <row r="93" spans="6:26" s="254" customFormat="1" ht="24" outlineLevel="2">
      <c r="F93" s="521">
        <v>20</v>
      </c>
      <c r="G93" s="522" t="s">
        <v>162</v>
      </c>
      <c r="H93" s="523" t="s">
        <v>529</v>
      </c>
      <c r="I93" s="523"/>
      <c r="J93" s="568" t="s">
        <v>530</v>
      </c>
      <c r="K93" s="522" t="s">
        <v>46</v>
      </c>
      <c r="L93" s="536">
        <v>2</v>
      </c>
      <c r="M93" s="537">
        <v>0</v>
      </c>
      <c r="N93" s="536">
        <f t="shared" si="18"/>
        <v>2</v>
      </c>
      <c r="O93" s="537"/>
      <c r="P93" s="458">
        <f t="shared" si="19"/>
        <v>0</v>
      </c>
      <c r="Q93" s="466">
        <v>5.6999999999999998E-4</v>
      </c>
      <c r="R93" s="467">
        <f t="shared" si="20"/>
        <v>1.14E-3</v>
      </c>
      <c r="S93" s="466"/>
      <c r="T93" s="467">
        <f t="shared" si="21"/>
        <v>0</v>
      </c>
      <c r="U93" s="458">
        <v>21</v>
      </c>
      <c r="V93" s="458">
        <f t="shared" si="22"/>
        <v>0</v>
      </c>
      <c r="W93" s="458">
        <f t="shared" si="23"/>
        <v>0</v>
      </c>
      <c r="X93" s="524"/>
      <c r="Y93" s="523" t="s">
        <v>795</v>
      </c>
      <c r="Z93" s="523" t="s">
        <v>62</v>
      </c>
    </row>
    <row r="94" spans="6:26" s="254" customFormat="1" ht="12" outlineLevel="2">
      <c r="F94" s="521">
        <v>21</v>
      </c>
      <c r="G94" s="522" t="s">
        <v>162</v>
      </c>
      <c r="H94" s="523" t="s">
        <v>546</v>
      </c>
      <c r="I94" s="523"/>
      <c r="J94" s="568" t="s">
        <v>547</v>
      </c>
      <c r="K94" s="522" t="s">
        <v>90</v>
      </c>
      <c r="L94" s="536">
        <v>6</v>
      </c>
      <c r="M94" s="537">
        <v>0</v>
      </c>
      <c r="N94" s="536">
        <f t="shared" si="18"/>
        <v>6</v>
      </c>
      <c r="O94" s="537"/>
      <c r="P94" s="458">
        <f t="shared" si="19"/>
        <v>0</v>
      </c>
      <c r="Q94" s="466">
        <v>3.5799999999999998E-3</v>
      </c>
      <c r="R94" s="467">
        <f t="shared" si="20"/>
        <v>2.1479999999999999E-2</v>
      </c>
      <c r="S94" s="466"/>
      <c r="T94" s="467">
        <f t="shared" si="21"/>
        <v>0</v>
      </c>
      <c r="U94" s="458">
        <v>21</v>
      </c>
      <c r="V94" s="458">
        <f t="shared" si="22"/>
        <v>0</v>
      </c>
      <c r="W94" s="458">
        <f t="shared" si="23"/>
        <v>0</v>
      </c>
      <c r="X94" s="524"/>
      <c r="Y94" s="523" t="s">
        <v>795</v>
      </c>
      <c r="Z94" s="523" t="s">
        <v>62</v>
      </c>
    </row>
    <row r="95" spans="6:26" s="254" customFormat="1" ht="36" outlineLevel="2">
      <c r="F95" s="521">
        <v>22</v>
      </c>
      <c r="G95" s="522" t="s">
        <v>162</v>
      </c>
      <c r="H95" s="523" t="s">
        <v>84</v>
      </c>
      <c r="I95" s="523"/>
      <c r="J95" s="568" t="s">
        <v>489</v>
      </c>
      <c r="K95" s="522" t="s">
        <v>46</v>
      </c>
      <c r="L95" s="536">
        <v>1</v>
      </c>
      <c r="M95" s="537"/>
      <c r="N95" s="536">
        <f t="shared" si="18"/>
        <v>1</v>
      </c>
      <c r="O95" s="537"/>
      <c r="P95" s="458">
        <f t="shared" si="19"/>
        <v>0</v>
      </c>
      <c r="Q95" s="466">
        <v>1.4999999999999999E-4</v>
      </c>
      <c r="R95" s="467">
        <f t="shared" si="20"/>
        <v>1.4999999999999999E-4</v>
      </c>
      <c r="S95" s="466"/>
      <c r="T95" s="467">
        <f t="shared" si="21"/>
        <v>0</v>
      </c>
      <c r="U95" s="458">
        <v>21</v>
      </c>
      <c r="V95" s="458">
        <f t="shared" si="22"/>
        <v>0</v>
      </c>
      <c r="W95" s="458">
        <f t="shared" si="23"/>
        <v>0</v>
      </c>
      <c r="X95" s="524" t="s">
        <v>713</v>
      </c>
      <c r="Y95" s="523" t="s">
        <v>795</v>
      </c>
      <c r="Z95" s="523" t="s">
        <v>62</v>
      </c>
    </row>
    <row r="96" spans="6:26" s="254" customFormat="1" ht="12" outlineLevel="2">
      <c r="F96" s="521">
        <v>23</v>
      </c>
      <c r="G96" s="522" t="s">
        <v>162</v>
      </c>
      <c r="H96" s="523" t="s">
        <v>89</v>
      </c>
      <c r="I96" s="523"/>
      <c r="J96" s="568" t="s">
        <v>555</v>
      </c>
      <c r="K96" s="522" t="s">
        <v>65</v>
      </c>
      <c r="L96" s="536">
        <v>0.27</v>
      </c>
      <c r="M96" s="537">
        <v>0</v>
      </c>
      <c r="N96" s="536">
        <f t="shared" si="18"/>
        <v>0.27</v>
      </c>
      <c r="O96" s="537"/>
      <c r="P96" s="458">
        <f t="shared" si="19"/>
        <v>0</v>
      </c>
      <c r="Q96" s="466"/>
      <c r="R96" s="467">
        <f t="shared" si="20"/>
        <v>0</v>
      </c>
      <c r="S96" s="466"/>
      <c r="T96" s="467">
        <f t="shared" si="21"/>
        <v>0</v>
      </c>
      <c r="U96" s="458">
        <v>21</v>
      </c>
      <c r="V96" s="458">
        <f t="shared" si="22"/>
        <v>0</v>
      </c>
      <c r="W96" s="458">
        <f t="shared" si="23"/>
        <v>0</v>
      </c>
      <c r="X96" s="524"/>
      <c r="Y96" s="523" t="s">
        <v>795</v>
      </c>
      <c r="Z96" s="523" t="s">
        <v>62</v>
      </c>
    </row>
    <row r="97" spans="6:26" s="272" customFormat="1" ht="12.75" customHeight="1" outlineLevel="2">
      <c r="F97" s="273"/>
      <c r="G97" s="274"/>
      <c r="H97" s="274"/>
      <c r="I97" s="274"/>
      <c r="J97" s="275"/>
      <c r="K97" s="274"/>
      <c r="L97" s="276"/>
      <c r="M97" s="277"/>
      <c r="N97" s="276"/>
      <c r="O97" s="277"/>
      <c r="P97" s="278"/>
      <c r="Q97" s="279"/>
      <c r="R97" s="277"/>
      <c r="S97" s="277"/>
      <c r="T97" s="277"/>
      <c r="U97" s="280" t="s">
        <v>155</v>
      </c>
      <c r="V97" s="277"/>
      <c r="W97" s="277"/>
      <c r="X97" s="277"/>
      <c r="Y97" s="274"/>
      <c r="Z97" s="274"/>
    </row>
    <row r="98" spans="6:26" s="246" customFormat="1" ht="16.5" customHeight="1" outlineLevel="1">
      <c r="F98" s="247"/>
      <c r="G98" s="232"/>
      <c r="H98" s="248"/>
      <c r="I98" s="248"/>
      <c r="J98" s="248" t="s">
        <v>575</v>
      </c>
      <c r="K98" s="232"/>
      <c r="L98" s="249"/>
      <c r="M98" s="250"/>
      <c r="N98" s="249"/>
      <c r="O98" s="250"/>
      <c r="P98" s="217">
        <f>SUBTOTAL(9,P99:P103)</f>
        <v>0</v>
      </c>
      <c r="Q98" s="251"/>
      <c r="R98" s="218">
        <f>SUBTOTAL(9,R99:R103)</f>
        <v>7.8000000000000009E-4</v>
      </c>
      <c r="S98" s="250"/>
      <c r="T98" s="218">
        <f>SUBTOTAL(9,T99:T103)</f>
        <v>0</v>
      </c>
      <c r="U98" s="252" t="s">
        <v>155</v>
      </c>
      <c r="V98" s="217">
        <f>SUBTOTAL(9,V99:V103)</f>
        <v>0</v>
      </c>
      <c r="W98" s="217">
        <f>SUBTOTAL(9,W99:W103)</f>
        <v>0</v>
      </c>
      <c r="X98" s="253"/>
      <c r="Y98" s="233"/>
      <c r="Z98" s="233"/>
    </row>
    <row r="99" spans="6:26" s="254" customFormat="1" ht="24" outlineLevel="2">
      <c r="F99" s="521">
        <v>1</v>
      </c>
      <c r="G99" s="522" t="s">
        <v>162</v>
      </c>
      <c r="H99" s="523" t="s">
        <v>580</v>
      </c>
      <c r="I99" s="523"/>
      <c r="J99" s="568" t="s">
        <v>581</v>
      </c>
      <c r="K99" s="522" t="s">
        <v>49</v>
      </c>
      <c r="L99" s="536">
        <v>15</v>
      </c>
      <c r="M99" s="537"/>
      <c r="N99" s="536">
        <v>3</v>
      </c>
      <c r="O99" s="537"/>
      <c r="P99" s="458">
        <f>N99*O99</f>
        <v>0</v>
      </c>
      <c r="Q99" s="466">
        <v>1.2E-4</v>
      </c>
      <c r="R99" s="467">
        <f>N99*Q99</f>
        <v>3.6000000000000002E-4</v>
      </c>
      <c r="S99" s="466"/>
      <c r="T99" s="467">
        <f>N99*S99</f>
        <v>0</v>
      </c>
      <c r="U99" s="458">
        <v>21</v>
      </c>
      <c r="V99" s="458">
        <f>P99*(U99/100)</f>
        <v>0</v>
      </c>
      <c r="W99" s="458">
        <f>P99+V99</f>
        <v>0</v>
      </c>
      <c r="X99" s="524"/>
      <c r="Y99" s="523" t="s">
        <v>795</v>
      </c>
      <c r="Z99" s="523" t="s">
        <v>40</v>
      </c>
    </row>
    <row r="100" spans="6:26" s="262" customFormat="1" ht="11.25" outlineLevel="3">
      <c r="F100" s="263"/>
      <c r="G100" s="264"/>
      <c r="H100" s="264"/>
      <c r="I100" s="264"/>
      <c r="J100" s="571" t="s">
        <v>821</v>
      </c>
      <c r="K100" s="264"/>
      <c r="L100" s="266">
        <v>3</v>
      </c>
      <c r="M100" s="267"/>
      <c r="N100" s="268"/>
      <c r="O100" s="267"/>
      <c r="P100" s="269"/>
      <c r="Q100" s="270"/>
      <c r="R100" s="267"/>
      <c r="S100" s="267"/>
      <c r="T100" s="267"/>
      <c r="U100" s="271" t="s">
        <v>155</v>
      </c>
      <c r="V100" s="267"/>
      <c r="W100" s="267"/>
      <c r="X100" s="265"/>
      <c r="Y100" s="264"/>
      <c r="Z100" s="264"/>
    </row>
    <row r="101" spans="6:26" s="254" customFormat="1" ht="12" outlineLevel="2">
      <c r="F101" s="521">
        <v>2</v>
      </c>
      <c r="G101" s="522" t="s">
        <v>162</v>
      </c>
      <c r="H101" s="523" t="s">
        <v>584</v>
      </c>
      <c r="I101" s="523"/>
      <c r="J101" s="568" t="s">
        <v>585</v>
      </c>
      <c r="K101" s="522" t="s">
        <v>49</v>
      </c>
      <c r="L101" s="536">
        <v>14</v>
      </c>
      <c r="M101" s="537"/>
      <c r="N101" s="536">
        <f>L101*(1+M101/100)</f>
        <v>14</v>
      </c>
      <c r="O101" s="537"/>
      <c r="P101" s="458">
        <f>N101*O101</f>
        <v>0</v>
      </c>
      <c r="Q101" s="466">
        <v>3.0000000000000001E-5</v>
      </c>
      <c r="R101" s="467">
        <f>N101*Q101</f>
        <v>4.2000000000000002E-4</v>
      </c>
      <c r="S101" s="466"/>
      <c r="T101" s="467">
        <f>N101*S101</f>
        <v>0</v>
      </c>
      <c r="U101" s="458">
        <v>21</v>
      </c>
      <c r="V101" s="458">
        <f>P101*(U101/100)</f>
        <v>0</v>
      </c>
      <c r="W101" s="458">
        <f>P101+V101</f>
        <v>0</v>
      </c>
      <c r="X101" s="524"/>
      <c r="Y101" s="523" t="s">
        <v>795</v>
      </c>
      <c r="Z101" s="523" t="s">
        <v>40</v>
      </c>
    </row>
    <row r="102" spans="6:26" s="262" customFormat="1" ht="11.25" outlineLevel="3">
      <c r="F102" s="263"/>
      <c r="G102" s="264"/>
      <c r="H102" s="264"/>
      <c r="I102" s="264"/>
      <c r="J102" s="571" t="s">
        <v>823</v>
      </c>
      <c r="K102" s="264"/>
      <c r="L102" s="266">
        <v>14</v>
      </c>
      <c r="M102" s="267"/>
      <c r="N102" s="268"/>
      <c r="O102" s="267"/>
      <c r="P102" s="269"/>
      <c r="Q102" s="270"/>
      <c r="R102" s="267"/>
      <c r="S102" s="267"/>
      <c r="T102" s="267"/>
      <c r="U102" s="271" t="s">
        <v>155</v>
      </c>
      <c r="V102" s="267"/>
      <c r="W102" s="267"/>
      <c r="X102" s="265"/>
      <c r="Y102" s="264"/>
      <c r="Z102" s="264"/>
    </row>
    <row r="103" spans="6:26" s="272" customFormat="1" ht="12.75" customHeight="1" outlineLevel="2">
      <c r="F103" s="273"/>
      <c r="G103" s="274"/>
      <c r="H103" s="274"/>
      <c r="I103" s="274"/>
      <c r="J103" s="570"/>
      <c r="K103" s="274"/>
      <c r="L103" s="276"/>
      <c r="M103" s="277"/>
      <c r="N103" s="276"/>
      <c r="O103" s="277"/>
      <c r="P103" s="278"/>
      <c r="Q103" s="279"/>
      <c r="R103" s="277"/>
      <c r="S103" s="277"/>
      <c r="T103" s="277"/>
      <c r="U103" s="280" t="s">
        <v>155</v>
      </c>
      <c r="V103" s="277"/>
      <c r="W103" s="277"/>
      <c r="X103" s="277"/>
      <c r="Y103" s="274"/>
      <c r="Z103" s="274"/>
    </row>
    <row r="104" spans="6:26" s="246" customFormat="1" ht="16.5" customHeight="1" outlineLevel="1">
      <c r="F104" s="247"/>
      <c r="G104" s="232"/>
      <c r="H104" s="248"/>
      <c r="I104" s="248"/>
      <c r="J104" s="569" t="s">
        <v>592</v>
      </c>
      <c r="K104" s="232"/>
      <c r="L104" s="249"/>
      <c r="M104" s="250"/>
      <c r="N104" s="249"/>
      <c r="O104" s="250"/>
      <c r="P104" s="217">
        <f>SUBTOTAL(9,P105:P106)</f>
        <v>0</v>
      </c>
      <c r="Q104" s="251"/>
      <c r="R104" s="218">
        <f>SUBTOTAL(9,R105:R106)</f>
        <v>0</v>
      </c>
      <c r="S104" s="250"/>
      <c r="T104" s="218">
        <f>SUBTOTAL(9,T105:T106)</f>
        <v>0</v>
      </c>
      <c r="U104" s="252" t="s">
        <v>155</v>
      </c>
      <c r="V104" s="217">
        <f>SUBTOTAL(9,V105:V106)</f>
        <v>0</v>
      </c>
      <c r="W104" s="217">
        <f>SUBTOTAL(9,W105:W106)</f>
        <v>0</v>
      </c>
      <c r="X104" s="253"/>
      <c r="Y104" s="233"/>
      <c r="Z104" s="233"/>
    </row>
    <row r="105" spans="6:26" s="254" customFormat="1" ht="12" outlineLevel="2">
      <c r="F105" s="521">
        <v>1</v>
      </c>
      <c r="G105" s="522" t="s">
        <v>42</v>
      </c>
      <c r="H105" s="523" t="s">
        <v>593</v>
      </c>
      <c r="I105" s="523"/>
      <c r="J105" s="568" t="s">
        <v>594</v>
      </c>
      <c r="K105" s="522" t="s">
        <v>90</v>
      </c>
      <c r="L105" s="536">
        <v>1</v>
      </c>
      <c r="M105" s="537"/>
      <c r="N105" s="536">
        <f>L105*(1+M105/100)</f>
        <v>1</v>
      </c>
      <c r="O105" s="537"/>
      <c r="P105" s="458">
        <f>N105*O105</f>
        <v>0</v>
      </c>
      <c r="Q105" s="466"/>
      <c r="R105" s="467">
        <f>N105*Q105</f>
        <v>0</v>
      </c>
      <c r="S105" s="466"/>
      <c r="T105" s="467">
        <f>N105*S105</f>
        <v>0</v>
      </c>
      <c r="U105" s="458">
        <v>21</v>
      </c>
      <c r="V105" s="458">
        <f>P105*(U105/100)</f>
        <v>0</v>
      </c>
      <c r="W105" s="458">
        <f>P105+V105</f>
        <v>0</v>
      </c>
      <c r="X105" s="524"/>
      <c r="Y105" s="523" t="s">
        <v>795</v>
      </c>
      <c r="Z105" s="523" t="s">
        <v>595</v>
      </c>
    </row>
    <row r="106" spans="6:26" s="272" customFormat="1" ht="12.75" customHeight="1" outlineLevel="2">
      <c r="F106" s="273"/>
      <c r="G106" s="274"/>
      <c r="H106" s="274"/>
      <c r="I106" s="274"/>
      <c r="J106" s="570"/>
      <c r="K106" s="274"/>
      <c r="L106" s="276"/>
      <c r="M106" s="277"/>
      <c r="N106" s="276"/>
      <c r="O106" s="277"/>
      <c r="P106" s="278"/>
      <c r="Q106" s="279"/>
      <c r="R106" s="277"/>
      <c r="S106" s="277"/>
      <c r="T106" s="277"/>
      <c r="U106" s="280" t="s">
        <v>155</v>
      </c>
      <c r="V106" s="277"/>
      <c r="W106" s="277"/>
      <c r="X106" s="277"/>
      <c r="Y106" s="274"/>
      <c r="Z106" s="274"/>
    </row>
    <row r="107" spans="6:26" s="246" customFormat="1" ht="16.5" customHeight="1" outlineLevel="1">
      <c r="F107" s="247"/>
      <c r="G107" s="232"/>
      <c r="H107" s="248"/>
      <c r="I107" s="248"/>
      <c r="J107" s="569" t="s">
        <v>596</v>
      </c>
      <c r="K107" s="232"/>
      <c r="L107" s="249"/>
      <c r="M107" s="250"/>
      <c r="N107" s="249"/>
      <c r="O107" s="250"/>
      <c r="P107" s="217">
        <f>SUBTOTAL(9,P108:P109)</f>
        <v>0</v>
      </c>
      <c r="Q107" s="251"/>
      <c r="R107" s="218">
        <f>SUBTOTAL(9,R108:R109)</f>
        <v>0</v>
      </c>
      <c r="S107" s="250"/>
      <c r="T107" s="218">
        <f>SUBTOTAL(9,T108:T109)</f>
        <v>0</v>
      </c>
      <c r="U107" s="252" t="s">
        <v>155</v>
      </c>
      <c r="V107" s="217">
        <f>SUBTOTAL(9,V108:V109)</f>
        <v>0</v>
      </c>
      <c r="W107" s="217">
        <f>SUBTOTAL(9,W108:W109)</f>
        <v>0</v>
      </c>
      <c r="X107" s="253"/>
      <c r="Y107" s="233"/>
      <c r="Z107" s="233"/>
    </row>
    <row r="108" spans="6:26" s="254" customFormat="1" ht="12" outlineLevel="2">
      <c r="F108" s="521">
        <v>1</v>
      </c>
      <c r="G108" s="522" t="s">
        <v>42</v>
      </c>
      <c r="H108" s="523" t="s">
        <v>597</v>
      </c>
      <c r="I108" s="523"/>
      <c r="J108" s="568" t="s">
        <v>598</v>
      </c>
      <c r="K108" s="522" t="s">
        <v>599</v>
      </c>
      <c r="L108" s="536">
        <v>5</v>
      </c>
      <c r="M108" s="537"/>
      <c r="N108" s="536">
        <v>3</v>
      </c>
      <c r="O108" s="537"/>
      <c r="P108" s="458">
        <f>N108*O108</f>
        <v>0</v>
      </c>
      <c r="Q108" s="466"/>
      <c r="R108" s="467">
        <f>N108*Q108</f>
        <v>0</v>
      </c>
      <c r="S108" s="466"/>
      <c r="T108" s="467">
        <f>N108*S108</f>
        <v>0</v>
      </c>
      <c r="U108" s="458">
        <v>21</v>
      </c>
      <c r="V108" s="458">
        <f>P108*(U108/100)</f>
        <v>0</v>
      </c>
      <c r="W108" s="458">
        <f>P108+V108</f>
        <v>0</v>
      </c>
      <c r="X108" s="524"/>
      <c r="Y108" s="523" t="s">
        <v>795</v>
      </c>
      <c r="Z108" s="523" t="s">
        <v>600</v>
      </c>
    </row>
    <row r="109" spans="6:26" s="272" customFormat="1" ht="12.75" customHeight="1" outlineLevel="2">
      <c r="F109" s="273"/>
      <c r="G109" s="274"/>
      <c r="H109" s="274"/>
      <c r="I109" s="274"/>
      <c r="J109" s="570"/>
      <c r="K109" s="274"/>
      <c r="L109" s="276"/>
      <c r="M109" s="277"/>
      <c r="N109" s="276"/>
      <c r="O109" s="277"/>
      <c r="P109" s="278"/>
      <c r="Q109" s="279"/>
      <c r="R109" s="277"/>
      <c r="S109" s="277"/>
      <c r="T109" s="277"/>
      <c r="U109" s="280" t="s">
        <v>155</v>
      </c>
      <c r="V109" s="277"/>
      <c r="W109" s="277"/>
      <c r="X109" s="277"/>
      <c r="Y109" s="274"/>
      <c r="Z109" s="274"/>
    </row>
    <row r="110" spans="6:26" s="246" customFormat="1" ht="16.5" customHeight="1" outlineLevel="1">
      <c r="F110" s="247"/>
      <c r="G110" s="232"/>
      <c r="H110" s="248"/>
      <c r="I110" s="248"/>
      <c r="J110" s="569" t="s">
        <v>601</v>
      </c>
      <c r="K110" s="232"/>
      <c r="L110" s="249"/>
      <c r="M110" s="250"/>
      <c r="N110" s="249"/>
      <c r="O110" s="250"/>
      <c r="P110" s="217">
        <f>SUBTOTAL(9,P111:P119)</f>
        <v>0</v>
      </c>
      <c r="Q110" s="251"/>
      <c r="R110" s="218">
        <f>SUBTOTAL(9,R111:R119)</f>
        <v>0</v>
      </c>
      <c r="S110" s="250"/>
      <c r="T110" s="218">
        <f>SUBTOTAL(9,T111:T119)</f>
        <v>0</v>
      </c>
      <c r="U110" s="252" t="s">
        <v>155</v>
      </c>
      <c r="V110" s="217">
        <f>SUBTOTAL(9,V111:V119)</f>
        <v>0</v>
      </c>
      <c r="W110" s="217">
        <f>SUBTOTAL(9,W111:W119)</f>
        <v>0</v>
      </c>
      <c r="X110" s="253"/>
      <c r="Y110" s="233"/>
      <c r="Z110" s="233"/>
    </row>
    <row r="111" spans="6:26" s="254" customFormat="1" ht="12" outlineLevel="2">
      <c r="F111" s="521">
        <v>1</v>
      </c>
      <c r="G111" s="522" t="s">
        <v>42</v>
      </c>
      <c r="H111" s="523" t="s">
        <v>602</v>
      </c>
      <c r="I111" s="523"/>
      <c r="J111" s="568" t="s">
        <v>603</v>
      </c>
      <c r="K111" s="522" t="s">
        <v>46</v>
      </c>
      <c r="L111" s="536">
        <v>1</v>
      </c>
      <c r="M111" s="537"/>
      <c r="N111" s="536">
        <f t="shared" ref="N111:N118" si="24">L111*(1+M111/100)</f>
        <v>1</v>
      </c>
      <c r="O111" s="537"/>
      <c r="P111" s="458">
        <f t="shared" ref="P111:P118" si="25">N111*O111</f>
        <v>0</v>
      </c>
      <c r="Q111" s="466"/>
      <c r="R111" s="467">
        <f t="shared" ref="R111:R118" si="26">N111*Q111</f>
        <v>0</v>
      </c>
      <c r="S111" s="466"/>
      <c r="T111" s="467">
        <f t="shared" ref="T111:T118" si="27">N111*S111</f>
        <v>0</v>
      </c>
      <c r="U111" s="458">
        <v>21</v>
      </c>
      <c r="V111" s="458">
        <f t="shared" ref="V111:V118" si="28">P111*(U111/100)</f>
        <v>0</v>
      </c>
      <c r="W111" s="458">
        <f t="shared" ref="W111:W118" si="29">P111+V111</f>
        <v>0</v>
      </c>
      <c r="X111" s="524"/>
      <c r="Y111" s="523" t="s">
        <v>795</v>
      </c>
      <c r="Z111" s="523" t="s">
        <v>604</v>
      </c>
    </row>
    <row r="112" spans="6:26" s="254" customFormat="1" ht="12" outlineLevel="2">
      <c r="F112" s="521">
        <v>2</v>
      </c>
      <c r="G112" s="522" t="s">
        <v>42</v>
      </c>
      <c r="H112" s="523" t="s">
        <v>791</v>
      </c>
      <c r="I112" s="523"/>
      <c r="J112" s="568" t="s">
        <v>792</v>
      </c>
      <c r="K112" s="522" t="s">
        <v>46</v>
      </c>
      <c r="L112" s="536">
        <v>1</v>
      </c>
      <c r="M112" s="537"/>
      <c r="N112" s="536">
        <f t="shared" si="24"/>
        <v>1</v>
      </c>
      <c r="O112" s="537"/>
      <c r="P112" s="458">
        <f t="shared" si="25"/>
        <v>0</v>
      </c>
      <c r="Q112" s="466"/>
      <c r="R112" s="467">
        <f t="shared" si="26"/>
        <v>0</v>
      </c>
      <c r="S112" s="466"/>
      <c r="T112" s="467">
        <f t="shared" si="27"/>
        <v>0</v>
      </c>
      <c r="U112" s="458">
        <v>21</v>
      </c>
      <c r="V112" s="458">
        <f t="shared" si="28"/>
        <v>0</v>
      </c>
      <c r="W112" s="458">
        <f t="shared" si="29"/>
        <v>0</v>
      </c>
      <c r="X112" s="524"/>
      <c r="Y112" s="523" t="s">
        <v>795</v>
      </c>
      <c r="Z112" s="523" t="s">
        <v>604</v>
      </c>
    </row>
    <row r="113" spans="6:28" s="254" customFormat="1" ht="12" outlineLevel="2">
      <c r="F113" s="521">
        <v>3</v>
      </c>
      <c r="G113" s="522" t="s">
        <v>42</v>
      </c>
      <c r="H113" s="523" t="s">
        <v>607</v>
      </c>
      <c r="I113" s="523"/>
      <c r="J113" s="568" t="s">
        <v>608</v>
      </c>
      <c r="K113" s="522" t="s">
        <v>46</v>
      </c>
      <c r="L113" s="536">
        <v>1</v>
      </c>
      <c r="M113" s="537"/>
      <c r="N113" s="536">
        <f t="shared" si="24"/>
        <v>1</v>
      </c>
      <c r="O113" s="537"/>
      <c r="P113" s="458">
        <f t="shared" si="25"/>
        <v>0</v>
      </c>
      <c r="Q113" s="466"/>
      <c r="R113" s="467">
        <f t="shared" si="26"/>
        <v>0</v>
      </c>
      <c r="S113" s="466"/>
      <c r="T113" s="467">
        <f t="shared" si="27"/>
        <v>0</v>
      </c>
      <c r="U113" s="458">
        <v>21</v>
      </c>
      <c r="V113" s="458">
        <f t="shared" si="28"/>
        <v>0</v>
      </c>
      <c r="W113" s="458">
        <f t="shared" si="29"/>
        <v>0</v>
      </c>
      <c r="X113" s="524"/>
      <c r="Y113" s="523" t="s">
        <v>795</v>
      </c>
      <c r="Z113" s="523" t="s">
        <v>604</v>
      </c>
    </row>
    <row r="114" spans="6:28" s="254" customFormat="1" ht="12" outlineLevel="2">
      <c r="F114" s="521">
        <v>4</v>
      </c>
      <c r="G114" s="522" t="s">
        <v>42</v>
      </c>
      <c r="H114" s="523" t="s">
        <v>609</v>
      </c>
      <c r="I114" s="523"/>
      <c r="J114" s="568" t="s">
        <v>610</v>
      </c>
      <c r="K114" s="522" t="s">
        <v>46</v>
      </c>
      <c r="L114" s="536">
        <v>1</v>
      </c>
      <c r="M114" s="537"/>
      <c r="N114" s="536">
        <f t="shared" si="24"/>
        <v>1</v>
      </c>
      <c r="O114" s="537"/>
      <c r="P114" s="458">
        <f t="shared" si="25"/>
        <v>0</v>
      </c>
      <c r="Q114" s="466"/>
      <c r="R114" s="467">
        <f t="shared" si="26"/>
        <v>0</v>
      </c>
      <c r="S114" s="466"/>
      <c r="T114" s="467">
        <f t="shared" si="27"/>
        <v>0</v>
      </c>
      <c r="U114" s="458">
        <v>21</v>
      </c>
      <c r="V114" s="458">
        <f t="shared" si="28"/>
        <v>0</v>
      </c>
      <c r="W114" s="458">
        <f t="shared" si="29"/>
        <v>0</v>
      </c>
      <c r="X114" s="524"/>
      <c r="Y114" s="523" t="s">
        <v>795</v>
      </c>
      <c r="Z114" s="523" t="s">
        <v>604</v>
      </c>
    </row>
    <row r="115" spans="6:28" s="254" customFormat="1" ht="12" outlineLevel="2">
      <c r="F115" s="521">
        <v>5</v>
      </c>
      <c r="G115" s="522" t="s">
        <v>42</v>
      </c>
      <c r="H115" s="523" t="s">
        <v>611</v>
      </c>
      <c r="I115" s="523"/>
      <c r="J115" s="568" t="s">
        <v>612</v>
      </c>
      <c r="K115" s="522" t="s">
        <v>90</v>
      </c>
      <c r="L115" s="536">
        <v>1</v>
      </c>
      <c r="M115" s="537"/>
      <c r="N115" s="536">
        <f t="shared" si="24"/>
        <v>1</v>
      </c>
      <c r="O115" s="537"/>
      <c r="P115" s="458">
        <f t="shared" si="25"/>
        <v>0</v>
      </c>
      <c r="Q115" s="466"/>
      <c r="R115" s="467">
        <f t="shared" si="26"/>
        <v>0</v>
      </c>
      <c r="S115" s="466"/>
      <c r="T115" s="467">
        <f t="shared" si="27"/>
        <v>0</v>
      </c>
      <c r="U115" s="458">
        <v>21</v>
      </c>
      <c r="V115" s="458">
        <f t="shared" si="28"/>
        <v>0</v>
      </c>
      <c r="W115" s="458">
        <f t="shared" si="29"/>
        <v>0</v>
      </c>
      <c r="X115" s="524"/>
      <c r="Y115" s="523" t="s">
        <v>795</v>
      </c>
      <c r="Z115" s="523" t="s">
        <v>604</v>
      </c>
    </row>
    <row r="116" spans="6:28" s="254" customFormat="1" ht="12" outlineLevel="2">
      <c r="F116" s="521">
        <v>7</v>
      </c>
      <c r="G116" s="522" t="s">
        <v>42</v>
      </c>
      <c r="H116" s="523" t="s">
        <v>615</v>
      </c>
      <c r="I116" s="523"/>
      <c r="J116" s="568" t="s">
        <v>616</v>
      </c>
      <c r="K116" s="522" t="s">
        <v>46</v>
      </c>
      <c r="L116" s="536">
        <v>2</v>
      </c>
      <c r="M116" s="537">
        <v>0</v>
      </c>
      <c r="N116" s="536">
        <f t="shared" si="24"/>
        <v>2</v>
      </c>
      <c r="O116" s="537"/>
      <c r="P116" s="458">
        <f t="shared" si="25"/>
        <v>0</v>
      </c>
      <c r="Q116" s="466"/>
      <c r="R116" s="467">
        <f t="shared" si="26"/>
        <v>0</v>
      </c>
      <c r="S116" s="466"/>
      <c r="T116" s="467">
        <f t="shared" si="27"/>
        <v>0</v>
      </c>
      <c r="U116" s="458">
        <v>21</v>
      </c>
      <c r="V116" s="458">
        <f t="shared" si="28"/>
        <v>0</v>
      </c>
      <c r="W116" s="458">
        <f t="shared" si="29"/>
        <v>0</v>
      </c>
      <c r="X116" s="524"/>
      <c r="Y116" s="523" t="s">
        <v>795</v>
      </c>
      <c r="Z116" s="523" t="s">
        <v>604</v>
      </c>
    </row>
    <row r="117" spans="6:28" s="254" customFormat="1" ht="12" outlineLevel="2">
      <c r="F117" s="521">
        <v>8</v>
      </c>
      <c r="G117" s="522" t="s">
        <v>42</v>
      </c>
      <c r="H117" s="523" t="s">
        <v>618</v>
      </c>
      <c r="I117" s="523"/>
      <c r="J117" s="568" t="s">
        <v>619</v>
      </c>
      <c r="K117" s="522" t="s">
        <v>90</v>
      </c>
      <c r="L117" s="536">
        <v>3</v>
      </c>
      <c r="M117" s="537">
        <v>0</v>
      </c>
      <c r="N117" s="536">
        <f t="shared" si="24"/>
        <v>3</v>
      </c>
      <c r="O117" s="537"/>
      <c r="P117" s="458">
        <f t="shared" si="25"/>
        <v>0</v>
      </c>
      <c r="Q117" s="466"/>
      <c r="R117" s="467">
        <f t="shared" si="26"/>
        <v>0</v>
      </c>
      <c r="S117" s="466"/>
      <c r="T117" s="467">
        <f t="shared" si="27"/>
        <v>0</v>
      </c>
      <c r="U117" s="458">
        <v>21</v>
      </c>
      <c r="V117" s="458">
        <f t="shared" si="28"/>
        <v>0</v>
      </c>
      <c r="W117" s="458">
        <f t="shared" si="29"/>
        <v>0</v>
      </c>
      <c r="X117" s="524"/>
      <c r="Y117" s="523" t="s">
        <v>795</v>
      </c>
      <c r="Z117" s="523" t="s">
        <v>604</v>
      </c>
    </row>
    <row r="118" spans="6:28" s="254" customFormat="1" ht="12" outlineLevel="2">
      <c r="F118" s="521">
        <v>9</v>
      </c>
      <c r="G118" s="522" t="s">
        <v>42</v>
      </c>
      <c r="H118" s="523" t="s">
        <v>836</v>
      </c>
      <c r="I118" s="523"/>
      <c r="J118" s="568" t="s">
        <v>837</v>
      </c>
      <c r="K118" s="522" t="s">
        <v>90</v>
      </c>
      <c r="L118" s="536">
        <v>2</v>
      </c>
      <c r="M118" s="537">
        <v>0</v>
      </c>
      <c r="N118" s="536">
        <f t="shared" si="24"/>
        <v>2</v>
      </c>
      <c r="O118" s="537"/>
      <c r="P118" s="458">
        <f t="shared" si="25"/>
        <v>0</v>
      </c>
      <c r="Q118" s="466"/>
      <c r="R118" s="467">
        <f t="shared" si="26"/>
        <v>0</v>
      </c>
      <c r="S118" s="466"/>
      <c r="T118" s="467">
        <f t="shared" si="27"/>
        <v>0</v>
      </c>
      <c r="U118" s="458">
        <v>21</v>
      </c>
      <c r="V118" s="458">
        <f t="shared" si="28"/>
        <v>0</v>
      </c>
      <c r="W118" s="458">
        <f t="shared" si="29"/>
        <v>0</v>
      </c>
      <c r="X118" s="524"/>
      <c r="Y118" s="523" t="s">
        <v>795</v>
      </c>
      <c r="Z118" s="523" t="s">
        <v>604</v>
      </c>
    </row>
    <row r="119" spans="6:28" s="272" customFormat="1" ht="12.75" customHeight="1" outlineLevel="2">
      <c r="F119" s="273"/>
      <c r="G119" s="274"/>
      <c r="H119" s="274"/>
      <c r="I119" s="274"/>
      <c r="J119" s="570"/>
      <c r="K119" s="274"/>
      <c r="L119" s="276"/>
      <c r="M119" s="277"/>
      <c r="N119" s="276"/>
      <c r="O119" s="277"/>
      <c r="P119" s="278"/>
      <c r="Q119" s="279"/>
      <c r="R119" s="277"/>
      <c r="S119" s="277"/>
      <c r="T119" s="277"/>
      <c r="U119" s="280" t="s">
        <v>155</v>
      </c>
      <c r="V119" s="277"/>
      <c r="W119" s="277"/>
      <c r="X119" s="277"/>
      <c r="Y119" s="274"/>
      <c r="Z119" s="274"/>
    </row>
    <row r="120" spans="6:28" s="246" customFormat="1" ht="16.5" customHeight="1" outlineLevel="1">
      <c r="F120" s="247"/>
      <c r="G120" s="232"/>
      <c r="H120" s="248"/>
      <c r="I120" s="248"/>
      <c r="J120" s="569" t="s">
        <v>617</v>
      </c>
      <c r="K120" s="232"/>
      <c r="L120" s="249"/>
      <c r="M120" s="250"/>
      <c r="N120" s="249"/>
      <c r="O120" s="250"/>
      <c r="P120" s="217">
        <f>SUBTOTAL(9,P121:P124)</f>
        <v>0</v>
      </c>
      <c r="Q120" s="251"/>
      <c r="R120" s="218">
        <f>SUBTOTAL(9,R121:R124)</f>
        <v>0</v>
      </c>
      <c r="S120" s="250"/>
      <c r="T120" s="218">
        <f>SUBTOTAL(9,T121:T124)</f>
        <v>0</v>
      </c>
      <c r="U120" s="252" t="s">
        <v>155</v>
      </c>
      <c r="V120" s="217">
        <f>SUBTOTAL(9,V121:V124)</f>
        <v>0</v>
      </c>
      <c r="W120" s="217">
        <f>SUBTOTAL(9,W121:W124)</f>
        <v>0</v>
      </c>
      <c r="X120" s="253"/>
      <c r="Y120" s="233"/>
      <c r="Z120" s="233"/>
    </row>
    <row r="121" spans="6:28" s="254" customFormat="1" ht="12" outlineLevel="2">
      <c r="F121" s="521">
        <v>1</v>
      </c>
      <c r="G121" s="522" t="s">
        <v>42</v>
      </c>
      <c r="H121" s="523" t="s">
        <v>623</v>
      </c>
      <c r="I121" s="523"/>
      <c r="J121" s="568" t="s">
        <v>624</v>
      </c>
      <c r="K121" s="522" t="s">
        <v>55</v>
      </c>
      <c r="L121" s="536">
        <v>8</v>
      </c>
      <c r="M121" s="537"/>
      <c r="N121" s="536">
        <v>6</v>
      </c>
      <c r="O121" s="537"/>
      <c r="P121" s="458">
        <f>N121*O121</f>
        <v>0</v>
      </c>
      <c r="Q121" s="466"/>
      <c r="R121" s="467">
        <f>N121*Q121</f>
        <v>0</v>
      </c>
      <c r="S121" s="466"/>
      <c r="T121" s="467">
        <f>N121*S121</f>
        <v>0</v>
      </c>
      <c r="U121" s="458">
        <v>21</v>
      </c>
      <c r="V121" s="458">
        <f>P121*(U121/100)</f>
        <v>0</v>
      </c>
      <c r="W121" s="458">
        <f>P121+V121</f>
        <v>0</v>
      </c>
      <c r="X121" s="524"/>
      <c r="Y121" s="523" t="s">
        <v>795</v>
      </c>
      <c r="Z121" s="523" t="s">
        <v>620</v>
      </c>
    </row>
    <row r="122" spans="6:28" s="254" customFormat="1" ht="12" outlineLevel="2">
      <c r="F122" s="521">
        <v>2</v>
      </c>
      <c r="G122" s="522" t="s">
        <v>42</v>
      </c>
      <c r="H122" s="523" t="s">
        <v>625</v>
      </c>
      <c r="I122" s="523"/>
      <c r="J122" s="568" t="s">
        <v>626</v>
      </c>
      <c r="K122" s="522" t="s">
        <v>55</v>
      </c>
      <c r="L122" s="536">
        <v>4</v>
      </c>
      <c r="M122" s="537"/>
      <c r="N122" s="536">
        <v>2</v>
      </c>
      <c r="O122" s="537"/>
      <c r="P122" s="458">
        <f>N122*O122</f>
        <v>0</v>
      </c>
      <c r="Q122" s="466"/>
      <c r="R122" s="467">
        <f>N122*Q122</f>
        <v>0</v>
      </c>
      <c r="S122" s="466"/>
      <c r="T122" s="467">
        <f>N122*S122</f>
        <v>0</v>
      </c>
      <c r="U122" s="458">
        <v>21</v>
      </c>
      <c r="V122" s="458">
        <f>P122*(U122/100)</f>
        <v>0</v>
      </c>
      <c r="W122" s="458">
        <f>P122+V122</f>
        <v>0</v>
      </c>
      <c r="X122" s="524"/>
      <c r="Y122" s="523" t="s">
        <v>795</v>
      </c>
      <c r="Z122" s="523" t="s">
        <v>620</v>
      </c>
    </row>
    <row r="123" spans="6:28" s="254" customFormat="1" ht="24" outlineLevel="2">
      <c r="F123" s="521">
        <v>3</v>
      </c>
      <c r="G123" s="522" t="s">
        <v>42</v>
      </c>
      <c r="H123" s="523" t="s">
        <v>627</v>
      </c>
      <c r="I123" s="523"/>
      <c r="J123" s="568" t="s">
        <v>628</v>
      </c>
      <c r="K123" s="522" t="s">
        <v>46</v>
      </c>
      <c r="L123" s="536">
        <v>1</v>
      </c>
      <c r="M123" s="537"/>
      <c r="N123" s="536">
        <f>L123*(1+M123/100)</f>
        <v>1</v>
      </c>
      <c r="O123" s="537"/>
      <c r="P123" s="458">
        <f>N123*O123</f>
        <v>0</v>
      </c>
      <c r="Q123" s="466"/>
      <c r="R123" s="467">
        <f>N123*Q123</f>
        <v>0</v>
      </c>
      <c r="S123" s="466"/>
      <c r="T123" s="467">
        <f>N123*S123</f>
        <v>0</v>
      </c>
      <c r="U123" s="458">
        <v>21</v>
      </c>
      <c r="V123" s="458">
        <f>P123*(U123/100)</f>
        <v>0</v>
      </c>
      <c r="W123" s="458">
        <f>P123+V123</f>
        <v>0</v>
      </c>
      <c r="X123" s="524"/>
      <c r="Y123" s="523" t="s">
        <v>795</v>
      </c>
      <c r="Z123" s="523" t="s">
        <v>620</v>
      </c>
    </row>
    <row r="124" spans="6:28" s="272" customFormat="1" ht="12.75" customHeight="1" outlineLevel="2">
      <c r="F124" s="273"/>
      <c r="G124" s="274"/>
      <c r="H124" s="274"/>
      <c r="I124" s="274"/>
      <c r="J124" s="275"/>
      <c r="K124" s="274"/>
      <c r="L124" s="276"/>
      <c r="M124" s="277"/>
      <c r="N124" s="276"/>
      <c r="O124" s="277"/>
      <c r="P124" s="278"/>
      <c r="Q124" s="279"/>
      <c r="R124" s="277"/>
      <c r="S124" s="277"/>
      <c r="T124" s="277"/>
      <c r="U124" s="280" t="s">
        <v>155</v>
      </c>
      <c r="V124" s="277"/>
      <c r="W124" s="277"/>
      <c r="X124" s="277"/>
      <c r="Y124" s="274"/>
      <c r="Z124" s="274"/>
    </row>
    <row r="125" spans="6:28" s="272" customFormat="1" ht="12.75" customHeight="1" outlineLevel="1">
      <c r="F125" s="273"/>
      <c r="G125" s="274"/>
      <c r="H125" s="274"/>
      <c r="I125" s="274"/>
      <c r="J125" s="275"/>
      <c r="K125" s="274"/>
      <c r="L125" s="276"/>
      <c r="M125" s="277"/>
      <c r="N125" s="276"/>
      <c r="O125" s="277"/>
      <c r="P125" s="278"/>
      <c r="Q125" s="279"/>
      <c r="R125" s="277"/>
      <c r="S125" s="277"/>
      <c r="T125" s="277"/>
      <c r="U125" s="280" t="s">
        <v>155</v>
      </c>
      <c r="V125" s="277"/>
      <c r="W125" s="277"/>
      <c r="X125" s="277"/>
      <c r="Y125" s="274"/>
      <c r="Z125" s="274"/>
    </row>
    <row r="126" spans="6:28" s="272" customFormat="1" ht="12.75" customHeight="1">
      <c r="F126" s="273"/>
      <c r="G126" s="274"/>
      <c r="H126" s="274"/>
      <c r="I126" s="274"/>
      <c r="J126" s="275"/>
      <c r="K126" s="274"/>
      <c r="L126" s="276"/>
      <c r="M126" s="277"/>
      <c r="N126" s="276"/>
      <c r="O126" s="277"/>
      <c r="P126" s="278"/>
      <c r="Q126" s="279"/>
      <c r="R126" s="277"/>
      <c r="S126" s="277"/>
      <c r="T126" s="277"/>
      <c r="U126" s="280" t="s">
        <v>155</v>
      </c>
      <c r="V126" s="277"/>
      <c r="W126" s="277"/>
      <c r="X126" s="277"/>
      <c r="Y126" s="274"/>
      <c r="Z126" s="274"/>
    </row>
    <row r="127" spans="6:28">
      <c r="F127" s="237"/>
      <c r="G127" s="238"/>
      <c r="H127" s="239"/>
      <c r="I127" s="239"/>
      <c r="J127" s="573" t="s">
        <v>1960</v>
      </c>
      <c r="K127" s="238"/>
      <c r="L127" s="240"/>
      <c r="M127" s="241"/>
      <c r="N127" s="240"/>
      <c r="O127" s="241"/>
      <c r="P127" s="213">
        <f>SUBTOTAL(9,P128:P168)</f>
        <v>0</v>
      </c>
      <c r="AB127" s="572"/>
    </row>
    <row r="128" spans="6:28">
      <c r="F128" s="247"/>
      <c r="G128" s="232"/>
      <c r="H128" s="248"/>
      <c r="I128" s="248"/>
      <c r="J128" s="569" t="s">
        <v>366</v>
      </c>
      <c r="K128" s="232"/>
      <c r="L128" s="249"/>
      <c r="M128" s="250"/>
      <c r="N128" s="249"/>
      <c r="O128" s="250"/>
      <c r="P128" s="217">
        <f>SUBTOTAL(9,P129:P130)</f>
        <v>0</v>
      </c>
    </row>
    <row r="129" spans="6:16">
      <c r="F129" s="521">
        <v>9</v>
      </c>
      <c r="G129" s="522" t="s">
        <v>162</v>
      </c>
      <c r="H129" s="523" t="s">
        <v>68</v>
      </c>
      <c r="I129" s="523"/>
      <c r="J129" s="568" t="s">
        <v>397</v>
      </c>
      <c r="K129" s="522" t="s">
        <v>90</v>
      </c>
      <c r="L129" s="536">
        <v>25</v>
      </c>
      <c r="M129" s="537">
        <v>0</v>
      </c>
      <c r="N129" s="536">
        <v>10</v>
      </c>
      <c r="O129" s="537"/>
      <c r="P129" s="458">
        <f t="shared" ref="P129" si="30">N129*O129</f>
        <v>0</v>
      </c>
    </row>
    <row r="130" spans="6:16">
      <c r="F130" s="273"/>
      <c r="G130" s="274"/>
      <c r="H130" s="274"/>
      <c r="I130" s="274"/>
      <c r="J130" s="570"/>
      <c r="K130" s="274"/>
      <c r="L130" s="276"/>
      <c r="M130" s="277"/>
      <c r="N130" s="276"/>
      <c r="O130" s="277"/>
      <c r="P130" s="278"/>
    </row>
    <row r="131" spans="6:16">
      <c r="F131" s="247"/>
      <c r="G131" s="232"/>
      <c r="H131" s="248"/>
      <c r="I131" s="248"/>
      <c r="J131" s="569" t="s">
        <v>412</v>
      </c>
      <c r="K131" s="232"/>
      <c r="L131" s="249"/>
      <c r="M131" s="250"/>
      <c r="N131" s="249"/>
      <c r="O131" s="250"/>
      <c r="P131" s="217">
        <f>SUBTOTAL(9,P132:P134)</f>
        <v>0</v>
      </c>
    </row>
    <row r="132" spans="6:16" ht="24">
      <c r="F132" s="521">
        <v>4</v>
      </c>
      <c r="G132" s="522" t="s">
        <v>162</v>
      </c>
      <c r="H132" s="523" t="s">
        <v>439</v>
      </c>
      <c r="I132" s="523"/>
      <c r="J132" s="568" t="s">
        <v>440</v>
      </c>
      <c r="K132" s="522" t="s">
        <v>49</v>
      </c>
      <c r="L132" s="536">
        <v>12</v>
      </c>
      <c r="M132" s="537">
        <v>0</v>
      </c>
      <c r="N132" s="536">
        <f>L132*(1+M132/100)</f>
        <v>12</v>
      </c>
      <c r="O132" s="537"/>
      <c r="P132" s="458">
        <f>N132*O132</f>
        <v>0</v>
      </c>
    </row>
    <row r="133" spans="6:16">
      <c r="F133" s="263"/>
      <c r="G133" s="264"/>
      <c r="H133" s="264"/>
      <c r="I133" s="264"/>
      <c r="J133" s="571" t="s">
        <v>817</v>
      </c>
      <c r="K133" s="264"/>
      <c r="L133" s="266">
        <v>12</v>
      </c>
      <c r="M133" s="267"/>
      <c r="N133" s="268"/>
      <c r="O133" s="267"/>
      <c r="P133" s="269"/>
    </row>
    <row r="134" spans="6:16">
      <c r="F134" s="273"/>
      <c r="G134" s="274"/>
      <c r="H134" s="274"/>
      <c r="I134" s="274"/>
      <c r="J134" s="570"/>
      <c r="K134" s="274"/>
      <c r="L134" s="276"/>
      <c r="M134" s="277"/>
      <c r="N134" s="276"/>
      <c r="O134" s="277"/>
      <c r="P134" s="278"/>
    </row>
    <row r="135" spans="6:16">
      <c r="F135" s="247"/>
      <c r="G135" s="232"/>
      <c r="H135" s="248"/>
      <c r="I135" s="248"/>
      <c r="J135" s="569" t="s">
        <v>454</v>
      </c>
      <c r="K135" s="232"/>
      <c r="L135" s="249"/>
      <c r="M135" s="250"/>
      <c r="N135" s="249"/>
      <c r="O135" s="250"/>
      <c r="P135" s="217">
        <f>SUBTOTAL(9,P136:P149)</f>
        <v>0</v>
      </c>
    </row>
    <row r="136" spans="6:16">
      <c r="F136" s="521">
        <v>2</v>
      </c>
      <c r="G136" s="522" t="s">
        <v>162</v>
      </c>
      <c r="H136" s="523" t="s">
        <v>757</v>
      </c>
      <c r="I136" s="523"/>
      <c r="J136" s="568" t="s">
        <v>758</v>
      </c>
      <c r="K136" s="522" t="s">
        <v>46</v>
      </c>
      <c r="L136" s="536">
        <v>5</v>
      </c>
      <c r="M136" s="537">
        <v>0</v>
      </c>
      <c r="N136" s="536">
        <f>L136*(1+M136/100)</f>
        <v>5</v>
      </c>
      <c r="O136" s="537"/>
      <c r="P136" s="458">
        <f>N136*O136</f>
        <v>0</v>
      </c>
    </row>
    <row r="137" spans="6:16">
      <c r="F137" s="263"/>
      <c r="G137" s="264"/>
      <c r="H137" s="264"/>
      <c r="I137" s="264"/>
      <c r="J137" s="571" t="s">
        <v>824</v>
      </c>
      <c r="K137" s="264"/>
      <c r="L137" s="266">
        <v>5</v>
      </c>
      <c r="M137" s="267"/>
      <c r="N137" s="268"/>
      <c r="O137" s="267"/>
      <c r="P137" s="269"/>
    </row>
    <row r="138" spans="6:16">
      <c r="F138" s="521">
        <v>7</v>
      </c>
      <c r="G138" s="522" t="s">
        <v>162</v>
      </c>
      <c r="H138" s="523" t="s">
        <v>84</v>
      </c>
      <c r="I138" s="523"/>
      <c r="J138" s="568" t="s">
        <v>489</v>
      </c>
      <c r="K138" s="522" t="s">
        <v>46</v>
      </c>
      <c r="L138" s="536">
        <v>14</v>
      </c>
      <c r="M138" s="537">
        <v>0</v>
      </c>
      <c r="N138" s="536">
        <f>L138*(1+M138/100)</f>
        <v>14</v>
      </c>
      <c r="O138" s="537"/>
      <c r="P138" s="458">
        <f>N138*O138</f>
        <v>0</v>
      </c>
    </row>
    <row r="139" spans="6:16">
      <c r="F139" s="263"/>
      <c r="G139" s="264"/>
      <c r="H139" s="264"/>
      <c r="I139" s="264"/>
      <c r="J139" s="571" t="s">
        <v>825</v>
      </c>
      <c r="K139" s="264"/>
      <c r="L139" s="266">
        <v>5</v>
      </c>
      <c r="M139" s="267"/>
      <c r="N139" s="268"/>
      <c r="O139" s="267"/>
      <c r="P139" s="269"/>
    </row>
    <row r="140" spans="6:16">
      <c r="F140" s="263"/>
      <c r="G140" s="264"/>
      <c r="H140" s="264"/>
      <c r="I140" s="264"/>
      <c r="J140" s="571" t="s">
        <v>712</v>
      </c>
      <c r="K140" s="264"/>
      <c r="L140" s="266">
        <v>7</v>
      </c>
      <c r="M140" s="267"/>
      <c r="N140" s="268"/>
      <c r="O140" s="267"/>
      <c r="P140" s="269"/>
    </row>
    <row r="141" spans="6:16">
      <c r="F141" s="263"/>
      <c r="G141" s="264"/>
      <c r="H141" s="264"/>
      <c r="I141" s="264"/>
      <c r="J141" s="571" t="s">
        <v>826</v>
      </c>
      <c r="K141" s="264"/>
      <c r="L141" s="266">
        <v>2</v>
      </c>
      <c r="M141" s="267"/>
      <c r="N141" s="268"/>
      <c r="O141" s="267"/>
      <c r="P141" s="269"/>
    </row>
    <row r="142" spans="6:16">
      <c r="F142" s="521">
        <v>8</v>
      </c>
      <c r="G142" s="522" t="s">
        <v>176</v>
      </c>
      <c r="H142" s="523" t="s">
        <v>707</v>
      </c>
      <c r="I142" s="523"/>
      <c r="J142" s="568" t="s">
        <v>708</v>
      </c>
      <c r="K142" s="522" t="s">
        <v>46</v>
      </c>
      <c r="L142" s="536">
        <v>5</v>
      </c>
      <c r="M142" s="537">
        <v>0</v>
      </c>
      <c r="N142" s="536">
        <f>L142*(1+M142/100)</f>
        <v>5</v>
      </c>
      <c r="O142" s="537"/>
      <c r="P142" s="458">
        <f>N142*O142</f>
        <v>0</v>
      </c>
    </row>
    <row r="143" spans="6:16">
      <c r="F143" s="521">
        <v>9</v>
      </c>
      <c r="G143" s="522" t="s">
        <v>176</v>
      </c>
      <c r="H143" s="523" t="s">
        <v>709</v>
      </c>
      <c r="I143" s="523"/>
      <c r="J143" s="568" t="s">
        <v>710</v>
      </c>
      <c r="K143" s="522" t="s">
        <v>46</v>
      </c>
      <c r="L143" s="536">
        <v>7</v>
      </c>
      <c r="M143" s="537">
        <v>0</v>
      </c>
      <c r="N143" s="536">
        <f>L143*(1+M143/100)</f>
        <v>7</v>
      </c>
      <c r="O143" s="537"/>
      <c r="P143" s="458">
        <f>N143*O143</f>
        <v>0</v>
      </c>
    </row>
    <row r="144" spans="6:16">
      <c r="F144" s="521">
        <v>10</v>
      </c>
      <c r="G144" s="522" t="s">
        <v>176</v>
      </c>
      <c r="H144" s="523" t="s">
        <v>490</v>
      </c>
      <c r="I144" s="523"/>
      <c r="J144" s="568" t="s">
        <v>491</v>
      </c>
      <c r="K144" s="522" t="s">
        <v>46</v>
      </c>
      <c r="L144" s="536">
        <v>2</v>
      </c>
      <c r="M144" s="537">
        <v>0</v>
      </c>
      <c r="N144" s="536">
        <f>L144*(1+M144/100)</f>
        <v>2</v>
      </c>
      <c r="O144" s="537"/>
      <c r="P144" s="458">
        <f>N144*O144</f>
        <v>0</v>
      </c>
    </row>
    <row r="145" spans="6:16">
      <c r="F145" s="521">
        <v>16</v>
      </c>
      <c r="G145" s="522" t="s">
        <v>162</v>
      </c>
      <c r="H145" s="523" t="s">
        <v>79</v>
      </c>
      <c r="I145" s="523"/>
      <c r="J145" s="568" t="s">
        <v>520</v>
      </c>
      <c r="K145" s="522" t="s">
        <v>46</v>
      </c>
      <c r="L145" s="536">
        <v>5</v>
      </c>
      <c r="M145" s="537">
        <v>0</v>
      </c>
      <c r="N145" s="536">
        <v>2</v>
      </c>
      <c r="O145" s="537"/>
      <c r="P145" s="458">
        <f t="shared" ref="P145:P148" si="31">N145*O145</f>
        <v>0</v>
      </c>
    </row>
    <row r="146" spans="6:16">
      <c r="F146" s="521">
        <v>17</v>
      </c>
      <c r="G146" s="522" t="s">
        <v>176</v>
      </c>
      <c r="H146" s="523" t="s">
        <v>521</v>
      </c>
      <c r="I146" s="523"/>
      <c r="J146" s="568" t="s">
        <v>522</v>
      </c>
      <c r="K146" s="522" t="s">
        <v>46</v>
      </c>
      <c r="L146" s="536">
        <v>5</v>
      </c>
      <c r="M146" s="537">
        <v>0</v>
      </c>
      <c r="N146" s="536">
        <v>2</v>
      </c>
      <c r="O146" s="537"/>
      <c r="P146" s="458">
        <f t="shared" si="31"/>
        <v>0</v>
      </c>
    </row>
    <row r="147" spans="6:16">
      <c r="F147" s="521">
        <v>18</v>
      </c>
      <c r="G147" s="522" t="s">
        <v>162</v>
      </c>
      <c r="H147" s="523" t="s">
        <v>80</v>
      </c>
      <c r="I147" s="523"/>
      <c r="J147" s="568" t="s">
        <v>523</v>
      </c>
      <c r="K147" s="522" t="s">
        <v>46</v>
      </c>
      <c r="L147" s="536">
        <v>8</v>
      </c>
      <c r="M147" s="537">
        <v>0</v>
      </c>
      <c r="N147" s="536">
        <v>2</v>
      </c>
      <c r="O147" s="537"/>
      <c r="P147" s="458">
        <f t="shared" si="31"/>
        <v>0</v>
      </c>
    </row>
    <row r="148" spans="6:16">
      <c r="F148" s="521">
        <v>19</v>
      </c>
      <c r="G148" s="522" t="s">
        <v>176</v>
      </c>
      <c r="H148" s="523" t="s">
        <v>524</v>
      </c>
      <c r="I148" s="523"/>
      <c r="J148" s="568" t="s">
        <v>525</v>
      </c>
      <c r="K148" s="522" t="s">
        <v>46</v>
      </c>
      <c r="L148" s="536">
        <v>8</v>
      </c>
      <c r="M148" s="537">
        <v>0</v>
      </c>
      <c r="N148" s="536">
        <v>2</v>
      </c>
      <c r="O148" s="537"/>
      <c r="P148" s="458">
        <f t="shared" si="31"/>
        <v>0</v>
      </c>
    </row>
    <row r="149" spans="6:16">
      <c r="F149" s="273"/>
      <c r="G149" s="274"/>
      <c r="H149" s="274"/>
      <c r="I149" s="274"/>
      <c r="J149" s="570"/>
      <c r="K149" s="274"/>
      <c r="L149" s="276"/>
      <c r="M149" s="277"/>
      <c r="N149" s="276"/>
      <c r="O149" s="277"/>
      <c r="P149" s="278"/>
    </row>
    <row r="150" spans="6:16">
      <c r="F150" s="247"/>
      <c r="G150" s="232"/>
      <c r="H150" s="248"/>
      <c r="I150" s="248"/>
      <c r="J150" s="569" t="s">
        <v>556</v>
      </c>
      <c r="K150" s="232"/>
      <c r="L150" s="249"/>
      <c r="M150" s="250"/>
      <c r="N150" s="249"/>
      <c r="O150" s="250"/>
      <c r="P150" s="217">
        <f>SUBTOTAL(9,P151:P153)</f>
        <v>0</v>
      </c>
    </row>
    <row r="151" spans="6:16">
      <c r="F151" s="521">
        <v>1</v>
      </c>
      <c r="G151" s="522" t="s">
        <v>162</v>
      </c>
      <c r="H151" s="523" t="s">
        <v>557</v>
      </c>
      <c r="I151" s="523"/>
      <c r="J151" s="568" t="s">
        <v>558</v>
      </c>
      <c r="K151" s="522" t="s">
        <v>45</v>
      </c>
      <c r="L151" s="536">
        <v>224</v>
      </c>
      <c r="M151" s="537">
        <v>0</v>
      </c>
      <c r="N151" s="536">
        <f>L151*(1+M151/100)</f>
        <v>224</v>
      </c>
      <c r="O151" s="537"/>
      <c r="P151" s="458">
        <f>N151*O151</f>
        <v>0</v>
      </c>
    </row>
    <row r="152" spans="6:16" ht="36">
      <c r="F152" s="521">
        <v>2</v>
      </c>
      <c r="G152" s="522" t="s">
        <v>162</v>
      </c>
      <c r="H152" s="523" t="s">
        <v>834</v>
      </c>
      <c r="I152" s="523"/>
      <c r="J152" s="568" t="s">
        <v>835</v>
      </c>
      <c r="K152" s="522" t="s">
        <v>90</v>
      </c>
      <c r="L152" s="536">
        <v>2</v>
      </c>
      <c r="M152" s="537">
        <v>0</v>
      </c>
      <c r="N152" s="536">
        <f>L152*(1+M152/100)</f>
        <v>2</v>
      </c>
      <c r="O152" s="537"/>
      <c r="P152" s="458">
        <f>N152*O152</f>
        <v>0</v>
      </c>
    </row>
    <row r="153" spans="6:16">
      <c r="F153" s="273"/>
      <c r="G153" s="274"/>
      <c r="H153" s="274"/>
      <c r="I153" s="274"/>
      <c r="J153" s="275"/>
      <c r="K153" s="274"/>
      <c r="L153" s="276"/>
      <c r="M153" s="277"/>
      <c r="N153" s="276"/>
      <c r="O153" s="277"/>
      <c r="P153" s="278"/>
    </row>
    <row r="154" spans="6:16">
      <c r="F154" s="247"/>
      <c r="G154" s="232"/>
      <c r="H154" s="248"/>
      <c r="I154" s="248"/>
      <c r="J154" s="248" t="s">
        <v>575</v>
      </c>
      <c r="K154" s="232"/>
      <c r="L154" s="249"/>
      <c r="M154" s="250"/>
      <c r="N154" s="249"/>
      <c r="O154" s="250"/>
      <c r="P154" s="217">
        <f>SUBTOTAL(9,P155:P157)</f>
        <v>0</v>
      </c>
    </row>
    <row r="155" spans="6:16" ht="24">
      <c r="F155" s="521">
        <v>1</v>
      </c>
      <c r="G155" s="522" t="s">
        <v>162</v>
      </c>
      <c r="H155" s="523" t="s">
        <v>580</v>
      </c>
      <c r="I155" s="523"/>
      <c r="J155" s="568" t="s">
        <v>581</v>
      </c>
      <c r="K155" s="522" t="s">
        <v>49</v>
      </c>
      <c r="L155" s="536">
        <v>15</v>
      </c>
      <c r="M155" s="537"/>
      <c r="N155" s="536">
        <v>12</v>
      </c>
      <c r="O155" s="537"/>
      <c r="P155" s="458">
        <f>N155*O155</f>
        <v>0</v>
      </c>
    </row>
    <row r="156" spans="6:16">
      <c r="F156" s="263"/>
      <c r="G156" s="264"/>
      <c r="H156" s="264"/>
      <c r="I156" s="264"/>
      <c r="J156" s="571" t="s">
        <v>822</v>
      </c>
      <c r="K156" s="264"/>
      <c r="L156" s="266">
        <v>12</v>
      </c>
      <c r="M156" s="267"/>
      <c r="N156" s="268"/>
      <c r="O156" s="267"/>
      <c r="P156" s="269"/>
    </row>
    <row r="157" spans="6:16">
      <c r="F157" s="273"/>
      <c r="G157" s="274"/>
      <c r="H157" s="274"/>
      <c r="I157" s="274"/>
      <c r="J157" s="570"/>
      <c r="K157" s="274"/>
      <c r="L157" s="276"/>
      <c r="M157" s="277"/>
      <c r="N157" s="276"/>
      <c r="O157" s="277"/>
      <c r="P157" s="278"/>
    </row>
    <row r="158" spans="6:16">
      <c r="F158" s="247"/>
      <c r="G158" s="232"/>
      <c r="H158" s="248"/>
      <c r="I158" s="248"/>
      <c r="J158" s="569" t="s">
        <v>596</v>
      </c>
      <c r="K158" s="232"/>
      <c r="L158" s="249"/>
      <c r="M158" s="250"/>
      <c r="N158" s="249"/>
      <c r="O158" s="250"/>
      <c r="P158" s="217">
        <f>SUBTOTAL(9,P159:P160)</f>
        <v>0</v>
      </c>
    </row>
    <row r="159" spans="6:16">
      <c r="F159" s="521">
        <v>1</v>
      </c>
      <c r="G159" s="522" t="s">
        <v>42</v>
      </c>
      <c r="H159" s="523" t="s">
        <v>597</v>
      </c>
      <c r="I159" s="523"/>
      <c r="J159" s="568" t="s">
        <v>598</v>
      </c>
      <c r="K159" s="522" t="s">
        <v>599</v>
      </c>
      <c r="L159" s="536">
        <v>5</v>
      </c>
      <c r="M159" s="537"/>
      <c r="N159" s="536">
        <v>2</v>
      </c>
      <c r="O159" s="537"/>
      <c r="P159" s="458">
        <f>N159*O159</f>
        <v>0</v>
      </c>
    </row>
    <row r="160" spans="6:16">
      <c r="F160" s="273"/>
      <c r="G160" s="274"/>
      <c r="H160" s="274"/>
      <c r="I160" s="274"/>
      <c r="J160" s="570"/>
      <c r="K160" s="274"/>
      <c r="L160" s="276"/>
      <c r="M160" s="277"/>
      <c r="N160" s="276"/>
      <c r="O160" s="277"/>
      <c r="P160" s="278"/>
    </row>
    <row r="161" spans="6:16">
      <c r="F161" s="247"/>
      <c r="G161" s="232"/>
      <c r="H161" s="248"/>
      <c r="I161" s="248"/>
      <c r="J161" s="569" t="s">
        <v>601</v>
      </c>
      <c r="K161" s="232"/>
      <c r="L161" s="249"/>
      <c r="M161" s="250"/>
      <c r="N161" s="249"/>
      <c r="O161" s="250"/>
      <c r="P161" s="217">
        <f>SUBTOTAL(9,P162:P163)</f>
        <v>0</v>
      </c>
    </row>
    <row r="162" spans="6:16">
      <c r="F162" s="521">
        <v>6</v>
      </c>
      <c r="G162" s="522" t="s">
        <v>42</v>
      </c>
      <c r="H162" s="523" t="s">
        <v>613</v>
      </c>
      <c r="I162" s="523"/>
      <c r="J162" s="568" t="s">
        <v>614</v>
      </c>
      <c r="K162" s="522" t="s">
        <v>46</v>
      </c>
      <c r="L162" s="536">
        <v>7</v>
      </c>
      <c r="M162" s="537"/>
      <c r="N162" s="536">
        <f t="shared" ref="N162" si="32">L162*(1+M162/100)</f>
        <v>7</v>
      </c>
      <c r="O162" s="537"/>
      <c r="P162" s="458">
        <f t="shared" ref="P162" si="33">N162*O162</f>
        <v>0</v>
      </c>
    </row>
    <row r="163" spans="6:16">
      <c r="F163" s="273"/>
      <c r="G163" s="274"/>
      <c r="H163" s="274"/>
      <c r="I163" s="274"/>
      <c r="J163" s="570"/>
      <c r="K163" s="274"/>
      <c r="L163" s="276"/>
      <c r="M163" s="277"/>
      <c r="N163" s="276"/>
      <c r="O163" s="277"/>
      <c r="P163" s="278"/>
    </row>
    <row r="164" spans="6:16">
      <c r="F164" s="247"/>
      <c r="G164" s="232"/>
      <c r="H164" s="248"/>
      <c r="I164" s="248"/>
      <c r="J164" s="569" t="s">
        <v>617</v>
      </c>
      <c r="K164" s="232"/>
      <c r="L164" s="249"/>
      <c r="M164" s="250"/>
      <c r="N164" s="249"/>
      <c r="O164" s="250"/>
      <c r="P164" s="217">
        <f>SUBTOTAL(9,P165:P167)</f>
        <v>0</v>
      </c>
    </row>
    <row r="165" spans="6:16">
      <c r="F165" s="521">
        <v>1</v>
      </c>
      <c r="G165" s="522" t="s">
        <v>42</v>
      </c>
      <c r="H165" s="523" t="s">
        <v>623</v>
      </c>
      <c r="I165" s="523"/>
      <c r="J165" s="568" t="s">
        <v>624</v>
      </c>
      <c r="K165" s="522" t="s">
        <v>55</v>
      </c>
      <c r="L165" s="536">
        <v>8</v>
      </c>
      <c r="M165" s="537"/>
      <c r="N165" s="536">
        <v>2</v>
      </c>
      <c r="O165" s="537"/>
      <c r="P165" s="458">
        <f>N165*O165</f>
        <v>0</v>
      </c>
    </row>
    <row r="166" spans="6:16">
      <c r="F166" s="521">
        <v>2</v>
      </c>
      <c r="G166" s="522" t="s">
        <v>42</v>
      </c>
      <c r="H166" s="523" t="s">
        <v>625</v>
      </c>
      <c r="I166" s="523"/>
      <c r="J166" s="568" t="s">
        <v>626</v>
      </c>
      <c r="K166" s="522" t="s">
        <v>55</v>
      </c>
      <c r="L166" s="536">
        <v>4</v>
      </c>
      <c r="M166" s="537"/>
      <c r="N166" s="536">
        <v>2</v>
      </c>
      <c r="O166" s="537"/>
      <c r="P166" s="458">
        <f>N166*O166</f>
        <v>0</v>
      </c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G10" sqref="G10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124</v>
      </c>
      <c r="D2" s="615" t="s">
        <v>133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51</v>
      </c>
      <c r="B4" s="593"/>
      <c r="C4" s="609" t="s">
        <v>838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42039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05-UTa'!B41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H44"/>
  <sheetViews>
    <sheetView workbookViewId="0">
      <pane ySplit="7" topLeftCell="A20" activePane="bottomLeft" state="frozen"/>
      <selection activeCell="K29" sqref="K29"/>
      <selection pane="bottomLeft" activeCell="B38" sqref="B38"/>
    </sheetView>
  </sheetViews>
  <sheetFormatPr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255" width="9.140625" style="206"/>
    <col min="256" max="256" width="0" style="206" hidden="1" customWidth="1"/>
    <col min="257" max="257" width="80.7109375" style="206" customWidth="1"/>
    <col min="258" max="261" width="15.7109375" style="206" customWidth="1"/>
    <col min="262" max="511" width="9.140625" style="206"/>
    <col min="512" max="512" width="0" style="206" hidden="1" customWidth="1"/>
    <col min="513" max="513" width="80.7109375" style="206" customWidth="1"/>
    <col min="514" max="517" width="15.7109375" style="206" customWidth="1"/>
    <col min="518" max="767" width="9.140625" style="206"/>
    <col min="768" max="768" width="0" style="206" hidden="1" customWidth="1"/>
    <col min="769" max="769" width="80.7109375" style="206" customWidth="1"/>
    <col min="770" max="773" width="15.7109375" style="206" customWidth="1"/>
    <col min="774" max="1023" width="9.140625" style="206"/>
    <col min="1024" max="1024" width="0" style="206" hidden="1" customWidth="1"/>
    <col min="1025" max="1025" width="80.7109375" style="206" customWidth="1"/>
    <col min="1026" max="1029" width="15.7109375" style="206" customWidth="1"/>
    <col min="1030" max="1279" width="9.140625" style="206"/>
    <col min="1280" max="1280" width="0" style="206" hidden="1" customWidth="1"/>
    <col min="1281" max="1281" width="80.7109375" style="206" customWidth="1"/>
    <col min="1282" max="1285" width="15.7109375" style="206" customWidth="1"/>
    <col min="1286" max="1535" width="9.140625" style="206"/>
    <col min="1536" max="1536" width="0" style="206" hidden="1" customWidth="1"/>
    <col min="1537" max="1537" width="80.7109375" style="206" customWidth="1"/>
    <col min="1538" max="1541" width="15.7109375" style="206" customWidth="1"/>
    <col min="1542" max="1791" width="9.140625" style="206"/>
    <col min="1792" max="1792" width="0" style="206" hidden="1" customWidth="1"/>
    <col min="1793" max="1793" width="80.7109375" style="206" customWidth="1"/>
    <col min="1794" max="1797" width="15.7109375" style="206" customWidth="1"/>
    <col min="1798" max="2047" width="9.140625" style="206"/>
    <col min="2048" max="2048" width="0" style="206" hidden="1" customWidth="1"/>
    <col min="2049" max="2049" width="80.7109375" style="206" customWidth="1"/>
    <col min="2050" max="2053" width="15.7109375" style="206" customWidth="1"/>
    <col min="2054" max="2303" width="9.140625" style="206"/>
    <col min="2304" max="2304" width="0" style="206" hidden="1" customWidth="1"/>
    <col min="2305" max="2305" width="80.7109375" style="206" customWidth="1"/>
    <col min="2306" max="2309" width="15.7109375" style="206" customWidth="1"/>
    <col min="2310" max="2559" width="9.140625" style="206"/>
    <col min="2560" max="2560" width="0" style="206" hidden="1" customWidth="1"/>
    <col min="2561" max="2561" width="80.7109375" style="206" customWidth="1"/>
    <col min="2562" max="2565" width="15.7109375" style="206" customWidth="1"/>
    <col min="2566" max="2815" width="9.140625" style="206"/>
    <col min="2816" max="2816" width="0" style="206" hidden="1" customWidth="1"/>
    <col min="2817" max="2817" width="80.7109375" style="206" customWidth="1"/>
    <col min="2818" max="2821" width="15.7109375" style="206" customWidth="1"/>
    <col min="2822" max="3071" width="9.140625" style="206"/>
    <col min="3072" max="3072" width="0" style="206" hidden="1" customWidth="1"/>
    <col min="3073" max="3073" width="80.7109375" style="206" customWidth="1"/>
    <col min="3074" max="3077" width="15.7109375" style="206" customWidth="1"/>
    <col min="3078" max="3327" width="9.140625" style="206"/>
    <col min="3328" max="3328" width="0" style="206" hidden="1" customWidth="1"/>
    <col min="3329" max="3329" width="80.7109375" style="206" customWidth="1"/>
    <col min="3330" max="3333" width="15.7109375" style="206" customWidth="1"/>
    <col min="3334" max="3583" width="9.140625" style="206"/>
    <col min="3584" max="3584" width="0" style="206" hidden="1" customWidth="1"/>
    <col min="3585" max="3585" width="80.7109375" style="206" customWidth="1"/>
    <col min="3586" max="3589" width="15.7109375" style="206" customWidth="1"/>
    <col min="3590" max="3839" width="9.140625" style="206"/>
    <col min="3840" max="3840" width="0" style="206" hidden="1" customWidth="1"/>
    <col min="3841" max="3841" width="80.7109375" style="206" customWidth="1"/>
    <col min="3842" max="3845" width="15.7109375" style="206" customWidth="1"/>
    <col min="3846" max="4095" width="9.140625" style="206"/>
    <col min="4096" max="4096" width="0" style="206" hidden="1" customWidth="1"/>
    <col min="4097" max="4097" width="80.7109375" style="206" customWidth="1"/>
    <col min="4098" max="4101" width="15.7109375" style="206" customWidth="1"/>
    <col min="4102" max="4351" width="9.140625" style="206"/>
    <col min="4352" max="4352" width="0" style="206" hidden="1" customWidth="1"/>
    <col min="4353" max="4353" width="80.7109375" style="206" customWidth="1"/>
    <col min="4354" max="4357" width="15.7109375" style="206" customWidth="1"/>
    <col min="4358" max="4607" width="9.140625" style="206"/>
    <col min="4608" max="4608" width="0" style="206" hidden="1" customWidth="1"/>
    <col min="4609" max="4609" width="80.7109375" style="206" customWidth="1"/>
    <col min="4610" max="4613" width="15.7109375" style="206" customWidth="1"/>
    <col min="4614" max="4863" width="9.140625" style="206"/>
    <col min="4864" max="4864" width="0" style="206" hidden="1" customWidth="1"/>
    <col min="4865" max="4865" width="80.7109375" style="206" customWidth="1"/>
    <col min="4866" max="4869" width="15.7109375" style="206" customWidth="1"/>
    <col min="4870" max="5119" width="9.140625" style="206"/>
    <col min="5120" max="5120" width="0" style="206" hidden="1" customWidth="1"/>
    <col min="5121" max="5121" width="80.7109375" style="206" customWidth="1"/>
    <col min="5122" max="5125" width="15.7109375" style="206" customWidth="1"/>
    <col min="5126" max="5375" width="9.140625" style="206"/>
    <col min="5376" max="5376" width="0" style="206" hidden="1" customWidth="1"/>
    <col min="5377" max="5377" width="80.7109375" style="206" customWidth="1"/>
    <col min="5378" max="5381" width="15.7109375" style="206" customWidth="1"/>
    <col min="5382" max="5631" width="9.140625" style="206"/>
    <col min="5632" max="5632" width="0" style="206" hidden="1" customWidth="1"/>
    <col min="5633" max="5633" width="80.7109375" style="206" customWidth="1"/>
    <col min="5634" max="5637" width="15.7109375" style="206" customWidth="1"/>
    <col min="5638" max="5887" width="9.140625" style="206"/>
    <col min="5888" max="5888" width="0" style="206" hidden="1" customWidth="1"/>
    <col min="5889" max="5889" width="80.7109375" style="206" customWidth="1"/>
    <col min="5890" max="5893" width="15.7109375" style="206" customWidth="1"/>
    <col min="5894" max="6143" width="9.140625" style="206"/>
    <col min="6144" max="6144" width="0" style="206" hidden="1" customWidth="1"/>
    <col min="6145" max="6145" width="80.7109375" style="206" customWidth="1"/>
    <col min="6146" max="6149" width="15.7109375" style="206" customWidth="1"/>
    <col min="6150" max="6399" width="9.140625" style="206"/>
    <col min="6400" max="6400" width="0" style="206" hidden="1" customWidth="1"/>
    <col min="6401" max="6401" width="80.7109375" style="206" customWidth="1"/>
    <col min="6402" max="6405" width="15.7109375" style="206" customWidth="1"/>
    <col min="6406" max="6655" width="9.140625" style="206"/>
    <col min="6656" max="6656" width="0" style="206" hidden="1" customWidth="1"/>
    <col min="6657" max="6657" width="80.7109375" style="206" customWidth="1"/>
    <col min="6658" max="6661" width="15.7109375" style="206" customWidth="1"/>
    <col min="6662" max="6911" width="9.140625" style="206"/>
    <col min="6912" max="6912" width="0" style="206" hidden="1" customWidth="1"/>
    <col min="6913" max="6913" width="80.7109375" style="206" customWidth="1"/>
    <col min="6914" max="6917" width="15.7109375" style="206" customWidth="1"/>
    <col min="6918" max="7167" width="9.140625" style="206"/>
    <col min="7168" max="7168" width="0" style="206" hidden="1" customWidth="1"/>
    <col min="7169" max="7169" width="80.7109375" style="206" customWidth="1"/>
    <col min="7170" max="7173" width="15.7109375" style="206" customWidth="1"/>
    <col min="7174" max="7423" width="9.140625" style="206"/>
    <col min="7424" max="7424" width="0" style="206" hidden="1" customWidth="1"/>
    <col min="7425" max="7425" width="80.7109375" style="206" customWidth="1"/>
    <col min="7426" max="7429" width="15.7109375" style="206" customWidth="1"/>
    <col min="7430" max="7679" width="9.140625" style="206"/>
    <col min="7680" max="7680" width="0" style="206" hidden="1" customWidth="1"/>
    <col min="7681" max="7681" width="80.7109375" style="206" customWidth="1"/>
    <col min="7682" max="7685" width="15.7109375" style="206" customWidth="1"/>
    <col min="7686" max="7935" width="9.140625" style="206"/>
    <col min="7936" max="7936" width="0" style="206" hidden="1" customWidth="1"/>
    <col min="7937" max="7937" width="80.7109375" style="206" customWidth="1"/>
    <col min="7938" max="7941" width="15.7109375" style="206" customWidth="1"/>
    <col min="7942" max="8191" width="9.140625" style="206"/>
    <col min="8192" max="8192" width="0" style="206" hidden="1" customWidth="1"/>
    <col min="8193" max="8193" width="80.7109375" style="206" customWidth="1"/>
    <col min="8194" max="8197" width="15.7109375" style="206" customWidth="1"/>
    <col min="8198" max="8447" width="9.140625" style="206"/>
    <col min="8448" max="8448" width="0" style="206" hidden="1" customWidth="1"/>
    <col min="8449" max="8449" width="80.7109375" style="206" customWidth="1"/>
    <col min="8450" max="8453" width="15.7109375" style="206" customWidth="1"/>
    <col min="8454" max="8703" width="9.140625" style="206"/>
    <col min="8704" max="8704" width="0" style="206" hidden="1" customWidth="1"/>
    <col min="8705" max="8705" width="80.7109375" style="206" customWidth="1"/>
    <col min="8706" max="8709" width="15.7109375" style="206" customWidth="1"/>
    <col min="8710" max="8959" width="9.140625" style="206"/>
    <col min="8960" max="8960" width="0" style="206" hidden="1" customWidth="1"/>
    <col min="8961" max="8961" width="80.7109375" style="206" customWidth="1"/>
    <col min="8962" max="8965" width="15.7109375" style="206" customWidth="1"/>
    <col min="8966" max="9215" width="9.140625" style="206"/>
    <col min="9216" max="9216" width="0" style="206" hidden="1" customWidth="1"/>
    <col min="9217" max="9217" width="80.7109375" style="206" customWidth="1"/>
    <col min="9218" max="9221" width="15.7109375" style="206" customWidth="1"/>
    <col min="9222" max="9471" width="9.140625" style="206"/>
    <col min="9472" max="9472" width="0" style="206" hidden="1" customWidth="1"/>
    <col min="9473" max="9473" width="80.7109375" style="206" customWidth="1"/>
    <col min="9474" max="9477" width="15.7109375" style="206" customWidth="1"/>
    <col min="9478" max="9727" width="9.140625" style="206"/>
    <col min="9728" max="9728" width="0" style="206" hidden="1" customWidth="1"/>
    <col min="9729" max="9729" width="80.7109375" style="206" customWidth="1"/>
    <col min="9730" max="9733" width="15.7109375" style="206" customWidth="1"/>
    <col min="9734" max="9983" width="9.140625" style="206"/>
    <col min="9984" max="9984" width="0" style="206" hidden="1" customWidth="1"/>
    <col min="9985" max="9985" width="80.7109375" style="206" customWidth="1"/>
    <col min="9986" max="9989" width="15.7109375" style="206" customWidth="1"/>
    <col min="9990" max="10239" width="9.140625" style="206"/>
    <col min="10240" max="10240" width="0" style="206" hidden="1" customWidth="1"/>
    <col min="10241" max="10241" width="80.7109375" style="206" customWidth="1"/>
    <col min="10242" max="10245" width="15.7109375" style="206" customWidth="1"/>
    <col min="10246" max="10495" width="9.140625" style="206"/>
    <col min="10496" max="10496" width="0" style="206" hidden="1" customWidth="1"/>
    <col min="10497" max="10497" width="80.7109375" style="206" customWidth="1"/>
    <col min="10498" max="10501" width="15.7109375" style="206" customWidth="1"/>
    <col min="10502" max="10751" width="9.140625" style="206"/>
    <col min="10752" max="10752" width="0" style="206" hidden="1" customWidth="1"/>
    <col min="10753" max="10753" width="80.7109375" style="206" customWidth="1"/>
    <col min="10754" max="10757" width="15.7109375" style="206" customWidth="1"/>
    <col min="10758" max="11007" width="9.140625" style="206"/>
    <col min="11008" max="11008" width="0" style="206" hidden="1" customWidth="1"/>
    <col min="11009" max="11009" width="80.7109375" style="206" customWidth="1"/>
    <col min="11010" max="11013" width="15.7109375" style="206" customWidth="1"/>
    <col min="11014" max="11263" width="9.140625" style="206"/>
    <col min="11264" max="11264" width="0" style="206" hidden="1" customWidth="1"/>
    <col min="11265" max="11265" width="80.7109375" style="206" customWidth="1"/>
    <col min="11266" max="11269" width="15.7109375" style="206" customWidth="1"/>
    <col min="11270" max="11519" width="9.140625" style="206"/>
    <col min="11520" max="11520" width="0" style="206" hidden="1" customWidth="1"/>
    <col min="11521" max="11521" width="80.7109375" style="206" customWidth="1"/>
    <col min="11522" max="11525" width="15.7109375" style="206" customWidth="1"/>
    <col min="11526" max="11775" width="9.140625" style="206"/>
    <col min="11776" max="11776" width="0" style="206" hidden="1" customWidth="1"/>
    <col min="11777" max="11777" width="80.7109375" style="206" customWidth="1"/>
    <col min="11778" max="11781" width="15.7109375" style="206" customWidth="1"/>
    <col min="11782" max="12031" width="9.140625" style="206"/>
    <col min="12032" max="12032" width="0" style="206" hidden="1" customWidth="1"/>
    <col min="12033" max="12033" width="80.7109375" style="206" customWidth="1"/>
    <col min="12034" max="12037" width="15.7109375" style="206" customWidth="1"/>
    <col min="12038" max="12287" width="9.140625" style="206"/>
    <col min="12288" max="12288" width="0" style="206" hidden="1" customWidth="1"/>
    <col min="12289" max="12289" width="80.7109375" style="206" customWidth="1"/>
    <col min="12290" max="12293" width="15.7109375" style="206" customWidth="1"/>
    <col min="12294" max="12543" width="9.140625" style="206"/>
    <col min="12544" max="12544" width="0" style="206" hidden="1" customWidth="1"/>
    <col min="12545" max="12545" width="80.7109375" style="206" customWidth="1"/>
    <col min="12546" max="12549" width="15.7109375" style="206" customWidth="1"/>
    <col min="12550" max="12799" width="9.140625" style="206"/>
    <col min="12800" max="12800" width="0" style="206" hidden="1" customWidth="1"/>
    <col min="12801" max="12801" width="80.7109375" style="206" customWidth="1"/>
    <col min="12802" max="12805" width="15.7109375" style="206" customWidth="1"/>
    <col min="12806" max="13055" width="9.140625" style="206"/>
    <col min="13056" max="13056" width="0" style="206" hidden="1" customWidth="1"/>
    <col min="13057" max="13057" width="80.7109375" style="206" customWidth="1"/>
    <col min="13058" max="13061" width="15.7109375" style="206" customWidth="1"/>
    <col min="13062" max="13311" width="9.140625" style="206"/>
    <col min="13312" max="13312" width="0" style="206" hidden="1" customWidth="1"/>
    <col min="13313" max="13313" width="80.7109375" style="206" customWidth="1"/>
    <col min="13314" max="13317" width="15.7109375" style="206" customWidth="1"/>
    <col min="13318" max="13567" width="9.140625" style="206"/>
    <col min="13568" max="13568" width="0" style="206" hidden="1" customWidth="1"/>
    <col min="13569" max="13569" width="80.7109375" style="206" customWidth="1"/>
    <col min="13570" max="13573" width="15.7109375" style="206" customWidth="1"/>
    <col min="13574" max="13823" width="9.140625" style="206"/>
    <col min="13824" max="13824" width="0" style="206" hidden="1" customWidth="1"/>
    <col min="13825" max="13825" width="80.7109375" style="206" customWidth="1"/>
    <col min="13826" max="13829" width="15.7109375" style="206" customWidth="1"/>
    <col min="13830" max="14079" width="9.140625" style="206"/>
    <col min="14080" max="14080" width="0" style="206" hidden="1" customWidth="1"/>
    <col min="14081" max="14081" width="80.7109375" style="206" customWidth="1"/>
    <col min="14082" max="14085" width="15.7109375" style="206" customWidth="1"/>
    <col min="14086" max="14335" width="9.140625" style="206"/>
    <col min="14336" max="14336" width="0" style="206" hidden="1" customWidth="1"/>
    <col min="14337" max="14337" width="80.7109375" style="206" customWidth="1"/>
    <col min="14338" max="14341" width="15.7109375" style="206" customWidth="1"/>
    <col min="14342" max="14591" width="9.140625" style="206"/>
    <col min="14592" max="14592" width="0" style="206" hidden="1" customWidth="1"/>
    <col min="14593" max="14593" width="80.7109375" style="206" customWidth="1"/>
    <col min="14594" max="14597" width="15.7109375" style="206" customWidth="1"/>
    <col min="14598" max="14847" width="9.140625" style="206"/>
    <col min="14848" max="14848" width="0" style="206" hidden="1" customWidth="1"/>
    <col min="14849" max="14849" width="80.7109375" style="206" customWidth="1"/>
    <col min="14850" max="14853" width="15.7109375" style="206" customWidth="1"/>
    <col min="14854" max="15103" width="9.140625" style="206"/>
    <col min="15104" max="15104" width="0" style="206" hidden="1" customWidth="1"/>
    <col min="15105" max="15105" width="80.7109375" style="206" customWidth="1"/>
    <col min="15106" max="15109" width="15.7109375" style="206" customWidth="1"/>
    <col min="15110" max="15359" width="9.140625" style="206"/>
    <col min="15360" max="15360" width="0" style="206" hidden="1" customWidth="1"/>
    <col min="15361" max="15361" width="80.7109375" style="206" customWidth="1"/>
    <col min="15362" max="15365" width="15.7109375" style="206" customWidth="1"/>
    <col min="15366" max="15615" width="9.140625" style="206"/>
    <col min="15616" max="15616" width="0" style="206" hidden="1" customWidth="1"/>
    <col min="15617" max="15617" width="80.7109375" style="206" customWidth="1"/>
    <col min="15618" max="15621" width="15.7109375" style="206" customWidth="1"/>
    <col min="15622" max="15871" width="9.140625" style="206"/>
    <col min="15872" max="15872" width="0" style="206" hidden="1" customWidth="1"/>
    <col min="15873" max="15873" width="80.7109375" style="206" customWidth="1"/>
    <col min="15874" max="15877" width="15.7109375" style="206" customWidth="1"/>
    <col min="15878" max="16127" width="9.140625" style="206"/>
    <col min="16128" max="16128" width="0" style="206" hidden="1" customWidth="1"/>
    <col min="16129" max="16129" width="80.7109375" style="206" customWidth="1"/>
    <col min="16130" max="16133" width="15.7109375" style="206" customWidth="1"/>
    <col min="16134" max="16384" width="9.140625" style="206"/>
  </cols>
  <sheetData>
    <row r="1" spans="1:8" ht="15.75">
      <c r="A1" s="71" t="s">
        <v>134</v>
      </c>
      <c r="B1" s="72"/>
    </row>
    <row r="2" spans="1:8" ht="29.25" customHeight="1">
      <c r="A2" s="638" t="s">
        <v>125</v>
      </c>
      <c r="B2" s="638"/>
    </row>
    <row r="3" spans="1:8" ht="15">
      <c r="A3" s="71" t="s">
        <v>631</v>
      </c>
      <c r="B3" s="172"/>
    </row>
    <row r="4" spans="1:8" ht="15">
      <c r="A4" s="579" t="s">
        <v>1759</v>
      </c>
      <c r="B4" s="579"/>
    </row>
    <row r="5" spans="1:8" ht="15.75" customHeight="1">
      <c r="A5" s="71" t="s">
        <v>632</v>
      </c>
      <c r="B5" s="172"/>
      <c r="C5" s="203"/>
      <c r="D5" s="204"/>
      <c r="E5" s="202"/>
      <c r="F5" s="205"/>
    </row>
    <row r="6" spans="1:8" ht="14.25" customHeight="1">
      <c r="A6" s="579" t="s">
        <v>838</v>
      </c>
      <c r="B6" s="579"/>
      <c r="C6" s="203"/>
      <c r="D6" s="204"/>
      <c r="E6" s="202"/>
      <c r="F6" s="205"/>
    </row>
    <row r="7" spans="1:8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8">
      <c r="A8" s="209"/>
      <c r="B8" s="210"/>
      <c r="C8" s="210"/>
      <c r="D8" s="210"/>
      <c r="E8" s="210"/>
      <c r="F8" s="208"/>
    </row>
    <row r="9" spans="1:8" s="211" customFormat="1" ht="15.75" customHeight="1">
      <c r="A9" s="212" t="str">
        <f>IF('[7]Položky SO 05-UTa'!$J$9=0,"",'[7]Položky SO 05-UTa'!$J$9)</f>
        <v>SO5-UT: SO5-UT - KOTELNA - AS-PO</v>
      </c>
      <c r="B9" s="213">
        <f>'Položky SO 05-UTa'!P9</f>
        <v>0</v>
      </c>
      <c r="C9" s="214">
        <f>IF('[7]Položky SO 05-UTa'!$R$9=0,"",'[7]Položky SO 05-UTa'!$R$9)</f>
        <v>1.0610289183299997</v>
      </c>
      <c r="D9" s="213">
        <f>IF('[7]Položky SO 05-UTa'!$V$9=0,"",'[7]Položky SO 05-UTa'!$V$9)</f>
        <v>196221.43581594652</v>
      </c>
      <c r="E9" s="213">
        <f>IF('[7]Položky SO 05-UTa'!$W$9=0,"",'[7]Položky SO 05-UTa'!$W$9)</f>
        <v>1130609.2254156915</v>
      </c>
      <c r="H9" s="213"/>
    </row>
    <row r="10" spans="1:8" s="215" customFormat="1" ht="15" customHeight="1" outlineLevel="1">
      <c r="A10" s="216" t="str">
        <f>IF('[7]Položky SO 05-UTa'!$J$10=0,"",'[7]Položky SO 05-UTa'!$J$10)</f>
        <v>023: Potrubí</v>
      </c>
      <c r="B10" s="217">
        <f>'Položky SO 05-UTa'!P10</f>
        <v>0</v>
      </c>
      <c r="C10" s="218">
        <f>IF('[7]Položky SO 05-UTa'!$R$10=0,"",'[7]Položky SO 05-UTa'!$R$10)</f>
        <v>1.6E-2</v>
      </c>
      <c r="D10" s="217">
        <f>IF('[7]Položky SO 05-UTa'!$V$10=0,"",'[7]Položky SO 05-UTa'!$V$10)</f>
        <v>3318</v>
      </c>
      <c r="E10" s="217">
        <f>IF('[7]Položky SO 05-UTa'!$W$10=0,"",'[7]Položky SO 05-UTa'!$W$10)</f>
        <v>19118</v>
      </c>
      <c r="H10" s="217"/>
    </row>
    <row r="11" spans="1:8" s="215" customFormat="1" ht="15" customHeight="1" outlineLevel="1">
      <c r="A11" s="216" t="str">
        <f>IF('[7]Položky SO 05-UTa'!$J$14=0,"",'[7]Položky SO 05-UTa'!$J$14)</f>
        <v>099: Přesun hmot HSV</v>
      </c>
      <c r="B11" s="217">
        <f>'Položky SO 05-UTa'!P14</f>
        <v>0</v>
      </c>
      <c r="C11" s="218" t="str">
        <f>IF('[7]Položky SO 05-UTa'!$R$14=0,"",'[7]Položky SO 05-UTa'!$R$14)</f>
        <v/>
      </c>
      <c r="D11" s="217">
        <f>IF('[7]Položky SO 05-UTa'!$V$14=0,"",'[7]Položky SO 05-UTa'!$V$14)</f>
        <v>626.712492</v>
      </c>
      <c r="E11" s="217">
        <f>IF('[7]Položky SO 05-UTa'!$W$14=0,"",'[7]Položky SO 05-UTa'!$W$14)</f>
        <v>3611.0576920000003</v>
      </c>
      <c r="H11" s="217"/>
    </row>
    <row r="12" spans="1:8" s="215" customFormat="1" ht="15" customHeight="1" outlineLevel="1">
      <c r="A12" s="216" t="str">
        <f>IF('[7]Položky SO 05-UTa'!$J$34=0,"",'[7]Položky SO 05-UTa'!$J$34)</f>
        <v>713: Izolace tepelné</v>
      </c>
      <c r="B12" s="217">
        <f>'Položky SO 05-UTa'!P34</f>
        <v>0</v>
      </c>
      <c r="C12" s="218">
        <f>IF('[7]Položky SO 05-UTa'!$R$34=0,"",'[7]Položky SO 05-UTa'!$R$34)</f>
        <v>0.13896551832999998</v>
      </c>
      <c r="D12" s="217">
        <f>IF('[7]Položky SO 05-UTa'!$V$34=0,"",'[7]Položky SO 05-UTa'!$V$34)</f>
        <v>2027.4913545064501</v>
      </c>
      <c r="E12" s="217">
        <f>IF('[7]Položky SO 05-UTa'!$W$34=0,"",'[7]Položky SO 05-UTa'!$W$34)</f>
        <v>11682.212090251451</v>
      </c>
      <c r="H12" s="217"/>
    </row>
    <row r="13" spans="1:8" s="215" customFormat="1" ht="15" customHeight="1" outlineLevel="1">
      <c r="A13" s="216" t="str">
        <f>IF('[7]Položky SO 05-UTa'!$J$60=0,"",'[7]Položky SO 05-UTa'!$J$60)</f>
        <v>731: Ústřední vytápění - kotelny</v>
      </c>
      <c r="B13" s="217">
        <f>'Položky SO 05-UTa'!P60</f>
        <v>0</v>
      </c>
      <c r="C13" s="218">
        <f>IF('[7]Položky SO 05-UTa'!$R$60=0,"",'[7]Položky SO 05-UTa'!$R$60)</f>
        <v>0.4216700000000001</v>
      </c>
      <c r="D13" s="217">
        <f>IF('[7]Položky SO 05-UTa'!$V$60=0,"",'[7]Položky SO 05-UTa'!$V$60)</f>
        <v>133475.73300599999</v>
      </c>
      <c r="E13" s="217">
        <f>IF('[7]Položky SO 05-UTa'!$W$60=0,"",'[7]Položky SO 05-UTa'!$W$60)</f>
        <v>769074.46160599997</v>
      </c>
      <c r="H13" s="217"/>
    </row>
    <row r="14" spans="1:8" s="215" customFormat="1" ht="15" customHeight="1" outlineLevel="1">
      <c r="A14" s="216" t="str">
        <f>IF('[7]Položky SO 05-UTa'!$J$76=0,"",'[7]Položky SO 05-UTa'!$J$76)</f>
        <v>732: Ústřední vytápění - strojovny</v>
      </c>
      <c r="B14" s="217">
        <f>'Položky SO 05-UTa'!P76</f>
        <v>0</v>
      </c>
      <c r="C14" s="218">
        <f>IF('[7]Položky SO 05-UTa'!$R$76=0,"",'[7]Položky SO 05-UTa'!$R$76)</f>
        <v>0.23059600000000002</v>
      </c>
      <c r="D14" s="217">
        <f>IF('[7]Položky SO 05-UTa'!$V$76=0,"",'[7]Položky SO 05-UTa'!$V$76)</f>
        <v>20849.842104839998</v>
      </c>
      <c r="E14" s="217">
        <f>IF('[7]Položky SO 05-UTa'!$W$76=0,"",'[7]Položky SO 05-UTa'!$W$76)</f>
        <v>120134.80450884</v>
      </c>
      <c r="H14" s="217"/>
    </row>
    <row r="15" spans="1:8" s="215" customFormat="1" ht="15" customHeight="1" outlineLevel="1">
      <c r="A15" s="216" t="str">
        <f>IF('[7]Položky SO 05-UTa'!$J$95=0,"",'[7]Položky SO 05-UTa'!$J$95)</f>
        <v>733: Ústřední vytápění - rozvodné potrubí</v>
      </c>
      <c r="B15" s="217">
        <f>'Položky SO 05-UTa'!P95</f>
        <v>0</v>
      </c>
      <c r="C15" s="218">
        <f>IF('[7]Položky SO 05-UTa'!$R$95=0,"",'[7]Položky SO 05-UTa'!$R$95)</f>
        <v>0.13074</v>
      </c>
      <c r="D15" s="217">
        <f>IF('[7]Položky SO 05-UTa'!$V$95=0,"",'[7]Položky SO 05-UTa'!$V$95)</f>
        <v>2647.7997</v>
      </c>
      <c r="E15" s="217">
        <f>IF('[7]Položky SO 05-UTa'!$W$95=0,"",'[7]Položky SO 05-UTa'!$W$95)</f>
        <v>15256.369699999999</v>
      </c>
      <c r="H15" s="217"/>
    </row>
    <row r="16" spans="1:8" s="215" customFormat="1" ht="15" customHeight="1" outlineLevel="1">
      <c r="A16" s="216" t="str">
        <f>IF('[7]Položky SO 05-UTa'!$J$112=0,"",'[7]Položky SO 05-UTa'!$J$112)</f>
        <v>734: Ústřední vytápění - armatury</v>
      </c>
      <c r="B16" s="217">
        <f>'Položky SO 05-UTa'!P112</f>
        <v>0</v>
      </c>
      <c r="C16" s="218">
        <f>IF('[7]Položky SO 05-UTa'!$R$112=0,"",'[7]Položky SO 05-UTa'!$R$112)</f>
        <v>0.11811999999999999</v>
      </c>
      <c r="D16" s="217">
        <f>IF('[7]Položky SO 05-UTa'!$V$112=0,"",'[7]Položky SO 05-UTa'!$V$112)</f>
        <v>18232.361418599998</v>
      </c>
      <c r="E16" s="217">
        <f>IF('[7]Položky SO 05-UTa'!$W$112=0,"",'[7]Položky SO 05-UTa'!$W$112)</f>
        <v>105053.13007859999</v>
      </c>
      <c r="H16" s="217"/>
    </row>
    <row r="17" spans="1:8" s="215" customFormat="1" ht="15" customHeight="1" outlineLevel="1">
      <c r="A17" s="216" t="str">
        <f>IF('[7]Položky SO 05-UTa'!$J$157=0,"",'[7]Položky SO 05-UTa'!$J$157)</f>
        <v>783: Nátěry</v>
      </c>
      <c r="B17" s="217">
        <f>'Položky SO 05-UTa'!P157</f>
        <v>0</v>
      </c>
      <c r="C17" s="218">
        <f>IF('[7]Položky SO 05-UTa'!$R$157=0,"",'[7]Položky SO 05-UTa'!$R$157)</f>
        <v>4.9373999999999998E-3</v>
      </c>
      <c r="D17" s="217">
        <f>IF('[7]Položky SO 05-UTa'!$V$157=0,"",'[7]Položky SO 05-UTa'!$V$157)</f>
        <v>416.15573999999998</v>
      </c>
      <c r="E17" s="217">
        <f>IF('[7]Položky SO 05-UTa'!$W$157=0,"",'[7]Položky SO 05-UTa'!$W$157)</f>
        <v>2397.8497400000001</v>
      </c>
      <c r="H17" s="217"/>
    </row>
    <row r="18" spans="1:8" s="215" customFormat="1" ht="15" customHeight="1" outlineLevel="1">
      <c r="A18" s="216" t="str">
        <f>IF('[7]Položky SO 05-UTa'!$J$170=0,"",'[7]Položky SO 05-UTa'!$J$170)</f>
        <v>V01: Průzkumné, geodetické a projektové práce</v>
      </c>
      <c r="B18" s="217">
        <f>'Položky SO 05-UTa'!P170</f>
        <v>0</v>
      </c>
      <c r="C18" s="218" t="str">
        <f>IF('[7]Položky SO 05-UTa'!$R$170=0,"",'[7]Položky SO 05-UTa'!$R$170)</f>
        <v/>
      </c>
      <c r="D18" s="217">
        <f>IF('[7]Položky SO 05-UTa'!$V$170=0,"",'[7]Položky SO 05-UTa'!$V$170)</f>
        <v>1575</v>
      </c>
      <c r="E18" s="217">
        <f>IF('[7]Položky SO 05-UTa'!$W$170=0,"",'[7]Položky SO 05-UTa'!$W$170)</f>
        <v>9075</v>
      </c>
      <c r="H18" s="217"/>
    </row>
    <row r="19" spans="1:8" s="215" customFormat="1" ht="15" customHeight="1" outlineLevel="1">
      <c r="A19" s="216" t="str">
        <f>IF('[7]Položky SO 05-UTa'!$J$173=0,"",'[7]Položky SO 05-UTa'!$J$173)</f>
        <v>V03: Zařízení staveniště</v>
      </c>
      <c r="B19" s="217">
        <f>'Položky SO 05-UTa'!P173</f>
        <v>0</v>
      </c>
      <c r="C19" s="218" t="str">
        <f>IF('[7]Položky SO 05-UTa'!$R$173=0,"",'[7]Položky SO 05-UTa'!$R$173)</f>
        <v/>
      </c>
      <c r="D19" s="217">
        <f>IF('[7]Položky SO 05-UTa'!$V$173=0,"",'[7]Položky SO 05-UTa'!$V$173)</f>
        <v>1227.24</v>
      </c>
      <c r="E19" s="217">
        <f>IF('[7]Položky SO 05-UTa'!$W$173=0,"",'[7]Položky SO 05-UTa'!$W$173)</f>
        <v>7071.24</v>
      </c>
      <c r="H19" s="217"/>
    </row>
    <row r="20" spans="1:8" s="215" customFormat="1" ht="15" customHeight="1" outlineLevel="1">
      <c r="A20" s="216" t="str">
        <f>IF('[7]Položky SO 05-UTa'!$J$176=0,"",'[7]Položky SO 05-UTa'!$J$176)</f>
        <v>V04: Inženýrská činnost</v>
      </c>
      <c r="B20" s="217">
        <f>'Položky SO 05-UTa'!P176</f>
        <v>0</v>
      </c>
      <c r="C20" s="218" t="str">
        <f>IF('[7]Položky SO 05-UTa'!$R$176=0,"",'[7]Položky SO 05-UTa'!$R$176)</f>
        <v/>
      </c>
      <c r="D20" s="217">
        <f>IF('[7]Položky SO 05-UTa'!$V$176=0,"",'[7]Položky SO 05-UTa'!$V$176)</f>
        <v>8255.1</v>
      </c>
      <c r="E20" s="217">
        <f>IF('[7]Položky SO 05-UTa'!$W$176=0,"",'[7]Položky SO 05-UTa'!$W$176)</f>
        <v>47565.100000000006</v>
      </c>
      <c r="H20" s="217"/>
    </row>
    <row r="21" spans="1:8" s="215" customFormat="1" ht="15" customHeight="1" outlineLevel="1">
      <c r="A21" s="216" t="str">
        <f>IF('[7]Položky SO 05-UTa'!$J$185=0,"",'[7]Položky SO 05-UTa'!$J$185)</f>
        <v>V09: Ostatní náklady</v>
      </c>
      <c r="B21" s="217">
        <f>'Položky SO 05-UTa'!P185</f>
        <v>0</v>
      </c>
      <c r="C21" s="218" t="str">
        <f>IF('[7]Položky SO 05-UTa'!$R$185=0,"",'[7]Položky SO 05-UTa'!$R$185)</f>
        <v/>
      </c>
      <c r="D21" s="217">
        <f>IF('[7]Položky SO 05-UTa'!$V$185=0,"",'[7]Položky SO 05-UTa'!$V$185)</f>
        <v>3570</v>
      </c>
      <c r="E21" s="217">
        <f>IF('[7]Položky SO 05-UTa'!$W$185=0,"",'[7]Položky SO 05-UTa'!$W$185)</f>
        <v>20570</v>
      </c>
      <c r="H21" s="217"/>
    </row>
    <row r="22" spans="1:8" ht="13.5" outlineLevel="1" thickBot="1">
      <c r="A22" s="219"/>
    </row>
    <row r="23" spans="1:8" s="220" customFormat="1" ht="15">
      <c r="A23" s="221" t="s">
        <v>139</v>
      </c>
      <c r="B23" s="222">
        <f>SUBTOTAL(9,B9:B22)/2</f>
        <v>0</v>
      </c>
      <c r="C23" s="223"/>
      <c r="D23" s="224"/>
      <c r="E23" s="224"/>
    </row>
    <row r="24" spans="1:8" s="220" customFormat="1" ht="15">
      <c r="A24" s="575"/>
      <c r="B24" s="576"/>
      <c r="C24" s="577"/>
      <c r="D24" s="578"/>
      <c r="E24" s="578"/>
    </row>
    <row r="25" spans="1:8" s="220" customFormat="1" ht="15">
      <c r="A25" s="575"/>
      <c r="B25" s="576"/>
      <c r="C25" s="577"/>
      <c r="D25" s="578"/>
      <c r="E25" s="578"/>
    </row>
    <row r="26" spans="1:8" s="220" customFormat="1" ht="14.25">
      <c r="A26" s="212" t="s">
        <v>1977</v>
      </c>
      <c r="B26" s="213">
        <f>'Položky SO 05-UTa'!P193</f>
        <v>0</v>
      </c>
      <c r="C26" s="577"/>
      <c r="D26" s="578"/>
      <c r="E26" s="578"/>
    </row>
    <row r="27" spans="1:8" s="220" customFormat="1" ht="14.25">
      <c r="A27" s="569" t="s">
        <v>156</v>
      </c>
      <c r="B27" s="217">
        <f>'Položky SO 05-UTa'!P194</f>
        <v>0</v>
      </c>
      <c r="C27" s="577"/>
      <c r="D27" s="578"/>
      <c r="E27" s="578"/>
    </row>
    <row r="28" spans="1:8" s="220" customFormat="1" ht="14.25">
      <c r="A28" s="569" t="s">
        <v>171</v>
      </c>
      <c r="B28" s="217">
        <f>'Položky SO 05-UTa'!P199</f>
        <v>0</v>
      </c>
      <c r="C28" s="577"/>
      <c r="D28" s="578"/>
      <c r="E28" s="578"/>
    </row>
    <row r="29" spans="1:8" s="220" customFormat="1" ht="14.25">
      <c r="A29" s="569" t="s">
        <v>199</v>
      </c>
      <c r="B29" s="217">
        <f>'Položky SO 05-UTa'!P203</f>
        <v>0</v>
      </c>
      <c r="C29" s="577"/>
      <c r="D29" s="578"/>
      <c r="E29" s="578"/>
    </row>
    <row r="30" spans="1:8" s="220" customFormat="1" ht="14.25">
      <c r="A30" s="569" t="s">
        <v>412</v>
      </c>
      <c r="B30" s="217">
        <f>'Položky SO 05-UTa'!P326</f>
        <v>0</v>
      </c>
      <c r="C30" s="577"/>
      <c r="D30" s="578"/>
      <c r="E30" s="578"/>
    </row>
    <row r="31" spans="1:8" s="220" customFormat="1" ht="14.25">
      <c r="A31" s="248" t="s">
        <v>454</v>
      </c>
      <c r="B31" s="217">
        <f>'Položky SO 05-UTa'!P402</f>
        <v>0</v>
      </c>
      <c r="C31" s="577"/>
      <c r="D31" s="578"/>
      <c r="E31" s="578"/>
    </row>
    <row r="32" spans="1:8" s="220" customFormat="1" ht="14.25">
      <c r="A32" s="248" t="s">
        <v>556</v>
      </c>
      <c r="B32" s="217">
        <f>'Položky SO 05-UTa'!P443</f>
        <v>0</v>
      </c>
      <c r="C32" s="577"/>
      <c r="D32" s="578"/>
      <c r="E32" s="578"/>
    </row>
    <row r="33" spans="1:5" s="220" customFormat="1" ht="14.25">
      <c r="A33" s="569" t="s">
        <v>566</v>
      </c>
      <c r="B33" s="217">
        <f>'Položky SO 05-UTa'!P456</f>
        <v>0</v>
      </c>
      <c r="C33" s="577"/>
      <c r="D33" s="578"/>
      <c r="E33" s="578"/>
    </row>
    <row r="34" spans="1:5" s="220" customFormat="1" ht="14.25">
      <c r="A34" s="569" t="s">
        <v>575</v>
      </c>
      <c r="B34" s="217">
        <f>'Položky SO 05-UTa'!P461</f>
        <v>0</v>
      </c>
      <c r="C34" s="577"/>
      <c r="D34" s="578"/>
      <c r="E34" s="578"/>
    </row>
    <row r="35" spans="1:5" s="220" customFormat="1" ht="14.25">
      <c r="A35" s="569" t="s">
        <v>596</v>
      </c>
      <c r="B35" s="217">
        <f>'Položky SO 05-UTa'!P493</f>
        <v>0</v>
      </c>
      <c r="C35" s="577"/>
      <c r="D35" s="578"/>
      <c r="E35" s="578"/>
    </row>
    <row r="36" spans="1:5" s="220" customFormat="1" ht="14.25">
      <c r="A36" s="569" t="s">
        <v>601</v>
      </c>
      <c r="B36" s="217">
        <f>'Položky SO 05-UTa'!P496</f>
        <v>0</v>
      </c>
      <c r="C36" s="577"/>
      <c r="D36" s="578"/>
      <c r="E36" s="578"/>
    </row>
    <row r="37" spans="1:5" s="220" customFormat="1" ht="15" thickBot="1">
      <c r="A37" s="569" t="s">
        <v>617</v>
      </c>
      <c r="B37" s="217">
        <f>'Položky SO 05-UTa'!P500</f>
        <v>0</v>
      </c>
      <c r="C37" s="577"/>
      <c r="D37" s="578"/>
      <c r="E37" s="578"/>
    </row>
    <row r="38" spans="1:5" s="220" customFormat="1" ht="15">
      <c r="A38" s="221" t="s">
        <v>139</v>
      </c>
      <c r="B38" s="222">
        <f>SUBTOTAL(9,B26:B37)/2</f>
        <v>0</v>
      </c>
      <c r="C38" s="577"/>
      <c r="D38" s="578"/>
      <c r="E38" s="578"/>
    </row>
    <row r="39" spans="1:5" s="220" customFormat="1" ht="15">
      <c r="A39" s="575"/>
      <c r="B39" s="576"/>
      <c r="C39" s="577"/>
      <c r="D39" s="578"/>
      <c r="E39" s="578"/>
    </row>
    <row r="40" spans="1:5" s="220" customFormat="1" ht="15">
      <c r="A40" s="575"/>
      <c r="B40" s="576"/>
      <c r="C40" s="577"/>
      <c r="D40" s="578"/>
      <c r="E40" s="578"/>
    </row>
    <row r="41" spans="1:5" s="220" customFormat="1" ht="15">
      <c r="A41" s="563" t="s">
        <v>1951</v>
      </c>
      <c r="B41" s="576">
        <f>B38+B23</f>
        <v>0</v>
      </c>
      <c r="C41" s="577"/>
      <c r="D41" s="578"/>
      <c r="E41" s="578"/>
    </row>
    <row r="42" spans="1:5" s="220" customFormat="1" ht="15">
      <c r="A42" s="95" t="s">
        <v>718</v>
      </c>
      <c r="B42" s="96">
        <f>B41*0.21</f>
        <v>0</v>
      </c>
    </row>
    <row r="43" spans="1:5" s="225" customFormat="1" ht="13.5" thickBot="1">
      <c r="A43" s="226"/>
      <c r="B43" s="227"/>
    </row>
    <row r="44" spans="1:5" s="220" customFormat="1" ht="15">
      <c r="A44" s="221" t="s">
        <v>140</v>
      </c>
      <c r="B44" s="222">
        <f>SUM(B41:B43)</f>
        <v>0</v>
      </c>
      <c r="C44" s="221" t="str">
        <f>'[8]Kryci list'!C7</f>
        <v>CZK</v>
      </c>
      <c r="D44" s="224"/>
      <c r="E44" s="224"/>
    </row>
  </sheetData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F1:AD504"/>
  <sheetViews>
    <sheetView topLeftCell="F1" zoomScaleNormal="100" zoomScaleSheetLayoutView="100" workbookViewId="0">
      <selection activeCell="AA9" sqref="AA9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8" width="11.85546875" style="206" customWidth="1"/>
    <col min="29" max="29" width="9.140625" style="206"/>
    <col min="30" max="30" width="10.28515625" style="206" bestFit="1" customWidth="1"/>
    <col min="31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6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6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6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6:30" ht="15">
      <c r="F4" s="638" t="s">
        <v>1759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6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6:30" ht="21.6" customHeight="1">
      <c r="F6" s="638" t="s">
        <v>838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6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6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6:30" s="236" customFormat="1" ht="18.75" customHeight="1">
      <c r="F9" s="237"/>
      <c r="G9" s="238"/>
      <c r="H9" s="239"/>
      <c r="I9" s="239"/>
      <c r="J9" s="573" t="s">
        <v>1964</v>
      </c>
      <c r="K9" s="238"/>
      <c r="L9" s="240"/>
      <c r="M9" s="241"/>
      <c r="N9" s="240"/>
      <c r="O9" s="241"/>
      <c r="P9" s="213">
        <f>SUBTOTAL(9,P10:P192)</f>
        <v>0</v>
      </c>
      <c r="Q9" s="242"/>
      <c r="R9" s="214">
        <f>SUBTOTAL(9,R10:R192)</f>
        <v>1.0610289183299997</v>
      </c>
      <c r="S9" s="241"/>
      <c r="T9" s="214">
        <f>SUBTOTAL(9,T10:T192)</f>
        <v>0.61134999999999995</v>
      </c>
      <c r="U9" s="243" t="s">
        <v>155</v>
      </c>
      <c r="V9" s="213">
        <f>SUBTOTAL(9,V10:V192)</f>
        <v>0</v>
      </c>
      <c r="W9" s="213">
        <f>SUBTOTAL(9,W10:W192)</f>
        <v>0</v>
      </c>
      <c r="X9" s="244"/>
      <c r="Y9" s="245"/>
      <c r="Z9" s="245"/>
      <c r="AB9" s="574"/>
      <c r="AD9" s="574"/>
    </row>
    <row r="10" spans="6:30" s="246" customFormat="1" ht="16.5" customHeight="1" outlineLevel="1">
      <c r="F10" s="247"/>
      <c r="G10" s="232"/>
      <c r="H10" s="248"/>
      <c r="I10" s="248"/>
      <c r="J10" s="569" t="s">
        <v>171</v>
      </c>
      <c r="K10" s="232"/>
      <c r="L10" s="249"/>
      <c r="M10" s="250"/>
      <c r="N10" s="249"/>
      <c r="O10" s="250"/>
      <c r="P10" s="217">
        <f>SUBTOTAL(9,P11:P13)</f>
        <v>0</v>
      </c>
      <c r="Q10" s="251"/>
      <c r="R10" s="218">
        <f>SUBTOTAL(9,R11:R13)</f>
        <v>1.6E-2</v>
      </c>
      <c r="S10" s="250"/>
      <c r="T10" s="218">
        <f>SUBTOTAL(9,T11:T13)</f>
        <v>0</v>
      </c>
      <c r="U10" s="252" t="s">
        <v>155</v>
      </c>
      <c r="V10" s="217">
        <f>SUBTOTAL(9,V11:V13)</f>
        <v>0</v>
      </c>
      <c r="W10" s="217">
        <f>SUBTOTAL(9,W11:W13)</f>
        <v>0</v>
      </c>
      <c r="X10" s="253"/>
      <c r="Y10" s="233"/>
      <c r="Z10" s="233"/>
    </row>
    <row r="11" spans="6:30" s="254" customFormat="1" ht="12" outlineLevel="2">
      <c r="F11" s="521">
        <v>1</v>
      </c>
      <c r="G11" s="522" t="s">
        <v>172</v>
      </c>
      <c r="H11" s="523" t="s">
        <v>173</v>
      </c>
      <c r="I11" s="523"/>
      <c r="J11" s="568" t="s">
        <v>174</v>
      </c>
      <c r="K11" s="522" t="s">
        <v>92</v>
      </c>
      <c r="L11" s="536">
        <v>500</v>
      </c>
      <c r="M11" s="537"/>
      <c r="N11" s="536">
        <v>200</v>
      </c>
      <c r="O11" s="537"/>
      <c r="P11" s="458">
        <f>N11*O11</f>
        <v>0</v>
      </c>
      <c r="Q11" s="466">
        <v>8.0000000000000007E-5</v>
      </c>
      <c r="R11" s="467">
        <f>N11*Q11</f>
        <v>1.6E-2</v>
      </c>
      <c r="S11" s="466"/>
      <c r="T11" s="467">
        <f>N11*S11</f>
        <v>0</v>
      </c>
      <c r="U11" s="458">
        <v>21</v>
      </c>
      <c r="V11" s="458">
        <f>P11*(U11/100)</f>
        <v>0</v>
      </c>
      <c r="W11" s="458">
        <f>P11+V11</f>
        <v>0</v>
      </c>
      <c r="X11" s="524"/>
      <c r="Y11" s="523" t="s">
        <v>841</v>
      </c>
      <c r="Z11" s="523" t="s">
        <v>175</v>
      </c>
    </row>
    <row r="12" spans="6:30" s="254" customFormat="1" ht="12" outlineLevel="2">
      <c r="F12" s="521">
        <v>2</v>
      </c>
      <c r="G12" s="522" t="s">
        <v>176</v>
      </c>
      <c r="H12" s="523" t="s">
        <v>177</v>
      </c>
      <c r="I12" s="523"/>
      <c r="J12" s="568" t="s">
        <v>178</v>
      </c>
      <c r="K12" s="522" t="s">
        <v>92</v>
      </c>
      <c r="L12" s="536">
        <v>500</v>
      </c>
      <c r="M12" s="537"/>
      <c r="N12" s="536">
        <v>200</v>
      </c>
      <c r="O12" s="537"/>
      <c r="P12" s="458">
        <f>N12*O12</f>
        <v>0</v>
      </c>
      <c r="Q12" s="466"/>
      <c r="R12" s="467">
        <f>N12*Q12</f>
        <v>0</v>
      </c>
      <c r="S12" s="466"/>
      <c r="T12" s="467">
        <f>N12*S12</f>
        <v>0</v>
      </c>
      <c r="U12" s="458">
        <v>21</v>
      </c>
      <c r="V12" s="458">
        <f>P12*(U12/100)</f>
        <v>0</v>
      </c>
      <c r="W12" s="458">
        <f>P12+V12</f>
        <v>0</v>
      </c>
      <c r="X12" s="524"/>
      <c r="Y12" s="523" t="s">
        <v>841</v>
      </c>
      <c r="Z12" s="523" t="s">
        <v>175</v>
      </c>
    </row>
    <row r="13" spans="6:30" s="272" customFormat="1" ht="12.75" customHeight="1" outlineLevel="2">
      <c r="F13" s="273"/>
      <c r="G13" s="274"/>
      <c r="H13" s="274"/>
      <c r="I13" s="274"/>
      <c r="J13" s="570"/>
      <c r="K13" s="274"/>
      <c r="L13" s="276"/>
      <c r="M13" s="277"/>
      <c r="N13" s="276"/>
      <c r="O13" s="277"/>
      <c r="P13" s="278"/>
      <c r="Q13" s="279"/>
      <c r="R13" s="277"/>
      <c r="S13" s="277"/>
      <c r="T13" s="277"/>
      <c r="U13" s="280" t="s">
        <v>155</v>
      </c>
      <c r="V13" s="277"/>
      <c r="W13" s="277"/>
      <c r="X13" s="277"/>
      <c r="Y13" s="274"/>
      <c r="Z13" s="274"/>
    </row>
    <row r="14" spans="6:30" s="246" customFormat="1" ht="16.5" customHeight="1" outlineLevel="1">
      <c r="F14" s="247"/>
      <c r="G14" s="232"/>
      <c r="H14" s="248"/>
      <c r="I14" s="248"/>
      <c r="J14" s="569" t="s">
        <v>179</v>
      </c>
      <c r="K14" s="232"/>
      <c r="L14" s="249"/>
      <c r="M14" s="250"/>
      <c r="N14" s="249"/>
      <c r="O14" s="250"/>
      <c r="P14" s="217">
        <f>SUBTOTAL(9,P15:P33)</f>
        <v>0</v>
      </c>
      <c r="Q14" s="251"/>
      <c r="R14" s="218">
        <f>SUBTOTAL(9,R15:R33)</f>
        <v>0</v>
      </c>
      <c r="S14" s="250"/>
      <c r="T14" s="218">
        <f>SUBTOTAL(9,T15:T33)</f>
        <v>0</v>
      </c>
      <c r="U14" s="252" t="s">
        <v>155</v>
      </c>
      <c r="V14" s="217">
        <f>SUBTOTAL(9,V15:V33)</f>
        <v>0</v>
      </c>
      <c r="W14" s="217">
        <f>SUBTOTAL(9,W15:W33)</f>
        <v>0</v>
      </c>
      <c r="X14" s="253"/>
      <c r="Y14" s="233"/>
      <c r="Z14" s="233"/>
    </row>
    <row r="15" spans="6:30" s="254" customFormat="1" ht="24" outlineLevel="2">
      <c r="F15" s="521">
        <v>1</v>
      </c>
      <c r="G15" s="522" t="s">
        <v>162</v>
      </c>
      <c r="H15" s="523" t="s">
        <v>180</v>
      </c>
      <c r="I15" s="523"/>
      <c r="J15" s="568" t="s">
        <v>181</v>
      </c>
      <c r="K15" s="522" t="s">
        <v>47</v>
      </c>
      <c r="L15" s="536">
        <v>2.056</v>
      </c>
      <c r="M15" s="537"/>
      <c r="N15" s="536">
        <f>L15*(1+M15/100)</f>
        <v>2.056</v>
      </c>
      <c r="O15" s="537"/>
      <c r="P15" s="458">
        <f>N15*O15</f>
        <v>0</v>
      </c>
      <c r="Q15" s="466"/>
      <c r="R15" s="467">
        <f>N15*Q15</f>
        <v>0</v>
      </c>
      <c r="S15" s="466"/>
      <c r="T15" s="467">
        <f>N15*S15</f>
        <v>0</v>
      </c>
      <c r="U15" s="458">
        <v>21</v>
      </c>
      <c r="V15" s="458">
        <f>P15*(U15/100)</f>
        <v>0</v>
      </c>
      <c r="W15" s="458">
        <f>P15+V15</f>
        <v>0</v>
      </c>
      <c r="X15" s="524"/>
      <c r="Y15" s="523" t="s">
        <v>841</v>
      </c>
      <c r="Z15" s="523" t="s">
        <v>182</v>
      </c>
    </row>
    <row r="16" spans="6:30" s="262" customFormat="1" ht="11.25" outlineLevel="3">
      <c r="F16" s="263"/>
      <c r="G16" s="264"/>
      <c r="H16" s="264"/>
      <c r="I16" s="264"/>
      <c r="J16" s="571" t="s">
        <v>844</v>
      </c>
      <c r="K16" s="264"/>
      <c r="L16" s="266">
        <v>1.4710000000000001</v>
      </c>
      <c r="M16" s="267"/>
      <c r="N16" s="268"/>
      <c r="O16" s="267"/>
      <c r="P16" s="269"/>
      <c r="Q16" s="270"/>
      <c r="R16" s="267"/>
      <c r="S16" s="267"/>
      <c r="T16" s="267"/>
      <c r="U16" s="271" t="s">
        <v>155</v>
      </c>
      <c r="V16" s="267"/>
      <c r="W16" s="267"/>
      <c r="X16" s="265"/>
      <c r="Y16" s="264"/>
      <c r="Z16" s="264"/>
    </row>
    <row r="17" spans="6:26" s="262" customFormat="1" ht="11.25" outlineLevel="3">
      <c r="F17" s="263"/>
      <c r="G17" s="264"/>
      <c r="H17" s="264"/>
      <c r="I17" s="264"/>
      <c r="J17" s="571" t="s">
        <v>845</v>
      </c>
      <c r="K17" s="264"/>
      <c r="L17" s="266">
        <v>8.5000000000000006E-2</v>
      </c>
      <c r="M17" s="267"/>
      <c r="N17" s="268"/>
      <c r="O17" s="267"/>
      <c r="P17" s="269"/>
      <c r="Q17" s="270"/>
      <c r="R17" s="267"/>
      <c r="S17" s="267"/>
      <c r="T17" s="267"/>
      <c r="U17" s="271" t="s">
        <v>155</v>
      </c>
      <c r="V17" s="267"/>
      <c r="W17" s="267"/>
      <c r="X17" s="265"/>
      <c r="Y17" s="264"/>
      <c r="Z17" s="264"/>
    </row>
    <row r="18" spans="6:26" s="262" customFormat="1" ht="11.25" outlineLevel="3">
      <c r="F18" s="263"/>
      <c r="G18" s="264"/>
      <c r="H18" s="264"/>
      <c r="I18" s="264"/>
      <c r="J18" s="571" t="s">
        <v>846</v>
      </c>
      <c r="K18" s="264"/>
      <c r="L18" s="266">
        <v>0.5</v>
      </c>
      <c r="M18" s="267"/>
      <c r="N18" s="268"/>
      <c r="O18" s="267"/>
      <c r="P18" s="269"/>
      <c r="Q18" s="270"/>
      <c r="R18" s="267"/>
      <c r="S18" s="267"/>
      <c r="T18" s="267"/>
      <c r="U18" s="271" t="s">
        <v>155</v>
      </c>
      <c r="V18" s="267"/>
      <c r="W18" s="267"/>
      <c r="X18" s="265"/>
      <c r="Y18" s="264"/>
      <c r="Z18" s="264"/>
    </row>
    <row r="19" spans="6:26" s="254" customFormat="1" ht="12" outlineLevel="2">
      <c r="F19" s="521">
        <v>2</v>
      </c>
      <c r="G19" s="522" t="s">
        <v>162</v>
      </c>
      <c r="H19" s="523" t="s">
        <v>186</v>
      </c>
      <c r="I19" s="523"/>
      <c r="J19" s="568" t="s">
        <v>187</v>
      </c>
      <c r="K19" s="522" t="s">
        <v>47</v>
      </c>
      <c r="L19" s="536">
        <v>41.12</v>
      </c>
      <c r="M19" s="537"/>
      <c r="N19" s="536">
        <f>L19*(1+M19/100)</f>
        <v>41.12</v>
      </c>
      <c r="O19" s="537"/>
      <c r="P19" s="458">
        <f>N19*O19</f>
        <v>0</v>
      </c>
      <c r="Q19" s="466"/>
      <c r="R19" s="467">
        <f>N19*Q19</f>
        <v>0</v>
      </c>
      <c r="S19" s="466"/>
      <c r="T19" s="467">
        <f>N19*S19</f>
        <v>0</v>
      </c>
      <c r="U19" s="458">
        <v>21</v>
      </c>
      <c r="V19" s="458">
        <f>P19*(U19/100)</f>
        <v>0</v>
      </c>
      <c r="W19" s="458">
        <f>P19+V19</f>
        <v>0</v>
      </c>
      <c r="X19" s="524"/>
      <c r="Y19" s="523" t="s">
        <v>841</v>
      </c>
      <c r="Z19" s="523" t="s">
        <v>182</v>
      </c>
    </row>
    <row r="20" spans="6:26" s="262" customFormat="1" ht="11.25" outlineLevel="3">
      <c r="F20" s="263"/>
      <c r="G20" s="264"/>
      <c r="H20" s="264"/>
      <c r="I20" s="264"/>
      <c r="J20" s="571" t="s">
        <v>847</v>
      </c>
      <c r="K20" s="264"/>
      <c r="L20" s="266">
        <v>29.42</v>
      </c>
      <c r="M20" s="267"/>
      <c r="N20" s="268"/>
      <c r="O20" s="267"/>
      <c r="P20" s="269"/>
      <c r="Q20" s="270"/>
      <c r="R20" s="267"/>
      <c r="S20" s="267"/>
      <c r="T20" s="267"/>
      <c r="U20" s="271" t="s">
        <v>155</v>
      </c>
      <c r="V20" s="267"/>
      <c r="W20" s="267"/>
      <c r="X20" s="265"/>
      <c r="Y20" s="264"/>
      <c r="Z20" s="264"/>
    </row>
    <row r="21" spans="6:26" s="262" customFormat="1" ht="22.5" outlineLevel="3">
      <c r="F21" s="263"/>
      <c r="G21" s="264"/>
      <c r="H21" s="264"/>
      <c r="I21" s="264"/>
      <c r="J21" s="571" t="s">
        <v>848</v>
      </c>
      <c r="K21" s="264"/>
      <c r="L21" s="266">
        <v>1.7000000000000002</v>
      </c>
      <c r="M21" s="267"/>
      <c r="N21" s="268"/>
      <c r="O21" s="267"/>
      <c r="P21" s="269"/>
      <c r="Q21" s="270"/>
      <c r="R21" s="267"/>
      <c r="S21" s="267"/>
      <c r="T21" s="267"/>
      <c r="U21" s="271" t="s">
        <v>155</v>
      </c>
      <c r="V21" s="267"/>
      <c r="W21" s="267"/>
      <c r="X21" s="265"/>
      <c r="Y21" s="264"/>
      <c r="Z21" s="264"/>
    </row>
    <row r="22" spans="6:26" s="262" customFormat="1" ht="22.5" outlineLevel="3">
      <c r="F22" s="263"/>
      <c r="G22" s="264"/>
      <c r="H22" s="264"/>
      <c r="I22" s="264"/>
      <c r="J22" s="571" t="s">
        <v>849</v>
      </c>
      <c r="K22" s="264"/>
      <c r="L22" s="266">
        <v>10</v>
      </c>
      <c r="M22" s="267"/>
      <c r="N22" s="268"/>
      <c r="O22" s="267"/>
      <c r="P22" s="269"/>
      <c r="Q22" s="270"/>
      <c r="R22" s="267"/>
      <c r="S22" s="267"/>
      <c r="T22" s="267"/>
      <c r="U22" s="271" t="s">
        <v>155</v>
      </c>
      <c r="V22" s="267"/>
      <c r="W22" s="267"/>
      <c r="X22" s="265"/>
      <c r="Y22" s="264"/>
      <c r="Z22" s="264"/>
    </row>
    <row r="23" spans="6:26" s="254" customFormat="1" ht="12" outlineLevel="2">
      <c r="F23" s="521">
        <v>3</v>
      </c>
      <c r="G23" s="522" t="s">
        <v>162</v>
      </c>
      <c r="H23" s="523" t="s">
        <v>191</v>
      </c>
      <c r="I23" s="523"/>
      <c r="J23" s="568" t="s">
        <v>192</v>
      </c>
      <c r="K23" s="522" t="s">
        <v>47</v>
      </c>
      <c r="L23" s="536">
        <v>2.056</v>
      </c>
      <c r="M23" s="537"/>
      <c r="N23" s="536">
        <f>L23*(1+M23/100)</f>
        <v>2.056</v>
      </c>
      <c r="O23" s="537"/>
      <c r="P23" s="458">
        <f>N23*O23</f>
        <v>0</v>
      </c>
      <c r="Q23" s="466"/>
      <c r="R23" s="467">
        <f>N23*Q23</f>
        <v>0</v>
      </c>
      <c r="S23" s="466"/>
      <c r="T23" s="467">
        <f>N23*S23</f>
        <v>0</v>
      </c>
      <c r="U23" s="458">
        <v>21</v>
      </c>
      <c r="V23" s="458">
        <f>P23*(U23/100)</f>
        <v>0</v>
      </c>
      <c r="W23" s="458">
        <f>P23+V23</f>
        <v>0</v>
      </c>
      <c r="X23" s="524"/>
      <c r="Y23" s="523" t="s">
        <v>841</v>
      </c>
      <c r="Z23" s="523" t="s">
        <v>182</v>
      </c>
    </row>
    <row r="24" spans="6:26" s="262" customFormat="1" ht="11.25" outlineLevel="3">
      <c r="F24" s="263"/>
      <c r="G24" s="264"/>
      <c r="H24" s="264"/>
      <c r="I24" s="264"/>
      <c r="J24" s="571" t="s">
        <v>844</v>
      </c>
      <c r="K24" s="264"/>
      <c r="L24" s="266">
        <v>1.4710000000000001</v>
      </c>
      <c r="M24" s="267"/>
      <c r="N24" s="268"/>
      <c r="O24" s="267"/>
      <c r="P24" s="269"/>
      <c r="Q24" s="270"/>
      <c r="R24" s="267"/>
      <c r="S24" s="267"/>
      <c r="T24" s="267"/>
      <c r="U24" s="271" t="s">
        <v>155</v>
      </c>
      <c r="V24" s="267"/>
      <c r="W24" s="267"/>
      <c r="X24" s="265"/>
      <c r="Y24" s="264"/>
      <c r="Z24" s="264"/>
    </row>
    <row r="25" spans="6:26" s="262" customFormat="1" ht="11.25" outlineLevel="3">
      <c r="F25" s="263"/>
      <c r="G25" s="264"/>
      <c r="H25" s="264"/>
      <c r="I25" s="264"/>
      <c r="J25" s="571" t="s">
        <v>845</v>
      </c>
      <c r="K25" s="264"/>
      <c r="L25" s="266">
        <v>8.5000000000000006E-2</v>
      </c>
      <c r="M25" s="267"/>
      <c r="N25" s="268"/>
      <c r="O25" s="267"/>
      <c r="P25" s="269"/>
      <c r="Q25" s="270"/>
      <c r="R25" s="267"/>
      <c r="S25" s="267"/>
      <c r="T25" s="267"/>
      <c r="U25" s="271" t="s">
        <v>155</v>
      </c>
      <c r="V25" s="267"/>
      <c r="W25" s="267"/>
      <c r="X25" s="265"/>
      <c r="Y25" s="264"/>
      <c r="Z25" s="264"/>
    </row>
    <row r="26" spans="6:26" s="262" customFormat="1" ht="11.25" outlineLevel="3">
      <c r="F26" s="263"/>
      <c r="G26" s="264"/>
      <c r="H26" s="264"/>
      <c r="I26" s="264"/>
      <c r="J26" s="571" t="s">
        <v>846</v>
      </c>
      <c r="K26" s="264"/>
      <c r="L26" s="266">
        <v>0.5</v>
      </c>
      <c r="M26" s="267"/>
      <c r="N26" s="268"/>
      <c r="O26" s="267"/>
      <c r="P26" s="269"/>
      <c r="Q26" s="270"/>
      <c r="R26" s="267"/>
      <c r="S26" s="267"/>
      <c r="T26" s="267"/>
      <c r="U26" s="271" t="s">
        <v>155</v>
      </c>
      <c r="V26" s="267"/>
      <c r="W26" s="267"/>
      <c r="X26" s="265"/>
      <c r="Y26" s="264"/>
      <c r="Z26" s="264"/>
    </row>
    <row r="27" spans="6:26" s="254" customFormat="1" ht="24" outlineLevel="2">
      <c r="F27" s="521">
        <v>4</v>
      </c>
      <c r="G27" s="522" t="s">
        <v>162</v>
      </c>
      <c r="H27" s="523" t="s">
        <v>193</v>
      </c>
      <c r="I27" s="523"/>
      <c r="J27" s="568" t="s">
        <v>194</v>
      </c>
      <c r="K27" s="522" t="s">
        <v>47</v>
      </c>
      <c r="L27" s="536">
        <v>1.4710000000000001</v>
      </c>
      <c r="M27" s="537"/>
      <c r="N27" s="536">
        <f>L27*(1+M27/100)</f>
        <v>1.4710000000000001</v>
      </c>
      <c r="O27" s="537"/>
      <c r="P27" s="458">
        <f>N27*O27</f>
        <v>0</v>
      </c>
      <c r="Q27" s="466"/>
      <c r="R27" s="467">
        <f>N27*Q27</f>
        <v>0</v>
      </c>
      <c r="S27" s="466"/>
      <c r="T27" s="467">
        <f>N27*S27</f>
        <v>0</v>
      </c>
      <c r="U27" s="458">
        <v>21</v>
      </c>
      <c r="V27" s="458">
        <f>P27*(U27/100)</f>
        <v>0</v>
      </c>
      <c r="W27" s="458">
        <f>P27+V27</f>
        <v>0</v>
      </c>
      <c r="X27" s="524"/>
      <c r="Y27" s="523" t="s">
        <v>841</v>
      </c>
      <c r="Z27" s="523" t="s">
        <v>182</v>
      </c>
    </row>
    <row r="28" spans="6:26" s="262" customFormat="1" ht="11.25" outlineLevel="3">
      <c r="F28" s="263"/>
      <c r="G28" s="264"/>
      <c r="H28" s="264"/>
      <c r="I28" s="264"/>
      <c r="J28" s="571" t="s">
        <v>844</v>
      </c>
      <c r="K28" s="264"/>
      <c r="L28" s="266">
        <v>1.4710000000000001</v>
      </c>
      <c r="M28" s="267"/>
      <c r="N28" s="268"/>
      <c r="O28" s="267"/>
      <c r="P28" s="269"/>
      <c r="Q28" s="270"/>
      <c r="R28" s="267"/>
      <c r="S28" s="267"/>
      <c r="T28" s="267"/>
      <c r="U28" s="271" t="s">
        <v>155</v>
      </c>
      <c r="V28" s="267"/>
      <c r="W28" s="267"/>
      <c r="X28" s="265"/>
      <c r="Y28" s="264"/>
      <c r="Z28" s="264"/>
    </row>
    <row r="29" spans="6:26" s="254" customFormat="1" ht="24" outlineLevel="2">
      <c r="F29" s="521">
        <v>5</v>
      </c>
      <c r="G29" s="522" t="s">
        <v>162</v>
      </c>
      <c r="H29" s="523" t="s">
        <v>195</v>
      </c>
      <c r="I29" s="523"/>
      <c r="J29" s="568" t="s">
        <v>196</v>
      </c>
      <c r="K29" s="522" t="s">
        <v>47</v>
      </c>
      <c r="L29" s="536">
        <v>8.5000000000000006E-2</v>
      </c>
      <c r="M29" s="537"/>
      <c r="N29" s="536">
        <f>L29*(1+M29/100)</f>
        <v>8.5000000000000006E-2</v>
      </c>
      <c r="O29" s="537"/>
      <c r="P29" s="458">
        <f>N29*O29</f>
        <v>0</v>
      </c>
      <c r="Q29" s="466"/>
      <c r="R29" s="467">
        <f>N29*Q29</f>
        <v>0</v>
      </c>
      <c r="S29" s="466"/>
      <c r="T29" s="467">
        <f>N29*S29</f>
        <v>0</v>
      </c>
      <c r="U29" s="458">
        <v>21</v>
      </c>
      <c r="V29" s="458">
        <f>P29*(U29/100)</f>
        <v>0</v>
      </c>
      <c r="W29" s="458">
        <f>P29+V29</f>
        <v>0</v>
      </c>
      <c r="X29" s="524"/>
      <c r="Y29" s="523" t="s">
        <v>841</v>
      </c>
      <c r="Z29" s="523" t="s">
        <v>182</v>
      </c>
    </row>
    <row r="30" spans="6:26" s="262" customFormat="1" ht="11.25" outlineLevel="3">
      <c r="F30" s="263"/>
      <c r="G30" s="264"/>
      <c r="H30" s="264"/>
      <c r="I30" s="264"/>
      <c r="J30" s="571" t="s">
        <v>845</v>
      </c>
      <c r="K30" s="264"/>
      <c r="L30" s="266">
        <v>8.5000000000000006E-2</v>
      </c>
      <c r="M30" s="267"/>
      <c r="N30" s="268"/>
      <c r="O30" s="267"/>
      <c r="P30" s="269"/>
      <c r="Q30" s="270"/>
      <c r="R30" s="267"/>
      <c r="S30" s="267"/>
      <c r="T30" s="267"/>
      <c r="U30" s="271" t="s">
        <v>155</v>
      </c>
      <c r="V30" s="267"/>
      <c r="W30" s="267"/>
      <c r="X30" s="265"/>
      <c r="Y30" s="264"/>
      <c r="Z30" s="264"/>
    </row>
    <row r="31" spans="6:26" s="254" customFormat="1" ht="24" outlineLevel="2">
      <c r="F31" s="521">
        <v>6</v>
      </c>
      <c r="G31" s="522" t="s">
        <v>162</v>
      </c>
      <c r="H31" s="523" t="s">
        <v>197</v>
      </c>
      <c r="I31" s="523"/>
      <c r="J31" s="568" t="s">
        <v>198</v>
      </c>
      <c r="K31" s="522" t="s">
        <v>47</v>
      </c>
      <c r="L31" s="536">
        <v>0.5</v>
      </c>
      <c r="M31" s="537"/>
      <c r="N31" s="536">
        <f>L31*(1+M31/100)</f>
        <v>0.5</v>
      </c>
      <c r="O31" s="537"/>
      <c r="P31" s="458">
        <f>N31*O31</f>
        <v>0</v>
      </c>
      <c r="Q31" s="466"/>
      <c r="R31" s="467">
        <f>N31*Q31</f>
        <v>0</v>
      </c>
      <c r="S31" s="466"/>
      <c r="T31" s="467">
        <f>N31*S31</f>
        <v>0</v>
      </c>
      <c r="U31" s="458">
        <v>21</v>
      </c>
      <c r="V31" s="458">
        <f>P31*(U31/100)</f>
        <v>0</v>
      </c>
      <c r="W31" s="458">
        <f>P31+V31</f>
        <v>0</v>
      </c>
      <c r="X31" s="524"/>
      <c r="Y31" s="523" t="s">
        <v>841</v>
      </c>
      <c r="Z31" s="523" t="s">
        <v>182</v>
      </c>
    </row>
    <row r="32" spans="6:26" s="262" customFormat="1" ht="11.25" outlineLevel="3">
      <c r="F32" s="263"/>
      <c r="G32" s="264"/>
      <c r="H32" s="264"/>
      <c r="I32" s="264"/>
      <c r="J32" s="571" t="s">
        <v>846</v>
      </c>
      <c r="K32" s="264"/>
      <c r="L32" s="266">
        <v>0.5</v>
      </c>
      <c r="M32" s="267"/>
      <c r="N32" s="268"/>
      <c r="O32" s="267"/>
      <c r="P32" s="269"/>
      <c r="Q32" s="270"/>
      <c r="R32" s="267"/>
      <c r="S32" s="267"/>
      <c r="T32" s="267"/>
      <c r="U32" s="271" t="s">
        <v>155</v>
      </c>
      <c r="V32" s="267"/>
      <c r="W32" s="267"/>
      <c r="X32" s="265"/>
      <c r="Y32" s="264"/>
      <c r="Z32" s="264"/>
    </row>
    <row r="33" spans="6:26" s="272" customFormat="1" ht="12.75" customHeight="1" outlineLevel="2">
      <c r="F33" s="273"/>
      <c r="G33" s="274"/>
      <c r="H33" s="274"/>
      <c r="I33" s="274"/>
      <c r="J33" s="570"/>
      <c r="K33" s="274"/>
      <c r="L33" s="276"/>
      <c r="M33" s="277"/>
      <c r="N33" s="276"/>
      <c r="O33" s="277"/>
      <c r="P33" s="278"/>
      <c r="Q33" s="279"/>
      <c r="R33" s="277"/>
      <c r="S33" s="277"/>
      <c r="T33" s="277"/>
      <c r="U33" s="280" t="s">
        <v>155</v>
      </c>
      <c r="V33" s="277"/>
      <c r="W33" s="277"/>
      <c r="X33" s="277"/>
      <c r="Y33" s="274"/>
      <c r="Z33" s="274"/>
    </row>
    <row r="34" spans="6:26" s="246" customFormat="1" ht="16.5" customHeight="1" outlineLevel="1">
      <c r="F34" s="247"/>
      <c r="G34" s="232"/>
      <c r="H34" s="248"/>
      <c r="I34" s="248"/>
      <c r="J34" s="569" t="s">
        <v>199</v>
      </c>
      <c r="K34" s="232"/>
      <c r="L34" s="249"/>
      <c r="M34" s="250"/>
      <c r="N34" s="249"/>
      <c r="O34" s="250"/>
      <c r="P34" s="217">
        <f>SUBTOTAL(9,P35:P59)</f>
        <v>0</v>
      </c>
      <c r="Q34" s="251"/>
      <c r="R34" s="218">
        <f>SUBTOTAL(9,R35:R59)</f>
        <v>0.13896551832999998</v>
      </c>
      <c r="S34" s="250"/>
      <c r="T34" s="218">
        <f>SUBTOTAL(9,T35:T59)</f>
        <v>0</v>
      </c>
      <c r="U34" s="252" t="s">
        <v>155</v>
      </c>
      <c r="V34" s="217">
        <f>SUBTOTAL(9,V35:V59)</f>
        <v>0</v>
      </c>
      <c r="W34" s="217">
        <f>SUBTOTAL(9,W35:W59)</f>
        <v>0</v>
      </c>
      <c r="X34" s="253"/>
      <c r="Y34" s="233"/>
      <c r="Z34" s="233"/>
    </row>
    <row r="35" spans="6:26" s="254" customFormat="1" ht="24" outlineLevel="2">
      <c r="F35" s="521">
        <v>5</v>
      </c>
      <c r="G35" s="522" t="s">
        <v>162</v>
      </c>
      <c r="H35" s="523" t="s">
        <v>261</v>
      </c>
      <c r="I35" s="523"/>
      <c r="J35" s="568" t="s">
        <v>262</v>
      </c>
      <c r="K35" s="522" t="s">
        <v>49</v>
      </c>
      <c r="L35" s="536">
        <v>461.7</v>
      </c>
      <c r="M35" s="537"/>
      <c r="N35" s="536">
        <v>8</v>
      </c>
      <c r="O35" s="537"/>
      <c r="P35" s="458">
        <f>N35*O35</f>
        <v>0</v>
      </c>
      <c r="Q35" s="466">
        <v>2.7999999999999998E-4</v>
      </c>
      <c r="R35" s="467">
        <f>N35*Q35</f>
        <v>2.2399999999999998E-3</v>
      </c>
      <c r="S35" s="466"/>
      <c r="T35" s="467">
        <f>N35*S35</f>
        <v>0</v>
      </c>
      <c r="U35" s="458">
        <v>21</v>
      </c>
      <c r="V35" s="458">
        <f>P35*(U35/100)</f>
        <v>0</v>
      </c>
      <c r="W35" s="458">
        <f>P35+V35</f>
        <v>0</v>
      </c>
      <c r="X35" s="524"/>
      <c r="Y35" s="523" t="s">
        <v>841</v>
      </c>
      <c r="Z35" s="523" t="s">
        <v>60</v>
      </c>
    </row>
    <row r="36" spans="6:26" s="262" customFormat="1" ht="11.25" outlineLevel="3">
      <c r="F36" s="263"/>
      <c r="G36" s="264"/>
      <c r="H36" s="264"/>
      <c r="I36" s="264"/>
      <c r="J36" s="571" t="s">
        <v>1965</v>
      </c>
      <c r="K36" s="264"/>
      <c r="L36" s="266">
        <v>52.2</v>
      </c>
      <c r="M36" s="267"/>
      <c r="N36" s="268"/>
      <c r="O36" s="267"/>
      <c r="P36" s="269"/>
      <c r="Q36" s="270"/>
      <c r="R36" s="267"/>
      <c r="S36" s="267"/>
      <c r="T36" s="267"/>
      <c r="U36" s="271" t="s">
        <v>155</v>
      </c>
      <c r="V36" s="267"/>
      <c r="W36" s="267"/>
      <c r="X36" s="265"/>
      <c r="Y36" s="264"/>
      <c r="Z36" s="264"/>
    </row>
    <row r="37" spans="6:26" s="262" customFormat="1" ht="12" outlineLevel="3">
      <c r="F37" s="521">
        <v>7</v>
      </c>
      <c r="G37" s="522" t="s">
        <v>176</v>
      </c>
      <c r="H37" s="523" t="s">
        <v>919</v>
      </c>
      <c r="I37" s="523"/>
      <c r="J37" s="568" t="s">
        <v>920</v>
      </c>
      <c r="K37" s="522" t="s">
        <v>49</v>
      </c>
      <c r="L37" s="536">
        <v>119</v>
      </c>
      <c r="M37" s="537">
        <v>10</v>
      </c>
      <c r="N37" s="536">
        <v>8</v>
      </c>
      <c r="O37" s="537"/>
      <c r="P37" s="458">
        <f>N37*O37</f>
        <v>0</v>
      </c>
      <c r="Q37" s="270"/>
      <c r="R37" s="267"/>
      <c r="S37" s="267"/>
      <c r="T37" s="267"/>
      <c r="U37" s="271"/>
      <c r="V37" s="267"/>
      <c r="W37" s="267"/>
      <c r="X37" s="265"/>
      <c r="Y37" s="264"/>
      <c r="Z37" s="264"/>
    </row>
    <row r="38" spans="6:26" s="262" customFormat="1" ht="11.25" outlineLevel="3">
      <c r="F38" s="263"/>
      <c r="G38" s="264"/>
      <c r="H38" s="264"/>
      <c r="I38" s="264"/>
      <c r="J38" s="571" t="s">
        <v>1966</v>
      </c>
      <c r="K38" s="264"/>
      <c r="L38" s="266"/>
      <c r="M38" s="267"/>
      <c r="N38" s="268"/>
      <c r="O38" s="267"/>
      <c r="P38" s="269"/>
      <c r="Q38" s="270"/>
      <c r="R38" s="267"/>
      <c r="S38" s="267"/>
      <c r="T38" s="267"/>
      <c r="U38" s="271"/>
      <c r="V38" s="267"/>
      <c r="W38" s="267"/>
      <c r="X38" s="265"/>
      <c r="Y38" s="264"/>
      <c r="Z38" s="264"/>
    </row>
    <row r="39" spans="6:26" s="254" customFormat="1" ht="24" outlineLevel="2">
      <c r="F39" s="521">
        <v>11</v>
      </c>
      <c r="G39" s="522" t="s">
        <v>162</v>
      </c>
      <c r="H39" s="523" t="s">
        <v>272</v>
      </c>
      <c r="I39" s="523"/>
      <c r="J39" s="568" t="s">
        <v>273</v>
      </c>
      <c r="K39" s="522" t="s">
        <v>49</v>
      </c>
      <c r="L39" s="536">
        <v>145.79999999999998</v>
      </c>
      <c r="M39" s="537"/>
      <c r="N39" s="536">
        <v>6</v>
      </c>
      <c r="O39" s="537"/>
      <c r="P39" s="458">
        <f>N39*O39</f>
        <v>0</v>
      </c>
      <c r="Q39" s="466">
        <v>4.2000000000000002E-4</v>
      </c>
      <c r="R39" s="467">
        <f>N39*Q39</f>
        <v>2.5200000000000001E-3</v>
      </c>
      <c r="S39" s="466"/>
      <c r="T39" s="467">
        <f>N39*S39</f>
        <v>0</v>
      </c>
      <c r="U39" s="458">
        <v>21</v>
      </c>
      <c r="V39" s="458">
        <f>P39*(U39/100)</f>
        <v>0</v>
      </c>
      <c r="W39" s="458">
        <f>P39+V39</f>
        <v>0</v>
      </c>
      <c r="X39" s="524"/>
      <c r="Y39" s="523" t="s">
        <v>841</v>
      </c>
      <c r="Z39" s="523" t="s">
        <v>60</v>
      </c>
    </row>
    <row r="40" spans="6:26" s="262" customFormat="1" ht="11.25" outlineLevel="3">
      <c r="F40" s="263"/>
      <c r="G40" s="264"/>
      <c r="H40" s="264"/>
      <c r="I40" s="264"/>
      <c r="J40" s="571" t="s">
        <v>1967</v>
      </c>
      <c r="K40" s="264"/>
      <c r="L40" s="266">
        <v>17.100000000000001</v>
      </c>
      <c r="M40" s="267"/>
      <c r="N40" s="268"/>
      <c r="O40" s="267"/>
      <c r="P40" s="269"/>
      <c r="Q40" s="270"/>
      <c r="R40" s="267"/>
      <c r="S40" s="267"/>
      <c r="T40" s="267"/>
      <c r="U40" s="271" t="s">
        <v>155</v>
      </c>
      <c r="V40" s="267"/>
      <c r="W40" s="267"/>
      <c r="X40" s="265"/>
      <c r="Y40" s="264"/>
      <c r="Z40" s="264"/>
    </row>
    <row r="41" spans="6:26" s="254" customFormat="1" ht="12" outlineLevel="2">
      <c r="F41" s="521">
        <v>14</v>
      </c>
      <c r="G41" s="522" t="s">
        <v>176</v>
      </c>
      <c r="H41" s="523" t="s">
        <v>280</v>
      </c>
      <c r="I41" s="523"/>
      <c r="J41" s="568" t="s">
        <v>281</v>
      </c>
      <c r="K41" s="522" t="s">
        <v>49</v>
      </c>
      <c r="L41" s="536">
        <v>112</v>
      </c>
      <c r="M41" s="537">
        <v>10</v>
      </c>
      <c r="N41" s="536">
        <v>6</v>
      </c>
      <c r="O41" s="580"/>
      <c r="P41" s="581">
        <f>N41*O41</f>
        <v>0</v>
      </c>
      <c r="Q41" s="466">
        <v>8.8199999999999997E-4</v>
      </c>
      <c r="R41" s="467">
        <f>N41*Q41</f>
        <v>5.2919999999999998E-3</v>
      </c>
      <c r="S41" s="466"/>
      <c r="T41" s="467">
        <f>N41*S41</f>
        <v>0</v>
      </c>
      <c r="U41" s="458">
        <v>21</v>
      </c>
      <c r="V41" s="458">
        <f>P41*(U41/100)</f>
        <v>0</v>
      </c>
      <c r="W41" s="458">
        <f>P41+V41</f>
        <v>0</v>
      </c>
      <c r="X41" s="524"/>
      <c r="Y41" s="523" t="s">
        <v>841</v>
      </c>
      <c r="Z41" s="523" t="s">
        <v>60</v>
      </c>
    </row>
    <row r="42" spans="6:26" s="262" customFormat="1" ht="11.25" outlineLevel="3">
      <c r="F42" s="263"/>
      <c r="G42" s="264"/>
      <c r="H42" s="264"/>
      <c r="I42" s="264"/>
      <c r="J42" s="571" t="s">
        <v>1968</v>
      </c>
      <c r="K42" s="264"/>
      <c r="L42" s="266">
        <v>19</v>
      </c>
      <c r="M42" s="267"/>
      <c r="N42" s="268"/>
      <c r="O42" s="267"/>
      <c r="P42" s="269"/>
      <c r="Q42" s="270"/>
      <c r="R42" s="267"/>
      <c r="S42" s="267"/>
      <c r="T42" s="267"/>
      <c r="U42" s="271" t="s">
        <v>155</v>
      </c>
      <c r="V42" s="267"/>
      <c r="W42" s="267"/>
      <c r="X42" s="265"/>
      <c r="Y42" s="264"/>
      <c r="Z42" s="264"/>
    </row>
    <row r="43" spans="6:26" s="254" customFormat="1" ht="24" outlineLevel="2">
      <c r="F43" s="521">
        <v>15</v>
      </c>
      <c r="G43" s="522" t="s">
        <v>162</v>
      </c>
      <c r="H43" s="523" t="s">
        <v>284</v>
      </c>
      <c r="I43" s="523"/>
      <c r="J43" s="568" t="s">
        <v>285</v>
      </c>
      <c r="K43" s="522" t="s">
        <v>49</v>
      </c>
      <c r="L43" s="536">
        <v>226.8</v>
      </c>
      <c r="M43" s="537"/>
      <c r="N43" s="536">
        <v>10</v>
      </c>
      <c r="O43" s="537"/>
      <c r="P43" s="458">
        <f>N43*O43</f>
        <v>0</v>
      </c>
      <c r="Q43" s="466">
        <v>4.6999999999999999E-4</v>
      </c>
      <c r="R43" s="467">
        <f>N43*Q43</f>
        <v>4.7000000000000002E-3</v>
      </c>
      <c r="S43" s="466"/>
      <c r="T43" s="467">
        <f>N43*S43</f>
        <v>0</v>
      </c>
      <c r="U43" s="458">
        <v>21</v>
      </c>
      <c r="V43" s="458">
        <f>P43*(U43/100)</f>
        <v>0</v>
      </c>
      <c r="W43" s="458">
        <f>P43+V43</f>
        <v>0</v>
      </c>
      <c r="X43" s="524"/>
      <c r="Y43" s="523" t="s">
        <v>841</v>
      </c>
      <c r="Z43" s="523" t="s">
        <v>60</v>
      </c>
    </row>
    <row r="44" spans="6:26" s="262" customFormat="1" ht="11.25" outlineLevel="3">
      <c r="F44" s="263"/>
      <c r="G44" s="264"/>
      <c r="H44" s="264"/>
      <c r="I44" s="264"/>
      <c r="J44" s="571" t="s">
        <v>1969</v>
      </c>
      <c r="K44" s="264"/>
      <c r="L44" s="266">
        <v>160.20000000000002</v>
      </c>
      <c r="M44" s="267"/>
      <c r="N44" s="268"/>
      <c r="O44" s="267"/>
      <c r="P44" s="269"/>
      <c r="Q44" s="270"/>
      <c r="R44" s="267"/>
      <c r="S44" s="267"/>
      <c r="T44" s="267"/>
      <c r="U44" s="271" t="s">
        <v>155</v>
      </c>
      <c r="V44" s="267"/>
      <c r="W44" s="267"/>
      <c r="X44" s="265"/>
      <c r="Y44" s="264"/>
      <c r="Z44" s="264"/>
    </row>
    <row r="45" spans="6:26" s="254" customFormat="1" ht="12" outlineLevel="2">
      <c r="F45" s="521">
        <v>18</v>
      </c>
      <c r="G45" s="522" t="s">
        <v>176</v>
      </c>
      <c r="H45" s="523" t="s">
        <v>290</v>
      </c>
      <c r="I45" s="523"/>
      <c r="J45" s="568" t="s">
        <v>291</v>
      </c>
      <c r="K45" s="522" t="s">
        <v>49</v>
      </c>
      <c r="L45" s="536">
        <v>178</v>
      </c>
      <c r="M45" s="537">
        <v>10</v>
      </c>
      <c r="N45" s="536">
        <v>10</v>
      </c>
      <c r="O45" s="537"/>
      <c r="P45" s="458">
        <f>N45*O45</f>
        <v>0</v>
      </c>
      <c r="Q45" s="466">
        <v>1.5120000000000001E-3</v>
      </c>
      <c r="R45" s="467">
        <f>N45*Q45</f>
        <v>1.5120000000000001E-2</v>
      </c>
      <c r="S45" s="466"/>
      <c r="T45" s="467">
        <f>N45*S45</f>
        <v>0</v>
      </c>
      <c r="U45" s="458">
        <v>21</v>
      </c>
      <c r="V45" s="458">
        <f>P45*(U45/100)</f>
        <v>0</v>
      </c>
      <c r="W45" s="458">
        <f>P45+V45</f>
        <v>0</v>
      </c>
      <c r="X45" s="524"/>
      <c r="Y45" s="523" t="s">
        <v>841</v>
      </c>
      <c r="Z45" s="523" t="s">
        <v>60</v>
      </c>
    </row>
    <row r="46" spans="6:26" s="262" customFormat="1" ht="11.25" outlineLevel="3">
      <c r="F46" s="263"/>
      <c r="G46" s="264"/>
      <c r="H46" s="264"/>
      <c r="I46" s="264"/>
      <c r="J46" s="571" t="s">
        <v>1970</v>
      </c>
      <c r="K46" s="264"/>
      <c r="L46" s="266">
        <v>178</v>
      </c>
      <c r="M46" s="267"/>
      <c r="N46" s="268"/>
      <c r="O46" s="267"/>
      <c r="P46" s="269"/>
      <c r="Q46" s="270"/>
      <c r="R46" s="267"/>
      <c r="S46" s="267"/>
      <c r="T46" s="267"/>
      <c r="U46" s="271" t="s">
        <v>155</v>
      </c>
      <c r="V46" s="267"/>
      <c r="W46" s="267"/>
      <c r="X46" s="265"/>
      <c r="Y46" s="264"/>
      <c r="Z46" s="264"/>
    </row>
    <row r="47" spans="6:26" s="254" customFormat="1" ht="12" outlineLevel="2">
      <c r="F47" s="521">
        <v>19</v>
      </c>
      <c r="G47" s="522" t="s">
        <v>162</v>
      </c>
      <c r="H47" s="523" t="s">
        <v>293</v>
      </c>
      <c r="I47" s="523"/>
      <c r="J47" s="568" t="s">
        <v>294</v>
      </c>
      <c r="K47" s="522" t="s">
        <v>45</v>
      </c>
      <c r="L47" s="536">
        <v>9.3000000000000007</v>
      </c>
      <c r="M47" s="537"/>
      <c r="N47" s="536">
        <f>L47*(1+M47/100)</f>
        <v>9.3000000000000007</v>
      </c>
      <c r="O47" s="537"/>
      <c r="P47" s="458">
        <f>N47*O47</f>
        <v>0</v>
      </c>
      <c r="Q47" s="466">
        <v>3.5E-4</v>
      </c>
      <c r="R47" s="467">
        <f>N47*Q47</f>
        <v>3.2550000000000001E-3</v>
      </c>
      <c r="S47" s="466"/>
      <c r="T47" s="467">
        <f>N47*S47</f>
        <v>0</v>
      </c>
      <c r="U47" s="458">
        <v>21</v>
      </c>
      <c r="V47" s="458">
        <f>P47*(U47/100)</f>
        <v>0</v>
      </c>
      <c r="W47" s="458">
        <f>P47+V47</f>
        <v>0</v>
      </c>
      <c r="X47" s="524"/>
      <c r="Y47" s="523" t="s">
        <v>841</v>
      </c>
      <c r="Z47" s="523" t="s">
        <v>60</v>
      </c>
    </row>
    <row r="48" spans="6:26" s="262" customFormat="1" ht="11.25" outlineLevel="3">
      <c r="F48" s="263"/>
      <c r="G48" s="264"/>
      <c r="H48" s="264"/>
      <c r="I48" s="264"/>
      <c r="J48" s="571" t="s">
        <v>948</v>
      </c>
      <c r="K48" s="264"/>
      <c r="L48" s="266">
        <v>6.1</v>
      </c>
      <c r="M48" s="267"/>
      <c r="N48" s="268"/>
      <c r="O48" s="267"/>
      <c r="P48" s="269"/>
      <c r="Q48" s="270"/>
      <c r="R48" s="267"/>
      <c r="S48" s="267"/>
      <c r="T48" s="267"/>
      <c r="U48" s="271" t="s">
        <v>155</v>
      </c>
      <c r="V48" s="267"/>
      <c r="W48" s="267"/>
      <c r="X48" s="265"/>
      <c r="Y48" s="264"/>
      <c r="Z48" s="264"/>
    </row>
    <row r="49" spans="6:26" s="262" customFormat="1" ht="11.25" outlineLevel="3">
      <c r="F49" s="263"/>
      <c r="G49" s="264"/>
      <c r="H49" s="264"/>
      <c r="I49" s="264"/>
      <c r="J49" s="571" t="s">
        <v>296</v>
      </c>
      <c r="K49" s="264"/>
      <c r="L49" s="266">
        <v>3.2</v>
      </c>
      <c r="M49" s="267"/>
      <c r="N49" s="268"/>
      <c r="O49" s="267"/>
      <c r="P49" s="269"/>
      <c r="Q49" s="270"/>
      <c r="R49" s="267"/>
      <c r="S49" s="267"/>
      <c r="T49" s="267"/>
      <c r="U49" s="271" t="s">
        <v>155</v>
      </c>
      <c r="V49" s="267"/>
      <c r="W49" s="267"/>
      <c r="X49" s="265"/>
      <c r="Y49" s="264"/>
      <c r="Z49" s="264"/>
    </row>
    <row r="50" spans="6:26" s="254" customFormat="1" ht="12" outlineLevel="2">
      <c r="F50" s="521">
        <v>20</v>
      </c>
      <c r="G50" s="522" t="s">
        <v>176</v>
      </c>
      <c r="H50" s="523" t="s">
        <v>297</v>
      </c>
      <c r="I50" s="523"/>
      <c r="J50" s="568" t="s">
        <v>298</v>
      </c>
      <c r="K50" s="522" t="s">
        <v>45</v>
      </c>
      <c r="L50" s="536">
        <v>9.2033494200000003</v>
      </c>
      <c r="M50" s="537">
        <v>15</v>
      </c>
      <c r="N50" s="536">
        <f>L50*(1+M50/100)</f>
        <v>10.583851832999999</v>
      </c>
      <c r="O50" s="537"/>
      <c r="P50" s="458">
        <f>N50*O50</f>
        <v>0</v>
      </c>
      <c r="Q50" s="466">
        <v>0.01</v>
      </c>
      <c r="R50" s="467">
        <f>N50*Q50</f>
        <v>0.10583851832999999</v>
      </c>
      <c r="S50" s="466"/>
      <c r="T50" s="467">
        <f>N50*S50</f>
        <v>0</v>
      </c>
      <c r="U50" s="458">
        <v>21</v>
      </c>
      <c r="V50" s="458">
        <f>P50*(U50/100)</f>
        <v>0</v>
      </c>
      <c r="W50" s="458">
        <f>P50+V50</f>
        <v>0</v>
      </c>
      <c r="X50" s="524"/>
      <c r="Y50" s="523" t="s">
        <v>841</v>
      </c>
      <c r="Z50" s="523" t="s">
        <v>60</v>
      </c>
    </row>
    <row r="51" spans="6:26" s="262" customFormat="1" ht="22.5" outlineLevel="3">
      <c r="F51" s="263"/>
      <c r="G51" s="264"/>
      <c r="H51" s="264"/>
      <c r="I51" s="264"/>
      <c r="J51" s="571" t="s">
        <v>949</v>
      </c>
      <c r="K51" s="264"/>
      <c r="L51" s="266">
        <v>2.4397800000000003</v>
      </c>
      <c r="M51" s="267"/>
      <c r="N51" s="268"/>
      <c r="O51" s="267"/>
      <c r="P51" s="269"/>
      <c r="Q51" s="270"/>
      <c r="R51" s="267"/>
      <c r="S51" s="267"/>
      <c r="T51" s="267"/>
      <c r="U51" s="271" t="s">
        <v>155</v>
      </c>
      <c r="V51" s="267"/>
      <c r="W51" s="267"/>
      <c r="X51" s="265"/>
      <c r="Y51" s="264"/>
      <c r="Z51" s="264"/>
    </row>
    <row r="52" spans="6:26" s="262" customFormat="1" ht="22.5" outlineLevel="3">
      <c r="F52" s="263"/>
      <c r="G52" s="264"/>
      <c r="H52" s="264"/>
      <c r="I52" s="264"/>
      <c r="J52" s="571" t="s">
        <v>950</v>
      </c>
      <c r="K52" s="264"/>
      <c r="L52" s="266">
        <v>3.38178</v>
      </c>
      <c r="M52" s="267"/>
      <c r="N52" s="268"/>
      <c r="O52" s="267"/>
      <c r="P52" s="269"/>
      <c r="Q52" s="270"/>
      <c r="R52" s="267"/>
      <c r="S52" s="267"/>
      <c r="T52" s="267"/>
      <c r="U52" s="271" t="s">
        <v>155</v>
      </c>
      <c r="V52" s="267"/>
      <c r="W52" s="267"/>
      <c r="X52" s="265"/>
      <c r="Y52" s="264"/>
      <c r="Z52" s="264"/>
    </row>
    <row r="53" spans="6:26" s="262" customFormat="1" ht="11.25" outlineLevel="3">
      <c r="F53" s="263"/>
      <c r="G53" s="264"/>
      <c r="H53" s="264"/>
      <c r="I53" s="264"/>
      <c r="J53" s="571" t="s">
        <v>951</v>
      </c>
      <c r="K53" s="264"/>
      <c r="L53" s="266">
        <v>0.21867587999999999</v>
      </c>
      <c r="M53" s="267"/>
      <c r="N53" s="268"/>
      <c r="O53" s="267"/>
      <c r="P53" s="269"/>
      <c r="Q53" s="270"/>
      <c r="R53" s="267"/>
      <c r="S53" s="267"/>
      <c r="T53" s="267"/>
      <c r="U53" s="271" t="s">
        <v>155</v>
      </c>
      <c r="V53" s="267"/>
      <c r="W53" s="267"/>
      <c r="X53" s="265"/>
      <c r="Y53" s="264"/>
      <c r="Z53" s="264"/>
    </row>
    <row r="54" spans="6:26" s="262" customFormat="1" ht="11.25" outlineLevel="3">
      <c r="F54" s="263"/>
      <c r="G54" s="264"/>
      <c r="H54" s="264"/>
      <c r="I54" s="264"/>
      <c r="J54" s="571" t="s">
        <v>130</v>
      </c>
      <c r="K54" s="264"/>
      <c r="L54" s="266">
        <v>6.04023588</v>
      </c>
      <c r="M54" s="267"/>
      <c r="N54" s="268"/>
      <c r="O54" s="267"/>
      <c r="P54" s="269"/>
      <c r="Q54" s="270"/>
      <c r="R54" s="267"/>
      <c r="S54" s="267"/>
      <c r="T54" s="267"/>
      <c r="U54" s="271" t="s">
        <v>155</v>
      </c>
      <c r="V54" s="267"/>
      <c r="W54" s="267"/>
      <c r="X54" s="265"/>
      <c r="Y54" s="264"/>
      <c r="Z54" s="264"/>
    </row>
    <row r="55" spans="6:26" s="262" customFormat="1" ht="11.25" outlineLevel="3">
      <c r="F55" s="263"/>
      <c r="G55" s="264"/>
      <c r="H55" s="264"/>
      <c r="I55" s="264"/>
      <c r="J55" s="571" t="s">
        <v>302</v>
      </c>
      <c r="K55" s="264"/>
      <c r="L55" s="266">
        <v>1.3021580000000001</v>
      </c>
      <c r="M55" s="267"/>
      <c r="N55" s="268"/>
      <c r="O55" s="267"/>
      <c r="P55" s="269"/>
      <c r="Q55" s="270"/>
      <c r="R55" s="267"/>
      <c r="S55" s="267"/>
      <c r="T55" s="267"/>
      <c r="U55" s="271" t="s">
        <v>155</v>
      </c>
      <c r="V55" s="267"/>
      <c r="W55" s="267"/>
      <c r="X55" s="265"/>
      <c r="Y55" s="264"/>
      <c r="Z55" s="264"/>
    </row>
    <row r="56" spans="6:26" s="262" customFormat="1" ht="11.25" outlineLevel="3">
      <c r="F56" s="263"/>
      <c r="G56" s="264"/>
      <c r="H56" s="264"/>
      <c r="I56" s="264"/>
      <c r="J56" s="571" t="s">
        <v>303</v>
      </c>
      <c r="K56" s="264"/>
      <c r="L56" s="266">
        <v>1.7103580000000005</v>
      </c>
      <c r="M56" s="267"/>
      <c r="N56" s="268"/>
      <c r="O56" s="267"/>
      <c r="P56" s="269"/>
      <c r="Q56" s="270"/>
      <c r="R56" s="267"/>
      <c r="S56" s="267"/>
      <c r="T56" s="267"/>
      <c r="U56" s="271" t="s">
        <v>155</v>
      </c>
      <c r="V56" s="267"/>
      <c r="W56" s="267"/>
      <c r="X56" s="265"/>
      <c r="Y56" s="264"/>
      <c r="Z56" s="264"/>
    </row>
    <row r="57" spans="6:26" s="262" customFormat="1" ht="11.25" outlineLevel="3">
      <c r="F57" s="263"/>
      <c r="G57" s="264"/>
      <c r="H57" s="264"/>
      <c r="I57" s="264"/>
      <c r="J57" s="571" t="s">
        <v>304</v>
      </c>
      <c r="K57" s="264"/>
      <c r="L57" s="266">
        <v>0.15059754</v>
      </c>
      <c r="M57" s="267"/>
      <c r="N57" s="268"/>
      <c r="O57" s="267"/>
      <c r="P57" s="269"/>
      <c r="Q57" s="270"/>
      <c r="R57" s="267"/>
      <c r="S57" s="267"/>
      <c r="T57" s="267"/>
      <c r="U57" s="271" t="s">
        <v>155</v>
      </c>
      <c r="V57" s="267"/>
      <c r="W57" s="267"/>
      <c r="X57" s="265"/>
      <c r="Y57" s="264"/>
      <c r="Z57" s="264"/>
    </row>
    <row r="58" spans="6:26" s="262" customFormat="1" ht="11.25" outlineLevel="3">
      <c r="F58" s="263"/>
      <c r="G58" s="264"/>
      <c r="H58" s="264"/>
      <c r="I58" s="264"/>
      <c r="J58" s="571" t="s">
        <v>130</v>
      </c>
      <c r="K58" s="264"/>
      <c r="L58" s="266">
        <v>3.1631135400000008</v>
      </c>
      <c r="M58" s="267"/>
      <c r="N58" s="268"/>
      <c r="O58" s="267"/>
      <c r="P58" s="269"/>
      <c r="Q58" s="270"/>
      <c r="R58" s="267"/>
      <c r="S58" s="267"/>
      <c r="T58" s="267"/>
      <c r="U58" s="271" t="s">
        <v>155</v>
      </c>
      <c r="V58" s="267"/>
      <c r="W58" s="267"/>
      <c r="X58" s="265"/>
      <c r="Y58" s="264"/>
      <c r="Z58" s="264"/>
    </row>
    <row r="59" spans="6:26" s="272" customFormat="1" ht="12.75" customHeight="1" outlineLevel="2">
      <c r="F59" s="273"/>
      <c r="G59" s="274"/>
      <c r="H59" s="274"/>
      <c r="I59" s="274"/>
      <c r="J59" s="570"/>
      <c r="K59" s="274"/>
      <c r="L59" s="276"/>
      <c r="M59" s="277"/>
      <c r="N59" s="276"/>
      <c r="O59" s="277"/>
      <c r="P59" s="278"/>
      <c r="Q59" s="279"/>
      <c r="R59" s="277"/>
      <c r="S59" s="277"/>
      <c r="T59" s="277"/>
      <c r="U59" s="280" t="s">
        <v>155</v>
      </c>
      <c r="V59" s="277"/>
      <c r="W59" s="277"/>
      <c r="X59" s="277"/>
      <c r="Y59" s="274"/>
      <c r="Z59" s="274"/>
    </row>
    <row r="60" spans="6:26" s="246" customFormat="1" ht="16.5" customHeight="1" outlineLevel="1">
      <c r="F60" s="247"/>
      <c r="G60" s="232"/>
      <c r="H60" s="248"/>
      <c r="I60" s="248"/>
      <c r="J60" s="569" t="s">
        <v>340</v>
      </c>
      <c r="K60" s="232"/>
      <c r="L60" s="249"/>
      <c r="M60" s="250"/>
      <c r="N60" s="249"/>
      <c r="O60" s="250"/>
      <c r="P60" s="217">
        <f>SUBTOTAL(9,P61:P75)</f>
        <v>0</v>
      </c>
      <c r="Q60" s="251"/>
      <c r="R60" s="218">
        <f>SUBTOTAL(9,R61:R75)</f>
        <v>0.4216700000000001</v>
      </c>
      <c r="S60" s="250"/>
      <c r="T60" s="218">
        <f>SUBTOTAL(9,T61:T75)</f>
        <v>0.22</v>
      </c>
      <c r="U60" s="252" t="s">
        <v>155</v>
      </c>
      <c r="V60" s="217">
        <f>SUBTOTAL(9,V61:V75)</f>
        <v>0</v>
      </c>
      <c r="W60" s="217">
        <f>SUBTOTAL(9,W61:W75)</f>
        <v>0</v>
      </c>
      <c r="X60" s="253"/>
      <c r="Y60" s="233"/>
      <c r="Z60" s="233"/>
    </row>
    <row r="61" spans="6:26" s="254" customFormat="1" ht="12" outlineLevel="2">
      <c r="F61" s="521">
        <v>1</v>
      </c>
      <c r="G61" s="522" t="s">
        <v>162</v>
      </c>
      <c r="H61" s="523" t="s">
        <v>726</v>
      </c>
      <c r="I61" s="523"/>
      <c r="J61" s="568" t="s">
        <v>727</v>
      </c>
      <c r="K61" s="522" t="s">
        <v>46</v>
      </c>
      <c r="L61" s="536">
        <v>1</v>
      </c>
      <c r="M61" s="537">
        <v>0</v>
      </c>
      <c r="N61" s="536">
        <f t="shared" ref="N61:N74" si="0">L61*(1+M61/100)</f>
        <v>1</v>
      </c>
      <c r="O61" s="537"/>
      <c r="P61" s="458">
        <f t="shared" ref="P61:P74" si="1">N61*O61</f>
        <v>0</v>
      </c>
      <c r="Q61" s="466">
        <v>1.7000000000000001E-4</v>
      </c>
      <c r="R61" s="467">
        <f t="shared" ref="R61:R74" si="2">N61*Q61</f>
        <v>1.7000000000000001E-4</v>
      </c>
      <c r="S61" s="466">
        <v>0.22</v>
      </c>
      <c r="T61" s="467">
        <f t="shared" ref="T61:T74" si="3">N61*S61</f>
        <v>0.22</v>
      </c>
      <c r="U61" s="458">
        <v>21</v>
      </c>
      <c r="V61" s="458">
        <f t="shared" ref="V61:V74" si="4">P61*(U61/100)</f>
        <v>0</v>
      </c>
      <c r="W61" s="458">
        <f t="shared" ref="W61:W74" si="5">P61+V61</f>
        <v>0</v>
      </c>
      <c r="X61" s="524" t="s">
        <v>313</v>
      </c>
      <c r="Y61" s="523" t="s">
        <v>841</v>
      </c>
      <c r="Z61" s="523" t="s">
        <v>99</v>
      </c>
    </row>
    <row r="62" spans="6:26" s="254" customFormat="1" ht="24" outlineLevel="2">
      <c r="F62" s="521">
        <v>2</v>
      </c>
      <c r="G62" s="522" t="s">
        <v>162</v>
      </c>
      <c r="H62" s="523" t="s">
        <v>349</v>
      </c>
      <c r="I62" s="523"/>
      <c r="J62" s="568" t="s">
        <v>350</v>
      </c>
      <c r="K62" s="522" t="s">
        <v>47</v>
      </c>
      <c r="L62" s="536">
        <v>0.22</v>
      </c>
      <c r="M62" s="537">
        <v>0</v>
      </c>
      <c r="N62" s="536">
        <f t="shared" si="0"/>
        <v>0.22</v>
      </c>
      <c r="O62" s="537"/>
      <c r="P62" s="458">
        <f t="shared" si="1"/>
        <v>0</v>
      </c>
      <c r="Q62" s="466"/>
      <c r="R62" s="467">
        <f t="shared" si="2"/>
        <v>0</v>
      </c>
      <c r="S62" s="466"/>
      <c r="T62" s="467">
        <f t="shared" si="3"/>
        <v>0</v>
      </c>
      <c r="U62" s="458">
        <v>21</v>
      </c>
      <c r="V62" s="458">
        <f t="shared" si="4"/>
        <v>0</v>
      </c>
      <c r="W62" s="458">
        <f t="shared" si="5"/>
        <v>0</v>
      </c>
      <c r="X62" s="524"/>
      <c r="Y62" s="523" t="s">
        <v>841</v>
      </c>
      <c r="Z62" s="523" t="s">
        <v>99</v>
      </c>
    </row>
    <row r="63" spans="6:26" s="254" customFormat="1" ht="36" outlineLevel="2">
      <c r="F63" s="521">
        <v>3</v>
      </c>
      <c r="G63" s="522" t="s">
        <v>162</v>
      </c>
      <c r="H63" s="523" t="s">
        <v>351</v>
      </c>
      <c r="I63" s="523"/>
      <c r="J63" s="568" t="s">
        <v>352</v>
      </c>
      <c r="K63" s="522" t="s">
        <v>46</v>
      </c>
      <c r="L63" s="536">
        <v>3</v>
      </c>
      <c r="M63" s="537"/>
      <c r="N63" s="536">
        <f t="shared" si="0"/>
        <v>3</v>
      </c>
      <c r="O63" s="537"/>
      <c r="P63" s="458">
        <f t="shared" si="1"/>
        <v>0</v>
      </c>
      <c r="Q63" s="466">
        <v>0.1</v>
      </c>
      <c r="R63" s="467">
        <f t="shared" si="2"/>
        <v>0.30000000000000004</v>
      </c>
      <c r="S63" s="466"/>
      <c r="T63" s="467">
        <f t="shared" si="3"/>
        <v>0</v>
      </c>
      <c r="U63" s="458">
        <v>21</v>
      </c>
      <c r="V63" s="458">
        <f t="shared" si="4"/>
        <v>0</v>
      </c>
      <c r="W63" s="458">
        <f t="shared" si="5"/>
        <v>0</v>
      </c>
      <c r="X63" s="524"/>
      <c r="Y63" s="523" t="s">
        <v>841</v>
      </c>
      <c r="Z63" s="523" t="s">
        <v>99</v>
      </c>
    </row>
    <row r="64" spans="6:26" s="254" customFormat="1" ht="12" outlineLevel="2">
      <c r="F64" s="521">
        <v>4</v>
      </c>
      <c r="G64" s="522" t="s">
        <v>162</v>
      </c>
      <c r="H64" s="523" t="s">
        <v>353</v>
      </c>
      <c r="I64" s="523"/>
      <c r="J64" s="568" t="s">
        <v>354</v>
      </c>
      <c r="K64" s="522" t="s">
        <v>90</v>
      </c>
      <c r="L64" s="536">
        <v>3</v>
      </c>
      <c r="M64" s="537"/>
      <c r="N64" s="536">
        <f t="shared" si="0"/>
        <v>3</v>
      </c>
      <c r="O64" s="537"/>
      <c r="P64" s="458">
        <f t="shared" si="1"/>
        <v>0</v>
      </c>
      <c r="Q64" s="466">
        <v>0.02</v>
      </c>
      <c r="R64" s="467">
        <f t="shared" si="2"/>
        <v>0.06</v>
      </c>
      <c r="S64" s="466"/>
      <c r="T64" s="467">
        <f t="shared" si="3"/>
        <v>0</v>
      </c>
      <c r="U64" s="458">
        <v>21</v>
      </c>
      <c r="V64" s="458">
        <f t="shared" si="4"/>
        <v>0</v>
      </c>
      <c r="W64" s="458">
        <f t="shared" si="5"/>
        <v>0</v>
      </c>
      <c r="X64" s="524"/>
      <c r="Y64" s="523" t="s">
        <v>841</v>
      </c>
      <c r="Z64" s="523" t="s">
        <v>99</v>
      </c>
    </row>
    <row r="65" spans="6:26" s="254" customFormat="1" ht="12" outlineLevel="2">
      <c r="F65" s="521">
        <v>5</v>
      </c>
      <c r="G65" s="522" t="s">
        <v>162</v>
      </c>
      <c r="H65" s="523" t="s">
        <v>355</v>
      </c>
      <c r="I65" s="523"/>
      <c r="J65" s="568" t="s">
        <v>356</v>
      </c>
      <c r="K65" s="522" t="s">
        <v>90</v>
      </c>
      <c r="L65" s="536">
        <v>1</v>
      </c>
      <c r="M65" s="537"/>
      <c r="N65" s="536">
        <f t="shared" si="0"/>
        <v>1</v>
      </c>
      <c r="O65" s="537"/>
      <c r="P65" s="458">
        <f t="shared" si="1"/>
        <v>0</v>
      </c>
      <c r="Q65" s="466">
        <v>0.02</v>
      </c>
      <c r="R65" s="467">
        <f t="shared" si="2"/>
        <v>0.02</v>
      </c>
      <c r="S65" s="466"/>
      <c r="T65" s="467">
        <f t="shared" si="3"/>
        <v>0</v>
      </c>
      <c r="U65" s="458">
        <v>21</v>
      </c>
      <c r="V65" s="458">
        <f t="shared" si="4"/>
        <v>0</v>
      </c>
      <c r="W65" s="458">
        <f t="shared" si="5"/>
        <v>0</v>
      </c>
      <c r="X65" s="524"/>
      <c r="Y65" s="523" t="s">
        <v>841</v>
      </c>
      <c r="Z65" s="523" t="s">
        <v>99</v>
      </c>
    </row>
    <row r="66" spans="6:26" s="254" customFormat="1" ht="12" outlineLevel="2">
      <c r="F66" s="521">
        <v>6</v>
      </c>
      <c r="G66" s="522" t="s">
        <v>162</v>
      </c>
      <c r="H66" s="523" t="s">
        <v>952</v>
      </c>
      <c r="I66" s="523"/>
      <c r="J66" s="568" t="s">
        <v>953</v>
      </c>
      <c r="K66" s="522" t="s">
        <v>90</v>
      </c>
      <c r="L66" s="536">
        <v>1</v>
      </c>
      <c r="M66" s="537"/>
      <c r="N66" s="536">
        <f t="shared" si="0"/>
        <v>1</v>
      </c>
      <c r="O66" s="537"/>
      <c r="P66" s="458">
        <f t="shared" si="1"/>
        <v>0</v>
      </c>
      <c r="Q66" s="466">
        <v>0.01</v>
      </c>
      <c r="R66" s="467">
        <f t="shared" si="2"/>
        <v>0.01</v>
      </c>
      <c r="S66" s="466"/>
      <c r="T66" s="467">
        <f t="shared" si="3"/>
        <v>0</v>
      </c>
      <c r="U66" s="458">
        <v>21</v>
      </c>
      <c r="V66" s="458">
        <f t="shared" si="4"/>
        <v>0</v>
      </c>
      <c r="W66" s="458">
        <f t="shared" si="5"/>
        <v>0</v>
      </c>
      <c r="X66" s="524"/>
      <c r="Y66" s="523" t="s">
        <v>841</v>
      </c>
      <c r="Z66" s="523" t="s">
        <v>99</v>
      </c>
    </row>
    <row r="67" spans="6:26" s="254" customFormat="1" ht="12" outlineLevel="2">
      <c r="F67" s="521">
        <v>7</v>
      </c>
      <c r="G67" s="522" t="s">
        <v>162</v>
      </c>
      <c r="H67" s="523" t="s">
        <v>954</v>
      </c>
      <c r="I67" s="523"/>
      <c r="J67" s="568" t="s">
        <v>955</v>
      </c>
      <c r="K67" s="522" t="s">
        <v>90</v>
      </c>
      <c r="L67" s="536">
        <v>1</v>
      </c>
      <c r="M67" s="537"/>
      <c r="N67" s="536">
        <f t="shared" si="0"/>
        <v>1</v>
      </c>
      <c r="O67" s="537"/>
      <c r="P67" s="458">
        <f t="shared" si="1"/>
        <v>0</v>
      </c>
      <c r="Q67" s="466">
        <v>1E-3</v>
      </c>
      <c r="R67" s="467">
        <f t="shared" si="2"/>
        <v>1E-3</v>
      </c>
      <c r="S67" s="466"/>
      <c r="T67" s="467">
        <f t="shared" si="3"/>
        <v>0</v>
      </c>
      <c r="U67" s="458">
        <v>21</v>
      </c>
      <c r="V67" s="458">
        <f t="shared" si="4"/>
        <v>0</v>
      </c>
      <c r="W67" s="458">
        <f t="shared" si="5"/>
        <v>0</v>
      </c>
      <c r="X67" s="524"/>
      <c r="Y67" s="523" t="s">
        <v>841</v>
      </c>
      <c r="Z67" s="523" t="s">
        <v>99</v>
      </c>
    </row>
    <row r="68" spans="6:26" s="254" customFormat="1" ht="12" outlineLevel="2">
      <c r="F68" s="521">
        <v>8</v>
      </c>
      <c r="G68" s="522" t="s">
        <v>162</v>
      </c>
      <c r="H68" s="523" t="s">
        <v>956</v>
      </c>
      <c r="I68" s="523"/>
      <c r="J68" s="568" t="s">
        <v>957</v>
      </c>
      <c r="K68" s="522" t="s">
        <v>90</v>
      </c>
      <c r="L68" s="536">
        <v>1</v>
      </c>
      <c r="M68" s="537"/>
      <c r="N68" s="536">
        <f t="shared" si="0"/>
        <v>1</v>
      </c>
      <c r="O68" s="537"/>
      <c r="P68" s="458">
        <f t="shared" si="1"/>
        <v>0</v>
      </c>
      <c r="Q68" s="466">
        <v>5.0000000000000001E-4</v>
      </c>
      <c r="R68" s="467">
        <f t="shared" si="2"/>
        <v>5.0000000000000001E-4</v>
      </c>
      <c r="S68" s="466"/>
      <c r="T68" s="467">
        <f t="shared" si="3"/>
        <v>0</v>
      </c>
      <c r="U68" s="458">
        <v>21</v>
      </c>
      <c r="V68" s="458">
        <f t="shared" si="4"/>
        <v>0</v>
      </c>
      <c r="W68" s="458">
        <f t="shared" si="5"/>
        <v>0</v>
      </c>
      <c r="X68" s="524"/>
      <c r="Y68" s="523" t="s">
        <v>841</v>
      </c>
      <c r="Z68" s="523" t="s">
        <v>99</v>
      </c>
    </row>
    <row r="69" spans="6:26" s="254" customFormat="1" ht="24" outlineLevel="2">
      <c r="F69" s="521">
        <v>9</v>
      </c>
      <c r="G69" s="522" t="s">
        <v>162</v>
      </c>
      <c r="H69" s="523" t="s">
        <v>357</v>
      </c>
      <c r="I69" s="523"/>
      <c r="J69" s="568" t="s">
        <v>358</v>
      </c>
      <c r="K69" s="522" t="s">
        <v>90</v>
      </c>
      <c r="L69" s="536">
        <v>1</v>
      </c>
      <c r="M69" s="537"/>
      <c r="N69" s="536">
        <f t="shared" si="0"/>
        <v>1</v>
      </c>
      <c r="O69" s="537"/>
      <c r="P69" s="458">
        <f t="shared" si="1"/>
        <v>0</v>
      </c>
      <c r="Q69" s="466"/>
      <c r="R69" s="467">
        <f t="shared" si="2"/>
        <v>0</v>
      </c>
      <c r="S69" s="466"/>
      <c r="T69" s="467">
        <f t="shared" si="3"/>
        <v>0</v>
      </c>
      <c r="U69" s="458">
        <v>21</v>
      </c>
      <c r="V69" s="458">
        <f t="shared" si="4"/>
        <v>0</v>
      </c>
      <c r="W69" s="458">
        <f t="shared" si="5"/>
        <v>0</v>
      </c>
      <c r="X69" s="524"/>
      <c r="Y69" s="523" t="s">
        <v>841</v>
      </c>
      <c r="Z69" s="523" t="s">
        <v>99</v>
      </c>
    </row>
    <row r="70" spans="6:26" s="254" customFormat="1" ht="24" outlineLevel="2">
      <c r="F70" s="521">
        <v>10</v>
      </c>
      <c r="G70" s="522" t="s">
        <v>162</v>
      </c>
      <c r="H70" s="523" t="s">
        <v>958</v>
      </c>
      <c r="I70" s="523"/>
      <c r="J70" s="568" t="s">
        <v>959</v>
      </c>
      <c r="K70" s="522" t="s">
        <v>90</v>
      </c>
      <c r="L70" s="536">
        <v>1</v>
      </c>
      <c r="M70" s="537"/>
      <c r="N70" s="536">
        <f t="shared" si="0"/>
        <v>1</v>
      </c>
      <c r="O70" s="537"/>
      <c r="P70" s="458">
        <f t="shared" si="1"/>
        <v>0</v>
      </c>
      <c r="Q70" s="466"/>
      <c r="R70" s="467">
        <f t="shared" si="2"/>
        <v>0</v>
      </c>
      <c r="S70" s="466"/>
      <c r="T70" s="467">
        <f t="shared" si="3"/>
        <v>0</v>
      </c>
      <c r="U70" s="458">
        <v>21</v>
      </c>
      <c r="V70" s="458">
        <f t="shared" si="4"/>
        <v>0</v>
      </c>
      <c r="W70" s="458">
        <f t="shared" si="5"/>
        <v>0</v>
      </c>
      <c r="X70" s="524"/>
      <c r="Y70" s="523" t="s">
        <v>841</v>
      </c>
      <c r="Z70" s="523" t="s">
        <v>99</v>
      </c>
    </row>
    <row r="71" spans="6:26" s="254" customFormat="1" ht="36" outlineLevel="2">
      <c r="F71" s="521">
        <v>11</v>
      </c>
      <c r="G71" s="522" t="s">
        <v>162</v>
      </c>
      <c r="H71" s="523" t="s">
        <v>960</v>
      </c>
      <c r="I71" s="523"/>
      <c r="J71" s="568" t="s">
        <v>961</v>
      </c>
      <c r="K71" s="522" t="s">
        <v>90</v>
      </c>
      <c r="L71" s="536">
        <v>3</v>
      </c>
      <c r="M71" s="537"/>
      <c r="N71" s="536">
        <f t="shared" si="0"/>
        <v>3</v>
      </c>
      <c r="O71" s="537"/>
      <c r="P71" s="458">
        <f t="shared" si="1"/>
        <v>0</v>
      </c>
      <c r="Q71" s="466">
        <v>0.01</v>
      </c>
      <c r="R71" s="467">
        <f t="shared" si="2"/>
        <v>0.03</v>
      </c>
      <c r="S71" s="466"/>
      <c r="T71" s="467">
        <f t="shared" si="3"/>
        <v>0</v>
      </c>
      <c r="U71" s="458">
        <v>21</v>
      </c>
      <c r="V71" s="458">
        <f t="shared" si="4"/>
        <v>0</v>
      </c>
      <c r="W71" s="458">
        <f t="shared" si="5"/>
        <v>0</v>
      </c>
      <c r="X71" s="524"/>
      <c r="Y71" s="523" t="s">
        <v>841</v>
      </c>
      <c r="Z71" s="523" t="s">
        <v>99</v>
      </c>
    </row>
    <row r="72" spans="6:26" s="254" customFormat="1" ht="24" outlineLevel="2">
      <c r="F72" s="521">
        <v>12</v>
      </c>
      <c r="G72" s="522" t="s">
        <v>162</v>
      </c>
      <c r="H72" s="523" t="s">
        <v>361</v>
      </c>
      <c r="I72" s="523"/>
      <c r="J72" s="568" t="s">
        <v>734</v>
      </c>
      <c r="K72" s="522" t="s">
        <v>46</v>
      </c>
      <c r="L72" s="536">
        <v>3</v>
      </c>
      <c r="M72" s="537"/>
      <c r="N72" s="536">
        <f t="shared" si="0"/>
        <v>3</v>
      </c>
      <c r="O72" s="537"/>
      <c r="P72" s="458">
        <f t="shared" si="1"/>
        <v>0</v>
      </c>
      <c r="Q72" s="466"/>
      <c r="R72" s="467">
        <f t="shared" si="2"/>
        <v>0</v>
      </c>
      <c r="S72" s="466"/>
      <c r="T72" s="467">
        <f t="shared" si="3"/>
        <v>0</v>
      </c>
      <c r="U72" s="458">
        <v>21</v>
      </c>
      <c r="V72" s="458">
        <f t="shared" si="4"/>
        <v>0</v>
      </c>
      <c r="W72" s="458">
        <f t="shared" si="5"/>
        <v>0</v>
      </c>
      <c r="X72" s="524"/>
      <c r="Y72" s="523" t="s">
        <v>841</v>
      </c>
      <c r="Z72" s="523" t="s">
        <v>99</v>
      </c>
    </row>
    <row r="73" spans="6:26" s="254" customFormat="1" ht="36" outlineLevel="2">
      <c r="F73" s="521">
        <v>13</v>
      </c>
      <c r="G73" s="522" t="s">
        <v>162</v>
      </c>
      <c r="H73" s="523" t="s">
        <v>363</v>
      </c>
      <c r="I73" s="523"/>
      <c r="J73" s="568" t="s">
        <v>735</v>
      </c>
      <c r="K73" s="522" t="s">
        <v>46</v>
      </c>
      <c r="L73" s="536">
        <v>1</v>
      </c>
      <c r="M73" s="537"/>
      <c r="N73" s="536">
        <f t="shared" si="0"/>
        <v>1</v>
      </c>
      <c r="O73" s="537"/>
      <c r="P73" s="458">
        <f t="shared" si="1"/>
        <v>0</v>
      </c>
      <c r="Q73" s="466"/>
      <c r="R73" s="467">
        <f t="shared" si="2"/>
        <v>0</v>
      </c>
      <c r="S73" s="466"/>
      <c r="T73" s="467">
        <f t="shared" si="3"/>
        <v>0</v>
      </c>
      <c r="U73" s="458">
        <v>21</v>
      </c>
      <c r="V73" s="458">
        <f t="shared" si="4"/>
        <v>0</v>
      </c>
      <c r="W73" s="458">
        <f t="shared" si="5"/>
        <v>0</v>
      </c>
      <c r="X73" s="524"/>
      <c r="Y73" s="523" t="s">
        <v>841</v>
      </c>
      <c r="Z73" s="523" t="s">
        <v>99</v>
      </c>
    </row>
    <row r="74" spans="6:26" s="254" customFormat="1" ht="12" outlineLevel="2">
      <c r="F74" s="521">
        <v>14</v>
      </c>
      <c r="G74" s="522" t="s">
        <v>162</v>
      </c>
      <c r="H74" s="523" t="s">
        <v>100</v>
      </c>
      <c r="I74" s="523"/>
      <c r="J74" s="568" t="s">
        <v>365</v>
      </c>
      <c r="K74" s="522" t="s">
        <v>65</v>
      </c>
      <c r="L74" s="536">
        <v>2.81</v>
      </c>
      <c r="M74" s="537"/>
      <c r="N74" s="536">
        <f t="shared" si="0"/>
        <v>2.81</v>
      </c>
      <c r="O74" s="537"/>
      <c r="P74" s="458">
        <f t="shared" si="1"/>
        <v>0</v>
      </c>
      <c r="Q74" s="466"/>
      <c r="R74" s="467">
        <f t="shared" si="2"/>
        <v>0</v>
      </c>
      <c r="S74" s="466"/>
      <c r="T74" s="467">
        <f t="shared" si="3"/>
        <v>0</v>
      </c>
      <c r="U74" s="458">
        <v>21</v>
      </c>
      <c r="V74" s="458">
        <f t="shared" si="4"/>
        <v>0</v>
      </c>
      <c r="W74" s="458">
        <f t="shared" si="5"/>
        <v>0</v>
      </c>
      <c r="X74" s="524"/>
      <c r="Y74" s="523" t="s">
        <v>841</v>
      </c>
      <c r="Z74" s="523" t="s">
        <v>99</v>
      </c>
    </row>
    <row r="75" spans="6:26" s="272" customFormat="1" ht="12.75" customHeight="1" outlineLevel="2">
      <c r="F75" s="273"/>
      <c r="G75" s="274"/>
      <c r="H75" s="274"/>
      <c r="I75" s="274"/>
      <c r="J75" s="570"/>
      <c r="K75" s="274"/>
      <c r="L75" s="276"/>
      <c r="M75" s="277"/>
      <c r="N75" s="276"/>
      <c r="O75" s="277"/>
      <c r="P75" s="278"/>
      <c r="Q75" s="279"/>
      <c r="R75" s="277"/>
      <c r="S75" s="277"/>
      <c r="T75" s="277"/>
      <c r="U75" s="280" t="s">
        <v>155</v>
      </c>
      <c r="V75" s="277"/>
      <c r="W75" s="277"/>
      <c r="X75" s="277"/>
      <c r="Y75" s="274"/>
      <c r="Z75" s="274"/>
    </row>
    <row r="76" spans="6:26" s="246" customFormat="1" ht="16.5" customHeight="1" outlineLevel="1">
      <c r="F76" s="247"/>
      <c r="G76" s="232"/>
      <c r="H76" s="248"/>
      <c r="I76" s="248"/>
      <c r="J76" s="569" t="s">
        <v>366</v>
      </c>
      <c r="K76" s="232"/>
      <c r="L76" s="249"/>
      <c r="M76" s="250"/>
      <c r="N76" s="249"/>
      <c r="O76" s="250"/>
      <c r="P76" s="217">
        <f>SUBTOTAL(9,P77:P94)</f>
        <v>0</v>
      </c>
      <c r="Q76" s="251"/>
      <c r="R76" s="218">
        <f>SUBTOTAL(9,R77:R94)</f>
        <v>0.23059600000000002</v>
      </c>
      <c r="S76" s="250"/>
      <c r="T76" s="218">
        <f>SUBTOTAL(9,T77:T94)</f>
        <v>0.04</v>
      </c>
      <c r="U76" s="252" t="s">
        <v>155</v>
      </c>
      <c r="V76" s="217">
        <f>SUBTOTAL(9,V77:V94)</f>
        <v>0</v>
      </c>
      <c r="W76" s="217">
        <f>SUBTOTAL(9,W77:W94)</f>
        <v>0</v>
      </c>
      <c r="X76" s="253"/>
      <c r="Y76" s="233"/>
      <c r="Z76" s="233"/>
    </row>
    <row r="77" spans="6:26" s="254" customFormat="1" ht="12" outlineLevel="2">
      <c r="F77" s="521">
        <v>1</v>
      </c>
      <c r="G77" s="522" t="s">
        <v>162</v>
      </c>
      <c r="H77" s="523" t="s">
        <v>736</v>
      </c>
      <c r="I77" s="523"/>
      <c r="J77" s="568" t="s">
        <v>737</v>
      </c>
      <c r="K77" s="522" t="s">
        <v>46</v>
      </c>
      <c r="L77" s="536">
        <v>2</v>
      </c>
      <c r="M77" s="537">
        <v>0</v>
      </c>
      <c r="N77" s="536">
        <f t="shared" ref="N77:N93" si="6">L77*(1+M77/100)</f>
        <v>2</v>
      </c>
      <c r="O77" s="537"/>
      <c r="P77" s="458">
        <f t="shared" ref="P77:P93" si="7">N77*O77</f>
        <v>0</v>
      </c>
      <c r="Q77" s="466">
        <v>6.9999999999999994E-5</v>
      </c>
      <c r="R77" s="467">
        <f t="shared" ref="R77:R93" si="8">N77*Q77</f>
        <v>1.3999999999999999E-4</v>
      </c>
      <c r="S77" s="466">
        <v>0.02</v>
      </c>
      <c r="T77" s="467">
        <f t="shared" ref="T77:T93" si="9">N77*S77</f>
        <v>0.04</v>
      </c>
      <c r="U77" s="458">
        <v>21</v>
      </c>
      <c r="V77" s="458">
        <f t="shared" ref="V77:V93" si="10">P77*(U77/100)</f>
        <v>0</v>
      </c>
      <c r="W77" s="458">
        <f t="shared" ref="W77:W93" si="11">P77+V77</f>
        <v>0</v>
      </c>
      <c r="X77" s="524"/>
      <c r="Y77" s="523" t="s">
        <v>841</v>
      </c>
      <c r="Z77" s="523" t="s">
        <v>61</v>
      </c>
    </row>
    <row r="78" spans="6:26" s="254" customFormat="1" ht="24" outlineLevel="2">
      <c r="F78" s="521">
        <v>2</v>
      </c>
      <c r="G78" s="522" t="s">
        <v>162</v>
      </c>
      <c r="H78" s="523" t="s">
        <v>383</v>
      </c>
      <c r="I78" s="523"/>
      <c r="J78" s="568" t="s">
        <v>384</v>
      </c>
      <c r="K78" s="522" t="s">
        <v>47</v>
      </c>
      <c r="L78" s="536">
        <v>0.04</v>
      </c>
      <c r="M78" s="537">
        <v>0</v>
      </c>
      <c r="N78" s="536">
        <f t="shared" si="6"/>
        <v>0.04</v>
      </c>
      <c r="O78" s="537"/>
      <c r="P78" s="458">
        <f t="shared" si="7"/>
        <v>0</v>
      </c>
      <c r="Q78" s="466"/>
      <c r="R78" s="467">
        <f t="shared" si="8"/>
        <v>0</v>
      </c>
      <c r="S78" s="466"/>
      <c r="T78" s="467">
        <f t="shared" si="9"/>
        <v>0</v>
      </c>
      <c r="U78" s="458">
        <v>21</v>
      </c>
      <c r="V78" s="458">
        <f t="shared" si="10"/>
        <v>0</v>
      </c>
      <c r="W78" s="458">
        <f t="shared" si="11"/>
        <v>0</v>
      </c>
      <c r="X78" s="524"/>
      <c r="Y78" s="523" t="s">
        <v>841</v>
      </c>
      <c r="Z78" s="523" t="s">
        <v>61</v>
      </c>
    </row>
    <row r="79" spans="6:26" s="254" customFormat="1" ht="12" outlineLevel="2">
      <c r="F79" s="521">
        <v>3</v>
      </c>
      <c r="G79" s="522" t="s">
        <v>162</v>
      </c>
      <c r="H79" s="523" t="s">
        <v>962</v>
      </c>
      <c r="I79" s="523"/>
      <c r="J79" s="568" t="s">
        <v>963</v>
      </c>
      <c r="K79" s="522" t="s">
        <v>46</v>
      </c>
      <c r="L79" s="536">
        <v>2</v>
      </c>
      <c r="M79" s="537">
        <v>0</v>
      </c>
      <c r="N79" s="536">
        <f t="shared" si="6"/>
        <v>2</v>
      </c>
      <c r="O79" s="537"/>
      <c r="P79" s="458">
        <f t="shared" si="7"/>
        <v>0</v>
      </c>
      <c r="Q79" s="466">
        <v>0.04</v>
      </c>
      <c r="R79" s="467">
        <f t="shared" si="8"/>
        <v>0.08</v>
      </c>
      <c r="S79" s="466"/>
      <c r="T79" s="467">
        <f t="shared" si="9"/>
        <v>0</v>
      </c>
      <c r="U79" s="458">
        <v>21</v>
      </c>
      <c r="V79" s="458">
        <f t="shared" si="10"/>
        <v>0</v>
      </c>
      <c r="W79" s="458">
        <f t="shared" si="11"/>
        <v>0</v>
      </c>
      <c r="X79" s="524"/>
      <c r="Y79" s="523" t="s">
        <v>841</v>
      </c>
      <c r="Z79" s="523" t="s">
        <v>61</v>
      </c>
    </row>
    <row r="80" spans="6:26" s="254" customFormat="1" ht="24" outlineLevel="2">
      <c r="F80" s="521">
        <v>4</v>
      </c>
      <c r="G80" s="522" t="s">
        <v>162</v>
      </c>
      <c r="H80" s="523" t="s">
        <v>964</v>
      </c>
      <c r="I80" s="523"/>
      <c r="J80" s="568" t="s">
        <v>965</v>
      </c>
      <c r="K80" s="522" t="s">
        <v>46</v>
      </c>
      <c r="L80" s="536">
        <v>2</v>
      </c>
      <c r="M80" s="537">
        <v>0</v>
      </c>
      <c r="N80" s="536">
        <f t="shared" si="6"/>
        <v>2</v>
      </c>
      <c r="O80" s="537"/>
      <c r="P80" s="458">
        <f t="shared" si="7"/>
        <v>0</v>
      </c>
      <c r="Q80" s="466">
        <v>0.01</v>
      </c>
      <c r="R80" s="467">
        <f t="shared" si="8"/>
        <v>0.02</v>
      </c>
      <c r="S80" s="466"/>
      <c r="T80" s="467">
        <f t="shared" si="9"/>
        <v>0</v>
      </c>
      <c r="U80" s="458">
        <v>21</v>
      </c>
      <c r="V80" s="458">
        <f t="shared" si="10"/>
        <v>0</v>
      </c>
      <c r="W80" s="458">
        <f t="shared" si="11"/>
        <v>0</v>
      </c>
      <c r="X80" s="524"/>
      <c r="Y80" s="523" t="s">
        <v>841</v>
      </c>
      <c r="Z80" s="523" t="s">
        <v>61</v>
      </c>
    </row>
    <row r="81" spans="6:26" s="254" customFormat="1" ht="12" outlineLevel="2">
      <c r="F81" s="521">
        <v>5</v>
      </c>
      <c r="G81" s="522" t="s">
        <v>162</v>
      </c>
      <c r="H81" s="523" t="s">
        <v>391</v>
      </c>
      <c r="I81" s="523"/>
      <c r="J81" s="568" t="s">
        <v>392</v>
      </c>
      <c r="K81" s="522" t="s">
        <v>46</v>
      </c>
      <c r="L81" s="536">
        <v>2</v>
      </c>
      <c r="M81" s="537">
        <v>0</v>
      </c>
      <c r="N81" s="536">
        <f t="shared" si="6"/>
        <v>2</v>
      </c>
      <c r="O81" s="537"/>
      <c r="P81" s="458">
        <f t="shared" si="7"/>
        <v>0</v>
      </c>
      <c r="Q81" s="466">
        <v>1.58E-3</v>
      </c>
      <c r="R81" s="467">
        <f t="shared" si="8"/>
        <v>3.16E-3</v>
      </c>
      <c r="S81" s="466"/>
      <c r="T81" s="467">
        <f t="shared" si="9"/>
        <v>0</v>
      </c>
      <c r="U81" s="458">
        <v>21</v>
      </c>
      <c r="V81" s="458">
        <f t="shared" si="10"/>
        <v>0</v>
      </c>
      <c r="W81" s="458">
        <f t="shared" si="11"/>
        <v>0</v>
      </c>
      <c r="X81" s="524"/>
      <c r="Y81" s="523" t="s">
        <v>841</v>
      </c>
      <c r="Z81" s="523" t="s">
        <v>61</v>
      </c>
    </row>
    <row r="82" spans="6:26" s="254" customFormat="1" ht="12" outlineLevel="2">
      <c r="F82" s="521">
        <v>6</v>
      </c>
      <c r="G82" s="522" t="s">
        <v>162</v>
      </c>
      <c r="H82" s="523" t="s">
        <v>389</v>
      </c>
      <c r="I82" s="523"/>
      <c r="J82" s="568" t="s">
        <v>390</v>
      </c>
      <c r="K82" s="522" t="s">
        <v>46</v>
      </c>
      <c r="L82" s="536">
        <v>2</v>
      </c>
      <c r="M82" s="537">
        <v>0</v>
      </c>
      <c r="N82" s="536">
        <f t="shared" si="6"/>
        <v>2</v>
      </c>
      <c r="O82" s="537"/>
      <c r="P82" s="458">
        <f t="shared" si="7"/>
        <v>0</v>
      </c>
      <c r="Q82" s="466">
        <v>3.3800000000000002E-3</v>
      </c>
      <c r="R82" s="467">
        <f t="shared" si="8"/>
        <v>6.7600000000000004E-3</v>
      </c>
      <c r="S82" s="466"/>
      <c r="T82" s="467">
        <f t="shared" si="9"/>
        <v>0</v>
      </c>
      <c r="U82" s="458">
        <v>21</v>
      </c>
      <c r="V82" s="458">
        <f t="shared" si="10"/>
        <v>0</v>
      </c>
      <c r="W82" s="458">
        <f t="shared" si="11"/>
        <v>0</v>
      </c>
      <c r="X82" s="524"/>
      <c r="Y82" s="523" t="s">
        <v>841</v>
      </c>
      <c r="Z82" s="523" t="s">
        <v>61</v>
      </c>
    </row>
    <row r="83" spans="6:26" s="254" customFormat="1" ht="12" outlineLevel="2">
      <c r="F83" s="521">
        <v>7</v>
      </c>
      <c r="G83" s="522" t="s">
        <v>162</v>
      </c>
      <c r="H83" s="523" t="s">
        <v>966</v>
      </c>
      <c r="I83" s="523"/>
      <c r="J83" s="568" t="s">
        <v>967</v>
      </c>
      <c r="K83" s="522" t="s">
        <v>46</v>
      </c>
      <c r="L83" s="536">
        <v>2</v>
      </c>
      <c r="M83" s="537">
        <v>0</v>
      </c>
      <c r="N83" s="536">
        <f t="shared" si="6"/>
        <v>2</v>
      </c>
      <c r="O83" s="537"/>
      <c r="P83" s="458">
        <f t="shared" si="7"/>
        <v>0</v>
      </c>
      <c r="Q83" s="466">
        <v>4.62E-3</v>
      </c>
      <c r="R83" s="467">
        <f t="shared" si="8"/>
        <v>9.2399999999999999E-3</v>
      </c>
      <c r="S83" s="466"/>
      <c r="T83" s="467">
        <f t="shared" si="9"/>
        <v>0</v>
      </c>
      <c r="U83" s="458">
        <v>21</v>
      </c>
      <c r="V83" s="458">
        <f t="shared" si="10"/>
        <v>0</v>
      </c>
      <c r="W83" s="458">
        <f t="shared" si="11"/>
        <v>0</v>
      </c>
      <c r="X83" s="524"/>
      <c r="Y83" s="523" t="s">
        <v>841</v>
      </c>
      <c r="Z83" s="523" t="s">
        <v>61</v>
      </c>
    </row>
    <row r="84" spans="6:26" s="254" customFormat="1" ht="12" outlineLevel="2">
      <c r="F84" s="521">
        <v>8</v>
      </c>
      <c r="G84" s="522" t="s">
        <v>176</v>
      </c>
      <c r="H84" s="523" t="s">
        <v>402</v>
      </c>
      <c r="I84" s="523"/>
      <c r="J84" s="568" t="s">
        <v>403</v>
      </c>
      <c r="K84" s="522" t="s">
        <v>46</v>
      </c>
      <c r="L84" s="536">
        <v>1</v>
      </c>
      <c r="M84" s="537">
        <v>0</v>
      </c>
      <c r="N84" s="536">
        <f t="shared" si="6"/>
        <v>1</v>
      </c>
      <c r="O84" s="537"/>
      <c r="P84" s="458">
        <f t="shared" si="7"/>
        <v>0</v>
      </c>
      <c r="Q84" s="466"/>
      <c r="R84" s="467">
        <f t="shared" si="8"/>
        <v>0</v>
      </c>
      <c r="S84" s="466"/>
      <c r="T84" s="467">
        <f t="shared" si="9"/>
        <v>0</v>
      </c>
      <c r="U84" s="458">
        <v>21</v>
      </c>
      <c r="V84" s="458">
        <f t="shared" si="10"/>
        <v>0</v>
      </c>
      <c r="W84" s="458">
        <f t="shared" si="11"/>
        <v>0</v>
      </c>
      <c r="X84" s="524"/>
      <c r="Y84" s="523" t="s">
        <v>841</v>
      </c>
      <c r="Z84" s="523" t="s">
        <v>61</v>
      </c>
    </row>
    <row r="85" spans="6:26" s="254" customFormat="1" ht="24" outlineLevel="2">
      <c r="F85" s="521">
        <v>9</v>
      </c>
      <c r="G85" s="522" t="s">
        <v>176</v>
      </c>
      <c r="H85" s="523" t="s">
        <v>968</v>
      </c>
      <c r="I85" s="523"/>
      <c r="J85" s="568" t="s">
        <v>969</v>
      </c>
      <c r="K85" s="522" t="s">
        <v>46</v>
      </c>
      <c r="L85" s="536">
        <v>1</v>
      </c>
      <c r="M85" s="537">
        <v>0</v>
      </c>
      <c r="N85" s="536">
        <f t="shared" si="6"/>
        <v>1</v>
      </c>
      <c r="O85" s="537"/>
      <c r="P85" s="458">
        <f t="shared" si="7"/>
        <v>0</v>
      </c>
      <c r="Q85" s="466"/>
      <c r="R85" s="467">
        <f t="shared" si="8"/>
        <v>0</v>
      </c>
      <c r="S85" s="466"/>
      <c r="T85" s="467">
        <f t="shared" si="9"/>
        <v>0</v>
      </c>
      <c r="U85" s="458">
        <v>21</v>
      </c>
      <c r="V85" s="458">
        <f t="shared" si="10"/>
        <v>0</v>
      </c>
      <c r="W85" s="458">
        <f t="shared" si="11"/>
        <v>0</v>
      </c>
      <c r="X85" s="524"/>
      <c r="Y85" s="523" t="s">
        <v>841</v>
      </c>
      <c r="Z85" s="523" t="s">
        <v>61</v>
      </c>
    </row>
    <row r="86" spans="6:26" s="254" customFormat="1" ht="12" outlineLevel="2">
      <c r="F86" s="521">
        <v>10</v>
      </c>
      <c r="G86" s="522" t="s">
        <v>176</v>
      </c>
      <c r="H86" s="523" t="s">
        <v>398</v>
      </c>
      <c r="I86" s="523"/>
      <c r="J86" s="568" t="s">
        <v>399</v>
      </c>
      <c r="K86" s="522" t="s">
        <v>46</v>
      </c>
      <c r="L86" s="536">
        <v>1</v>
      </c>
      <c r="M86" s="537">
        <v>0</v>
      </c>
      <c r="N86" s="536">
        <f t="shared" si="6"/>
        <v>1</v>
      </c>
      <c r="O86" s="537"/>
      <c r="P86" s="458">
        <f t="shared" si="7"/>
        <v>0</v>
      </c>
      <c r="Q86" s="466"/>
      <c r="R86" s="467">
        <f t="shared" si="8"/>
        <v>0</v>
      </c>
      <c r="S86" s="466"/>
      <c r="T86" s="467">
        <f t="shared" si="9"/>
        <v>0</v>
      </c>
      <c r="U86" s="458">
        <v>21</v>
      </c>
      <c r="V86" s="458">
        <f t="shared" si="10"/>
        <v>0</v>
      </c>
      <c r="W86" s="458">
        <f t="shared" si="11"/>
        <v>0</v>
      </c>
      <c r="X86" s="524"/>
      <c r="Y86" s="523" t="s">
        <v>841</v>
      </c>
      <c r="Z86" s="523" t="s">
        <v>61</v>
      </c>
    </row>
    <row r="87" spans="6:26" s="254" customFormat="1" ht="24" outlineLevel="2">
      <c r="F87" s="521">
        <v>11</v>
      </c>
      <c r="G87" s="522" t="s">
        <v>176</v>
      </c>
      <c r="H87" s="523" t="s">
        <v>970</v>
      </c>
      <c r="I87" s="523"/>
      <c r="J87" s="568" t="s">
        <v>971</v>
      </c>
      <c r="K87" s="522" t="s">
        <v>46</v>
      </c>
      <c r="L87" s="536">
        <v>1</v>
      </c>
      <c r="M87" s="537">
        <v>0</v>
      </c>
      <c r="N87" s="536">
        <f t="shared" si="6"/>
        <v>1</v>
      </c>
      <c r="O87" s="537"/>
      <c r="P87" s="458">
        <f t="shared" si="7"/>
        <v>0</v>
      </c>
      <c r="Q87" s="466">
        <v>2.2200000000000001E-2</v>
      </c>
      <c r="R87" s="467">
        <f t="shared" si="8"/>
        <v>2.2200000000000001E-2</v>
      </c>
      <c r="S87" s="466"/>
      <c r="T87" s="467">
        <f t="shared" si="9"/>
        <v>0</v>
      </c>
      <c r="U87" s="458">
        <v>21</v>
      </c>
      <c r="V87" s="458">
        <f t="shared" si="10"/>
        <v>0</v>
      </c>
      <c r="W87" s="458">
        <f t="shared" si="11"/>
        <v>0</v>
      </c>
      <c r="X87" s="524"/>
      <c r="Y87" s="523" t="s">
        <v>841</v>
      </c>
      <c r="Z87" s="523" t="s">
        <v>61</v>
      </c>
    </row>
    <row r="88" spans="6:26" s="254" customFormat="1" ht="12" outlineLevel="2">
      <c r="F88" s="521">
        <v>12</v>
      </c>
      <c r="G88" s="522" t="s">
        <v>162</v>
      </c>
      <c r="H88" s="523" t="s">
        <v>66</v>
      </c>
      <c r="I88" s="523"/>
      <c r="J88" s="568" t="s">
        <v>408</v>
      </c>
      <c r="K88" s="522" t="s">
        <v>46</v>
      </c>
      <c r="L88" s="536">
        <v>1</v>
      </c>
      <c r="M88" s="537">
        <v>0</v>
      </c>
      <c r="N88" s="536">
        <f t="shared" si="6"/>
        <v>1</v>
      </c>
      <c r="O88" s="537"/>
      <c r="P88" s="458">
        <f t="shared" si="7"/>
        <v>0</v>
      </c>
      <c r="Q88" s="466">
        <v>9.2000000000000003E-4</v>
      </c>
      <c r="R88" s="467">
        <f t="shared" si="8"/>
        <v>9.2000000000000003E-4</v>
      </c>
      <c r="S88" s="466"/>
      <c r="T88" s="467">
        <f t="shared" si="9"/>
        <v>0</v>
      </c>
      <c r="U88" s="458">
        <v>21</v>
      </c>
      <c r="V88" s="458">
        <f t="shared" si="10"/>
        <v>0</v>
      </c>
      <c r="W88" s="458">
        <f t="shared" si="11"/>
        <v>0</v>
      </c>
      <c r="X88" s="524"/>
      <c r="Y88" s="523" t="s">
        <v>841</v>
      </c>
      <c r="Z88" s="523" t="s">
        <v>61</v>
      </c>
    </row>
    <row r="89" spans="6:26" s="254" customFormat="1" ht="12" outlineLevel="2">
      <c r="F89" s="521">
        <v>13</v>
      </c>
      <c r="G89" s="522" t="s">
        <v>162</v>
      </c>
      <c r="H89" s="523" t="s">
        <v>972</v>
      </c>
      <c r="I89" s="523"/>
      <c r="J89" s="568" t="s">
        <v>973</v>
      </c>
      <c r="K89" s="522" t="s">
        <v>46</v>
      </c>
      <c r="L89" s="536">
        <v>1</v>
      </c>
      <c r="M89" s="537">
        <v>0</v>
      </c>
      <c r="N89" s="536">
        <f t="shared" si="6"/>
        <v>1</v>
      </c>
      <c r="O89" s="537"/>
      <c r="P89" s="458">
        <f t="shared" si="7"/>
        <v>0</v>
      </c>
      <c r="Q89" s="466">
        <v>1.0200000000000001E-3</v>
      </c>
      <c r="R89" s="467">
        <f t="shared" si="8"/>
        <v>1.0200000000000001E-3</v>
      </c>
      <c r="S89" s="466"/>
      <c r="T89" s="467">
        <f t="shared" si="9"/>
        <v>0</v>
      </c>
      <c r="U89" s="458">
        <v>21</v>
      </c>
      <c r="V89" s="458">
        <f t="shared" si="10"/>
        <v>0</v>
      </c>
      <c r="W89" s="458">
        <f t="shared" si="11"/>
        <v>0</v>
      </c>
      <c r="X89" s="524"/>
      <c r="Y89" s="523" t="s">
        <v>841</v>
      </c>
      <c r="Z89" s="523" t="s">
        <v>61</v>
      </c>
    </row>
    <row r="90" spans="6:26" s="254" customFormat="1" ht="24" outlineLevel="2">
      <c r="F90" s="521">
        <v>14</v>
      </c>
      <c r="G90" s="522" t="s">
        <v>176</v>
      </c>
      <c r="H90" s="523" t="s">
        <v>974</v>
      </c>
      <c r="I90" s="523"/>
      <c r="J90" s="568" t="s">
        <v>975</v>
      </c>
      <c r="K90" s="522" t="s">
        <v>46</v>
      </c>
      <c r="L90" s="536">
        <v>1</v>
      </c>
      <c r="M90" s="537">
        <v>0</v>
      </c>
      <c r="N90" s="536">
        <f t="shared" si="6"/>
        <v>1</v>
      </c>
      <c r="O90" s="537"/>
      <c r="P90" s="458">
        <f t="shared" si="7"/>
        <v>0</v>
      </c>
      <c r="Q90" s="466">
        <v>1.8152999999999999E-2</v>
      </c>
      <c r="R90" s="467">
        <f t="shared" si="8"/>
        <v>1.8152999999999999E-2</v>
      </c>
      <c r="S90" s="466"/>
      <c r="T90" s="467">
        <f t="shared" si="9"/>
        <v>0</v>
      </c>
      <c r="U90" s="458">
        <v>21</v>
      </c>
      <c r="V90" s="458">
        <f t="shared" si="10"/>
        <v>0</v>
      </c>
      <c r="W90" s="458">
        <f t="shared" si="11"/>
        <v>0</v>
      </c>
      <c r="X90" s="524"/>
      <c r="Y90" s="523" t="s">
        <v>841</v>
      </c>
      <c r="Z90" s="523" t="s">
        <v>61</v>
      </c>
    </row>
    <row r="91" spans="6:26" s="254" customFormat="1" ht="24" outlineLevel="2">
      <c r="F91" s="521">
        <v>15</v>
      </c>
      <c r="G91" s="522" t="s">
        <v>176</v>
      </c>
      <c r="H91" s="523" t="s">
        <v>976</v>
      </c>
      <c r="I91" s="523"/>
      <c r="J91" s="568" t="s">
        <v>977</v>
      </c>
      <c r="K91" s="522" t="s">
        <v>46</v>
      </c>
      <c r="L91" s="536">
        <v>1</v>
      </c>
      <c r="M91" s="537">
        <v>0</v>
      </c>
      <c r="N91" s="536">
        <f t="shared" si="6"/>
        <v>1</v>
      </c>
      <c r="O91" s="537"/>
      <c r="P91" s="458">
        <f t="shared" si="7"/>
        <v>0</v>
      </c>
      <c r="Q91" s="466">
        <v>1.8152999999999999E-2</v>
      </c>
      <c r="R91" s="467">
        <f t="shared" si="8"/>
        <v>1.8152999999999999E-2</v>
      </c>
      <c r="S91" s="466"/>
      <c r="T91" s="467">
        <f t="shared" si="9"/>
        <v>0</v>
      </c>
      <c r="U91" s="458">
        <v>21</v>
      </c>
      <c r="V91" s="458">
        <f t="shared" si="10"/>
        <v>0</v>
      </c>
      <c r="W91" s="458">
        <f t="shared" si="11"/>
        <v>0</v>
      </c>
      <c r="X91" s="524"/>
      <c r="Y91" s="523" t="s">
        <v>841</v>
      </c>
      <c r="Z91" s="523" t="s">
        <v>61</v>
      </c>
    </row>
    <row r="92" spans="6:26" s="254" customFormat="1" ht="12" outlineLevel="2">
      <c r="F92" s="521">
        <v>16</v>
      </c>
      <c r="G92" s="522" t="s">
        <v>162</v>
      </c>
      <c r="H92" s="523" t="s">
        <v>68</v>
      </c>
      <c r="I92" s="523"/>
      <c r="J92" s="568" t="s">
        <v>397</v>
      </c>
      <c r="K92" s="522" t="s">
        <v>90</v>
      </c>
      <c r="L92" s="536">
        <v>45</v>
      </c>
      <c r="M92" s="537">
        <v>0</v>
      </c>
      <c r="N92" s="536">
        <f t="shared" si="6"/>
        <v>45</v>
      </c>
      <c r="O92" s="537"/>
      <c r="P92" s="458">
        <f t="shared" si="7"/>
        <v>0</v>
      </c>
      <c r="Q92" s="466">
        <v>1.1299999999999999E-3</v>
      </c>
      <c r="R92" s="467">
        <f t="shared" si="8"/>
        <v>5.0849999999999999E-2</v>
      </c>
      <c r="S92" s="466"/>
      <c r="T92" s="467">
        <f t="shared" si="9"/>
        <v>0</v>
      </c>
      <c r="U92" s="458">
        <v>21</v>
      </c>
      <c r="V92" s="458">
        <f t="shared" si="10"/>
        <v>0</v>
      </c>
      <c r="W92" s="458">
        <f t="shared" si="11"/>
        <v>0</v>
      </c>
      <c r="X92" s="524"/>
      <c r="Y92" s="523" t="s">
        <v>841</v>
      </c>
      <c r="Z92" s="523" t="s">
        <v>61</v>
      </c>
    </row>
    <row r="93" spans="6:26" s="254" customFormat="1" ht="12" outlineLevel="2">
      <c r="F93" s="521">
        <v>17</v>
      </c>
      <c r="G93" s="522" t="s">
        <v>162</v>
      </c>
      <c r="H93" s="523" t="s">
        <v>69</v>
      </c>
      <c r="I93" s="523"/>
      <c r="J93" s="568" t="s">
        <v>411</v>
      </c>
      <c r="K93" s="522" t="s">
        <v>65</v>
      </c>
      <c r="L93" s="536">
        <v>1.52</v>
      </c>
      <c r="M93" s="537">
        <v>0</v>
      </c>
      <c r="N93" s="536">
        <f t="shared" si="6"/>
        <v>1.52</v>
      </c>
      <c r="O93" s="537"/>
      <c r="P93" s="458">
        <f t="shared" si="7"/>
        <v>0</v>
      </c>
      <c r="Q93" s="466"/>
      <c r="R93" s="467">
        <f t="shared" si="8"/>
        <v>0</v>
      </c>
      <c r="S93" s="466"/>
      <c r="T93" s="467">
        <f t="shared" si="9"/>
        <v>0</v>
      </c>
      <c r="U93" s="458">
        <v>21</v>
      </c>
      <c r="V93" s="458">
        <f t="shared" si="10"/>
        <v>0</v>
      </c>
      <c r="W93" s="458">
        <f t="shared" si="11"/>
        <v>0</v>
      </c>
      <c r="X93" s="524"/>
      <c r="Y93" s="523" t="s">
        <v>841</v>
      </c>
      <c r="Z93" s="523" t="s">
        <v>61</v>
      </c>
    </row>
    <row r="94" spans="6:26" s="272" customFormat="1" ht="12.75" customHeight="1" outlineLevel="2">
      <c r="F94" s="273"/>
      <c r="G94" s="274"/>
      <c r="H94" s="274"/>
      <c r="I94" s="274"/>
      <c r="J94" s="570"/>
      <c r="K94" s="274"/>
      <c r="L94" s="276"/>
      <c r="M94" s="277"/>
      <c r="N94" s="276"/>
      <c r="O94" s="277"/>
      <c r="P94" s="278"/>
      <c r="Q94" s="279"/>
      <c r="R94" s="277"/>
      <c r="S94" s="277"/>
      <c r="T94" s="277"/>
      <c r="U94" s="280" t="s">
        <v>155</v>
      </c>
      <c r="V94" s="277"/>
      <c r="W94" s="277"/>
      <c r="X94" s="277"/>
      <c r="Y94" s="274"/>
      <c r="Z94" s="274"/>
    </row>
    <row r="95" spans="6:26" s="246" customFormat="1" ht="16.5" customHeight="1" outlineLevel="1">
      <c r="F95" s="247"/>
      <c r="G95" s="232"/>
      <c r="H95" s="248"/>
      <c r="I95" s="248"/>
      <c r="J95" s="569" t="s">
        <v>412</v>
      </c>
      <c r="K95" s="232"/>
      <c r="L95" s="249"/>
      <c r="M95" s="250"/>
      <c r="N95" s="249"/>
      <c r="O95" s="250"/>
      <c r="P95" s="217">
        <f>SUBTOTAL(9,P96:P111)</f>
        <v>0</v>
      </c>
      <c r="Q95" s="251"/>
      <c r="R95" s="218">
        <f>SUBTOTAL(9,R96:R111)</f>
        <v>0.13074</v>
      </c>
      <c r="S95" s="250"/>
      <c r="T95" s="218">
        <f>SUBTOTAL(9,T96:T111)</f>
        <v>0</v>
      </c>
      <c r="U95" s="252" t="s">
        <v>155</v>
      </c>
      <c r="V95" s="217">
        <f>SUBTOTAL(9,V96:V111)</f>
        <v>0</v>
      </c>
      <c r="W95" s="217">
        <f>SUBTOTAL(9,W96:W111)</f>
        <v>0</v>
      </c>
      <c r="X95" s="253"/>
      <c r="Y95" s="233"/>
      <c r="Z95" s="233"/>
    </row>
    <row r="96" spans="6:26" s="254" customFormat="1" ht="12" outlineLevel="2">
      <c r="F96" s="521">
        <v>10</v>
      </c>
      <c r="G96" s="522" t="s">
        <v>162</v>
      </c>
      <c r="H96" s="523" t="s">
        <v>70</v>
      </c>
      <c r="I96" s="523"/>
      <c r="J96" s="568" t="s">
        <v>1000</v>
      </c>
      <c r="K96" s="522" t="s">
        <v>49</v>
      </c>
      <c r="L96" s="536">
        <v>317</v>
      </c>
      <c r="M96" s="537">
        <v>0</v>
      </c>
      <c r="N96" s="536">
        <v>8</v>
      </c>
      <c r="O96" s="537"/>
      <c r="P96" s="458">
        <f>N96*O96</f>
        <v>0</v>
      </c>
      <c r="Q96" s="466">
        <v>1.48E-3</v>
      </c>
      <c r="R96" s="467">
        <f>N96*Q96</f>
        <v>1.184E-2</v>
      </c>
      <c r="S96" s="466"/>
      <c r="T96" s="467">
        <f>N96*S96</f>
        <v>0</v>
      </c>
      <c r="U96" s="458">
        <v>21</v>
      </c>
      <c r="V96" s="458">
        <f>P96*(U96/100)</f>
        <v>0</v>
      </c>
      <c r="W96" s="458">
        <f>P96+V96</f>
        <v>0</v>
      </c>
      <c r="X96" s="524"/>
      <c r="Y96" s="523" t="s">
        <v>841</v>
      </c>
      <c r="Z96" s="523" t="s">
        <v>58</v>
      </c>
    </row>
    <row r="97" spans="6:26" s="262" customFormat="1" ht="11.25" outlineLevel="3">
      <c r="F97" s="263"/>
      <c r="G97" s="264"/>
      <c r="H97" s="264"/>
      <c r="I97" s="264"/>
      <c r="J97" s="571" t="s">
        <v>1971</v>
      </c>
      <c r="K97" s="264"/>
      <c r="L97" s="266">
        <v>58</v>
      </c>
      <c r="M97" s="267"/>
      <c r="N97" s="268"/>
      <c r="O97" s="267"/>
      <c r="P97" s="269"/>
      <c r="Q97" s="270"/>
      <c r="R97" s="267"/>
      <c r="S97" s="267"/>
      <c r="T97" s="267"/>
      <c r="U97" s="271" t="s">
        <v>155</v>
      </c>
      <c r="V97" s="267"/>
      <c r="W97" s="267"/>
      <c r="X97" s="265"/>
      <c r="Y97" s="264"/>
      <c r="Z97" s="264"/>
    </row>
    <row r="98" spans="6:26" s="254" customFormat="1" ht="12" outlineLevel="2">
      <c r="F98" s="521">
        <v>12</v>
      </c>
      <c r="G98" s="522" t="s">
        <v>162</v>
      </c>
      <c r="H98" s="523" t="s">
        <v>72</v>
      </c>
      <c r="I98" s="523"/>
      <c r="J98" s="568" t="s">
        <v>693</v>
      </c>
      <c r="K98" s="522" t="s">
        <v>49</v>
      </c>
      <c r="L98" s="536">
        <v>183</v>
      </c>
      <c r="M98" s="537">
        <v>0</v>
      </c>
      <c r="N98" s="536">
        <v>3</v>
      </c>
      <c r="O98" s="537"/>
      <c r="P98" s="458">
        <f>N98*O98</f>
        <v>0</v>
      </c>
      <c r="Q98" s="466">
        <v>2.8400000000000001E-3</v>
      </c>
      <c r="R98" s="467">
        <f>N98*Q98</f>
        <v>8.5199999999999998E-3</v>
      </c>
      <c r="S98" s="466"/>
      <c r="T98" s="467">
        <f>N98*S98</f>
        <v>0</v>
      </c>
      <c r="U98" s="458">
        <v>21</v>
      </c>
      <c r="V98" s="458">
        <f>P98*(U98/100)</f>
        <v>0</v>
      </c>
      <c r="W98" s="458">
        <f>P98+V98</f>
        <v>0</v>
      </c>
      <c r="X98" s="524"/>
      <c r="Y98" s="523" t="s">
        <v>841</v>
      </c>
      <c r="Z98" s="523" t="s">
        <v>58</v>
      </c>
    </row>
    <row r="99" spans="6:26" s="262" customFormat="1" ht="11.25" outlineLevel="3">
      <c r="F99" s="263"/>
      <c r="G99" s="264"/>
      <c r="H99" s="264"/>
      <c r="I99" s="264"/>
      <c r="J99" s="571" t="s">
        <v>1972</v>
      </c>
      <c r="K99" s="264"/>
      <c r="L99" s="266">
        <v>158</v>
      </c>
      <c r="M99" s="267"/>
      <c r="N99" s="268"/>
      <c r="O99" s="267"/>
      <c r="P99" s="269"/>
      <c r="Q99" s="270"/>
      <c r="R99" s="267"/>
      <c r="S99" s="267"/>
      <c r="T99" s="267"/>
      <c r="U99" s="271" t="s">
        <v>155</v>
      </c>
      <c r="V99" s="267"/>
      <c r="W99" s="267"/>
      <c r="X99" s="265"/>
      <c r="Y99" s="264"/>
      <c r="Z99" s="264"/>
    </row>
    <row r="100" spans="6:26" s="254" customFormat="1" ht="12" outlineLevel="2">
      <c r="F100" s="521">
        <v>15</v>
      </c>
      <c r="G100" s="522" t="s">
        <v>162</v>
      </c>
      <c r="H100" s="523" t="s">
        <v>75</v>
      </c>
      <c r="I100" s="523"/>
      <c r="J100" s="568" t="s">
        <v>1008</v>
      </c>
      <c r="K100" s="522" t="s">
        <v>49</v>
      </c>
      <c r="L100" s="536">
        <v>170</v>
      </c>
      <c r="M100" s="537">
        <v>0</v>
      </c>
      <c r="N100" s="536">
        <v>6</v>
      </c>
      <c r="O100" s="537"/>
      <c r="P100" s="458">
        <f>N100*O100</f>
        <v>0</v>
      </c>
      <c r="Q100" s="466">
        <v>5.8799999999999998E-3</v>
      </c>
      <c r="R100" s="467">
        <f>N100*Q100</f>
        <v>3.5279999999999999E-2</v>
      </c>
      <c r="S100" s="466"/>
      <c r="T100" s="467">
        <f>N100*S100</f>
        <v>0</v>
      </c>
      <c r="U100" s="458">
        <v>21</v>
      </c>
      <c r="V100" s="458">
        <f>P100*(U100/100)</f>
        <v>0</v>
      </c>
      <c r="W100" s="458">
        <f>P100+V100</f>
        <v>0</v>
      </c>
      <c r="X100" s="524"/>
      <c r="Y100" s="523" t="s">
        <v>841</v>
      </c>
      <c r="Z100" s="523" t="s">
        <v>58</v>
      </c>
    </row>
    <row r="101" spans="6:26" s="262" customFormat="1" ht="11.25" outlineLevel="3">
      <c r="F101" s="263"/>
      <c r="G101" s="264"/>
      <c r="H101" s="264"/>
      <c r="I101" s="264"/>
      <c r="J101" s="571" t="s">
        <v>1968</v>
      </c>
      <c r="K101" s="264"/>
      <c r="L101" s="266">
        <v>19</v>
      </c>
      <c r="M101" s="267"/>
      <c r="N101" s="268"/>
      <c r="O101" s="267"/>
      <c r="P101" s="269"/>
      <c r="Q101" s="270"/>
      <c r="R101" s="267"/>
      <c r="S101" s="267"/>
      <c r="T101" s="267"/>
      <c r="U101" s="271" t="s">
        <v>155</v>
      </c>
      <c r="V101" s="267"/>
      <c r="W101" s="267"/>
      <c r="X101" s="265"/>
      <c r="Y101" s="264"/>
      <c r="Z101" s="264"/>
    </row>
    <row r="102" spans="6:26" s="254" customFormat="1" ht="12" outlineLevel="2">
      <c r="F102" s="521">
        <v>17</v>
      </c>
      <c r="G102" s="522" t="s">
        <v>162</v>
      </c>
      <c r="H102" s="523" t="s">
        <v>96</v>
      </c>
      <c r="I102" s="523"/>
      <c r="J102" s="568" t="s">
        <v>1012</v>
      </c>
      <c r="K102" s="522" t="s">
        <v>49</v>
      </c>
      <c r="L102" s="536">
        <v>178</v>
      </c>
      <c r="M102" s="537">
        <v>0</v>
      </c>
      <c r="N102" s="536">
        <v>10</v>
      </c>
      <c r="O102" s="537"/>
      <c r="P102" s="458">
        <f>N102*O102</f>
        <v>0</v>
      </c>
      <c r="Q102" s="466">
        <v>7.5100000000000002E-3</v>
      </c>
      <c r="R102" s="467">
        <f>N102*Q102</f>
        <v>7.51E-2</v>
      </c>
      <c r="S102" s="466"/>
      <c r="T102" s="467">
        <f>N102*S102</f>
        <v>0</v>
      </c>
      <c r="U102" s="458">
        <v>21</v>
      </c>
      <c r="V102" s="458">
        <f>P102*(U102/100)</f>
        <v>0</v>
      </c>
      <c r="W102" s="458">
        <f>P102+V102</f>
        <v>0</v>
      </c>
      <c r="X102" s="524"/>
      <c r="Y102" s="523" t="s">
        <v>841</v>
      </c>
      <c r="Z102" s="523" t="s">
        <v>58</v>
      </c>
    </row>
    <row r="103" spans="6:26" s="262" customFormat="1" ht="11.25" outlineLevel="3">
      <c r="F103" s="263"/>
      <c r="G103" s="264"/>
      <c r="H103" s="264"/>
      <c r="I103" s="264"/>
      <c r="J103" s="571" t="s">
        <v>1970</v>
      </c>
      <c r="K103" s="264"/>
      <c r="L103" s="266">
        <v>178</v>
      </c>
      <c r="M103" s="267"/>
      <c r="N103" s="268"/>
      <c r="O103" s="267"/>
      <c r="P103" s="269"/>
      <c r="Q103" s="270"/>
      <c r="R103" s="267"/>
      <c r="S103" s="267"/>
      <c r="T103" s="267"/>
      <c r="U103" s="271" t="s">
        <v>155</v>
      </c>
      <c r="V103" s="267"/>
      <c r="W103" s="267"/>
      <c r="X103" s="265"/>
      <c r="Y103" s="264"/>
      <c r="Z103" s="264"/>
    </row>
    <row r="104" spans="6:26" s="254" customFormat="1" ht="12" outlineLevel="2">
      <c r="F104" s="521">
        <v>18</v>
      </c>
      <c r="G104" s="522" t="s">
        <v>162</v>
      </c>
      <c r="H104" s="523" t="s">
        <v>76</v>
      </c>
      <c r="I104" s="523"/>
      <c r="J104" s="568" t="s">
        <v>449</v>
      </c>
      <c r="K104" s="522" t="s">
        <v>49</v>
      </c>
      <c r="L104" s="536">
        <v>869</v>
      </c>
      <c r="M104" s="537"/>
      <c r="N104" s="536">
        <v>11</v>
      </c>
      <c r="O104" s="537"/>
      <c r="P104" s="458">
        <f>N104*O104</f>
        <v>0</v>
      </c>
      <c r="Q104" s="466"/>
      <c r="R104" s="467">
        <f>N104*Q104</f>
        <v>0</v>
      </c>
      <c r="S104" s="466"/>
      <c r="T104" s="467">
        <f>N104*S104</f>
        <v>0</v>
      </c>
      <c r="U104" s="458">
        <v>21</v>
      </c>
      <c r="V104" s="458">
        <f>P104*(U104/100)</f>
        <v>0</v>
      </c>
      <c r="W104" s="458">
        <f>P104+V104</f>
        <v>0</v>
      </c>
      <c r="X104" s="524"/>
      <c r="Y104" s="523" t="s">
        <v>841</v>
      </c>
      <c r="Z104" s="523" t="s">
        <v>58</v>
      </c>
    </row>
    <row r="105" spans="6:26" s="262" customFormat="1" ht="11.25" outlineLevel="3">
      <c r="F105" s="263"/>
      <c r="G105" s="264"/>
      <c r="H105" s="264"/>
      <c r="I105" s="264"/>
      <c r="J105" s="571" t="s">
        <v>1973</v>
      </c>
      <c r="K105" s="264"/>
      <c r="L105" s="266">
        <v>58</v>
      </c>
      <c r="M105" s="267"/>
      <c r="N105" s="268"/>
      <c r="O105" s="267"/>
      <c r="P105" s="269"/>
      <c r="Q105" s="270"/>
      <c r="R105" s="267"/>
      <c r="S105" s="267"/>
      <c r="T105" s="267"/>
      <c r="U105" s="271" t="s">
        <v>155</v>
      </c>
      <c r="V105" s="267"/>
      <c r="W105" s="267"/>
      <c r="X105" s="265"/>
      <c r="Y105" s="264"/>
      <c r="Z105" s="264"/>
    </row>
    <row r="106" spans="6:26" s="262" customFormat="1" ht="11.25" outlineLevel="3">
      <c r="F106" s="263"/>
      <c r="G106" s="264"/>
      <c r="H106" s="264"/>
      <c r="I106" s="264"/>
      <c r="J106" s="571" t="s">
        <v>1974</v>
      </c>
      <c r="K106" s="264"/>
      <c r="L106" s="266">
        <v>158</v>
      </c>
      <c r="M106" s="267"/>
      <c r="N106" s="268"/>
      <c r="O106" s="267"/>
      <c r="P106" s="269"/>
      <c r="Q106" s="270"/>
      <c r="R106" s="267"/>
      <c r="S106" s="267"/>
      <c r="T106" s="267"/>
      <c r="U106" s="271" t="s">
        <v>155</v>
      </c>
      <c r="V106" s="267"/>
      <c r="W106" s="267"/>
      <c r="X106" s="265"/>
      <c r="Y106" s="264"/>
      <c r="Z106" s="264"/>
    </row>
    <row r="107" spans="6:26" s="254" customFormat="1" ht="12" outlineLevel="2">
      <c r="F107" s="521">
        <v>19</v>
      </c>
      <c r="G107" s="522" t="s">
        <v>162</v>
      </c>
      <c r="H107" s="523" t="s">
        <v>77</v>
      </c>
      <c r="I107" s="523"/>
      <c r="J107" s="568" t="s">
        <v>451</v>
      </c>
      <c r="K107" s="522" t="s">
        <v>49</v>
      </c>
      <c r="L107" s="536">
        <v>170</v>
      </c>
      <c r="M107" s="537"/>
      <c r="N107" s="536">
        <v>6</v>
      </c>
      <c r="O107" s="537"/>
      <c r="P107" s="458">
        <f>N107*O107</f>
        <v>0</v>
      </c>
      <c r="Q107" s="466"/>
      <c r="R107" s="467">
        <f>N107*Q107</f>
        <v>0</v>
      </c>
      <c r="S107" s="466"/>
      <c r="T107" s="467">
        <f>N107*S107</f>
        <v>0</v>
      </c>
      <c r="U107" s="458">
        <v>21</v>
      </c>
      <c r="V107" s="458">
        <f>P107*(U107/100)</f>
        <v>0</v>
      </c>
      <c r="W107" s="458">
        <f>P107+V107</f>
        <v>0</v>
      </c>
      <c r="X107" s="524"/>
      <c r="Y107" s="523" t="s">
        <v>841</v>
      </c>
      <c r="Z107" s="523" t="s">
        <v>58</v>
      </c>
    </row>
    <row r="108" spans="6:26" s="262" customFormat="1" ht="11.25" outlineLevel="3">
      <c r="F108" s="263"/>
      <c r="G108" s="264"/>
      <c r="H108" s="264"/>
      <c r="I108" s="264"/>
      <c r="J108" s="571" t="s">
        <v>1975</v>
      </c>
      <c r="K108" s="264"/>
      <c r="L108" s="266">
        <v>19</v>
      </c>
      <c r="M108" s="267"/>
      <c r="N108" s="268"/>
      <c r="O108" s="267"/>
      <c r="P108" s="269"/>
      <c r="Q108" s="270"/>
      <c r="R108" s="267"/>
      <c r="S108" s="267"/>
      <c r="T108" s="267"/>
      <c r="U108" s="271" t="s">
        <v>155</v>
      </c>
      <c r="V108" s="267"/>
      <c r="W108" s="267"/>
      <c r="X108" s="265"/>
      <c r="Y108" s="264"/>
      <c r="Z108" s="264"/>
    </row>
    <row r="109" spans="6:26" s="254" customFormat="1" ht="12" outlineLevel="2">
      <c r="F109" s="521">
        <v>20</v>
      </c>
      <c r="G109" s="522" t="s">
        <v>162</v>
      </c>
      <c r="H109" s="523" t="s">
        <v>95</v>
      </c>
      <c r="I109" s="523"/>
      <c r="J109" s="568" t="s">
        <v>452</v>
      </c>
      <c r="K109" s="522" t="s">
        <v>49</v>
      </c>
      <c r="L109" s="536">
        <v>252</v>
      </c>
      <c r="M109" s="537"/>
      <c r="N109" s="536">
        <v>10</v>
      </c>
      <c r="O109" s="537"/>
      <c r="P109" s="458">
        <f>N109*O109</f>
        <v>0</v>
      </c>
      <c r="Q109" s="466"/>
      <c r="R109" s="467">
        <f>N109*Q109</f>
        <v>0</v>
      </c>
      <c r="S109" s="466"/>
      <c r="T109" s="467">
        <f>N109*S109</f>
        <v>0</v>
      </c>
      <c r="U109" s="458">
        <v>21</v>
      </c>
      <c r="V109" s="458">
        <f>P109*(U109/100)</f>
        <v>0</v>
      </c>
      <c r="W109" s="458">
        <f>P109+V109</f>
        <v>0</v>
      </c>
      <c r="X109" s="524"/>
      <c r="Y109" s="523" t="s">
        <v>841</v>
      </c>
      <c r="Z109" s="523" t="s">
        <v>58</v>
      </c>
    </row>
    <row r="110" spans="6:26" s="262" customFormat="1" ht="11.25" outlineLevel="3">
      <c r="F110" s="263"/>
      <c r="G110" s="264"/>
      <c r="H110" s="264"/>
      <c r="I110" s="264"/>
      <c r="J110" s="571" t="s">
        <v>1976</v>
      </c>
      <c r="K110" s="264"/>
      <c r="L110" s="266">
        <v>178</v>
      </c>
      <c r="M110" s="267"/>
      <c r="N110" s="268"/>
      <c r="O110" s="267"/>
      <c r="P110" s="269"/>
      <c r="Q110" s="270"/>
      <c r="R110" s="267"/>
      <c r="S110" s="267"/>
      <c r="T110" s="267"/>
      <c r="U110" s="271" t="s">
        <v>155</v>
      </c>
      <c r="V110" s="267"/>
      <c r="W110" s="267"/>
      <c r="X110" s="265"/>
      <c r="Y110" s="264"/>
      <c r="Z110" s="264"/>
    </row>
    <row r="111" spans="6:26" s="272" customFormat="1" ht="12.75" customHeight="1" outlineLevel="2">
      <c r="F111" s="273"/>
      <c r="G111" s="274"/>
      <c r="H111" s="274"/>
      <c r="I111" s="274"/>
      <c r="J111" s="570"/>
      <c r="K111" s="274"/>
      <c r="L111" s="276"/>
      <c r="M111" s="277"/>
      <c r="N111" s="276"/>
      <c r="O111" s="277"/>
      <c r="P111" s="278"/>
      <c r="Q111" s="279"/>
      <c r="R111" s="277"/>
      <c r="S111" s="277"/>
      <c r="T111" s="277"/>
      <c r="U111" s="280" t="s">
        <v>155</v>
      </c>
      <c r="V111" s="277"/>
      <c r="W111" s="277"/>
      <c r="X111" s="277"/>
      <c r="Y111" s="274"/>
      <c r="Z111" s="274"/>
    </row>
    <row r="112" spans="6:26" s="246" customFormat="1" ht="16.5" customHeight="1" outlineLevel="1">
      <c r="F112" s="247"/>
      <c r="G112" s="232"/>
      <c r="H112" s="248"/>
      <c r="I112" s="248"/>
      <c r="J112" s="569" t="s">
        <v>454</v>
      </c>
      <c r="K112" s="232"/>
      <c r="L112" s="249"/>
      <c r="M112" s="250"/>
      <c r="N112" s="249"/>
      <c r="O112" s="250"/>
      <c r="P112" s="217">
        <f>SUBTOTAL(9,P113:P156)</f>
        <v>0</v>
      </c>
      <c r="Q112" s="251"/>
      <c r="R112" s="218">
        <f>SUBTOTAL(9,R113:R156)</f>
        <v>0.11811999999999999</v>
      </c>
      <c r="S112" s="250"/>
      <c r="T112" s="218">
        <f>SUBTOTAL(9,T113:T156)</f>
        <v>0.35135</v>
      </c>
      <c r="U112" s="252" t="s">
        <v>155</v>
      </c>
      <c r="V112" s="217">
        <f>SUBTOTAL(9,V113:V156)</f>
        <v>0</v>
      </c>
      <c r="W112" s="217">
        <f>SUBTOTAL(9,W113:W156)</f>
        <v>0</v>
      </c>
      <c r="X112" s="253"/>
      <c r="Y112" s="233"/>
      <c r="Z112" s="233"/>
    </row>
    <row r="113" spans="6:26" s="254" customFormat="1" ht="12" outlineLevel="2">
      <c r="F113" s="521">
        <v>3</v>
      </c>
      <c r="G113" s="522" t="s">
        <v>162</v>
      </c>
      <c r="H113" s="523" t="s">
        <v>465</v>
      </c>
      <c r="I113" s="523"/>
      <c r="J113" s="568" t="s">
        <v>466</v>
      </c>
      <c r="K113" s="522" t="s">
        <v>46</v>
      </c>
      <c r="L113" s="536">
        <v>13</v>
      </c>
      <c r="M113" s="537">
        <v>0</v>
      </c>
      <c r="N113" s="536">
        <f t="shared" ref="N113:N117" si="12">L113*(1+M113/100)</f>
        <v>13</v>
      </c>
      <c r="O113" s="537"/>
      <c r="P113" s="458">
        <f t="shared" ref="P113:P117" si="13">N113*O113</f>
        <v>0</v>
      </c>
      <c r="Q113" s="466">
        <v>2.1000000000000001E-4</v>
      </c>
      <c r="R113" s="467">
        <f t="shared" ref="R113:R117" si="14">N113*Q113</f>
        <v>2.7300000000000002E-3</v>
      </c>
      <c r="S113" s="466">
        <v>3.5000000000000001E-3</v>
      </c>
      <c r="T113" s="467">
        <f t="shared" ref="T113:T117" si="15">N113*S113</f>
        <v>4.5499999999999999E-2</v>
      </c>
      <c r="U113" s="458">
        <v>21</v>
      </c>
      <c r="V113" s="458">
        <f t="shared" ref="V113:V117" si="16">P113*(U113/100)</f>
        <v>0</v>
      </c>
      <c r="W113" s="458">
        <f t="shared" ref="W113:W117" si="17">P113+V113</f>
        <v>0</v>
      </c>
      <c r="X113" s="524"/>
      <c r="Y113" s="523" t="s">
        <v>841</v>
      </c>
      <c r="Z113" s="523" t="s">
        <v>62</v>
      </c>
    </row>
    <row r="114" spans="6:26" s="254" customFormat="1" ht="12" outlineLevel="2">
      <c r="F114" s="521">
        <v>4</v>
      </c>
      <c r="G114" s="522" t="s">
        <v>162</v>
      </c>
      <c r="H114" s="523" t="s">
        <v>467</v>
      </c>
      <c r="I114" s="523"/>
      <c r="J114" s="568" t="s">
        <v>468</v>
      </c>
      <c r="K114" s="522" t="s">
        <v>46</v>
      </c>
      <c r="L114" s="536">
        <v>13</v>
      </c>
      <c r="M114" s="537">
        <v>0</v>
      </c>
      <c r="N114" s="536">
        <f t="shared" si="12"/>
        <v>13</v>
      </c>
      <c r="O114" s="537"/>
      <c r="P114" s="458">
        <f t="shared" si="13"/>
        <v>0</v>
      </c>
      <c r="Q114" s="466">
        <v>4.0000000000000003E-5</v>
      </c>
      <c r="R114" s="467">
        <f t="shared" si="14"/>
        <v>5.2000000000000006E-4</v>
      </c>
      <c r="S114" s="466">
        <v>4.4999999999999999E-4</v>
      </c>
      <c r="T114" s="467">
        <f t="shared" si="15"/>
        <v>5.8500000000000002E-3</v>
      </c>
      <c r="U114" s="458">
        <v>21</v>
      </c>
      <c r="V114" s="458">
        <f t="shared" si="16"/>
        <v>0</v>
      </c>
      <c r="W114" s="458">
        <f t="shared" si="17"/>
        <v>0</v>
      </c>
      <c r="X114" s="524"/>
      <c r="Y114" s="523" t="s">
        <v>841</v>
      </c>
      <c r="Z114" s="523" t="s">
        <v>62</v>
      </c>
    </row>
    <row r="115" spans="6:26" s="254" customFormat="1" ht="12" outlineLevel="2">
      <c r="F115" s="521">
        <v>5</v>
      </c>
      <c r="G115" s="522" t="s">
        <v>162</v>
      </c>
      <c r="H115" s="523" t="s">
        <v>471</v>
      </c>
      <c r="I115" s="523"/>
      <c r="J115" s="568" t="s">
        <v>472</v>
      </c>
      <c r="K115" s="522" t="s">
        <v>46</v>
      </c>
      <c r="L115" s="536">
        <v>9</v>
      </c>
      <c r="M115" s="537">
        <v>0</v>
      </c>
      <c r="N115" s="536">
        <f t="shared" si="12"/>
        <v>9</v>
      </c>
      <c r="O115" s="537"/>
      <c r="P115" s="458">
        <f t="shared" si="13"/>
        <v>0</v>
      </c>
      <c r="Q115" s="466">
        <v>2.0000000000000002E-5</v>
      </c>
      <c r="R115" s="467">
        <f t="shared" si="14"/>
        <v>1.8000000000000001E-4</v>
      </c>
      <c r="S115" s="466">
        <v>0.01</v>
      </c>
      <c r="T115" s="467">
        <f t="shared" si="15"/>
        <v>0.09</v>
      </c>
      <c r="U115" s="458">
        <v>21</v>
      </c>
      <c r="V115" s="458">
        <f t="shared" si="16"/>
        <v>0</v>
      </c>
      <c r="W115" s="458">
        <f t="shared" si="17"/>
        <v>0</v>
      </c>
      <c r="X115" s="524"/>
      <c r="Y115" s="523" t="s">
        <v>841</v>
      </c>
      <c r="Z115" s="523" t="s">
        <v>62</v>
      </c>
    </row>
    <row r="116" spans="6:26" s="254" customFormat="1" ht="12" outlineLevel="2">
      <c r="F116" s="521">
        <v>6</v>
      </c>
      <c r="G116" s="522" t="s">
        <v>162</v>
      </c>
      <c r="H116" s="523" t="s">
        <v>473</v>
      </c>
      <c r="I116" s="523"/>
      <c r="J116" s="568" t="s">
        <v>474</v>
      </c>
      <c r="K116" s="522" t="s">
        <v>46</v>
      </c>
      <c r="L116" s="536">
        <v>7</v>
      </c>
      <c r="M116" s="537">
        <v>0</v>
      </c>
      <c r="N116" s="536">
        <f t="shared" si="12"/>
        <v>7</v>
      </c>
      <c r="O116" s="537"/>
      <c r="P116" s="458">
        <f t="shared" si="13"/>
        <v>0</v>
      </c>
      <c r="Q116" s="466">
        <v>2.0000000000000002E-5</v>
      </c>
      <c r="R116" s="467">
        <f t="shared" si="14"/>
        <v>1.4000000000000001E-4</v>
      </c>
      <c r="S116" s="466">
        <v>0.03</v>
      </c>
      <c r="T116" s="467">
        <f t="shared" si="15"/>
        <v>0.21</v>
      </c>
      <c r="U116" s="458">
        <v>21</v>
      </c>
      <c r="V116" s="458">
        <f t="shared" si="16"/>
        <v>0</v>
      </c>
      <c r="W116" s="458">
        <f t="shared" si="17"/>
        <v>0</v>
      </c>
      <c r="X116" s="524"/>
      <c r="Y116" s="523" t="s">
        <v>841</v>
      </c>
      <c r="Z116" s="523" t="s">
        <v>62</v>
      </c>
    </row>
    <row r="117" spans="6:26" s="254" customFormat="1" ht="24" outlineLevel="2">
      <c r="F117" s="521">
        <v>7</v>
      </c>
      <c r="G117" s="522" t="s">
        <v>162</v>
      </c>
      <c r="H117" s="523" t="s">
        <v>477</v>
      </c>
      <c r="I117" s="523"/>
      <c r="J117" s="568" t="s">
        <v>478</v>
      </c>
      <c r="K117" s="522" t="s">
        <v>47</v>
      </c>
      <c r="L117" s="536">
        <v>0.43774999999999997</v>
      </c>
      <c r="M117" s="537">
        <v>0</v>
      </c>
      <c r="N117" s="536">
        <f t="shared" si="12"/>
        <v>0.43774999999999997</v>
      </c>
      <c r="O117" s="537"/>
      <c r="P117" s="458">
        <f t="shared" si="13"/>
        <v>0</v>
      </c>
      <c r="Q117" s="466"/>
      <c r="R117" s="467">
        <f t="shared" si="14"/>
        <v>0</v>
      </c>
      <c r="S117" s="466"/>
      <c r="T117" s="467">
        <f t="shared" si="15"/>
        <v>0</v>
      </c>
      <c r="U117" s="458">
        <v>21</v>
      </c>
      <c r="V117" s="458">
        <f t="shared" si="16"/>
        <v>0</v>
      </c>
      <c r="W117" s="458">
        <f t="shared" si="17"/>
        <v>0</v>
      </c>
      <c r="X117" s="524"/>
      <c r="Y117" s="523" t="s">
        <v>841</v>
      </c>
      <c r="Z117" s="523" t="s">
        <v>62</v>
      </c>
    </row>
    <row r="118" spans="6:26" s="254" customFormat="1" ht="12" outlineLevel="2">
      <c r="F118" s="521">
        <v>22</v>
      </c>
      <c r="G118" s="522" t="s">
        <v>162</v>
      </c>
      <c r="H118" s="523" t="s">
        <v>87</v>
      </c>
      <c r="I118" s="523"/>
      <c r="J118" s="568" t="s">
        <v>510</v>
      </c>
      <c r="K118" s="522" t="s">
        <v>46</v>
      </c>
      <c r="L118" s="536">
        <v>6</v>
      </c>
      <c r="M118" s="537">
        <v>0</v>
      </c>
      <c r="N118" s="536">
        <f>L118*(1+M118/100)</f>
        <v>6</v>
      </c>
      <c r="O118" s="537"/>
      <c r="P118" s="458">
        <f>N118*O118</f>
        <v>0</v>
      </c>
      <c r="Q118" s="466">
        <v>3.5E-4</v>
      </c>
      <c r="R118" s="467">
        <f>N118*Q118</f>
        <v>2.0999999999999999E-3</v>
      </c>
      <c r="S118" s="466"/>
      <c r="T118" s="467">
        <f>N118*S118</f>
        <v>0</v>
      </c>
      <c r="U118" s="458">
        <v>21</v>
      </c>
      <c r="V118" s="458">
        <f>P118*(U118/100)</f>
        <v>0</v>
      </c>
      <c r="W118" s="458">
        <f>P118+V118</f>
        <v>0</v>
      </c>
      <c r="X118" s="524"/>
      <c r="Y118" s="523" t="s">
        <v>841</v>
      </c>
      <c r="Z118" s="523" t="s">
        <v>62</v>
      </c>
    </row>
    <row r="119" spans="6:26" s="262" customFormat="1" ht="11.25" outlineLevel="3">
      <c r="F119" s="263"/>
      <c r="G119" s="264"/>
      <c r="H119" s="264"/>
      <c r="I119" s="264"/>
      <c r="J119" s="571" t="s">
        <v>511</v>
      </c>
      <c r="K119" s="264"/>
      <c r="L119" s="266">
        <v>1</v>
      </c>
      <c r="M119" s="267"/>
      <c r="N119" s="268"/>
      <c r="O119" s="267"/>
      <c r="P119" s="269"/>
      <c r="Q119" s="270"/>
      <c r="R119" s="267"/>
      <c r="S119" s="267"/>
      <c r="T119" s="267"/>
      <c r="U119" s="271" t="s">
        <v>155</v>
      </c>
      <c r="V119" s="267"/>
      <c r="W119" s="267"/>
      <c r="X119" s="265"/>
      <c r="Y119" s="264"/>
      <c r="Z119" s="264"/>
    </row>
    <row r="120" spans="6:26" s="262" customFormat="1" ht="11.25" outlineLevel="3">
      <c r="F120" s="263"/>
      <c r="G120" s="264"/>
      <c r="H120" s="264"/>
      <c r="I120" s="264"/>
      <c r="J120" s="571" t="s">
        <v>494</v>
      </c>
      <c r="K120" s="264"/>
      <c r="L120" s="266">
        <v>3</v>
      </c>
      <c r="M120" s="267"/>
      <c r="N120" s="268"/>
      <c r="O120" s="267"/>
      <c r="P120" s="269"/>
      <c r="Q120" s="270"/>
      <c r="R120" s="267"/>
      <c r="S120" s="267"/>
      <c r="T120" s="267"/>
      <c r="U120" s="271" t="s">
        <v>155</v>
      </c>
      <c r="V120" s="267"/>
      <c r="W120" s="267"/>
      <c r="X120" s="265"/>
      <c r="Y120" s="264"/>
      <c r="Z120" s="264"/>
    </row>
    <row r="121" spans="6:26" s="262" customFormat="1" ht="11.25" outlineLevel="3">
      <c r="F121" s="263"/>
      <c r="G121" s="264"/>
      <c r="H121" s="264"/>
      <c r="I121" s="264"/>
      <c r="J121" s="571" t="s">
        <v>827</v>
      </c>
      <c r="K121" s="264"/>
      <c r="L121" s="266">
        <v>1</v>
      </c>
      <c r="M121" s="267"/>
      <c r="N121" s="268"/>
      <c r="O121" s="267"/>
      <c r="P121" s="269"/>
      <c r="Q121" s="270"/>
      <c r="R121" s="267"/>
      <c r="S121" s="267"/>
      <c r="T121" s="267"/>
      <c r="U121" s="271" t="s">
        <v>155</v>
      </c>
      <c r="V121" s="267"/>
      <c r="W121" s="267"/>
      <c r="X121" s="265"/>
      <c r="Y121" s="264"/>
      <c r="Z121" s="264"/>
    </row>
    <row r="122" spans="6:26" s="262" customFormat="1" ht="11.25" outlineLevel="3">
      <c r="F122" s="263"/>
      <c r="G122" s="264"/>
      <c r="H122" s="264"/>
      <c r="I122" s="264"/>
      <c r="J122" s="571" t="s">
        <v>496</v>
      </c>
      <c r="K122" s="264"/>
      <c r="L122" s="266">
        <v>1</v>
      </c>
      <c r="M122" s="267"/>
      <c r="N122" s="268"/>
      <c r="O122" s="267"/>
      <c r="P122" s="269"/>
      <c r="Q122" s="270"/>
      <c r="R122" s="267"/>
      <c r="S122" s="267"/>
      <c r="T122" s="267"/>
      <c r="U122" s="271" t="s">
        <v>155</v>
      </c>
      <c r="V122" s="267"/>
      <c r="W122" s="267"/>
      <c r="X122" s="265"/>
      <c r="Y122" s="264"/>
      <c r="Z122" s="264"/>
    </row>
    <row r="123" spans="6:26" s="254" customFormat="1" ht="12" outlineLevel="2">
      <c r="F123" s="521">
        <v>23</v>
      </c>
      <c r="G123" s="522" t="s">
        <v>176</v>
      </c>
      <c r="H123" s="523" t="s">
        <v>518</v>
      </c>
      <c r="I123" s="523"/>
      <c r="J123" s="568" t="s">
        <v>519</v>
      </c>
      <c r="K123" s="522" t="s">
        <v>46</v>
      </c>
      <c r="L123" s="536">
        <v>1</v>
      </c>
      <c r="M123" s="537">
        <v>0</v>
      </c>
      <c r="N123" s="536">
        <f t="shared" ref="N123:N133" si="18">L123*(1+M123/100)</f>
        <v>1</v>
      </c>
      <c r="O123" s="537"/>
      <c r="P123" s="458">
        <f t="shared" ref="P123:P133" si="19">N123*O123</f>
        <v>0</v>
      </c>
      <c r="Q123" s="466"/>
      <c r="R123" s="467">
        <f t="shared" ref="R123:R133" si="20">N123*Q123</f>
        <v>0</v>
      </c>
      <c r="S123" s="466"/>
      <c r="T123" s="467">
        <f t="shared" ref="T123:T133" si="21">N123*S123</f>
        <v>0</v>
      </c>
      <c r="U123" s="458">
        <v>21</v>
      </c>
      <c r="V123" s="458">
        <f t="shared" ref="V123:V133" si="22">P123*(U123/100)</f>
        <v>0</v>
      </c>
      <c r="W123" s="458">
        <f t="shared" ref="W123:W133" si="23">P123+V123</f>
        <v>0</v>
      </c>
      <c r="X123" s="524"/>
      <c r="Y123" s="523" t="s">
        <v>841</v>
      </c>
      <c r="Z123" s="523" t="s">
        <v>62</v>
      </c>
    </row>
    <row r="124" spans="6:26" s="254" customFormat="1" ht="12" outlineLevel="2">
      <c r="F124" s="521">
        <v>24</v>
      </c>
      <c r="G124" s="522" t="s">
        <v>176</v>
      </c>
      <c r="H124" s="523" t="s">
        <v>512</v>
      </c>
      <c r="I124" s="523"/>
      <c r="J124" s="568" t="s">
        <v>513</v>
      </c>
      <c r="K124" s="522" t="s">
        <v>46</v>
      </c>
      <c r="L124" s="536">
        <v>3</v>
      </c>
      <c r="M124" s="537">
        <v>0</v>
      </c>
      <c r="N124" s="536">
        <f t="shared" si="18"/>
        <v>3</v>
      </c>
      <c r="O124" s="537"/>
      <c r="P124" s="458">
        <f t="shared" si="19"/>
        <v>0</v>
      </c>
      <c r="Q124" s="466"/>
      <c r="R124" s="467">
        <f t="shared" si="20"/>
        <v>0</v>
      </c>
      <c r="S124" s="466"/>
      <c r="T124" s="467">
        <f t="shared" si="21"/>
        <v>0</v>
      </c>
      <c r="U124" s="458">
        <v>21</v>
      </c>
      <c r="V124" s="458">
        <f t="shared" si="22"/>
        <v>0</v>
      </c>
      <c r="W124" s="458">
        <f t="shared" si="23"/>
        <v>0</v>
      </c>
      <c r="X124" s="524"/>
      <c r="Y124" s="523" t="s">
        <v>841</v>
      </c>
      <c r="Z124" s="523" t="s">
        <v>62</v>
      </c>
    </row>
    <row r="125" spans="6:26" s="254" customFormat="1" ht="12" outlineLevel="2">
      <c r="F125" s="521">
        <v>25</v>
      </c>
      <c r="G125" s="522" t="s">
        <v>176</v>
      </c>
      <c r="H125" s="523" t="s">
        <v>514</v>
      </c>
      <c r="I125" s="523"/>
      <c r="J125" s="568" t="s">
        <v>515</v>
      </c>
      <c r="K125" s="522" t="s">
        <v>46</v>
      </c>
      <c r="L125" s="536">
        <v>1</v>
      </c>
      <c r="M125" s="537">
        <v>0</v>
      </c>
      <c r="N125" s="536">
        <f t="shared" si="18"/>
        <v>1</v>
      </c>
      <c r="O125" s="537"/>
      <c r="P125" s="458">
        <f t="shared" si="19"/>
        <v>0</v>
      </c>
      <c r="Q125" s="466"/>
      <c r="R125" s="467">
        <f t="shared" si="20"/>
        <v>0</v>
      </c>
      <c r="S125" s="466"/>
      <c r="T125" s="467">
        <f t="shared" si="21"/>
        <v>0</v>
      </c>
      <c r="U125" s="458">
        <v>21</v>
      </c>
      <c r="V125" s="458">
        <f t="shared" si="22"/>
        <v>0</v>
      </c>
      <c r="W125" s="458">
        <f t="shared" si="23"/>
        <v>0</v>
      </c>
      <c r="X125" s="524"/>
      <c r="Y125" s="523" t="s">
        <v>841</v>
      </c>
      <c r="Z125" s="523" t="s">
        <v>62</v>
      </c>
    </row>
    <row r="126" spans="6:26" s="254" customFormat="1" ht="12" outlineLevel="2">
      <c r="F126" s="521">
        <v>26</v>
      </c>
      <c r="G126" s="522" t="s">
        <v>176</v>
      </c>
      <c r="H126" s="523" t="s">
        <v>516</v>
      </c>
      <c r="I126" s="523"/>
      <c r="J126" s="568" t="s">
        <v>517</v>
      </c>
      <c r="K126" s="522" t="s">
        <v>46</v>
      </c>
      <c r="L126" s="536">
        <v>1</v>
      </c>
      <c r="M126" s="537">
        <v>0</v>
      </c>
      <c r="N126" s="536">
        <f t="shared" si="18"/>
        <v>1</v>
      </c>
      <c r="O126" s="537"/>
      <c r="P126" s="458">
        <f t="shared" si="19"/>
        <v>0</v>
      </c>
      <c r="Q126" s="466"/>
      <c r="R126" s="467">
        <f t="shared" si="20"/>
        <v>0</v>
      </c>
      <c r="S126" s="466"/>
      <c r="T126" s="467">
        <f t="shared" si="21"/>
        <v>0</v>
      </c>
      <c r="U126" s="458">
        <v>21</v>
      </c>
      <c r="V126" s="458">
        <f t="shared" si="22"/>
        <v>0</v>
      </c>
      <c r="W126" s="458">
        <f t="shared" si="23"/>
        <v>0</v>
      </c>
      <c r="X126" s="524"/>
      <c r="Y126" s="523" t="s">
        <v>841</v>
      </c>
      <c r="Z126" s="523" t="s">
        <v>62</v>
      </c>
    </row>
    <row r="127" spans="6:26" s="254" customFormat="1" ht="12" outlineLevel="2">
      <c r="F127" s="521">
        <v>27</v>
      </c>
      <c r="G127" s="522" t="s">
        <v>162</v>
      </c>
      <c r="H127" s="523" t="s">
        <v>79</v>
      </c>
      <c r="I127" s="523"/>
      <c r="J127" s="568" t="s">
        <v>520</v>
      </c>
      <c r="K127" s="522" t="s">
        <v>46</v>
      </c>
      <c r="L127" s="536">
        <v>11</v>
      </c>
      <c r="M127" s="537">
        <v>0</v>
      </c>
      <c r="N127" s="536">
        <v>8</v>
      </c>
      <c r="O127" s="537"/>
      <c r="P127" s="458">
        <f t="shared" si="19"/>
        <v>0</v>
      </c>
      <c r="Q127" s="466">
        <v>3.0000000000000001E-5</v>
      </c>
      <c r="R127" s="467">
        <f t="shared" si="20"/>
        <v>2.4000000000000001E-4</v>
      </c>
      <c r="S127" s="466"/>
      <c r="T127" s="467">
        <f t="shared" si="21"/>
        <v>0</v>
      </c>
      <c r="U127" s="458">
        <v>21</v>
      </c>
      <c r="V127" s="458">
        <f t="shared" si="22"/>
        <v>0</v>
      </c>
      <c r="W127" s="458">
        <f t="shared" si="23"/>
        <v>0</v>
      </c>
      <c r="X127" s="524"/>
      <c r="Y127" s="523" t="s">
        <v>841</v>
      </c>
      <c r="Z127" s="523" t="s">
        <v>62</v>
      </c>
    </row>
    <row r="128" spans="6:26" s="254" customFormat="1" ht="12" outlineLevel="2">
      <c r="F128" s="521">
        <v>28</v>
      </c>
      <c r="G128" s="522" t="s">
        <v>176</v>
      </c>
      <c r="H128" s="523" t="s">
        <v>521</v>
      </c>
      <c r="I128" s="523"/>
      <c r="J128" s="568" t="s">
        <v>522</v>
      </c>
      <c r="K128" s="522" t="s">
        <v>46</v>
      </c>
      <c r="L128" s="536">
        <v>11</v>
      </c>
      <c r="M128" s="537">
        <v>0</v>
      </c>
      <c r="N128" s="536">
        <v>8</v>
      </c>
      <c r="O128" s="537"/>
      <c r="P128" s="458">
        <f t="shared" si="19"/>
        <v>0</v>
      </c>
      <c r="Q128" s="466"/>
      <c r="R128" s="467">
        <f t="shared" si="20"/>
        <v>0</v>
      </c>
      <c r="S128" s="466"/>
      <c r="T128" s="467">
        <f t="shared" si="21"/>
        <v>0</v>
      </c>
      <c r="U128" s="458">
        <v>21</v>
      </c>
      <c r="V128" s="458">
        <f t="shared" si="22"/>
        <v>0</v>
      </c>
      <c r="W128" s="458">
        <f t="shared" si="23"/>
        <v>0</v>
      </c>
      <c r="X128" s="524"/>
      <c r="Y128" s="523" t="s">
        <v>841</v>
      </c>
      <c r="Z128" s="523" t="s">
        <v>62</v>
      </c>
    </row>
    <row r="129" spans="6:26" s="254" customFormat="1" ht="12" outlineLevel="2">
      <c r="F129" s="521">
        <v>29</v>
      </c>
      <c r="G129" s="522" t="s">
        <v>162</v>
      </c>
      <c r="H129" s="523" t="s">
        <v>80</v>
      </c>
      <c r="I129" s="523"/>
      <c r="J129" s="568" t="s">
        <v>523</v>
      </c>
      <c r="K129" s="522" t="s">
        <v>46</v>
      </c>
      <c r="L129" s="536">
        <v>12</v>
      </c>
      <c r="M129" s="537">
        <v>0</v>
      </c>
      <c r="N129" s="536">
        <v>7</v>
      </c>
      <c r="O129" s="537"/>
      <c r="P129" s="458">
        <f t="shared" si="19"/>
        <v>0</v>
      </c>
      <c r="Q129" s="466">
        <v>3.0000000000000001E-5</v>
      </c>
      <c r="R129" s="467">
        <f t="shared" si="20"/>
        <v>2.1000000000000001E-4</v>
      </c>
      <c r="S129" s="466"/>
      <c r="T129" s="467">
        <f t="shared" si="21"/>
        <v>0</v>
      </c>
      <c r="U129" s="458">
        <v>21</v>
      </c>
      <c r="V129" s="458">
        <f t="shared" si="22"/>
        <v>0</v>
      </c>
      <c r="W129" s="458">
        <f t="shared" si="23"/>
        <v>0</v>
      </c>
      <c r="X129" s="524"/>
      <c r="Y129" s="523" t="s">
        <v>841</v>
      </c>
      <c r="Z129" s="523" t="s">
        <v>62</v>
      </c>
    </row>
    <row r="130" spans="6:26" s="254" customFormat="1" ht="12" outlineLevel="2">
      <c r="F130" s="521">
        <v>30</v>
      </c>
      <c r="G130" s="522" t="s">
        <v>176</v>
      </c>
      <c r="H130" s="523" t="s">
        <v>524</v>
      </c>
      <c r="I130" s="523"/>
      <c r="J130" s="568" t="s">
        <v>525</v>
      </c>
      <c r="K130" s="522" t="s">
        <v>46</v>
      </c>
      <c r="L130" s="536">
        <v>12</v>
      </c>
      <c r="M130" s="537">
        <v>0</v>
      </c>
      <c r="N130" s="536">
        <v>7</v>
      </c>
      <c r="O130" s="537"/>
      <c r="P130" s="458">
        <f t="shared" si="19"/>
        <v>0</v>
      </c>
      <c r="Q130" s="466"/>
      <c r="R130" s="467">
        <f t="shared" si="20"/>
        <v>0</v>
      </c>
      <c r="S130" s="466"/>
      <c r="T130" s="467">
        <f t="shared" si="21"/>
        <v>0</v>
      </c>
      <c r="U130" s="458">
        <v>21</v>
      </c>
      <c r="V130" s="458">
        <f t="shared" si="22"/>
        <v>0</v>
      </c>
      <c r="W130" s="458">
        <f t="shared" si="23"/>
        <v>0</v>
      </c>
      <c r="X130" s="524"/>
      <c r="Y130" s="523" t="s">
        <v>841</v>
      </c>
      <c r="Z130" s="523" t="s">
        <v>62</v>
      </c>
    </row>
    <row r="131" spans="6:26" s="254" customFormat="1" ht="12" outlineLevel="2">
      <c r="F131" s="521">
        <v>31</v>
      </c>
      <c r="G131" s="522" t="s">
        <v>162</v>
      </c>
      <c r="H131" s="523" t="s">
        <v>81</v>
      </c>
      <c r="I131" s="523"/>
      <c r="J131" s="568" t="s">
        <v>526</v>
      </c>
      <c r="K131" s="522" t="s">
        <v>46</v>
      </c>
      <c r="L131" s="536">
        <v>2</v>
      </c>
      <c r="M131" s="537">
        <v>0</v>
      </c>
      <c r="N131" s="536">
        <f t="shared" si="18"/>
        <v>2</v>
      </c>
      <c r="O131" s="537"/>
      <c r="P131" s="458">
        <f t="shared" si="19"/>
        <v>0</v>
      </c>
      <c r="Q131" s="466">
        <v>3.0000000000000001E-5</v>
      </c>
      <c r="R131" s="467">
        <f t="shared" si="20"/>
        <v>6.0000000000000002E-5</v>
      </c>
      <c r="S131" s="466"/>
      <c r="T131" s="467">
        <f t="shared" si="21"/>
        <v>0</v>
      </c>
      <c r="U131" s="458">
        <v>21</v>
      </c>
      <c r="V131" s="458">
        <f t="shared" si="22"/>
        <v>0</v>
      </c>
      <c r="W131" s="458">
        <f t="shared" si="23"/>
        <v>0</v>
      </c>
      <c r="X131" s="524"/>
      <c r="Y131" s="523" t="s">
        <v>841</v>
      </c>
      <c r="Z131" s="523" t="s">
        <v>62</v>
      </c>
    </row>
    <row r="132" spans="6:26" s="254" customFormat="1" ht="12" outlineLevel="2">
      <c r="F132" s="521">
        <v>32</v>
      </c>
      <c r="G132" s="522" t="s">
        <v>176</v>
      </c>
      <c r="H132" s="523" t="s">
        <v>527</v>
      </c>
      <c r="I132" s="523"/>
      <c r="J132" s="568" t="s">
        <v>528</v>
      </c>
      <c r="K132" s="522" t="s">
        <v>46</v>
      </c>
      <c r="L132" s="536">
        <v>2</v>
      </c>
      <c r="M132" s="537">
        <v>0</v>
      </c>
      <c r="N132" s="536">
        <f t="shared" si="18"/>
        <v>2</v>
      </c>
      <c r="O132" s="537"/>
      <c r="P132" s="458">
        <f t="shared" si="19"/>
        <v>0</v>
      </c>
      <c r="Q132" s="466"/>
      <c r="R132" s="467">
        <f t="shared" si="20"/>
        <v>0</v>
      </c>
      <c r="S132" s="466"/>
      <c r="T132" s="467">
        <f t="shared" si="21"/>
        <v>0</v>
      </c>
      <c r="U132" s="458">
        <v>21</v>
      </c>
      <c r="V132" s="458">
        <f t="shared" si="22"/>
        <v>0</v>
      </c>
      <c r="W132" s="458">
        <f t="shared" si="23"/>
        <v>0</v>
      </c>
      <c r="X132" s="524"/>
      <c r="Y132" s="523" t="s">
        <v>841</v>
      </c>
      <c r="Z132" s="523" t="s">
        <v>62</v>
      </c>
    </row>
    <row r="133" spans="6:26" s="254" customFormat="1" ht="12" outlineLevel="2">
      <c r="F133" s="521">
        <v>33</v>
      </c>
      <c r="G133" s="522" t="s">
        <v>162</v>
      </c>
      <c r="H133" s="523" t="s">
        <v>97</v>
      </c>
      <c r="I133" s="523"/>
      <c r="J133" s="568" t="s">
        <v>539</v>
      </c>
      <c r="K133" s="522" t="s">
        <v>46</v>
      </c>
      <c r="L133" s="536">
        <v>5</v>
      </c>
      <c r="M133" s="537">
        <v>0</v>
      </c>
      <c r="N133" s="536">
        <f t="shared" si="18"/>
        <v>5</v>
      </c>
      <c r="O133" s="537"/>
      <c r="P133" s="458">
        <f t="shared" si="19"/>
        <v>0</v>
      </c>
      <c r="Q133" s="466">
        <v>6.6600000000000001E-3</v>
      </c>
      <c r="R133" s="467">
        <f t="shared" si="20"/>
        <v>3.3300000000000003E-2</v>
      </c>
      <c r="S133" s="466"/>
      <c r="T133" s="467">
        <f t="shared" si="21"/>
        <v>0</v>
      </c>
      <c r="U133" s="458">
        <v>21</v>
      </c>
      <c r="V133" s="458">
        <f t="shared" si="22"/>
        <v>0</v>
      </c>
      <c r="W133" s="458">
        <f t="shared" si="23"/>
        <v>0</v>
      </c>
      <c r="X133" s="524"/>
      <c r="Y133" s="523" t="s">
        <v>841</v>
      </c>
      <c r="Z133" s="523" t="s">
        <v>62</v>
      </c>
    </row>
    <row r="134" spans="6:26" s="262" customFormat="1" ht="11.25" outlineLevel="3">
      <c r="F134" s="263"/>
      <c r="G134" s="264"/>
      <c r="H134" s="264"/>
      <c r="I134" s="264"/>
      <c r="J134" s="571" t="s">
        <v>1045</v>
      </c>
      <c r="K134" s="264"/>
      <c r="L134" s="266">
        <v>3</v>
      </c>
      <c r="M134" s="267"/>
      <c r="N134" s="268"/>
      <c r="O134" s="267"/>
      <c r="P134" s="269"/>
      <c r="Q134" s="270"/>
      <c r="R134" s="267"/>
      <c r="S134" s="267"/>
      <c r="T134" s="267"/>
      <c r="U134" s="271" t="s">
        <v>155</v>
      </c>
      <c r="V134" s="267"/>
      <c r="W134" s="267"/>
      <c r="X134" s="265"/>
      <c r="Y134" s="264"/>
      <c r="Z134" s="264"/>
    </row>
    <row r="135" spans="6:26" s="262" customFormat="1" ht="11.25" outlineLevel="3">
      <c r="F135" s="263"/>
      <c r="G135" s="264"/>
      <c r="H135" s="264"/>
      <c r="I135" s="264"/>
      <c r="J135" s="571" t="s">
        <v>1046</v>
      </c>
      <c r="K135" s="264"/>
      <c r="L135" s="266">
        <v>1</v>
      </c>
      <c r="M135" s="267"/>
      <c r="N135" s="268"/>
      <c r="O135" s="267"/>
      <c r="P135" s="269"/>
      <c r="Q135" s="270"/>
      <c r="R135" s="267"/>
      <c r="S135" s="267"/>
      <c r="T135" s="267"/>
      <c r="U135" s="271" t="s">
        <v>155</v>
      </c>
      <c r="V135" s="267"/>
      <c r="W135" s="267"/>
      <c r="X135" s="265"/>
      <c r="Y135" s="264"/>
      <c r="Z135" s="264"/>
    </row>
    <row r="136" spans="6:26" s="262" customFormat="1" ht="11.25" outlineLevel="3">
      <c r="F136" s="263"/>
      <c r="G136" s="264"/>
      <c r="H136" s="264"/>
      <c r="I136" s="264"/>
      <c r="J136" s="571" t="s">
        <v>1047</v>
      </c>
      <c r="K136" s="264"/>
      <c r="L136" s="266">
        <v>1</v>
      </c>
      <c r="M136" s="267"/>
      <c r="N136" s="268"/>
      <c r="O136" s="267"/>
      <c r="P136" s="269"/>
      <c r="Q136" s="270"/>
      <c r="R136" s="267"/>
      <c r="S136" s="267"/>
      <c r="T136" s="267"/>
      <c r="U136" s="271" t="s">
        <v>155</v>
      </c>
      <c r="V136" s="267"/>
      <c r="W136" s="267"/>
      <c r="X136" s="265"/>
      <c r="Y136" s="264"/>
      <c r="Z136" s="264"/>
    </row>
    <row r="137" spans="6:26" s="254" customFormat="1" ht="24" outlineLevel="2">
      <c r="F137" s="521">
        <v>34</v>
      </c>
      <c r="G137" s="522" t="s">
        <v>176</v>
      </c>
      <c r="H137" s="523" t="s">
        <v>540</v>
      </c>
      <c r="I137" s="523"/>
      <c r="J137" s="568" t="s">
        <v>541</v>
      </c>
      <c r="K137" s="522" t="s">
        <v>46</v>
      </c>
      <c r="L137" s="536">
        <v>3</v>
      </c>
      <c r="M137" s="537">
        <v>0</v>
      </c>
      <c r="N137" s="536">
        <f t="shared" ref="N137:N148" si="24">L137*(1+M137/100)</f>
        <v>3</v>
      </c>
      <c r="O137" s="537"/>
      <c r="P137" s="458">
        <f t="shared" ref="P137:P148" si="25">N137*O137</f>
        <v>0</v>
      </c>
      <c r="Q137" s="466"/>
      <c r="R137" s="467">
        <f t="shared" ref="R137:R148" si="26">N137*Q137</f>
        <v>0</v>
      </c>
      <c r="S137" s="466"/>
      <c r="T137" s="467">
        <f t="shared" ref="T137:T148" si="27">N137*S137</f>
        <v>0</v>
      </c>
      <c r="U137" s="458">
        <v>21</v>
      </c>
      <c r="V137" s="458">
        <f t="shared" ref="V137:V148" si="28">P137*(U137/100)</f>
        <v>0</v>
      </c>
      <c r="W137" s="458">
        <f t="shared" ref="W137:W148" si="29">P137+V137</f>
        <v>0</v>
      </c>
      <c r="X137" s="524"/>
      <c r="Y137" s="523" t="s">
        <v>841</v>
      </c>
      <c r="Z137" s="523" t="s">
        <v>62</v>
      </c>
    </row>
    <row r="138" spans="6:26" s="254" customFormat="1" ht="12" outlineLevel="2">
      <c r="F138" s="521">
        <v>35</v>
      </c>
      <c r="G138" s="522" t="s">
        <v>176</v>
      </c>
      <c r="H138" s="523" t="s">
        <v>1048</v>
      </c>
      <c r="I138" s="523"/>
      <c r="J138" s="568" t="s">
        <v>1049</v>
      </c>
      <c r="K138" s="522" t="s">
        <v>46</v>
      </c>
      <c r="L138" s="536">
        <v>1</v>
      </c>
      <c r="M138" s="537">
        <v>0</v>
      </c>
      <c r="N138" s="536">
        <f t="shared" si="24"/>
        <v>1</v>
      </c>
      <c r="O138" s="537"/>
      <c r="P138" s="458">
        <f t="shared" si="25"/>
        <v>0</v>
      </c>
      <c r="Q138" s="466"/>
      <c r="R138" s="467">
        <f t="shared" si="26"/>
        <v>0</v>
      </c>
      <c r="S138" s="466"/>
      <c r="T138" s="467">
        <f t="shared" si="27"/>
        <v>0</v>
      </c>
      <c r="U138" s="458">
        <v>21</v>
      </c>
      <c r="V138" s="458">
        <f t="shared" si="28"/>
        <v>0</v>
      </c>
      <c r="W138" s="458">
        <f t="shared" si="29"/>
        <v>0</v>
      </c>
      <c r="X138" s="524"/>
      <c r="Y138" s="523" t="s">
        <v>841</v>
      </c>
      <c r="Z138" s="523" t="s">
        <v>62</v>
      </c>
    </row>
    <row r="139" spans="6:26" s="254" customFormat="1" ht="12" outlineLevel="2">
      <c r="F139" s="521">
        <v>36</v>
      </c>
      <c r="G139" s="522" t="s">
        <v>176</v>
      </c>
      <c r="H139" s="523" t="s">
        <v>1050</v>
      </c>
      <c r="I139" s="523"/>
      <c r="J139" s="568" t="s">
        <v>1051</v>
      </c>
      <c r="K139" s="522" t="s">
        <v>46</v>
      </c>
      <c r="L139" s="536">
        <v>1</v>
      </c>
      <c r="M139" s="537">
        <v>0</v>
      </c>
      <c r="N139" s="536">
        <f t="shared" si="24"/>
        <v>1</v>
      </c>
      <c r="O139" s="537"/>
      <c r="P139" s="458">
        <f t="shared" si="25"/>
        <v>0</v>
      </c>
      <c r="Q139" s="466"/>
      <c r="R139" s="467">
        <f t="shared" si="26"/>
        <v>0</v>
      </c>
      <c r="S139" s="466"/>
      <c r="T139" s="467">
        <f t="shared" si="27"/>
        <v>0</v>
      </c>
      <c r="U139" s="458">
        <v>21</v>
      </c>
      <c r="V139" s="458">
        <f t="shared" si="28"/>
        <v>0</v>
      </c>
      <c r="W139" s="458">
        <f t="shared" si="29"/>
        <v>0</v>
      </c>
      <c r="X139" s="524"/>
      <c r="Y139" s="523" t="s">
        <v>841</v>
      </c>
      <c r="Z139" s="523" t="s">
        <v>62</v>
      </c>
    </row>
    <row r="140" spans="6:26" s="254" customFormat="1" ht="12" outlineLevel="2">
      <c r="F140" s="521">
        <v>37</v>
      </c>
      <c r="G140" s="522" t="s">
        <v>162</v>
      </c>
      <c r="H140" s="523" t="s">
        <v>101</v>
      </c>
      <c r="I140" s="523"/>
      <c r="J140" s="568" t="s">
        <v>1052</v>
      </c>
      <c r="K140" s="522" t="s">
        <v>46</v>
      </c>
      <c r="L140" s="536">
        <v>1</v>
      </c>
      <c r="M140" s="537">
        <v>0</v>
      </c>
      <c r="N140" s="536">
        <f t="shared" si="24"/>
        <v>1</v>
      </c>
      <c r="O140" s="537"/>
      <c r="P140" s="458">
        <f t="shared" si="25"/>
        <v>0</v>
      </c>
      <c r="Q140" s="466">
        <v>0.01</v>
      </c>
      <c r="R140" s="467">
        <f t="shared" si="26"/>
        <v>0.01</v>
      </c>
      <c r="S140" s="466"/>
      <c r="T140" s="467">
        <f t="shared" si="27"/>
        <v>0</v>
      </c>
      <c r="U140" s="458">
        <v>21</v>
      </c>
      <c r="V140" s="458">
        <f t="shared" si="28"/>
        <v>0</v>
      </c>
      <c r="W140" s="458">
        <f t="shared" si="29"/>
        <v>0</v>
      </c>
      <c r="X140" s="524"/>
      <c r="Y140" s="523" t="s">
        <v>841</v>
      </c>
      <c r="Z140" s="523" t="s">
        <v>62</v>
      </c>
    </row>
    <row r="141" spans="6:26" s="254" customFormat="1" ht="24" outlineLevel="2">
      <c r="F141" s="521">
        <v>38</v>
      </c>
      <c r="G141" s="522" t="s">
        <v>176</v>
      </c>
      <c r="H141" s="523" t="s">
        <v>1053</v>
      </c>
      <c r="I141" s="523"/>
      <c r="J141" s="568" t="s">
        <v>1054</v>
      </c>
      <c r="K141" s="522" t="s">
        <v>46</v>
      </c>
      <c r="L141" s="536">
        <v>1</v>
      </c>
      <c r="M141" s="537">
        <v>0</v>
      </c>
      <c r="N141" s="536">
        <f t="shared" si="24"/>
        <v>1</v>
      </c>
      <c r="O141" s="537"/>
      <c r="P141" s="458">
        <f t="shared" si="25"/>
        <v>0</v>
      </c>
      <c r="Q141" s="466"/>
      <c r="R141" s="467">
        <f t="shared" si="26"/>
        <v>0</v>
      </c>
      <c r="S141" s="466"/>
      <c r="T141" s="467">
        <f t="shared" si="27"/>
        <v>0</v>
      </c>
      <c r="U141" s="458">
        <v>21</v>
      </c>
      <c r="V141" s="458">
        <f t="shared" si="28"/>
        <v>0</v>
      </c>
      <c r="W141" s="458">
        <f t="shared" si="29"/>
        <v>0</v>
      </c>
      <c r="X141" s="524"/>
      <c r="Y141" s="523" t="s">
        <v>841</v>
      </c>
      <c r="Z141" s="523" t="s">
        <v>62</v>
      </c>
    </row>
    <row r="142" spans="6:26" s="254" customFormat="1" ht="12" outlineLevel="2">
      <c r="F142" s="521">
        <v>39</v>
      </c>
      <c r="G142" s="522" t="s">
        <v>162</v>
      </c>
      <c r="H142" s="523" t="s">
        <v>1055</v>
      </c>
      <c r="I142" s="523"/>
      <c r="J142" s="568" t="s">
        <v>1056</v>
      </c>
      <c r="K142" s="522" t="s">
        <v>46</v>
      </c>
      <c r="L142" s="536">
        <v>2</v>
      </c>
      <c r="M142" s="537">
        <v>0</v>
      </c>
      <c r="N142" s="536">
        <f t="shared" si="24"/>
        <v>2</v>
      </c>
      <c r="O142" s="537"/>
      <c r="P142" s="458">
        <f t="shared" si="25"/>
        <v>0</v>
      </c>
      <c r="Q142" s="466">
        <v>7.45E-3</v>
      </c>
      <c r="R142" s="467">
        <f t="shared" si="26"/>
        <v>1.49E-2</v>
      </c>
      <c r="S142" s="466"/>
      <c r="T142" s="467">
        <f t="shared" si="27"/>
        <v>0</v>
      </c>
      <c r="U142" s="458">
        <v>21</v>
      </c>
      <c r="V142" s="458">
        <f t="shared" si="28"/>
        <v>0</v>
      </c>
      <c r="W142" s="458">
        <f t="shared" si="29"/>
        <v>0</v>
      </c>
      <c r="X142" s="524"/>
      <c r="Y142" s="523" t="s">
        <v>841</v>
      </c>
      <c r="Z142" s="523" t="s">
        <v>62</v>
      </c>
    </row>
    <row r="143" spans="6:26" s="254" customFormat="1" ht="24" outlineLevel="2">
      <c r="F143" s="521">
        <v>40</v>
      </c>
      <c r="G143" s="522" t="s">
        <v>176</v>
      </c>
      <c r="H143" s="523" t="s">
        <v>1057</v>
      </c>
      <c r="I143" s="523"/>
      <c r="J143" s="568" t="s">
        <v>1058</v>
      </c>
      <c r="K143" s="522" t="s">
        <v>46</v>
      </c>
      <c r="L143" s="536">
        <v>2</v>
      </c>
      <c r="M143" s="537">
        <v>0</v>
      </c>
      <c r="N143" s="536">
        <f t="shared" si="24"/>
        <v>2</v>
      </c>
      <c r="O143" s="537"/>
      <c r="P143" s="458">
        <f t="shared" si="25"/>
        <v>0</v>
      </c>
      <c r="Q143" s="466"/>
      <c r="R143" s="467">
        <f t="shared" si="26"/>
        <v>0</v>
      </c>
      <c r="S143" s="466"/>
      <c r="T143" s="467">
        <f t="shared" si="27"/>
        <v>0</v>
      </c>
      <c r="U143" s="458">
        <v>21</v>
      </c>
      <c r="V143" s="458">
        <f t="shared" si="28"/>
        <v>0</v>
      </c>
      <c r="W143" s="458">
        <f t="shared" si="29"/>
        <v>0</v>
      </c>
      <c r="X143" s="524"/>
      <c r="Y143" s="523" t="s">
        <v>841</v>
      </c>
      <c r="Z143" s="523" t="s">
        <v>62</v>
      </c>
    </row>
    <row r="144" spans="6:26" s="254" customFormat="1" ht="24" outlineLevel="2">
      <c r="F144" s="521">
        <v>41</v>
      </c>
      <c r="G144" s="522" t="s">
        <v>162</v>
      </c>
      <c r="H144" s="523" t="s">
        <v>531</v>
      </c>
      <c r="I144" s="523"/>
      <c r="J144" s="568" t="s">
        <v>1059</v>
      </c>
      <c r="K144" s="522" t="s">
        <v>46</v>
      </c>
      <c r="L144" s="536">
        <v>2</v>
      </c>
      <c r="M144" s="537"/>
      <c r="N144" s="536">
        <f t="shared" si="24"/>
        <v>2</v>
      </c>
      <c r="O144" s="537"/>
      <c r="P144" s="458">
        <f t="shared" si="25"/>
        <v>0</v>
      </c>
      <c r="Q144" s="466">
        <v>5.1999999999999995E-4</v>
      </c>
      <c r="R144" s="467">
        <f t="shared" si="26"/>
        <v>1.0399999999999999E-3</v>
      </c>
      <c r="S144" s="466"/>
      <c r="T144" s="467">
        <f t="shared" si="27"/>
        <v>0</v>
      </c>
      <c r="U144" s="458">
        <v>21</v>
      </c>
      <c r="V144" s="458">
        <f t="shared" si="28"/>
        <v>0</v>
      </c>
      <c r="W144" s="458">
        <f t="shared" si="29"/>
        <v>0</v>
      </c>
      <c r="X144" s="524"/>
      <c r="Y144" s="523" t="s">
        <v>841</v>
      </c>
      <c r="Z144" s="523" t="s">
        <v>62</v>
      </c>
    </row>
    <row r="145" spans="6:26" s="254" customFormat="1" ht="24" outlineLevel="2">
      <c r="F145" s="521">
        <v>42</v>
      </c>
      <c r="G145" s="522" t="s">
        <v>162</v>
      </c>
      <c r="H145" s="523" t="s">
        <v>533</v>
      </c>
      <c r="I145" s="523"/>
      <c r="J145" s="568" t="s">
        <v>1060</v>
      </c>
      <c r="K145" s="522" t="s">
        <v>46</v>
      </c>
      <c r="L145" s="536">
        <v>4</v>
      </c>
      <c r="M145" s="537"/>
      <c r="N145" s="536">
        <f t="shared" si="24"/>
        <v>4</v>
      </c>
      <c r="O145" s="537"/>
      <c r="P145" s="458">
        <f t="shared" si="25"/>
        <v>0</v>
      </c>
      <c r="Q145" s="466">
        <v>5.2999999999999998E-4</v>
      </c>
      <c r="R145" s="467">
        <f t="shared" si="26"/>
        <v>2.1199999999999999E-3</v>
      </c>
      <c r="S145" s="466"/>
      <c r="T145" s="467">
        <f t="shared" si="27"/>
        <v>0</v>
      </c>
      <c r="U145" s="458">
        <v>21</v>
      </c>
      <c r="V145" s="458">
        <f t="shared" si="28"/>
        <v>0</v>
      </c>
      <c r="W145" s="458">
        <f t="shared" si="29"/>
        <v>0</v>
      </c>
      <c r="X145" s="524"/>
      <c r="Y145" s="523" t="s">
        <v>841</v>
      </c>
      <c r="Z145" s="523" t="s">
        <v>62</v>
      </c>
    </row>
    <row r="146" spans="6:26" s="254" customFormat="1" ht="24" outlineLevel="2">
      <c r="F146" s="521">
        <v>43</v>
      </c>
      <c r="G146" s="522" t="s">
        <v>162</v>
      </c>
      <c r="H146" s="523" t="s">
        <v>535</v>
      </c>
      <c r="I146" s="523"/>
      <c r="J146" s="568" t="s">
        <v>1061</v>
      </c>
      <c r="K146" s="522" t="s">
        <v>46</v>
      </c>
      <c r="L146" s="536">
        <v>2</v>
      </c>
      <c r="M146" s="537"/>
      <c r="N146" s="536">
        <f t="shared" si="24"/>
        <v>2</v>
      </c>
      <c r="O146" s="537"/>
      <c r="P146" s="458">
        <f t="shared" si="25"/>
        <v>0</v>
      </c>
      <c r="Q146" s="466">
        <v>5.5000000000000003E-4</v>
      </c>
      <c r="R146" s="467">
        <f t="shared" si="26"/>
        <v>1.1000000000000001E-3</v>
      </c>
      <c r="S146" s="466"/>
      <c r="T146" s="467">
        <f t="shared" si="27"/>
        <v>0</v>
      </c>
      <c r="U146" s="458">
        <v>21</v>
      </c>
      <c r="V146" s="458">
        <f t="shared" si="28"/>
        <v>0</v>
      </c>
      <c r="W146" s="458">
        <f t="shared" si="29"/>
        <v>0</v>
      </c>
      <c r="X146" s="524"/>
      <c r="Y146" s="523" t="s">
        <v>841</v>
      </c>
      <c r="Z146" s="523" t="s">
        <v>62</v>
      </c>
    </row>
    <row r="147" spans="6:26" s="254" customFormat="1" ht="12" outlineLevel="2">
      <c r="F147" s="521">
        <v>44</v>
      </c>
      <c r="G147" s="522" t="s">
        <v>162</v>
      </c>
      <c r="H147" s="523" t="s">
        <v>537</v>
      </c>
      <c r="I147" s="523"/>
      <c r="J147" s="568" t="s">
        <v>538</v>
      </c>
      <c r="K147" s="522" t="s">
        <v>46</v>
      </c>
      <c r="L147" s="536">
        <v>2</v>
      </c>
      <c r="M147" s="537"/>
      <c r="N147" s="536">
        <f t="shared" si="24"/>
        <v>2</v>
      </c>
      <c r="O147" s="537"/>
      <c r="P147" s="458">
        <f t="shared" si="25"/>
        <v>0</v>
      </c>
      <c r="Q147" s="466">
        <v>1.47E-3</v>
      </c>
      <c r="R147" s="467">
        <f t="shared" si="26"/>
        <v>2.9399999999999999E-3</v>
      </c>
      <c r="S147" s="466"/>
      <c r="T147" s="467">
        <f t="shared" si="27"/>
        <v>0</v>
      </c>
      <c r="U147" s="458">
        <v>21</v>
      </c>
      <c r="V147" s="458">
        <f t="shared" si="28"/>
        <v>0</v>
      </c>
      <c r="W147" s="458">
        <f t="shared" si="29"/>
        <v>0</v>
      </c>
      <c r="X147" s="524"/>
      <c r="Y147" s="523" t="s">
        <v>841</v>
      </c>
      <c r="Z147" s="523" t="s">
        <v>62</v>
      </c>
    </row>
    <row r="148" spans="6:26" s="254" customFormat="1" ht="12" outlineLevel="2">
      <c r="F148" s="521">
        <v>45</v>
      </c>
      <c r="G148" s="522" t="s">
        <v>162</v>
      </c>
      <c r="H148" s="523" t="s">
        <v>1062</v>
      </c>
      <c r="I148" s="523"/>
      <c r="J148" s="568" t="s">
        <v>1063</v>
      </c>
      <c r="K148" s="522" t="s">
        <v>46</v>
      </c>
      <c r="L148" s="536">
        <v>6</v>
      </c>
      <c r="M148" s="537">
        <v>0</v>
      </c>
      <c r="N148" s="536">
        <f t="shared" si="24"/>
        <v>6</v>
      </c>
      <c r="O148" s="537"/>
      <c r="P148" s="458">
        <f t="shared" si="25"/>
        <v>0</v>
      </c>
      <c r="Q148" s="466">
        <v>6.28E-3</v>
      </c>
      <c r="R148" s="467">
        <f t="shared" si="26"/>
        <v>3.7679999999999998E-2</v>
      </c>
      <c r="S148" s="466"/>
      <c r="T148" s="467">
        <f t="shared" si="27"/>
        <v>0</v>
      </c>
      <c r="U148" s="458">
        <v>21</v>
      </c>
      <c r="V148" s="458">
        <f t="shared" si="28"/>
        <v>0</v>
      </c>
      <c r="W148" s="458">
        <f t="shared" si="29"/>
        <v>0</v>
      </c>
      <c r="X148" s="524"/>
      <c r="Y148" s="523" t="s">
        <v>841</v>
      </c>
      <c r="Z148" s="523" t="s">
        <v>62</v>
      </c>
    </row>
    <row r="149" spans="6:26" s="262" customFormat="1" ht="11.25" outlineLevel="3">
      <c r="F149" s="263"/>
      <c r="G149" s="264"/>
      <c r="H149" s="264"/>
      <c r="I149" s="264"/>
      <c r="J149" s="571" t="s">
        <v>1064</v>
      </c>
      <c r="K149" s="264"/>
      <c r="L149" s="266">
        <v>4</v>
      </c>
      <c r="M149" s="267"/>
      <c r="N149" s="268"/>
      <c r="O149" s="267"/>
      <c r="P149" s="269"/>
      <c r="Q149" s="270"/>
      <c r="R149" s="267"/>
      <c r="S149" s="267"/>
      <c r="T149" s="267"/>
      <c r="U149" s="271" t="s">
        <v>155</v>
      </c>
      <c r="V149" s="267"/>
      <c r="W149" s="267"/>
      <c r="X149" s="265"/>
      <c r="Y149" s="264"/>
      <c r="Z149" s="264"/>
    </row>
    <row r="150" spans="6:26" s="262" customFormat="1" ht="11.25" outlineLevel="3">
      <c r="F150" s="263"/>
      <c r="G150" s="264"/>
      <c r="H150" s="264"/>
      <c r="I150" s="264"/>
      <c r="J150" s="571" t="s">
        <v>1065</v>
      </c>
      <c r="K150" s="264"/>
      <c r="L150" s="266">
        <v>2</v>
      </c>
      <c r="M150" s="267"/>
      <c r="N150" s="268"/>
      <c r="O150" s="267"/>
      <c r="P150" s="269"/>
      <c r="Q150" s="270"/>
      <c r="R150" s="267"/>
      <c r="S150" s="267"/>
      <c r="T150" s="267"/>
      <c r="U150" s="271" t="s">
        <v>155</v>
      </c>
      <c r="V150" s="267"/>
      <c r="W150" s="267"/>
      <c r="X150" s="265"/>
      <c r="Y150" s="264"/>
      <c r="Z150" s="264"/>
    </row>
    <row r="151" spans="6:26" s="254" customFormat="1" ht="12" outlineLevel="2">
      <c r="F151" s="521">
        <v>46</v>
      </c>
      <c r="G151" s="522" t="s">
        <v>162</v>
      </c>
      <c r="H151" s="523" t="s">
        <v>1066</v>
      </c>
      <c r="I151" s="523"/>
      <c r="J151" s="568" t="s">
        <v>1067</v>
      </c>
      <c r="K151" s="522" t="s">
        <v>46</v>
      </c>
      <c r="L151" s="536">
        <v>2</v>
      </c>
      <c r="M151" s="537">
        <v>0</v>
      </c>
      <c r="N151" s="536">
        <f>L151*(1+M151/100)</f>
        <v>2</v>
      </c>
      <c r="O151" s="537"/>
      <c r="P151" s="458">
        <f>N151*O151</f>
        <v>0</v>
      </c>
      <c r="Q151" s="466">
        <v>4.1900000000000001E-3</v>
      </c>
      <c r="R151" s="467">
        <f>N151*Q151</f>
        <v>8.3800000000000003E-3</v>
      </c>
      <c r="S151" s="466"/>
      <c r="T151" s="467">
        <f>N151*S151</f>
        <v>0</v>
      </c>
      <c r="U151" s="458">
        <v>21</v>
      </c>
      <c r="V151" s="458">
        <f>P151*(U151/100)</f>
        <v>0</v>
      </c>
      <c r="W151" s="458">
        <f>P151+V151</f>
        <v>0</v>
      </c>
      <c r="X151" s="524"/>
      <c r="Y151" s="523" t="s">
        <v>841</v>
      </c>
      <c r="Z151" s="523" t="s">
        <v>62</v>
      </c>
    </row>
    <row r="152" spans="6:26" s="262" customFormat="1" ht="11.25" outlineLevel="3">
      <c r="F152" s="263"/>
      <c r="G152" s="264"/>
      <c r="H152" s="264"/>
      <c r="I152" s="264"/>
      <c r="J152" s="571" t="s">
        <v>1068</v>
      </c>
      <c r="K152" s="264"/>
      <c r="L152" s="266">
        <v>2</v>
      </c>
      <c r="M152" s="267"/>
      <c r="N152" s="268"/>
      <c r="O152" s="267"/>
      <c r="P152" s="269"/>
      <c r="Q152" s="270"/>
      <c r="R152" s="267"/>
      <c r="S152" s="267"/>
      <c r="T152" s="267"/>
      <c r="U152" s="271" t="s">
        <v>155</v>
      </c>
      <c r="V152" s="267"/>
      <c r="W152" s="267"/>
      <c r="X152" s="265"/>
      <c r="Y152" s="264"/>
      <c r="Z152" s="264"/>
    </row>
    <row r="153" spans="6:26" s="254" customFormat="1" ht="36" outlineLevel="2">
      <c r="F153" s="521">
        <v>49</v>
      </c>
      <c r="G153" s="522" t="s">
        <v>162</v>
      </c>
      <c r="H153" s="523" t="s">
        <v>88</v>
      </c>
      <c r="I153" s="523"/>
      <c r="J153" s="568" t="s">
        <v>553</v>
      </c>
      <c r="K153" s="522" t="s">
        <v>46</v>
      </c>
      <c r="L153" s="536">
        <v>1</v>
      </c>
      <c r="M153" s="537"/>
      <c r="N153" s="536">
        <f>L153*(1+M153/100)</f>
        <v>1</v>
      </c>
      <c r="O153" s="537"/>
      <c r="P153" s="458">
        <f>N153*O153</f>
        <v>0</v>
      </c>
      <c r="Q153" s="466">
        <v>3.3E-4</v>
      </c>
      <c r="R153" s="467">
        <f>N153*Q153</f>
        <v>3.3E-4</v>
      </c>
      <c r="S153" s="466"/>
      <c r="T153" s="467">
        <f>N153*S153</f>
        <v>0</v>
      </c>
      <c r="U153" s="458">
        <v>21</v>
      </c>
      <c r="V153" s="458">
        <f>P153*(U153/100)</f>
        <v>0</v>
      </c>
      <c r="W153" s="458">
        <f>P153+V153</f>
        <v>0</v>
      </c>
      <c r="X153" s="524" t="s">
        <v>554</v>
      </c>
      <c r="Y153" s="523" t="s">
        <v>841</v>
      </c>
      <c r="Z153" s="523" t="s">
        <v>62</v>
      </c>
    </row>
    <row r="154" spans="6:26" s="254" customFormat="1" ht="36" outlineLevel="2">
      <c r="F154" s="521">
        <v>50</v>
      </c>
      <c r="G154" s="522" t="s">
        <v>162</v>
      </c>
      <c r="H154" s="523" t="s">
        <v>84</v>
      </c>
      <c r="I154" s="523"/>
      <c r="J154" s="568" t="s">
        <v>489</v>
      </c>
      <c r="K154" s="522" t="s">
        <v>46</v>
      </c>
      <c r="L154" s="536">
        <v>1</v>
      </c>
      <c r="M154" s="537"/>
      <c r="N154" s="536">
        <f>L154*(1+M154/100)</f>
        <v>1</v>
      </c>
      <c r="O154" s="537"/>
      <c r="P154" s="458">
        <f>N154*O154</f>
        <v>0</v>
      </c>
      <c r="Q154" s="466">
        <v>1.4999999999999999E-4</v>
      </c>
      <c r="R154" s="467">
        <f>N154*Q154</f>
        <v>1.4999999999999999E-4</v>
      </c>
      <c r="S154" s="466"/>
      <c r="T154" s="467">
        <f>N154*S154</f>
        <v>0</v>
      </c>
      <c r="U154" s="458">
        <v>21</v>
      </c>
      <c r="V154" s="458">
        <f>P154*(U154/100)</f>
        <v>0</v>
      </c>
      <c r="W154" s="458">
        <f>P154+V154</f>
        <v>0</v>
      </c>
      <c r="X154" s="524" t="s">
        <v>713</v>
      </c>
      <c r="Y154" s="523" t="s">
        <v>841</v>
      </c>
      <c r="Z154" s="523" t="s">
        <v>62</v>
      </c>
    </row>
    <row r="155" spans="6:26" s="254" customFormat="1" ht="12" outlineLevel="2">
      <c r="F155" s="521">
        <v>51</v>
      </c>
      <c r="G155" s="522" t="s">
        <v>162</v>
      </c>
      <c r="H155" s="523" t="s">
        <v>89</v>
      </c>
      <c r="I155" s="523"/>
      <c r="J155" s="568" t="s">
        <v>555</v>
      </c>
      <c r="K155" s="522" t="s">
        <v>65</v>
      </c>
      <c r="L155" s="536">
        <v>0.27</v>
      </c>
      <c r="M155" s="537">
        <v>0</v>
      </c>
      <c r="N155" s="536">
        <f>L155*(1+M155/100)</f>
        <v>0.27</v>
      </c>
      <c r="O155" s="537"/>
      <c r="P155" s="458">
        <f>N155*O155</f>
        <v>0</v>
      </c>
      <c r="Q155" s="466"/>
      <c r="R155" s="467">
        <f>N155*Q155</f>
        <v>0</v>
      </c>
      <c r="S155" s="466"/>
      <c r="T155" s="467">
        <f>N155*S155</f>
        <v>0</v>
      </c>
      <c r="U155" s="458">
        <v>21</v>
      </c>
      <c r="V155" s="458">
        <f>P155*(U155/100)</f>
        <v>0</v>
      </c>
      <c r="W155" s="458">
        <f>P155+V155</f>
        <v>0</v>
      </c>
      <c r="X155" s="524"/>
      <c r="Y155" s="523" t="s">
        <v>841</v>
      </c>
      <c r="Z155" s="523" t="s">
        <v>62</v>
      </c>
    </row>
    <row r="156" spans="6:26" s="272" customFormat="1" ht="12.75" customHeight="1" outlineLevel="2">
      <c r="F156" s="273"/>
      <c r="G156" s="274"/>
      <c r="H156" s="274"/>
      <c r="I156" s="274"/>
      <c r="J156" s="570"/>
      <c r="K156" s="274"/>
      <c r="L156" s="276"/>
      <c r="M156" s="277"/>
      <c r="N156" s="276"/>
      <c r="O156" s="277"/>
      <c r="P156" s="278"/>
      <c r="Q156" s="279"/>
      <c r="R156" s="277"/>
      <c r="S156" s="277"/>
      <c r="T156" s="277"/>
      <c r="U156" s="280" t="s">
        <v>155</v>
      </c>
      <c r="V156" s="277"/>
      <c r="W156" s="277"/>
      <c r="X156" s="277"/>
      <c r="Y156" s="274"/>
      <c r="Z156" s="274"/>
    </row>
    <row r="157" spans="6:26" s="246" customFormat="1" ht="16.5" customHeight="1" outlineLevel="1">
      <c r="F157" s="247"/>
      <c r="G157" s="232"/>
      <c r="H157" s="248"/>
      <c r="I157" s="248"/>
      <c r="J157" s="569" t="s">
        <v>575</v>
      </c>
      <c r="K157" s="232"/>
      <c r="L157" s="249"/>
      <c r="M157" s="250"/>
      <c r="N157" s="249"/>
      <c r="O157" s="250"/>
      <c r="P157" s="217">
        <f>SUBTOTAL(9,P158:P169)</f>
        <v>0</v>
      </c>
      <c r="Q157" s="251"/>
      <c r="R157" s="218">
        <f>SUBTOTAL(9,R158:R169)</f>
        <v>4.9373999999999998E-3</v>
      </c>
      <c r="S157" s="250"/>
      <c r="T157" s="218">
        <f>SUBTOTAL(9,T158:T169)</f>
        <v>0</v>
      </c>
      <c r="U157" s="252" t="s">
        <v>155</v>
      </c>
      <c r="V157" s="217">
        <f>SUBTOTAL(9,V158:V169)</f>
        <v>0</v>
      </c>
      <c r="W157" s="217">
        <f>SUBTOTAL(9,W158:W169)</f>
        <v>0</v>
      </c>
      <c r="X157" s="253"/>
      <c r="Y157" s="233"/>
      <c r="Z157" s="233"/>
    </row>
    <row r="158" spans="6:26" s="254" customFormat="1" ht="24" outlineLevel="2">
      <c r="F158" s="521">
        <v>1</v>
      </c>
      <c r="G158" s="522" t="s">
        <v>162</v>
      </c>
      <c r="H158" s="523" t="s">
        <v>576</v>
      </c>
      <c r="I158" s="523"/>
      <c r="J158" s="568" t="s">
        <v>577</v>
      </c>
      <c r="K158" s="522" t="s">
        <v>45</v>
      </c>
      <c r="L158" s="536">
        <v>20.70480928689884</v>
      </c>
      <c r="M158" s="537"/>
      <c r="N158" s="536">
        <v>7</v>
      </c>
      <c r="O158" s="537"/>
      <c r="P158" s="458">
        <f>N158*O158</f>
        <v>0</v>
      </c>
      <c r="Q158" s="466">
        <v>5.1000000000000004E-4</v>
      </c>
      <c r="R158" s="467">
        <f>N158*Q158</f>
        <v>3.5700000000000003E-3</v>
      </c>
      <c r="S158" s="466"/>
      <c r="T158" s="467">
        <f>N158*S158</f>
        <v>0</v>
      </c>
      <c r="U158" s="458">
        <v>21</v>
      </c>
      <c r="V158" s="458">
        <f>P158*(U158/100)</f>
        <v>0</v>
      </c>
      <c r="W158" s="458">
        <f>P158+V158</f>
        <v>0</v>
      </c>
      <c r="X158" s="524"/>
      <c r="Y158" s="523" t="s">
        <v>841</v>
      </c>
      <c r="Z158" s="523" t="s">
        <v>40</v>
      </c>
    </row>
    <row r="159" spans="6:26" s="262" customFormat="1" ht="11.25" outlineLevel="3">
      <c r="F159" s="263"/>
      <c r="G159" s="264"/>
      <c r="H159" s="264"/>
      <c r="I159" s="264"/>
      <c r="J159" s="571" t="s">
        <v>578</v>
      </c>
      <c r="K159" s="264"/>
      <c r="L159" s="266">
        <v>15.555555555555555</v>
      </c>
      <c r="M159" s="267"/>
      <c r="N159" s="268"/>
      <c r="O159" s="267"/>
      <c r="P159" s="269"/>
      <c r="Q159" s="270"/>
      <c r="R159" s="267"/>
      <c r="S159" s="267"/>
      <c r="T159" s="267"/>
      <c r="U159" s="271" t="s">
        <v>155</v>
      </c>
      <c r="V159" s="267"/>
      <c r="W159" s="267"/>
      <c r="X159" s="265"/>
      <c r="Y159" s="264"/>
      <c r="Z159" s="264"/>
    </row>
    <row r="160" spans="6:26" s="262" customFormat="1" ht="11.25" outlineLevel="3">
      <c r="F160" s="263"/>
      <c r="G160" s="264"/>
      <c r="H160" s="264"/>
      <c r="I160" s="264"/>
      <c r="J160" s="571" t="s">
        <v>579</v>
      </c>
      <c r="K160" s="264"/>
      <c r="L160" s="266">
        <v>5.1492537313432836</v>
      </c>
      <c r="M160" s="267"/>
      <c r="N160" s="268"/>
      <c r="O160" s="267"/>
      <c r="P160" s="269"/>
      <c r="Q160" s="270"/>
      <c r="R160" s="267"/>
      <c r="S160" s="267"/>
      <c r="T160" s="267"/>
      <c r="U160" s="271" t="s">
        <v>155</v>
      </c>
      <c r="V160" s="267"/>
      <c r="W160" s="267"/>
      <c r="X160" s="265"/>
      <c r="Y160" s="264"/>
      <c r="Z160" s="264"/>
    </row>
    <row r="161" spans="6:26" s="254" customFormat="1" ht="12" outlineLevel="2">
      <c r="F161" s="521">
        <v>3</v>
      </c>
      <c r="G161" s="522" t="s">
        <v>162</v>
      </c>
      <c r="H161" s="523" t="s">
        <v>584</v>
      </c>
      <c r="I161" s="523"/>
      <c r="J161" s="568" t="s">
        <v>585</v>
      </c>
      <c r="K161" s="522" t="s">
        <v>49</v>
      </c>
      <c r="L161" s="536">
        <v>675</v>
      </c>
      <c r="M161" s="537"/>
      <c r="N161" s="536">
        <v>17</v>
      </c>
      <c r="O161" s="537"/>
      <c r="P161" s="458">
        <f>N161*O161</f>
        <v>0</v>
      </c>
      <c r="Q161" s="466">
        <v>3.0000000000000001E-5</v>
      </c>
      <c r="R161" s="467">
        <f>N161*Q161</f>
        <v>5.1000000000000004E-4</v>
      </c>
      <c r="S161" s="466"/>
      <c r="T161" s="467">
        <f>N161*S161</f>
        <v>0</v>
      </c>
      <c r="U161" s="458">
        <v>21</v>
      </c>
      <c r="V161" s="458">
        <f>P161*(U161/100)</f>
        <v>0</v>
      </c>
      <c r="W161" s="458">
        <f>P161+V161</f>
        <v>0</v>
      </c>
      <c r="X161" s="524"/>
      <c r="Y161" s="523" t="s">
        <v>841</v>
      </c>
      <c r="Z161" s="523" t="s">
        <v>40</v>
      </c>
    </row>
    <row r="162" spans="6:26" s="262" customFormat="1" ht="11.25" outlineLevel="3">
      <c r="F162" s="263"/>
      <c r="G162" s="264"/>
      <c r="H162" s="264"/>
      <c r="I162" s="264"/>
      <c r="J162" s="571" t="s">
        <v>1973</v>
      </c>
      <c r="K162" s="264"/>
      <c r="L162" s="266">
        <v>58</v>
      </c>
      <c r="M162" s="267"/>
      <c r="N162" s="268"/>
      <c r="O162" s="267"/>
      <c r="P162" s="269"/>
      <c r="Q162" s="270"/>
      <c r="R162" s="267"/>
      <c r="S162" s="267"/>
      <c r="T162" s="267"/>
      <c r="U162" s="271" t="s">
        <v>155</v>
      </c>
      <c r="V162" s="267"/>
      <c r="W162" s="267"/>
      <c r="X162" s="265"/>
      <c r="Y162" s="264"/>
      <c r="Z162" s="264"/>
    </row>
    <row r="163" spans="6:26" s="262" customFormat="1" ht="11.25" outlineLevel="3">
      <c r="F163" s="263"/>
      <c r="G163" s="264"/>
      <c r="H163" s="264"/>
      <c r="I163" s="264"/>
      <c r="J163" s="571" t="s">
        <v>1974</v>
      </c>
      <c r="K163" s="264"/>
      <c r="L163" s="266">
        <v>158</v>
      </c>
      <c r="M163" s="267"/>
      <c r="N163" s="268"/>
      <c r="O163" s="267"/>
      <c r="P163" s="269"/>
      <c r="Q163" s="270"/>
      <c r="R163" s="267"/>
      <c r="S163" s="267"/>
      <c r="T163" s="267"/>
      <c r="U163" s="271" t="s">
        <v>155</v>
      </c>
      <c r="V163" s="267"/>
      <c r="W163" s="267"/>
      <c r="X163" s="265"/>
      <c r="Y163" s="264"/>
      <c r="Z163" s="264"/>
    </row>
    <row r="164" spans="6:26" s="262" customFormat="1" ht="11.25" outlineLevel="3">
      <c r="F164" s="263"/>
      <c r="G164" s="264"/>
      <c r="H164" s="264"/>
      <c r="I164" s="264"/>
      <c r="J164" s="571" t="s">
        <v>1975</v>
      </c>
      <c r="K164" s="264"/>
      <c r="L164" s="266">
        <v>19</v>
      </c>
      <c r="M164" s="267"/>
      <c r="N164" s="268"/>
      <c r="O164" s="267"/>
      <c r="P164" s="269"/>
      <c r="Q164" s="270"/>
      <c r="R164" s="267"/>
      <c r="S164" s="267"/>
      <c r="T164" s="267"/>
      <c r="U164" s="271" t="s">
        <v>155</v>
      </c>
      <c r="V164" s="267"/>
      <c r="W164" s="267"/>
      <c r="X164" s="265"/>
      <c r="Y164" s="264"/>
      <c r="Z164" s="264"/>
    </row>
    <row r="165" spans="6:26" s="254" customFormat="1" ht="12" outlineLevel="2">
      <c r="F165" s="521">
        <v>4</v>
      </c>
      <c r="G165" s="522" t="s">
        <v>162</v>
      </c>
      <c r="H165" s="523" t="s">
        <v>586</v>
      </c>
      <c r="I165" s="523"/>
      <c r="J165" s="568" t="s">
        <v>587</v>
      </c>
      <c r="K165" s="522" t="s">
        <v>49</v>
      </c>
      <c r="L165" s="536">
        <v>252</v>
      </c>
      <c r="M165" s="537"/>
      <c r="N165" s="536">
        <v>10</v>
      </c>
      <c r="O165" s="537"/>
      <c r="P165" s="458">
        <f>N165*O165</f>
        <v>0</v>
      </c>
      <c r="Q165" s="466">
        <v>6.0000000000000002E-5</v>
      </c>
      <c r="R165" s="467">
        <f>N165*Q165</f>
        <v>6.0000000000000006E-4</v>
      </c>
      <c r="S165" s="466"/>
      <c r="T165" s="467">
        <f>N165*S165</f>
        <v>0</v>
      </c>
      <c r="U165" s="458">
        <v>21</v>
      </c>
      <c r="V165" s="458">
        <f>P165*(U165/100)</f>
        <v>0</v>
      </c>
      <c r="W165" s="458">
        <f>P165+V165</f>
        <v>0</v>
      </c>
      <c r="X165" s="524"/>
      <c r="Y165" s="523" t="s">
        <v>841</v>
      </c>
      <c r="Z165" s="523" t="s">
        <v>40</v>
      </c>
    </row>
    <row r="166" spans="6:26" s="262" customFormat="1" ht="11.25" outlineLevel="3">
      <c r="F166" s="263"/>
      <c r="G166" s="264"/>
      <c r="H166" s="264"/>
      <c r="I166" s="264"/>
      <c r="J166" s="571" t="s">
        <v>1976</v>
      </c>
      <c r="K166" s="264"/>
      <c r="L166" s="266">
        <v>178</v>
      </c>
      <c r="M166" s="267"/>
      <c r="N166" s="268"/>
      <c r="O166" s="267"/>
      <c r="P166" s="269"/>
      <c r="Q166" s="270"/>
      <c r="R166" s="267"/>
      <c r="S166" s="267"/>
      <c r="T166" s="267"/>
      <c r="U166" s="271" t="s">
        <v>155</v>
      </c>
      <c r="V166" s="267"/>
      <c r="W166" s="267"/>
      <c r="X166" s="265"/>
      <c r="Y166" s="264"/>
      <c r="Z166" s="264"/>
    </row>
    <row r="167" spans="6:26" s="254" customFormat="1" ht="12" outlineLevel="2">
      <c r="F167" s="521">
        <v>5</v>
      </c>
      <c r="G167" s="522" t="s">
        <v>162</v>
      </c>
      <c r="H167" s="523" t="s">
        <v>589</v>
      </c>
      <c r="I167" s="523"/>
      <c r="J167" s="568" t="s">
        <v>590</v>
      </c>
      <c r="K167" s="522" t="s">
        <v>49</v>
      </c>
      <c r="L167" s="536">
        <v>2.8600000000000003</v>
      </c>
      <c r="M167" s="537"/>
      <c r="N167" s="536">
        <f>L167*(1+M167/100)</f>
        <v>2.8600000000000003</v>
      </c>
      <c r="O167" s="537"/>
      <c r="P167" s="458">
        <f>N167*O167</f>
        <v>0</v>
      </c>
      <c r="Q167" s="466">
        <v>9.0000000000000006E-5</v>
      </c>
      <c r="R167" s="467">
        <f>N167*Q167</f>
        <v>2.5740000000000002E-4</v>
      </c>
      <c r="S167" s="466"/>
      <c r="T167" s="467">
        <f>N167*S167</f>
        <v>0</v>
      </c>
      <c r="U167" s="458">
        <v>21</v>
      </c>
      <c r="V167" s="458">
        <f>P167*(U167/100)</f>
        <v>0</v>
      </c>
      <c r="W167" s="458">
        <f>P167+V167</f>
        <v>0</v>
      </c>
      <c r="X167" s="524"/>
      <c r="Y167" s="523" t="s">
        <v>841</v>
      </c>
      <c r="Z167" s="523" t="s">
        <v>40</v>
      </c>
    </row>
    <row r="168" spans="6:26" s="262" customFormat="1" ht="11.25" outlineLevel="3">
      <c r="F168" s="263"/>
      <c r="G168" s="264"/>
      <c r="H168" s="264"/>
      <c r="I168" s="264"/>
      <c r="J168" s="571" t="s">
        <v>1093</v>
      </c>
      <c r="K168" s="264"/>
      <c r="L168" s="266">
        <v>2.8600000000000003</v>
      </c>
      <c r="M168" s="267"/>
      <c r="N168" s="268"/>
      <c r="O168" s="267"/>
      <c r="P168" s="269"/>
      <c r="Q168" s="270"/>
      <c r="R168" s="267"/>
      <c r="S168" s="267"/>
      <c r="T168" s="267"/>
      <c r="U168" s="271" t="s">
        <v>155</v>
      </c>
      <c r="V168" s="267"/>
      <c r="W168" s="267"/>
      <c r="X168" s="265"/>
      <c r="Y168" s="264"/>
      <c r="Z168" s="264"/>
    </row>
    <row r="169" spans="6:26" s="272" customFormat="1" ht="12.75" customHeight="1" outlineLevel="2">
      <c r="F169" s="273"/>
      <c r="G169" s="274"/>
      <c r="H169" s="274"/>
      <c r="I169" s="274"/>
      <c r="J169" s="570"/>
      <c r="K169" s="274"/>
      <c r="L169" s="276"/>
      <c r="M169" s="277"/>
      <c r="N169" s="276"/>
      <c r="O169" s="277"/>
      <c r="P169" s="278"/>
      <c r="Q169" s="279"/>
      <c r="R169" s="277"/>
      <c r="S169" s="277"/>
      <c r="T169" s="277"/>
      <c r="U169" s="280" t="s">
        <v>155</v>
      </c>
      <c r="V169" s="277"/>
      <c r="W169" s="277"/>
      <c r="X169" s="277"/>
      <c r="Y169" s="274"/>
      <c r="Z169" s="274"/>
    </row>
    <row r="170" spans="6:26" s="246" customFormat="1" ht="16.5" customHeight="1" outlineLevel="1">
      <c r="F170" s="247"/>
      <c r="G170" s="232"/>
      <c r="H170" s="248"/>
      <c r="I170" s="248"/>
      <c r="J170" s="569" t="s">
        <v>592</v>
      </c>
      <c r="K170" s="232"/>
      <c r="L170" s="249"/>
      <c r="M170" s="250"/>
      <c r="N170" s="249"/>
      <c r="O170" s="250"/>
      <c r="P170" s="217">
        <f>SUBTOTAL(9,P171:P172)</f>
        <v>0</v>
      </c>
      <c r="Q170" s="251"/>
      <c r="R170" s="218">
        <f>SUBTOTAL(9,R171:R172)</f>
        <v>0</v>
      </c>
      <c r="S170" s="250"/>
      <c r="T170" s="218">
        <f>SUBTOTAL(9,T171:T172)</f>
        <v>0</v>
      </c>
      <c r="U170" s="252" t="s">
        <v>155</v>
      </c>
      <c r="V170" s="217">
        <f>SUBTOTAL(9,V171:V172)</f>
        <v>0</v>
      </c>
      <c r="W170" s="217">
        <f>SUBTOTAL(9,W171:W172)</f>
        <v>0</v>
      </c>
      <c r="X170" s="253"/>
      <c r="Y170" s="233"/>
      <c r="Z170" s="233"/>
    </row>
    <row r="171" spans="6:26" s="254" customFormat="1" ht="12" outlineLevel="2">
      <c r="F171" s="521">
        <v>1</v>
      </c>
      <c r="G171" s="522" t="s">
        <v>42</v>
      </c>
      <c r="H171" s="523" t="s">
        <v>593</v>
      </c>
      <c r="I171" s="523"/>
      <c r="J171" s="568" t="s">
        <v>594</v>
      </c>
      <c r="K171" s="522" t="s">
        <v>90</v>
      </c>
      <c r="L171" s="536">
        <v>1</v>
      </c>
      <c r="M171" s="537"/>
      <c r="N171" s="536">
        <f>L171*(1+M171/100)</f>
        <v>1</v>
      </c>
      <c r="O171" s="537"/>
      <c r="P171" s="458">
        <f>N171*O171</f>
        <v>0</v>
      </c>
      <c r="Q171" s="466"/>
      <c r="R171" s="467">
        <f>N171*Q171</f>
        <v>0</v>
      </c>
      <c r="S171" s="466"/>
      <c r="T171" s="467">
        <f>N171*S171</f>
        <v>0</v>
      </c>
      <c r="U171" s="458">
        <v>21</v>
      </c>
      <c r="V171" s="458">
        <f>P171*(U171/100)</f>
        <v>0</v>
      </c>
      <c r="W171" s="458">
        <f>P171+V171</f>
        <v>0</v>
      </c>
      <c r="X171" s="524"/>
      <c r="Y171" s="523" t="s">
        <v>841</v>
      </c>
      <c r="Z171" s="523" t="s">
        <v>595</v>
      </c>
    </row>
    <row r="172" spans="6:26" s="272" customFormat="1" ht="12.75" customHeight="1" outlineLevel="2">
      <c r="F172" s="273"/>
      <c r="G172" s="274"/>
      <c r="H172" s="274"/>
      <c r="I172" s="274"/>
      <c r="J172" s="570"/>
      <c r="K172" s="274"/>
      <c r="L172" s="276"/>
      <c r="M172" s="277"/>
      <c r="N172" s="276"/>
      <c r="O172" s="277"/>
      <c r="P172" s="278"/>
      <c r="Q172" s="279"/>
      <c r="R172" s="277"/>
      <c r="S172" s="277"/>
      <c r="T172" s="277"/>
      <c r="U172" s="280" t="s">
        <v>155</v>
      </c>
      <c r="V172" s="277"/>
      <c r="W172" s="277"/>
      <c r="X172" s="277"/>
      <c r="Y172" s="274"/>
      <c r="Z172" s="274"/>
    </row>
    <row r="173" spans="6:26" s="246" customFormat="1" ht="16.5" customHeight="1" outlineLevel="1">
      <c r="F173" s="247"/>
      <c r="G173" s="232"/>
      <c r="H173" s="248"/>
      <c r="I173" s="248"/>
      <c r="J173" s="569" t="s">
        <v>596</v>
      </c>
      <c r="K173" s="232"/>
      <c r="L173" s="249"/>
      <c r="M173" s="250"/>
      <c r="N173" s="249"/>
      <c r="O173" s="250"/>
      <c r="P173" s="217">
        <f>SUBTOTAL(9,P174:P175)</f>
        <v>0</v>
      </c>
      <c r="Q173" s="251"/>
      <c r="R173" s="218">
        <f>SUBTOTAL(9,R174:R175)</f>
        <v>0</v>
      </c>
      <c r="S173" s="250"/>
      <c r="T173" s="218">
        <f>SUBTOTAL(9,T174:T175)</f>
        <v>0</v>
      </c>
      <c r="U173" s="252" t="s">
        <v>155</v>
      </c>
      <c r="V173" s="217">
        <f>SUBTOTAL(9,V174:V175)</f>
        <v>0</v>
      </c>
      <c r="W173" s="217">
        <f>SUBTOTAL(9,W174:W175)</f>
        <v>0</v>
      </c>
      <c r="X173" s="253"/>
      <c r="Y173" s="233"/>
      <c r="Z173" s="233"/>
    </row>
    <row r="174" spans="6:26" s="254" customFormat="1" ht="12" outlineLevel="2">
      <c r="F174" s="521">
        <v>1</v>
      </c>
      <c r="G174" s="522" t="s">
        <v>42</v>
      </c>
      <c r="H174" s="523" t="s">
        <v>597</v>
      </c>
      <c r="I174" s="523"/>
      <c r="J174" s="568" t="s">
        <v>598</v>
      </c>
      <c r="K174" s="522" t="s">
        <v>599</v>
      </c>
      <c r="L174" s="536">
        <v>10</v>
      </c>
      <c r="M174" s="537"/>
      <c r="N174" s="536">
        <v>3</v>
      </c>
      <c r="O174" s="537"/>
      <c r="P174" s="458">
        <f>N174*O174</f>
        <v>0</v>
      </c>
      <c r="Q174" s="466"/>
      <c r="R174" s="467">
        <f>N174*Q174</f>
        <v>0</v>
      </c>
      <c r="S174" s="466"/>
      <c r="T174" s="467">
        <f>N174*S174</f>
        <v>0</v>
      </c>
      <c r="U174" s="458">
        <v>21</v>
      </c>
      <c r="V174" s="458">
        <f>P174*(U174/100)</f>
        <v>0</v>
      </c>
      <c r="W174" s="458">
        <f>P174+V174</f>
        <v>0</v>
      </c>
      <c r="X174" s="524"/>
      <c r="Y174" s="523" t="s">
        <v>841</v>
      </c>
      <c r="Z174" s="523" t="s">
        <v>600</v>
      </c>
    </row>
    <row r="175" spans="6:26" s="272" customFormat="1" ht="12.75" customHeight="1" outlineLevel="2">
      <c r="F175" s="273"/>
      <c r="G175" s="274"/>
      <c r="H175" s="274"/>
      <c r="I175" s="274"/>
      <c r="J175" s="570"/>
      <c r="K175" s="274"/>
      <c r="L175" s="276"/>
      <c r="M175" s="277"/>
      <c r="N175" s="276"/>
      <c r="O175" s="277"/>
      <c r="P175" s="278"/>
      <c r="Q175" s="279"/>
      <c r="R175" s="277"/>
      <c r="S175" s="277"/>
      <c r="T175" s="277"/>
      <c r="U175" s="280" t="s">
        <v>155</v>
      </c>
      <c r="V175" s="277"/>
      <c r="W175" s="277"/>
      <c r="X175" s="277"/>
      <c r="Y175" s="274"/>
      <c r="Z175" s="274"/>
    </row>
    <row r="176" spans="6:26" s="246" customFormat="1" ht="16.5" customHeight="1" outlineLevel="1">
      <c r="F176" s="247"/>
      <c r="G176" s="232"/>
      <c r="H176" s="248"/>
      <c r="I176" s="248"/>
      <c r="J176" s="569" t="s">
        <v>601</v>
      </c>
      <c r="K176" s="232"/>
      <c r="L176" s="249"/>
      <c r="M176" s="250"/>
      <c r="N176" s="249"/>
      <c r="O176" s="250"/>
      <c r="P176" s="217">
        <f>SUBTOTAL(9,P177:P184)</f>
        <v>0</v>
      </c>
      <c r="Q176" s="251"/>
      <c r="R176" s="218">
        <f>SUBTOTAL(9,R177:R184)</f>
        <v>0</v>
      </c>
      <c r="S176" s="250"/>
      <c r="T176" s="218">
        <f>SUBTOTAL(9,T177:T184)</f>
        <v>0</v>
      </c>
      <c r="U176" s="252" t="s">
        <v>155</v>
      </c>
      <c r="V176" s="217">
        <f>SUBTOTAL(9,V177:V184)</f>
        <v>0</v>
      </c>
      <c r="W176" s="217">
        <f>SUBTOTAL(9,W177:W184)</f>
        <v>0</v>
      </c>
      <c r="X176" s="253"/>
      <c r="Y176" s="233"/>
      <c r="Z176" s="233"/>
    </row>
    <row r="177" spans="6:26" s="254" customFormat="1" ht="12" outlineLevel="2">
      <c r="F177" s="521">
        <v>1</v>
      </c>
      <c r="G177" s="522" t="s">
        <v>42</v>
      </c>
      <c r="H177" s="523" t="s">
        <v>602</v>
      </c>
      <c r="I177" s="523"/>
      <c r="J177" s="568" t="s">
        <v>603</v>
      </c>
      <c r="K177" s="522" t="s">
        <v>46</v>
      </c>
      <c r="L177" s="536">
        <v>1</v>
      </c>
      <c r="M177" s="537"/>
      <c r="N177" s="536">
        <f t="shared" ref="N177:N183" si="30">L177*(1+M177/100)</f>
        <v>1</v>
      </c>
      <c r="O177" s="537"/>
      <c r="P177" s="458">
        <f t="shared" ref="P177:P183" si="31">N177*O177</f>
        <v>0</v>
      </c>
      <c r="Q177" s="466"/>
      <c r="R177" s="467">
        <f t="shared" ref="R177:R183" si="32">N177*Q177</f>
        <v>0</v>
      </c>
      <c r="S177" s="466"/>
      <c r="T177" s="467">
        <f t="shared" ref="T177:T183" si="33">N177*S177</f>
        <v>0</v>
      </c>
      <c r="U177" s="458">
        <v>21</v>
      </c>
      <c r="V177" s="458">
        <f t="shared" ref="V177:V183" si="34">P177*(U177/100)</f>
        <v>0</v>
      </c>
      <c r="W177" s="458">
        <f t="shared" ref="W177:W183" si="35">P177+V177</f>
        <v>0</v>
      </c>
      <c r="X177" s="524"/>
      <c r="Y177" s="523" t="s">
        <v>841</v>
      </c>
      <c r="Z177" s="523" t="s">
        <v>604</v>
      </c>
    </row>
    <row r="178" spans="6:26" s="254" customFormat="1" ht="12" outlineLevel="2">
      <c r="F178" s="521">
        <v>2</v>
      </c>
      <c r="G178" s="522" t="s">
        <v>42</v>
      </c>
      <c r="H178" s="523" t="s">
        <v>605</v>
      </c>
      <c r="I178" s="523"/>
      <c r="J178" s="568" t="s">
        <v>606</v>
      </c>
      <c r="K178" s="522" t="s">
        <v>46</v>
      </c>
      <c r="L178" s="536">
        <v>1</v>
      </c>
      <c r="M178" s="537"/>
      <c r="N178" s="536">
        <f t="shared" si="30"/>
        <v>1</v>
      </c>
      <c r="O178" s="537"/>
      <c r="P178" s="458">
        <f t="shared" si="31"/>
        <v>0</v>
      </c>
      <c r="Q178" s="466"/>
      <c r="R178" s="467">
        <f t="shared" si="32"/>
        <v>0</v>
      </c>
      <c r="S178" s="466"/>
      <c r="T178" s="467">
        <f t="shared" si="33"/>
        <v>0</v>
      </c>
      <c r="U178" s="458">
        <v>21</v>
      </c>
      <c r="V178" s="458">
        <f t="shared" si="34"/>
        <v>0</v>
      </c>
      <c r="W178" s="458">
        <f t="shared" si="35"/>
        <v>0</v>
      </c>
      <c r="X178" s="524"/>
      <c r="Y178" s="523" t="s">
        <v>841</v>
      </c>
      <c r="Z178" s="523" t="s">
        <v>604</v>
      </c>
    </row>
    <row r="179" spans="6:26" s="254" customFormat="1" ht="12" outlineLevel="2">
      <c r="F179" s="521">
        <v>3</v>
      </c>
      <c r="G179" s="522" t="s">
        <v>42</v>
      </c>
      <c r="H179" s="523" t="s">
        <v>607</v>
      </c>
      <c r="I179" s="523"/>
      <c r="J179" s="568" t="s">
        <v>608</v>
      </c>
      <c r="K179" s="522" t="s">
        <v>46</v>
      </c>
      <c r="L179" s="536">
        <v>1</v>
      </c>
      <c r="M179" s="537"/>
      <c r="N179" s="536">
        <f t="shared" si="30"/>
        <v>1</v>
      </c>
      <c r="O179" s="537"/>
      <c r="P179" s="458">
        <f t="shared" si="31"/>
        <v>0</v>
      </c>
      <c r="Q179" s="466"/>
      <c r="R179" s="467">
        <f t="shared" si="32"/>
        <v>0</v>
      </c>
      <c r="S179" s="466"/>
      <c r="T179" s="467">
        <f t="shared" si="33"/>
        <v>0</v>
      </c>
      <c r="U179" s="458">
        <v>21</v>
      </c>
      <c r="V179" s="458">
        <f t="shared" si="34"/>
        <v>0</v>
      </c>
      <c r="W179" s="458">
        <f t="shared" si="35"/>
        <v>0</v>
      </c>
      <c r="X179" s="524"/>
      <c r="Y179" s="523" t="s">
        <v>841</v>
      </c>
      <c r="Z179" s="523" t="s">
        <v>604</v>
      </c>
    </row>
    <row r="180" spans="6:26" s="254" customFormat="1" ht="12" outlineLevel="2">
      <c r="F180" s="521">
        <v>4</v>
      </c>
      <c r="G180" s="522" t="s">
        <v>42</v>
      </c>
      <c r="H180" s="523" t="s">
        <v>609</v>
      </c>
      <c r="I180" s="523"/>
      <c r="J180" s="568" t="s">
        <v>610</v>
      </c>
      <c r="K180" s="522" t="s">
        <v>46</v>
      </c>
      <c r="L180" s="536">
        <v>1</v>
      </c>
      <c r="M180" s="537"/>
      <c r="N180" s="536">
        <f t="shared" si="30"/>
        <v>1</v>
      </c>
      <c r="O180" s="537"/>
      <c r="P180" s="458">
        <f t="shared" si="31"/>
        <v>0</v>
      </c>
      <c r="Q180" s="466"/>
      <c r="R180" s="467">
        <f t="shared" si="32"/>
        <v>0</v>
      </c>
      <c r="S180" s="466"/>
      <c r="T180" s="467">
        <f t="shared" si="33"/>
        <v>0</v>
      </c>
      <c r="U180" s="458">
        <v>21</v>
      </c>
      <c r="V180" s="458">
        <f t="shared" si="34"/>
        <v>0</v>
      </c>
      <c r="W180" s="458">
        <f t="shared" si="35"/>
        <v>0</v>
      </c>
      <c r="X180" s="524"/>
      <c r="Y180" s="523" t="s">
        <v>841</v>
      </c>
      <c r="Z180" s="523" t="s">
        <v>604</v>
      </c>
    </row>
    <row r="181" spans="6:26" s="254" customFormat="1" ht="12" outlineLevel="2">
      <c r="F181" s="521">
        <v>5</v>
      </c>
      <c r="G181" s="522" t="s">
        <v>42</v>
      </c>
      <c r="H181" s="523" t="s">
        <v>611</v>
      </c>
      <c r="I181" s="523"/>
      <c r="J181" s="568" t="s">
        <v>612</v>
      </c>
      <c r="K181" s="522" t="s">
        <v>90</v>
      </c>
      <c r="L181" s="536">
        <v>1</v>
      </c>
      <c r="M181" s="537"/>
      <c r="N181" s="536">
        <v>0.5</v>
      </c>
      <c r="O181" s="537"/>
      <c r="P181" s="458">
        <f t="shared" si="31"/>
        <v>0</v>
      </c>
      <c r="Q181" s="466"/>
      <c r="R181" s="467">
        <f t="shared" si="32"/>
        <v>0</v>
      </c>
      <c r="S181" s="466"/>
      <c r="T181" s="467">
        <f t="shared" si="33"/>
        <v>0</v>
      </c>
      <c r="U181" s="458">
        <v>21</v>
      </c>
      <c r="V181" s="458">
        <f t="shared" si="34"/>
        <v>0</v>
      </c>
      <c r="W181" s="458">
        <f t="shared" si="35"/>
        <v>0</v>
      </c>
      <c r="X181" s="524"/>
      <c r="Y181" s="523" t="s">
        <v>841</v>
      </c>
      <c r="Z181" s="523" t="s">
        <v>604</v>
      </c>
    </row>
    <row r="182" spans="6:26" s="254" customFormat="1" ht="12" outlineLevel="2">
      <c r="F182" s="521">
        <v>6</v>
      </c>
      <c r="G182" s="522" t="s">
        <v>42</v>
      </c>
      <c r="H182" s="523" t="s">
        <v>613</v>
      </c>
      <c r="I182" s="523"/>
      <c r="J182" s="568" t="s">
        <v>614</v>
      </c>
      <c r="K182" s="522" t="s">
        <v>46</v>
      </c>
      <c r="L182" s="536">
        <v>65</v>
      </c>
      <c r="M182" s="537"/>
      <c r="N182" s="536">
        <v>2</v>
      </c>
      <c r="O182" s="537"/>
      <c r="P182" s="458">
        <f t="shared" si="31"/>
        <v>0</v>
      </c>
      <c r="Q182" s="466"/>
      <c r="R182" s="467">
        <f t="shared" si="32"/>
        <v>0</v>
      </c>
      <c r="S182" s="466"/>
      <c r="T182" s="467">
        <f t="shared" si="33"/>
        <v>0</v>
      </c>
      <c r="U182" s="458">
        <v>21</v>
      </c>
      <c r="V182" s="458">
        <f t="shared" si="34"/>
        <v>0</v>
      </c>
      <c r="W182" s="458">
        <f t="shared" si="35"/>
        <v>0</v>
      </c>
      <c r="X182" s="524"/>
      <c r="Y182" s="523" t="s">
        <v>841</v>
      </c>
      <c r="Z182" s="523" t="s">
        <v>604</v>
      </c>
    </row>
    <row r="183" spans="6:26" s="254" customFormat="1" ht="12" outlineLevel="2">
      <c r="F183" s="521">
        <v>7</v>
      </c>
      <c r="G183" s="522" t="s">
        <v>42</v>
      </c>
      <c r="H183" s="523" t="s">
        <v>615</v>
      </c>
      <c r="I183" s="523"/>
      <c r="J183" s="568" t="s">
        <v>616</v>
      </c>
      <c r="K183" s="522" t="s">
        <v>46</v>
      </c>
      <c r="L183" s="536">
        <v>3</v>
      </c>
      <c r="M183" s="537"/>
      <c r="N183" s="536">
        <f t="shared" si="30"/>
        <v>3</v>
      </c>
      <c r="O183" s="537"/>
      <c r="P183" s="458">
        <f t="shared" si="31"/>
        <v>0</v>
      </c>
      <c r="Q183" s="466"/>
      <c r="R183" s="467">
        <f t="shared" si="32"/>
        <v>0</v>
      </c>
      <c r="S183" s="466"/>
      <c r="T183" s="467">
        <f t="shared" si="33"/>
        <v>0</v>
      </c>
      <c r="U183" s="458">
        <v>21</v>
      </c>
      <c r="V183" s="458">
        <f t="shared" si="34"/>
        <v>0</v>
      </c>
      <c r="W183" s="458">
        <f t="shared" si="35"/>
        <v>0</v>
      </c>
      <c r="X183" s="524"/>
      <c r="Y183" s="523" t="s">
        <v>841</v>
      </c>
      <c r="Z183" s="523" t="s">
        <v>604</v>
      </c>
    </row>
    <row r="184" spans="6:26" s="272" customFormat="1" ht="12.75" customHeight="1" outlineLevel="2">
      <c r="F184" s="273"/>
      <c r="G184" s="274"/>
      <c r="H184" s="274"/>
      <c r="I184" s="274"/>
      <c r="J184" s="570"/>
      <c r="K184" s="274"/>
      <c r="L184" s="276"/>
      <c r="M184" s="277"/>
      <c r="N184" s="276"/>
      <c r="O184" s="277"/>
      <c r="P184" s="278"/>
      <c r="Q184" s="279"/>
      <c r="R184" s="277"/>
      <c r="S184" s="277"/>
      <c r="T184" s="277"/>
      <c r="U184" s="280" t="s">
        <v>155</v>
      </c>
      <c r="V184" s="277"/>
      <c r="W184" s="277"/>
      <c r="X184" s="277"/>
      <c r="Y184" s="274"/>
      <c r="Z184" s="274"/>
    </row>
    <row r="185" spans="6:26" s="246" customFormat="1" ht="16.5" customHeight="1" outlineLevel="1">
      <c r="F185" s="247"/>
      <c r="G185" s="232"/>
      <c r="H185" s="248"/>
      <c r="I185" s="248"/>
      <c r="J185" s="569" t="s">
        <v>617</v>
      </c>
      <c r="K185" s="232"/>
      <c r="L185" s="249"/>
      <c r="M185" s="250"/>
      <c r="N185" s="249"/>
      <c r="O185" s="250"/>
      <c r="P185" s="217">
        <f>SUBTOTAL(9,P186:P191)</f>
        <v>0</v>
      </c>
      <c r="Q185" s="251"/>
      <c r="R185" s="218">
        <f>SUBTOTAL(9,R186:R191)</f>
        <v>0</v>
      </c>
      <c r="S185" s="250"/>
      <c r="T185" s="218">
        <f>SUBTOTAL(9,T186:T191)</f>
        <v>0</v>
      </c>
      <c r="U185" s="252" t="s">
        <v>155</v>
      </c>
      <c r="V185" s="217">
        <f>SUBTOTAL(9,V186:V191)</f>
        <v>0</v>
      </c>
      <c r="W185" s="217">
        <f>SUBTOTAL(9,W186:W191)</f>
        <v>0</v>
      </c>
      <c r="X185" s="253"/>
      <c r="Y185" s="233"/>
      <c r="Z185" s="233"/>
    </row>
    <row r="186" spans="6:26" s="254" customFormat="1" ht="12" outlineLevel="2">
      <c r="F186" s="521">
        <v>1</v>
      </c>
      <c r="G186" s="522" t="s">
        <v>42</v>
      </c>
      <c r="H186" s="523" t="s">
        <v>618</v>
      </c>
      <c r="I186" s="523"/>
      <c r="J186" s="568" t="s">
        <v>619</v>
      </c>
      <c r="K186" s="522" t="s">
        <v>90</v>
      </c>
      <c r="L186" s="536">
        <v>20</v>
      </c>
      <c r="M186" s="537"/>
      <c r="N186" s="536">
        <v>4</v>
      </c>
      <c r="O186" s="537"/>
      <c r="P186" s="458">
        <f>N186*O186</f>
        <v>0</v>
      </c>
      <c r="Q186" s="466"/>
      <c r="R186" s="467">
        <f>N186*Q186</f>
        <v>0</v>
      </c>
      <c r="S186" s="466"/>
      <c r="T186" s="467">
        <f>N186*S186</f>
        <v>0</v>
      </c>
      <c r="U186" s="458">
        <v>21</v>
      </c>
      <c r="V186" s="458">
        <f>P186*(U186/100)</f>
        <v>0</v>
      </c>
      <c r="W186" s="458">
        <f>P186+V186</f>
        <v>0</v>
      </c>
      <c r="X186" s="524"/>
      <c r="Y186" s="523" t="s">
        <v>841</v>
      </c>
      <c r="Z186" s="523" t="s">
        <v>620</v>
      </c>
    </row>
    <row r="187" spans="6:26" s="254" customFormat="1" ht="12" outlineLevel="2">
      <c r="F187" s="521">
        <v>2</v>
      </c>
      <c r="G187" s="522" t="s">
        <v>42</v>
      </c>
      <c r="H187" s="523" t="s">
        <v>621</v>
      </c>
      <c r="I187" s="523"/>
      <c r="J187" s="568" t="s">
        <v>622</v>
      </c>
      <c r="K187" s="522" t="s">
        <v>90</v>
      </c>
      <c r="L187" s="536">
        <v>10</v>
      </c>
      <c r="M187" s="537"/>
      <c r="N187" s="536">
        <v>5</v>
      </c>
      <c r="O187" s="537"/>
      <c r="P187" s="458">
        <f>N187*O187</f>
        <v>0</v>
      </c>
      <c r="Q187" s="466"/>
      <c r="R187" s="467">
        <f>N187*Q187</f>
        <v>0</v>
      </c>
      <c r="S187" s="466"/>
      <c r="T187" s="467">
        <f>N187*S187</f>
        <v>0</v>
      </c>
      <c r="U187" s="458">
        <v>21</v>
      </c>
      <c r="V187" s="458">
        <f>P187*(U187/100)</f>
        <v>0</v>
      </c>
      <c r="W187" s="458">
        <f>P187+V187</f>
        <v>0</v>
      </c>
      <c r="X187" s="524"/>
      <c r="Y187" s="523" t="s">
        <v>841</v>
      </c>
      <c r="Z187" s="523" t="s">
        <v>620</v>
      </c>
    </row>
    <row r="188" spans="6:26" s="254" customFormat="1" ht="12" outlineLevel="2">
      <c r="F188" s="521">
        <v>3</v>
      </c>
      <c r="G188" s="522" t="s">
        <v>42</v>
      </c>
      <c r="H188" s="523" t="s">
        <v>623</v>
      </c>
      <c r="I188" s="523"/>
      <c r="J188" s="568" t="s">
        <v>624</v>
      </c>
      <c r="K188" s="522" t="s">
        <v>55</v>
      </c>
      <c r="L188" s="536">
        <v>32</v>
      </c>
      <c r="M188" s="537"/>
      <c r="N188" s="536">
        <v>6</v>
      </c>
      <c r="O188" s="537"/>
      <c r="P188" s="458">
        <f>N188*O188</f>
        <v>0</v>
      </c>
      <c r="Q188" s="466"/>
      <c r="R188" s="467">
        <f>N188*Q188</f>
        <v>0</v>
      </c>
      <c r="S188" s="466"/>
      <c r="T188" s="467">
        <f>N188*S188</f>
        <v>0</v>
      </c>
      <c r="U188" s="458">
        <v>21</v>
      </c>
      <c r="V188" s="458">
        <f>P188*(U188/100)</f>
        <v>0</v>
      </c>
      <c r="W188" s="458">
        <f>P188+V188</f>
        <v>0</v>
      </c>
      <c r="X188" s="524"/>
      <c r="Y188" s="523" t="s">
        <v>841</v>
      </c>
      <c r="Z188" s="523" t="s">
        <v>620</v>
      </c>
    </row>
    <row r="189" spans="6:26" s="254" customFormat="1" ht="12" outlineLevel="2">
      <c r="F189" s="521">
        <v>4</v>
      </c>
      <c r="G189" s="522" t="s">
        <v>42</v>
      </c>
      <c r="H189" s="523" t="s">
        <v>625</v>
      </c>
      <c r="I189" s="523"/>
      <c r="J189" s="568" t="s">
        <v>626</v>
      </c>
      <c r="K189" s="522" t="s">
        <v>55</v>
      </c>
      <c r="L189" s="536">
        <v>16</v>
      </c>
      <c r="M189" s="537"/>
      <c r="N189" s="536">
        <v>6</v>
      </c>
      <c r="O189" s="537"/>
      <c r="P189" s="458">
        <f>N189*O189</f>
        <v>0</v>
      </c>
      <c r="Q189" s="466"/>
      <c r="R189" s="467">
        <f>N189*Q189</f>
        <v>0</v>
      </c>
      <c r="S189" s="466"/>
      <c r="T189" s="467">
        <f>N189*S189</f>
        <v>0</v>
      </c>
      <c r="U189" s="458">
        <v>21</v>
      </c>
      <c r="V189" s="458">
        <f>P189*(U189/100)</f>
        <v>0</v>
      </c>
      <c r="W189" s="458">
        <f>P189+V189</f>
        <v>0</v>
      </c>
      <c r="X189" s="524"/>
      <c r="Y189" s="523" t="s">
        <v>841</v>
      </c>
      <c r="Z189" s="523" t="s">
        <v>620</v>
      </c>
    </row>
    <row r="190" spans="6:26" s="254" customFormat="1" ht="24" outlineLevel="2">
      <c r="F190" s="521">
        <v>5</v>
      </c>
      <c r="G190" s="522" t="s">
        <v>42</v>
      </c>
      <c r="H190" s="523" t="s">
        <v>627</v>
      </c>
      <c r="I190" s="523"/>
      <c r="J190" s="568" t="s">
        <v>628</v>
      </c>
      <c r="K190" s="522" t="s">
        <v>46</v>
      </c>
      <c r="L190" s="536">
        <v>1</v>
      </c>
      <c r="M190" s="537"/>
      <c r="N190" s="536">
        <f>L190*(1+M190/100)</f>
        <v>1</v>
      </c>
      <c r="O190" s="537"/>
      <c r="P190" s="458">
        <f>N190*O190</f>
        <v>0</v>
      </c>
      <c r="Q190" s="466"/>
      <c r="R190" s="467">
        <f>N190*Q190</f>
        <v>0</v>
      </c>
      <c r="S190" s="466"/>
      <c r="T190" s="467">
        <f>N190*S190</f>
        <v>0</v>
      </c>
      <c r="U190" s="458">
        <v>21</v>
      </c>
      <c r="V190" s="458">
        <f>P190*(U190/100)</f>
        <v>0</v>
      </c>
      <c r="W190" s="458">
        <f>P190+V190</f>
        <v>0</v>
      </c>
      <c r="X190" s="524"/>
      <c r="Y190" s="523" t="s">
        <v>841</v>
      </c>
      <c r="Z190" s="523" t="s">
        <v>620</v>
      </c>
    </row>
    <row r="191" spans="6:26" s="272" customFormat="1" ht="12.75" customHeight="1" outlineLevel="2">
      <c r="F191" s="273"/>
      <c r="G191" s="274"/>
      <c r="H191" s="274"/>
      <c r="I191" s="274"/>
      <c r="J191" s="275"/>
      <c r="K191" s="274"/>
      <c r="L191" s="276"/>
      <c r="M191" s="277"/>
      <c r="N191" s="276"/>
      <c r="O191" s="277"/>
      <c r="P191" s="278"/>
      <c r="Q191" s="279"/>
      <c r="R191" s="277"/>
      <c r="S191" s="277"/>
      <c r="T191" s="277"/>
      <c r="U191" s="280" t="s">
        <v>155</v>
      </c>
      <c r="V191" s="277"/>
      <c r="W191" s="277"/>
      <c r="X191" s="277"/>
      <c r="Y191" s="274"/>
      <c r="Z191" s="274"/>
    </row>
    <row r="192" spans="6:26" s="272" customFormat="1" ht="12.75" customHeight="1" outlineLevel="1">
      <c r="F192" s="273"/>
      <c r="G192" s="274"/>
      <c r="H192" s="274"/>
      <c r="I192" s="274"/>
      <c r="J192" s="275"/>
      <c r="K192" s="274"/>
      <c r="L192" s="276"/>
      <c r="M192" s="277"/>
      <c r="N192" s="276"/>
      <c r="O192" s="277"/>
      <c r="P192" s="278"/>
      <c r="Q192" s="279"/>
      <c r="R192" s="277"/>
      <c r="S192" s="277"/>
      <c r="T192" s="277"/>
      <c r="U192" s="280" t="s">
        <v>155</v>
      </c>
      <c r="V192" s="277"/>
      <c r="W192" s="277"/>
      <c r="X192" s="277"/>
      <c r="Y192" s="274"/>
      <c r="Z192" s="274"/>
    </row>
    <row r="193" spans="6:28" s="272" customFormat="1" ht="12.75" customHeight="1">
      <c r="F193" s="237"/>
      <c r="G193" s="238"/>
      <c r="H193" s="239"/>
      <c r="I193" s="239"/>
      <c r="J193" s="573" t="s">
        <v>1977</v>
      </c>
      <c r="K193" s="238"/>
      <c r="L193" s="240"/>
      <c r="M193" s="241"/>
      <c r="N193" s="240"/>
      <c r="O193" s="241"/>
      <c r="P193" s="213">
        <f>SUBTOTAL(9,P194:P506)</f>
        <v>0</v>
      </c>
      <c r="Q193" s="279"/>
      <c r="R193" s="277"/>
      <c r="S193" s="277"/>
      <c r="T193" s="277"/>
      <c r="U193" s="280" t="s">
        <v>155</v>
      </c>
      <c r="V193" s="277"/>
      <c r="W193" s="277"/>
      <c r="X193" s="277"/>
      <c r="Y193" s="274"/>
      <c r="Z193" s="274"/>
      <c r="AB193" s="278"/>
    </row>
    <row r="194" spans="6:28">
      <c r="F194" s="247"/>
      <c r="G194" s="232"/>
      <c r="H194" s="248"/>
      <c r="I194" s="248"/>
      <c r="J194" s="569" t="s">
        <v>156</v>
      </c>
      <c r="K194" s="232"/>
      <c r="L194" s="249"/>
      <c r="M194" s="250"/>
      <c r="N194" s="249"/>
      <c r="O194" s="250"/>
      <c r="P194" s="217">
        <f>SUBTOTAL(9,P195:P198)</f>
        <v>0</v>
      </c>
    </row>
    <row r="195" spans="6:28" ht="24">
      <c r="F195" s="521">
        <v>1</v>
      </c>
      <c r="G195" s="522" t="s">
        <v>162</v>
      </c>
      <c r="H195" s="523" t="s">
        <v>839</v>
      </c>
      <c r="I195" s="523"/>
      <c r="J195" s="568" t="s">
        <v>840</v>
      </c>
      <c r="K195" s="522" t="s">
        <v>46</v>
      </c>
      <c r="L195" s="536">
        <v>2</v>
      </c>
      <c r="M195" s="537"/>
      <c r="N195" s="536">
        <f>L195*(1+M195/100)</f>
        <v>2</v>
      </c>
      <c r="O195" s="537"/>
      <c r="P195" s="458">
        <f>N195*O195</f>
        <v>0</v>
      </c>
      <c r="AB195" s="572"/>
    </row>
    <row r="196" spans="6:28" ht="24">
      <c r="F196" s="521">
        <v>2</v>
      </c>
      <c r="G196" s="522" t="s">
        <v>162</v>
      </c>
      <c r="H196" s="523" t="s">
        <v>842</v>
      </c>
      <c r="I196" s="523"/>
      <c r="J196" s="568" t="s">
        <v>843</v>
      </c>
      <c r="K196" s="522" t="s">
        <v>46</v>
      </c>
      <c r="L196" s="536">
        <v>2</v>
      </c>
      <c r="M196" s="537"/>
      <c r="N196" s="536">
        <f>L196*(1+M196/100)</f>
        <v>2</v>
      </c>
      <c r="O196" s="537"/>
      <c r="P196" s="458">
        <f>N196*O196</f>
        <v>0</v>
      </c>
    </row>
    <row r="197" spans="6:28" ht="24">
      <c r="F197" s="521">
        <v>3</v>
      </c>
      <c r="G197" s="522" t="s">
        <v>162</v>
      </c>
      <c r="H197" s="523" t="s">
        <v>169</v>
      </c>
      <c r="I197" s="523"/>
      <c r="J197" s="568" t="s">
        <v>170</v>
      </c>
      <c r="K197" s="522" t="s">
        <v>46</v>
      </c>
      <c r="L197" s="536">
        <v>25</v>
      </c>
      <c r="M197" s="537"/>
      <c r="N197" s="536">
        <f>L197*(1+M197/100)</f>
        <v>25</v>
      </c>
      <c r="O197" s="537"/>
      <c r="P197" s="458">
        <f>N197*O197</f>
        <v>0</v>
      </c>
    </row>
    <row r="198" spans="6:28">
      <c r="F198" s="273"/>
      <c r="G198" s="274"/>
      <c r="H198" s="274"/>
      <c r="I198" s="274"/>
      <c r="J198" s="570"/>
      <c r="K198" s="274"/>
      <c r="L198" s="276"/>
      <c r="M198" s="277"/>
      <c r="N198" s="276"/>
      <c r="O198" s="277"/>
      <c r="P198" s="278"/>
    </row>
    <row r="199" spans="6:28">
      <c r="F199" s="247"/>
      <c r="G199" s="232"/>
      <c r="H199" s="248"/>
      <c r="I199" s="248"/>
      <c r="J199" s="569" t="s">
        <v>171</v>
      </c>
      <c r="K199" s="232"/>
      <c r="L199" s="249"/>
      <c r="M199" s="250"/>
      <c r="N199" s="249"/>
      <c r="O199" s="250"/>
      <c r="P199" s="217">
        <f>SUBTOTAL(9,P200:P202)</f>
        <v>0</v>
      </c>
    </row>
    <row r="200" spans="6:28">
      <c r="F200" s="521">
        <v>1</v>
      </c>
      <c r="G200" s="522" t="s">
        <v>172</v>
      </c>
      <c r="H200" s="523" t="s">
        <v>173</v>
      </c>
      <c r="I200" s="523"/>
      <c r="J200" s="568" t="s">
        <v>174</v>
      </c>
      <c r="K200" s="522" t="s">
        <v>92</v>
      </c>
      <c r="L200" s="536">
        <v>500</v>
      </c>
      <c r="M200" s="537"/>
      <c r="N200" s="536">
        <v>300</v>
      </c>
      <c r="O200" s="537"/>
      <c r="P200" s="458">
        <f>N200*O200</f>
        <v>0</v>
      </c>
    </row>
    <row r="201" spans="6:28">
      <c r="F201" s="521">
        <v>2</v>
      </c>
      <c r="G201" s="522" t="s">
        <v>176</v>
      </c>
      <c r="H201" s="523" t="s">
        <v>177</v>
      </c>
      <c r="I201" s="523"/>
      <c r="J201" s="568" t="s">
        <v>178</v>
      </c>
      <c r="K201" s="522" t="s">
        <v>92</v>
      </c>
      <c r="L201" s="536">
        <v>500</v>
      </c>
      <c r="M201" s="537"/>
      <c r="N201" s="536">
        <v>300</v>
      </c>
      <c r="O201" s="537"/>
      <c r="P201" s="458">
        <f>N201*O201</f>
        <v>0</v>
      </c>
    </row>
    <row r="202" spans="6:28">
      <c r="F202" s="273"/>
      <c r="G202" s="274"/>
      <c r="H202" s="274"/>
      <c r="I202" s="274"/>
      <c r="J202" s="570"/>
      <c r="K202" s="274"/>
      <c r="L202" s="276"/>
      <c r="M202" s="277"/>
      <c r="N202" s="276"/>
      <c r="O202" s="277"/>
      <c r="P202" s="278"/>
    </row>
    <row r="203" spans="6:28">
      <c r="F203" s="247"/>
      <c r="G203" s="232"/>
      <c r="H203" s="248"/>
      <c r="I203" s="248"/>
      <c r="J203" s="569" t="s">
        <v>199</v>
      </c>
      <c r="K203" s="232"/>
      <c r="L203" s="249"/>
      <c r="M203" s="250"/>
      <c r="N203" s="249"/>
      <c r="O203" s="250"/>
      <c r="P203" s="217">
        <f>SUBTOTAL(9,P204:P325)</f>
        <v>0</v>
      </c>
    </row>
    <row r="204" spans="6:28" ht="24">
      <c r="F204" s="521">
        <v>1</v>
      </c>
      <c r="G204" s="522" t="s">
        <v>162</v>
      </c>
      <c r="H204" s="523" t="s">
        <v>200</v>
      </c>
      <c r="I204" s="523"/>
      <c r="J204" s="568" t="s">
        <v>201</v>
      </c>
      <c r="K204" s="522" t="s">
        <v>49</v>
      </c>
      <c r="L204" s="536">
        <v>111.4</v>
      </c>
      <c r="M204" s="537"/>
      <c r="N204" s="536">
        <f>L204*(1+M204/100)</f>
        <v>111.4</v>
      </c>
      <c r="O204" s="537"/>
      <c r="P204" s="458">
        <f>N204*O204</f>
        <v>0</v>
      </c>
    </row>
    <row r="205" spans="6:28">
      <c r="F205" s="263"/>
      <c r="G205" s="264"/>
      <c r="H205" s="264"/>
      <c r="I205" s="264"/>
      <c r="J205" s="571" t="s">
        <v>850</v>
      </c>
      <c r="K205" s="264"/>
      <c r="L205" s="266">
        <v>14</v>
      </c>
      <c r="M205" s="267"/>
      <c r="N205" s="268"/>
      <c r="O205" s="267"/>
      <c r="P205" s="269"/>
    </row>
    <row r="206" spans="6:28">
      <c r="F206" s="263"/>
      <c r="G206" s="264"/>
      <c r="H206" s="264"/>
      <c r="I206" s="264"/>
      <c r="J206" s="571" t="s">
        <v>851</v>
      </c>
      <c r="K206" s="264"/>
      <c r="L206" s="266">
        <v>19.8</v>
      </c>
      <c r="M206" s="267"/>
      <c r="N206" s="268"/>
      <c r="O206" s="267"/>
      <c r="P206" s="269"/>
    </row>
    <row r="207" spans="6:28">
      <c r="F207" s="263"/>
      <c r="G207" s="264"/>
      <c r="H207" s="264"/>
      <c r="I207" s="264"/>
      <c r="J207" s="571" t="s">
        <v>852</v>
      </c>
      <c r="K207" s="264"/>
      <c r="L207" s="266">
        <v>18.400000000000002</v>
      </c>
      <c r="M207" s="267"/>
      <c r="N207" s="268"/>
      <c r="O207" s="267"/>
      <c r="P207" s="269"/>
    </row>
    <row r="208" spans="6:28">
      <c r="F208" s="263"/>
      <c r="G208" s="264"/>
      <c r="H208" s="264"/>
      <c r="I208" s="264"/>
      <c r="J208" s="571" t="s">
        <v>853</v>
      </c>
      <c r="K208" s="264"/>
      <c r="L208" s="266">
        <v>5.4</v>
      </c>
      <c r="M208" s="267"/>
      <c r="N208" s="268"/>
      <c r="O208" s="267"/>
      <c r="P208" s="269"/>
    </row>
    <row r="209" spans="6:16">
      <c r="F209" s="263"/>
      <c r="G209" s="264"/>
      <c r="H209" s="264"/>
      <c r="I209" s="264"/>
      <c r="J209" s="571" t="s">
        <v>854</v>
      </c>
      <c r="K209" s="264"/>
      <c r="L209" s="266">
        <v>10.100000000000001</v>
      </c>
      <c r="M209" s="267"/>
      <c r="N209" s="268"/>
      <c r="O209" s="267"/>
      <c r="P209" s="269"/>
    </row>
    <row r="210" spans="6:16">
      <c r="F210" s="263"/>
      <c r="G210" s="264"/>
      <c r="H210" s="264"/>
      <c r="I210" s="264"/>
      <c r="J210" s="571" t="s">
        <v>855</v>
      </c>
      <c r="K210" s="264"/>
      <c r="L210" s="266">
        <v>5</v>
      </c>
      <c r="M210" s="267"/>
      <c r="N210" s="268"/>
      <c r="O210" s="267"/>
      <c r="P210" s="269"/>
    </row>
    <row r="211" spans="6:16">
      <c r="F211" s="263"/>
      <c r="G211" s="264"/>
      <c r="H211" s="264"/>
      <c r="I211" s="264"/>
      <c r="J211" s="571" t="s">
        <v>856</v>
      </c>
      <c r="K211" s="264"/>
      <c r="L211" s="266">
        <v>3.6</v>
      </c>
      <c r="M211" s="267"/>
      <c r="N211" s="268"/>
      <c r="O211" s="267"/>
      <c r="P211" s="269"/>
    </row>
    <row r="212" spans="6:16">
      <c r="F212" s="263"/>
      <c r="G212" s="264"/>
      <c r="H212" s="264"/>
      <c r="I212" s="264"/>
      <c r="J212" s="571" t="s">
        <v>857</v>
      </c>
      <c r="K212" s="264"/>
      <c r="L212" s="266">
        <v>2.4000000000000004</v>
      </c>
      <c r="M212" s="267"/>
      <c r="N212" s="268"/>
      <c r="O212" s="267"/>
      <c r="P212" s="269"/>
    </row>
    <row r="213" spans="6:16">
      <c r="F213" s="263"/>
      <c r="G213" s="264"/>
      <c r="H213" s="264"/>
      <c r="I213" s="264"/>
      <c r="J213" s="571" t="s">
        <v>858</v>
      </c>
      <c r="K213" s="264"/>
      <c r="L213" s="266">
        <v>11.7</v>
      </c>
      <c r="M213" s="267"/>
      <c r="N213" s="268"/>
      <c r="O213" s="267"/>
      <c r="P213" s="269"/>
    </row>
    <row r="214" spans="6:16">
      <c r="F214" s="263"/>
      <c r="G214" s="264"/>
      <c r="H214" s="264"/>
      <c r="I214" s="264"/>
      <c r="J214" s="571" t="s">
        <v>859</v>
      </c>
      <c r="K214" s="264"/>
      <c r="L214" s="266">
        <v>21</v>
      </c>
      <c r="M214" s="267"/>
      <c r="N214" s="268"/>
      <c r="O214" s="267"/>
      <c r="P214" s="269"/>
    </row>
    <row r="215" spans="6:16" ht="24">
      <c r="F215" s="521">
        <v>2</v>
      </c>
      <c r="G215" s="522" t="s">
        <v>162</v>
      </c>
      <c r="H215" s="523" t="s">
        <v>205</v>
      </c>
      <c r="I215" s="523"/>
      <c r="J215" s="568" t="s">
        <v>206</v>
      </c>
      <c r="K215" s="522" t="s">
        <v>49</v>
      </c>
      <c r="L215" s="536">
        <v>1002.6</v>
      </c>
      <c r="M215" s="537"/>
      <c r="N215" s="536">
        <f>L215*(1+M215/100)</f>
        <v>1002.6</v>
      </c>
      <c r="O215" s="537"/>
      <c r="P215" s="458">
        <f>N215*O215</f>
        <v>0</v>
      </c>
    </row>
    <row r="216" spans="6:16">
      <c r="F216" s="263"/>
      <c r="G216" s="264"/>
      <c r="H216" s="264"/>
      <c r="I216" s="264"/>
      <c r="J216" s="571" t="s">
        <v>860</v>
      </c>
      <c r="K216" s="264"/>
      <c r="L216" s="266">
        <v>126</v>
      </c>
      <c r="M216" s="267"/>
      <c r="N216" s="268"/>
      <c r="O216" s="267"/>
      <c r="P216" s="269"/>
    </row>
    <row r="217" spans="6:16">
      <c r="F217" s="263"/>
      <c r="G217" s="264"/>
      <c r="H217" s="264"/>
      <c r="I217" s="264"/>
      <c r="J217" s="571" t="s">
        <v>861</v>
      </c>
      <c r="K217" s="264"/>
      <c r="L217" s="266">
        <v>178.2</v>
      </c>
      <c r="M217" s="267"/>
      <c r="N217" s="268"/>
      <c r="O217" s="267"/>
      <c r="P217" s="269"/>
    </row>
    <row r="218" spans="6:16">
      <c r="F218" s="263"/>
      <c r="G218" s="264"/>
      <c r="H218" s="264"/>
      <c r="I218" s="264"/>
      <c r="J218" s="571" t="s">
        <v>862</v>
      </c>
      <c r="K218" s="264"/>
      <c r="L218" s="266">
        <v>165.6</v>
      </c>
      <c r="M218" s="267"/>
      <c r="N218" s="268"/>
      <c r="O218" s="267"/>
      <c r="P218" s="269"/>
    </row>
    <row r="219" spans="6:16">
      <c r="F219" s="263"/>
      <c r="G219" s="264"/>
      <c r="H219" s="264"/>
      <c r="I219" s="264"/>
      <c r="J219" s="571" t="s">
        <v>863</v>
      </c>
      <c r="K219" s="264"/>
      <c r="L219" s="266">
        <v>48.6</v>
      </c>
      <c r="M219" s="267"/>
      <c r="N219" s="268"/>
      <c r="O219" s="267"/>
      <c r="P219" s="269"/>
    </row>
    <row r="220" spans="6:16">
      <c r="F220" s="263"/>
      <c r="G220" s="264"/>
      <c r="H220" s="264"/>
      <c r="I220" s="264"/>
      <c r="J220" s="571" t="s">
        <v>864</v>
      </c>
      <c r="K220" s="264"/>
      <c r="L220" s="266">
        <v>90.9</v>
      </c>
      <c r="M220" s="267"/>
      <c r="N220" s="268"/>
      <c r="O220" s="267"/>
      <c r="P220" s="269"/>
    </row>
    <row r="221" spans="6:16">
      <c r="F221" s="263"/>
      <c r="G221" s="264"/>
      <c r="H221" s="264"/>
      <c r="I221" s="264"/>
      <c r="J221" s="571" t="s">
        <v>865</v>
      </c>
      <c r="K221" s="264"/>
      <c r="L221" s="266">
        <v>45</v>
      </c>
      <c r="M221" s="267"/>
      <c r="N221" s="268"/>
      <c r="O221" s="267"/>
      <c r="P221" s="269"/>
    </row>
    <row r="222" spans="6:16">
      <c r="F222" s="263"/>
      <c r="G222" s="264"/>
      <c r="H222" s="264"/>
      <c r="I222" s="264"/>
      <c r="J222" s="571" t="s">
        <v>866</v>
      </c>
      <c r="K222" s="264"/>
      <c r="L222" s="266">
        <v>32.4</v>
      </c>
      <c r="M222" s="267"/>
      <c r="N222" s="268"/>
      <c r="O222" s="267"/>
      <c r="P222" s="269"/>
    </row>
    <row r="223" spans="6:16">
      <c r="F223" s="263"/>
      <c r="G223" s="264"/>
      <c r="H223" s="264"/>
      <c r="I223" s="264"/>
      <c r="J223" s="571" t="s">
        <v>867</v>
      </c>
      <c r="K223" s="264"/>
      <c r="L223" s="266">
        <v>21.6</v>
      </c>
      <c r="M223" s="267"/>
      <c r="N223" s="268"/>
      <c r="O223" s="267"/>
      <c r="P223" s="269"/>
    </row>
    <row r="224" spans="6:16">
      <c r="F224" s="263"/>
      <c r="G224" s="264"/>
      <c r="H224" s="264"/>
      <c r="I224" s="264"/>
      <c r="J224" s="571" t="s">
        <v>868</v>
      </c>
      <c r="K224" s="264"/>
      <c r="L224" s="266">
        <v>105.3</v>
      </c>
      <c r="M224" s="267"/>
      <c r="N224" s="268"/>
      <c r="O224" s="267"/>
      <c r="P224" s="269"/>
    </row>
    <row r="225" spans="6:16">
      <c r="F225" s="263"/>
      <c r="G225" s="264"/>
      <c r="H225" s="264"/>
      <c r="I225" s="264"/>
      <c r="J225" s="571" t="s">
        <v>869</v>
      </c>
      <c r="K225" s="264"/>
      <c r="L225" s="266">
        <v>189</v>
      </c>
      <c r="M225" s="267"/>
      <c r="N225" s="268"/>
      <c r="O225" s="267"/>
      <c r="P225" s="269"/>
    </row>
    <row r="226" spans="6:16">
      <c r="F226" s="521">
        <v>3</v>
      </c>
      <c r="G226" s="522" t="s">
        <v>162</v>
      </c>
      <c r="H226" s="523" t="s">
        <v>228</v>
      </c>
      <c r="I226" s="523"/>
      <c r="J226" s="568" t="s">
        <v>229</v>
      </c>
      <c r="K226" s="522" t="s">
        <v>45</v>
      </c>
      <c r="L226" s="536">
        <v>470.1396400000001</v>
      </c>
      <c r="M226" s="537"/>
      <c r="N226" s="536">
        <f>L226*(1+M226/100)</f>
        <v>470.1396400000001</v>
      </c>
      <c r="O226" s="537"/>
      <c r="P226" s="458">
        <f>N226*O226</f>
        <v>0</v>
      </c>
    </row>
    <row r="227" spans="6:16" ht="22.5">
      <c r="F227" s="263"/>
      <c r="G227" s="264"/>
      <c r="H227" s="264"/>
      <c r="I227" s="264"/>
      <c r="J227" s="571" t="s">
        <v>870</v>
      </c>
      <c r="K227" s="264"/>
      <c r="L227" s="266">
        <v>35.607600000000005</v>
      </c>
      <c r="M227" s="267"/>
      <c r="N227" s="268"/>
      <c r="O227" s="267"/>
      <c r="P227" s="269"/>
    </row>
    <row r="228" spans="6:16" ht="22.5">
      <c r="F228" s="263"/>
      <c r="G228" s="264"/>
      <c r="H228" s="264"/>
      <c r="I228" s="264"/>
      <c r="J228" s="571" t="s">
        <v>871</v>
      </c>
      <c r="K228" s="264"/>
      <c r="L228" s="266">
        <v>54.089639999999996</v>
      </c>
      <c r="M228" s="267"/>
      <c r="N228" s="268"/>
      <c r="O228" s="267"/>
      <c r="P228" s="269"/>
    </row>
    <row r="229" spans="6:16" ht="22.5">
      <c r="F229" s="263"/>
      <c r="G229" s="264"/>
      <c r="H229" s="264"/>
      <c r="I229" s="264"/>
      <c r="J229" s="571" t="s">
        <v>872</v>
      </c>
      <c r="K229" s="264"/>
      <c r="L229" s="266">
        <v>54.309440000000009</v>
      </c>
      <c r="M229" s="267"/>
      <c r="N229" s="268"/>
      <c r="O229" s="267"/>
      <c r="P229" s="269"/>
    </row>
    <row r="230" spans="6:16" ht="22.5">
      <c r="F230" s="263"/>
      <c r="G230" s="264"/>
      <c r="H230" s="264"/>
      <c r="I230" s="264"/>
      <c r="J230" s="571" t="s">
        <v>873</v>
      </c>
      <c r="K230" s="264"/>
      <c r="L230" s="266">
        <v>17.295120000000001</v>
      </c>
      <c r="M230" s="267"/>
      <c r="N230" s="268"/>
      <c r="O230" s="267"/>
      <c r="P230" s="269"/>
    </row>
    <row r="231" spans="6:16" ht="22.5">
      <c r="F231" s="263"/>
      <c r="G231" s="264"/>
      <c r="H231" s="264"/>
      <c r="I231" s="264"/>
      <c r="J231" s="571" t="s">
        <v>874</v>
      </c>
      <c r="K231" s="264"/>
      <c r="L231" s="266">
        <v>34.25112</v>
      </c>
      <c r="M231" s="267"/>
      <c r="N231" s="268"/>
      <c r="O231" s="267"/>
      <c r="P231" s="269"/>
    </row>
    <row r="232" spans="6:16" ht="22.5">
      <c r="F232" s="263"/>
      <c r="G232" s="264"/>
      <c r="H232" s="264"/>
      <c r="I232" s="264"/>
      <c r="J232" s="571" t="s">
        <v>875</v>
      </c>
      <c r="K232" s="264"/>
      <c r="L232" s="266">
        <v>21.509000000000004</v>
      </c>
      <c r="M232" s="267"/>
      <c r="N232" s="268"/>
      <c r="O232" s="267"/>
      <c r="P232" s="269"/>
    </row>
    <row r="233" spans="6:16" ht="22.5">
      <c r="F233" s="263"/>
      <c r="G233" s="264"/>
      <c r="H233" s="264"/>
      <c r="I233" s="264"/>
      <c r="J233" s="571" t="s">
        <v>876</v>
      </c>
      <c r="K233" s="264"/>
      <c r="L233" s="266">
        <v>17.634239999999998</v>
      </c>
      <c r="M233" s="267"/>
      <c r="N233" s="268"/>
      <c r="O233" s="267"/>
      <c r="P233" s="269"/>
    </row>
    <row r="234" spans="6:16" ht="22.5">
      <c r="F234" s="263"/>
      <c r="G234" s="264"/>
      <c r="H234" s="264"/>
      <c r="I234" s="264"/>
      <c r="J234" s="571" t="s">
        <v>877</v>
      </c>
      <c r="K234" s="264"/>
      <c r="L234" s="266">
        <v>12.73584</v>
      </c>
      <c r="M234" s="267"/>
      <c r="N234" s="268"/>
      <c r="O234" s="267"/>
      <c r="P234" s="269"/>
    </row>
    <row r="235" spans="6:16" ht="22.5">
      <c r="F235" s="263"/>
      <c r="G235" s="264"/>
      <c r="H235" s="264"/>
      <c r="I235" s="264"/>
      <c r="J235" s="571" t="s">
        <v>878</v>
      </c>
      <c r="K235" s="264"/>
      <c r="L235" s="266">
        <v>69.067440000000005</v>
      </c>
      <c r="M235" s="267"/>
      <c r="N235" s="268"/>
      <c r="O235" s="267"/>
      <c r="P235" s="269"/>
    </row>
    <row r="236" spans="6:16" ht="22.5">
      <c r="F236" s="263"/>
      <c r="G236" s="264"/>
      <c r="H236" s="264"/>
      <c r="I236" s="264"/>
      <c r="J236" s="571" t="s">
        <v>879</v>
      </c>
      <c r="K236" s="264"/>
      <c r="L236" s="266">
        <v>153.64020000000002</v>
      </c>
      <c r="M236" s="267"/>
      <c r="N236" s="268"/>
      <c r="O236" s="267"/>
      <c r="P236" s="269"/>
    </row>
    <row r="237" spans="6:16" ht="24">
      <c r="F237" s="521">
        <v>4</v>
      </c>
      <c r="G237" s="522" t="s">
        <v>162</v>
      </c>
      <c r="H237" s="523" t="s">
        <v>237</v>
      </c>
      <c r="I237" s="523"/>
      <c r="J237" s="568" t="s">
        <v>880</v>
      </c>
      <c r="K237" s="522" t="s">
        <v>47</v>
      </c>
      <c r="L237" s="536">
        <v>1.5555418072000002</v>
      </c>
      <c r="M237" s="537"/>
      <c r="N237" s="536">
        <f>L237*(1+M237/100)</f>
        <v>1.5555418072000002</v>
      </c>
      <c r="O237" s="537"/>
      <c r="P237" s="458">
        <f>N237*O237</f>
        <v>0</v>
      </c>
    </row>
    <row r="238" spans="6:16" ht="22.5">
      <c r="F238" s="263"/>
      <c r="G238" s="264"/>
      <c r="H238" s="264"/>
      <c r="I238" s="264"/>
      <c r="J238" s="571" t="s">
        <v>881</v>
      </c>
      <c r="K238" s="264"/>
      <c r="L238" s="266">
        <v>8.5458240000000019E-2</v>
      </c>
      <c r="M238" s="267"/>
      <c r="N238" s="268"/>
      <c r="O238" s="267"/>
      <c r="P238" s="269"/>
    </row>
    <row r="239" spans="6:16" ht="22.5">
      <c r="F239" s="263"/>
      <c r="G239" s="264"/>
      <c r="H239" s="264"/>
      <c r="I239" s="264"/>
      <c r="J239" s="571" t="s">
        <v>882</v>
      </c>
      <c r="K239" s="264"/>
      <c r="L239" s="266">
        <v>0.12981513599999997</v>
      </c>
      <c r="M239" s="267"/>
      <c r="N239" s="268"/>
      <c r="O239" s="267"/>
      <c r="P239" s="269"/>
    </row>
    <row r="240" spans="6:16" ht="22.5">
      <c r="F240" s="263"/>
      <c r="G240" s="264"/>
      <c r="H240" s="264"/>
      <c r="I240" s="264"/>
      <c r="J240" s="571" t="s">
        <v>883</v>
      </c>
      <c r="K240" s="264"/>
      <c r="L240" s="266">
        <v>0.130342656</v>
      </c>
      <c r="M240" s="267"/>
      <c r="N240" s="268"/>
      <c r="O240" s="267"/>
      <c r="P240" s="269"/>
    </row>
    <row r="241" spans="6:16" ht="22.5">
      <c r="F241" s="263"/>
      <c r="G241" s="264"/>
      <c r="H241" s="264"/>
      <c r="I241" s="264"/>
      <c r="J241" s="571" t="s">
        <v>884</v>
      </c>
      <c r="K241" s="264"/>
      <c r="L241" s="266">
        <v>4.1508287999999997E-2</v>
      </c>
      <c r="M241" s="267"/>
      <c r="N241" s="268"/>
      <c r="O241" s="267"/>
      <c r="P241" s="269"/>
    </row>
    <row r="242" spans="6:16" ht="22.5">
      <c r="F242" s="263"/>
      <c r="G242" s="264"/>
      <c r="H242" s="264"/>
      <c r="I242" s="264"/>
      <c r="J242" s="571" t="s">
        <v>885</v>
      </c>
      <c r="K242" s="264"/>
      <c r="L242" s="266">
        <v>8.2202687999999996E-2</v>
      </c>
      <c r="M242" s="267"/>
      <c r="N242" s="268"/>
      <c r="O242" s="267"/>
      <c r="P242" s="269"/>
    </row>
    <row r="243" spans="6:16" ht="22.5">
      <c r="F243" s="263"/>
      <c r="G243" s="264"/>
      <c r="H243" s="264"/>
      <c r="I243" s="264"/>
      <c r="J243" s="571" t="s">
        <v>886</v>
      </c>
      <c r="K243" s="264"/>
      <c r="L243" s="266">
        <v>6.8828800000000009E-2</v>
      </c>
      <c r="M243" s="267"/>
      <c r="N243" s="268"/>
      <c r="O243" s="267"/>
      <c r="P243" s="269"/>
    </row>
    <row r="244" spans="6:16" ht="22.5">
      <c r="F244" s="263"/>
      <c r="G244" s="264"/>
      <c r="H244" s="264"/>
      <c r="I244" s="264"/>
      <c r="J244" s="571" t="s">
        <v>887</v>
      </c>
      <c r="K244" s="264"/>
      <c r="L244" s="266">
        <v>5.6429567999999999E-2</v>
      </c>
      <c r="M244" s="267"/>
      <c r="N244" s="268"/>
      <c r="O244" s="267"/>
      <c r="P244" s="269"/>
    </row>
    <row r="245" spans="6:16" ht="22.5">
      <c r="F245" s="263"/>
      <c r="G245" s="264"/>
      <c r="H245" s="264"/>
      <c r="I245" s="264"/>
      <c r="J245" s="571" t="s">
        <v>888</v>
      </c>
      <c r="K245" s="264"/>
      <c r="L245" s="266">
        <v>4.0754688000000004E-2</v>
      </c>
      <c r="M245" s="267"/>
      <c r="N245" s="268"/>
      <c r="O245" s="267"/>
      <c r="P245" s="269"/>
    </row>
    <row r="246" spans="6:16" ht="22.5">
      <c r="F246" s="263"/>
      <c r="G246" s="264"/>
      <c r="H246" s="264"/>
      <c r="I246" s="264"/>
      <c r="J246" s="571" t="s">
        <v>889</v>
      </c>
      <c r="K246" s="264"/>
      <c r="L246" s="266">
        <v>0.22101580799999998</v>
      </c>
      <c r="M246" s="267"/>
      <c r="N246" s="268"/>
      <c r="O246" s="267"/>
      <c r="P246" s="269"/>
    </row>
    <row r="247" spans="6:16" ht="22.5">
      <c r="F247" s="263"/>
      <c r="G247" s="264"/>
      <c r="H247" s="264"/>
      <c r="I247" s="264"/>
      <c r="J247" s="571" t="s">
        <v>890</v>
      </c>
      <c r="K247" s="264"/>
      <c r="L247" s="266">
        <v>0.61456080000000024</v>
      </c>
      <c r="M247" s="267"/>
      <c r="N247" s="268"/>
      <c r="O247" s="267"/>
      <c r="P247" s="269"/>
    </row>
    <row r="248" spans="6:16">
      <c r="F248" s="263"/>
      <c r="G248" s="264"/>
      <c r="H248" s="264"/>
      <c r="I248" s="264"/>
      <c r="J248" s="571" t="s">
        <v>891</v>
      </c>
      <c r="K248" s="264"/>
      <c r="L248" s="266">
        <v>1.4709166720000004</v>
      </c>
      <c r="M248" s="267"/>
      <c r="N248" s="268"/>
      <c r="O248" s="267"/>
      <c r="P248" s="269"/>
    </row>
    <row r="249" spans="6:16" ht="22.5">
      <c r="F249" s="263"/>
      <c r="G249" s="264"/>
      <c r="H249" s="264"/>
      <c r="I249" s="264"/>
      <c r="J249" s="571" t="s">
        <v>892</v>
      </c>
      <c r="K249" s="264"/>
      <c r="L249" s="266">
        <v>6.4093680000000012E-3</v>
      </c>
      <c r="M249" s="267"/>
      <c r="N249" s="268"/>
      <c r="O249" s="267"/>
      <c r="P249" s="269"/>
    </row>
    <row r="250" spans="6:16" ht="22.5">
      <c r="F250" s="263"/>
      <c r="G250" s="264"/>
      <c r="H250" s="264"/>
      <c r="I250" s="264"/>
      <c r="J250" s="571" t="s">
        <v>893</v>
      </c>
      <c r="K250" s="264"/>
      <c r="L250" s="266">
        <v>9.7361351999999991E-3</v>
      </c>
      <c r="M250" s="267"/>
      <c r="N250" s="268"/>
      <c r="O250" s="267"/>
      <c r="P250" s="269"/>
    </row>
    <row r="251" spans="6:16" ht="22.5">
      <c r="F251" s="263"/>
      <c r="G251" s="264"/>
      <c r="H251" s="264"/>
      <c r="I251" s="264"/>
      <c r="J251" s="571" t="s">
        <v>894</v>
      </c>
      <c r="K251" s="264"/>
      <c r="L251" s="266">
        <v>9.7756992000000015E-3</v>
      </c>
      <c r="M251" s="267"/>
      <c r="N251" s="268"/>
      <c r="O251" s="267"/>
      <c r="P251" s="269"/>
    </row>
    <row r="252" spans="6:16" ht="22.5">
      <c r="F252" s="263"/>
      <c r="G252" s="264"/>
      <c r="H252" s="264"/>
      <c r="I252" s="264"/>
      <c r="J252" s="571" t="s">
        <v>895</v>
      </c>
      <c r="K252" s="264"/>
      <c r="L252" s="266">
        <v>3.1131216000000001E-3</v>
      </c>
      <c r="M252" s="267"/>
      <c r="N252" s="268"/>
      <c r="O252" s="267"/>
      <c r="P252" s="269"/>
    </row>
    <row r="253" spans="6:16" ht="22.5">
      <c r="F253" s="263"/>
      <c r="G253" s="264"/>
      <c r="H253" s="264"/>
      <c r="I253" s="264"/>
      <c r="J253" s="571" t="s">
        <v>896</v>
      </c>
      <c r="K253" s="264"/>
      <c r="L253" s="266">
        <v>6.1652016000000006E-3</v>
      </c>
      <c r="M253" s="267"/>
      <c r="N253" s="268"/>
      <c r="O253" s="267"/>
      <c r="P253" s="269"/>
    </row>
    <row r="254" spans="6:16" ht="22.5">
      <c r="F254" s="263"/>
      <c r="G254" s="264"/>
      <c r="H254" s="264"/>
      <c r="I254" s="264"/>
      <c r="J254" s="571" t="s">
        <v>897</v>
      </c>
      <c r="K254" s="264"/>
      <c r="L254" s="266">
        <v>3.871620000000001E-3</v>
      </c>
      <c r="M254" s="267"/>
      <c r="N254" s="268"/>
      <c r="O254" s="267"/>
      <c r="P254" s="269"/>
    </row>
    <row r="255" spans="6:16" ht="22.5">
      <c r="F255" s="263"/>
      <c r="G255" s="264"/>
      <c r="H255" s="264"/>
      <c r="I255" s="264"/>
      <c r="J255" s="571" t="s">
        <v>898</v>
      </c>
      <c r="K255" s="264"/>
      <c r="L255" s="266">
        <v>3.1741631999999999E-3</v>
      </c>
      <c r="M255" s="267"/>
      <c r="N255" s="268"/>
      <c r="O255" s="267"/>
      <c r="P255" s="269"/>
    </row>
    <row r="256" spans="6:16" ht="22.5">
      <c r="F256" s="263"/>
      <c r="G256" s="264"/>
      <c r="H256" s="264"/>
      <c r="I256" s="264"/>
      <c r="J256" s="571" t="s">
        <v>899</v>
      </c>
      <c r="K256" s="264"/>
      <c r="L256" s="266">
        <v>2.2924512000000001E-3</v>
      </c>
      <c r="M256" s="267"/>
      <c r="N256" s="268"/>
      <c r="O256" s="267"/>
      <c r="P256" s="269"/>
    </row>
    <row r="257" spans="6:16" ht="22.5">
      <c r="F257" s="263"/>
      <c r="G257" s="264"/>
      <c r="H257" s="264"/>
      <c r="I257" s="264"/>
      <c r="J257" s="571" t="s">
        <v>900</v>
      </c>
      <c r="K257" s="264"/>
      <c r="L257" s="266">
        <v>1.2432139200000001E-2</v>
      </c>
      <c r="M257" s="267"/>
      <c r="N257" s="268"/>
      <c r="O257" s="267"/>
      <c r="P257" s="269"/>
    </row>
    <row r="258" spans="6:16" ht="22.5">
      <c r="F258" s="263"/>
      <c r="G258" s="264"/>
      <c r="H258" s="264"/>
      <c r="I258" s="264"/>
      <c r="J258" s="571" t="s">
        <v>901</v>
      </c>
      <c r="K258" s="264"/>
      <c r="L258" s="266">
        <v>2.7655236000000007E-2</v>
      </c>
      <c r="M258" s="267"/>
      <c r="N258" s="268"/>
      <c r="O258" s="267"/>
      <c r="P258" s="269"/>
    </row>
    <row r="259" spans="6:16">
      <c r="F259" s="263"/>
      <c r="G259" s="264"/>
      <c r="H259" s="264"/>
      <c r="I259" s="264"/>
      <c r="J259" s="571" t="s">
        <v>260</v>
      </c>
      <c r="K259" s="264"/>
      <c r="L259" s="266">
        <v>8.4625135200000007E-2</v>
      </c>
      <c r="M259" s="267"/>
      <c r="N259" s="268"/>
      <c r="O259" s="267"/>
      <c r="P259" s="269"/>
    </row>
    <row r="260" spans="6:16" ht="24">
      <c r="F260" s="521">
        <v>5</v>
      </c>
      <c r="G260" s="522" t="s">
        <v>162</v>
      </c>
      <c r="H260" s="523" t="s">
        <v>261</v>
      </c>
      <c r="I260" s="523"/>
      <c r="J260" s="568" t="s">
        <v>262</v>
      </c>
      <c r="K260" s="522" t="s">
        <v>49</v>
      </c>
      <c r="L260" s="536">
        <v>461.7</v>
      </c>
      <c r="M260" s="537"/>
      <c r="N260" s="536">
        <v>453.7</v>
      </c>
      <c r="O260" s="537"/>
      <c r="P260" s="458">
        <f>N260*O260</f>
        <v>0</v>
      </c>
    </row>
    <row r="261" spans="6:16" ht="22.5">
      <c r="F261" s="263"/>
      <c r="G261" s="264"/>
      <c r="H261" s="264"/>
      <c r="I261" s="264"/>
      <c r="J261" s="571" t="s">
        <v>902</v>
      </c>
      <c r="K261" s="264"/>
      <c r="L261" s="266">
        <v>54.9</v>
      </c>
      <c r="M261" s="267"/>
      <c r="N261" s="268"/>
      <c r="O261" s="267"/>
      <c r="P261" s="269"/>
    </row>
    <row r="262" spans="6:16" ht="22.5">
      <c r="F262" s="263"/>
      <c r="G262" s="264"/>
      <c r="H262" s="264"/>
      <c r="I262" s="264"/>
      <c r="J262" s="571" t="s">
        <v>903</v>
      </c>
      <c r="K262" s="264"/>
      <c r="L262" s="266">
        <v>30.6</v>
      </c>
      <c r="M262" s="267"/>
      <c r="N262" s="268"/>
      <c r="O262" s="267"/>
      <c r="P262" s="269"/>
    </row>
    <row r="263" spans="6:16">
      <c r="F263" s="263"/>
      <c r="G263" s="264"/>
      <c r="H263" s="264"/>
      <c r="I263" s="264"/>
      <c r="J263" s="571" t="s">
        <v>904</v>
      </c>
      <c r="K263" s="264"/>
      <c r="L263" s="266">
        <v>16.2</v>
      </c>
      <c r="M263" s="267"/>
      <c r="N263" s="268"/>
      <c r="O263" s="267"/>
      <c r="P263" s="269"/>
    </row>
    <row r="264" spans="6:16" ht="22.5">
      <c r="F264" s="263"/>
      <c r="G264" s="264"/>
      <c r="H264" s="264"/>
      <c r="I264" s="264"/>
      <c r="J264" s="571" t="s">
        <v>905</v>
      </c>
      <c r="K264" s="264"/>
      <c r="L264" s="266">
        <v>58.5</v>
      </c>
      <c r="M264" s="267"/>
      <c r="N264" s="268"/>
      <c r="O264" s="267"/>
      <c r="P264" s="269"/>
    </row>
    <row r="265" spans="6:16">
      <c r="F265" s="263"/>
      <c r="G265" s="264"/>
      <c r="H265" s="264"/>
      <c r="I265" s="264"/>
      <c r="J265" s="571" t="s">
        <v>906</v>
      </c>
      <c r="K265" s="264"/>
      <c r="L265" s="266">
        <v>160.19999999999999</v>
      </c>
      <c r="M265" s="267"/>
      <c r="N265" s="268"/>
      <c r="O265" s="267"/>
      <c r="P265" s="269"/>
    </row>
    <row r="266" spans="6:16" ht="22.5">
      <c r="F266" s="263"/>
      <c r="G266" s="264"/>
      <c r="H266" s="264"/>
      <c r="I266" s="264"/>
      <c r="J266" s="571" t="s">
        <v>1978</v>
      </c>
      <c r="K266" s="264"/>
      <c r="L266" s="266">
        <v>52.2</v>
      </c>
      <c r="M266" s="267"/>
      <c r="N266" s="268"/>
      <c r="O266" s="267"/>
      <c r="P266" s="269"/>
    </row>
    <row r="267" spans="6:16">
      <c r="F267" s="263"/>
      <c r="G267" s="264"/>
      <c r="H267" s="264"/>
      <c r="I267" s="264"/>
      <c r="J267" s="571" t="s">
        <v>907</v>
      </c>
      <c r="K267" s="264"/>
      <c r="L267" s="266">
        <v>1.8</v>
      </c>
      <c r="M267" s="267"/>
      <c r="N267" s="268"/>
      <c r="O267" s="267"/>
      <c r="P267" s="269"/>
    </row>
    <row r="268" spans="6:16" ht="45">
      <c r="F268" s="263"/>
      <c r="G268" s="264"/>
      <c r="H268" s="264"/>
      <c r="I268" s="264"/>
      <c r="J268" s="571" t="s">
        <v>908</v>
      </c>
      <c r="K268" s="264"/>
      <c r="L268" s="266">
        <v>142.20000000000002</v>
      </c>
      <c r="M268" s="267"/>
      <c r="N268" s="268"/>
      <c r="O268" s="267"/>
      <c r="P268" s="269"/>
    </row>
    <row r="269" spans="6:16" ht="33.75">
      <c r="F269" s="263"/>
      <c r="G269" s="264"/>
      <c r="H269" s="264"/>
      <c r="I269" s="264"/>
      <c r="J269" s="571" t="s">
        <v>909</v>
      </c>
      <c r="K269" s="264"/>
      <c r="L269" s="266">
        <v>105.3</v>
      </c>
      <c r="M269" s="267"/>
      <c r="N269" s="268"/>
      <c r="O269" s="267"/>
      <c r="P269" s="269"/>
    </row>
    <row r="270" spans="6:16">
      <c r="F270" s="263"/>
      <c r="G270" s="264"/>
      <c r="H270" s="264"/>
      <c r="I270" s="264"/>
      <c r="J270" s="571" t="s">
        <v>910</v>
      </c>
      <c r="K270" s="264"/>
      <c r="L270" s="266">
        <v>301.5</v>
      </c>
      <c r="M270" s="267"/>
      <c r="N270" s="268"/>
      <c r="O270" s="267"/>
      <c r="P270" s="269"/>
    </row>
    <row r="271" spans="6:16" ht="24">
      <c r="F271" s="521">
        <v>6</v>
      </c>
      <c r="G271" s="522" t="s">
        <v>162</v>
      </c>
      <c r="H271" s="523" t="s">
        <v>265</v>
      </c>
      <c r="I271" s="523"/>
      <c r="J271" s="568" t="s">
        <v>266</v>
      </c>
      <c r="K271" s="522" t="s">
        <v>49</v>
      </c>
      <c r="L271" s="536">
        <v>51.3</v>
      </c>
      <c r="M271" s="537"/>
      <c r="N271" s="536">
        <f>L271*(1+M271/100)</f>
        <v>51.3</v>
      </c>
      <c r="O271" s="537"/>
      <c r="P271" s="458">
        <f>N271*O271</f>
        <v>0</v>
      </c>
    </row>
    <row r="272" spans="6:16" ht="22.5">
      <c r="F272" s="263"/>
      <c r="G272" s="264"/>
      <c r="H272" s="264"/>
      <c r="I272" s="264"/>
      <c r="J272" s="571" t="s">
        <v>911</v>
      </c>
      <c r="K272" s="264"/>
      <c r="L272" s="266">
        <v>6.1</v>
      </c>
      <c r="M272" s="267"/>
      <c r="N272" s="268"/>
      <c r="O272" s="267"/>
      <c r="P272" s="269"/>
    </row>
    <row r="273" spans="6:16" ht="22.5">
      <c r="F273" s="263"/>
      <c r="G273" s="264"/>
      <c r="H273" s="264"/>
      <c r="I273" s="264"/>
      <c r="J273" s="571" t="s">
        <v>912</v>
      </c>
      <c r="K273" s="264"/>
      <c r="L273" s="266">
        <v>3.4000000000000004</v>
      </c>
      <c r="M273" s="267"/>
      <c r="N273" s="268"/>
      <c r="O273" s="267"/>
      <c r="P273" s="269"/>
    </row>
    <row r="274" spans="6:16">
      <c r="F274" s="263"/>
      <c r="G274" s="264"/>
      <c r="H274" s="264"/>
      <c r="I274" s="264"/>
      <c r="J274" s="571" t="s">
        <v>913</v>
      </c>
      <c r="K274" s="264"/>
      <c r="L274" s="266">
        <v>1.8</v>
      </c>
      <c r="M274" s="267"/>
      <c r="N274" s="268"/>
      <c r="O274" s="267"/>
      <c r="P274" s="269"/>
    </row>
    <row r="275" spans="6:16" ht="22.5">
      <c r="F275" s="263"/>
      <c r="G275" s="264"/>
      <c r="H275" s="264"/>
      <c r="I275" s="264"/>
      <c r="J275" s="571" t="s">
        <v>914</v>
      </c>
      <c r="K275" s="264"/>
      <c r="L275" s="266">
        <v>6.5</v>
      </c>
      <c r="M275" s="267"/>
      <c r="N275" s="268"/>
      <c r="O275" s="267"/>
      <c r="P275" s="269"/>
    </row>
    <row r="276" spans="6:16">
      <c r="F276" s="263"/>
      <c r="G276" s="264"/>
      <c r="H276" s="264"/>
      <c r="I276" s="264"/>
      <c r="J276" s="571" t="s">
        <v>906</v>
      </c>
      <c r="K276" s="264"/>
      <c r="L276" s="266">
        <v>17.8</v>
      </c>
      <c r="M276" s="267"/>
      <c r="N276" s="268"/>
      <c r="O276" s="267"/>
      <c r="P276" s="269"/>
    </row>
    <row r="277" spans="6:16" ht="22.5">
      <c r="F277" s="263"/>
      <c r="G277" s="264"/>
      <c r="H277" s="264"/>
      <c r="I277" s="264"/>
      <c r="J277" s="571" t="s">
        <v>915</v>
      </c>
      <c r="K277" s="264"/>
      <c r="L277" s="266">
        <v>5.8000000000000007</v>
      </c>
      <c r="M277" s="267"/>
      <c r="N277" s="268"/>
      <c r="O277" s="267"/>
      <c r="P277" s="269"/>
    </row>
    <row r="278" spans="6:16">
      <c r="F278" s="263"/>
      <c r="G278" s="264"/>
      <c r="H278" s="264"/>
      <c r="I278" s="264"/>
      <c r="J278" s="571" t="s">
        <v>916</v>
      </c>
      <c r="K278" s="264"/>
      <c r="L278" s="266">
        <v>0.2</v>
      </c>
      <c r="M278" s="267"/>
      <c r="N278" s="268"/>
      <c r="O278" s="267"/>
      <c r="P278" s="269"/>
    </row>
    <row r="279" spans="6:16" ht="45">
      <c r="F279" s="263"/>
      <c r="G279" s="264"/>
      <c r="H279" s="264"/>
      <c r="I279" s="264"/>
      <c r="J279" s="571" t="s">
        <v>917</v>
      </c>
      <c r="K279" s="264"/>
      <c r="L279" s="266">
        <v>15.8</v>
      </c>
      <c r="M279" s="267"/>
      <c r="N279" s="268"/>
      <c r="O279" s="267"/>
      <c r="P279" s="269"/>
    </row>
    <row r="280" spans="6:16" ht="33.75">
      <c r="F280" s="263"/>
      <c r="G280" s="264"/>
      <c r="H280" s="264"/>
      <c r="I280" s="264"/>
      <c r="J280" s="571" t="s">
        <v>918</v>
      </c>
      <c r="K280" s="264"/>
      <c r="L280" s="266">
        <v>11.7</v>
      </c>
      <c r="M280" s="267"/>
      <c r="N280" s="268"/>
      <c r="O280" s="267"/>
      <c r="P280" s="269"/>
    </row>
    <row r="281" spans="6:16">
      <c r="F281" s="263"/>
      <c r="G281" s="264"/>
      <c r="H281" s="264"/>
      <c r="I281" s="264"/>
      <c r="J281" s="571" t="s">
        <v>910</v>
      </c>
      <c r="K281" s="264"/>
      <c r="L281" s="266">
        <v>33.5</v>
      </c>
      <c r="M281" s="267"/>
      <c r="N281" s="268"/>
      <c r="O281" s="267"/>
      <c r="P281" s="269"/>
    </row>
    <row r="282" spans="6:16">
      <c r="F282" s="521">
        <v>7</v>
      </c>
      <c r="G282" s="522" t="s">
        <v>176</v>
      </c>
      <c r="H282" s="523" t="s">
        <v>919</v>
      </c>
      <c r="I282" s="523"/>
      <c r="J282" s="568" t="s">
        <v>920</v>
      </c>
      <c r="K282" s="522" t="s">
        <v>49</v>
      </c>
      <c r="L282" s="536">
        <v>119</v>
      </c>
      <c r="M282" s="537">
        <v>10</v>
      </c>
      <c r="N282" s="536">
        <v>122.9</v>
      </c>
      <c r="O282" s="537"/>
      <c r="P282" s="458">
        <f>N282*O282</f>
        <v>0</v>
      </c>
    </row>
    <row r="283" spans="6:16" ht="22.5">
      <c r="F283" s="263"/>
      <c r="G283" s="264"/>
      <c r="H283" s="264"/>
      <c r="I283" s="264"/>
      <c r="J283" s="571" t="s">
        <v>921</v>
      </c>
      <c r="K283" s="264"/>
      <c r="L283" s="266">
        <v>61</v>
      </c>
      <c r="M283" s="267"/>
      <c r="N283" s="268"/>
      <c r="O283" s="267"/>
      <c r="P283" s="269"/>
    </row>
    <row r="284" spans="6:16">
      <c r="F284" s="263"/>
      <c r="G284" s="264"/>
      <c r="H284" s="264"/>
      <c r="I284" s="264"/>
      <c r="J284" s="571" t="s">
        <v>1979</v>
      </c>
      <c r="K284" s="264"/>
      <c r="L284" s="266">
        <v>58</v>
      </c>
      <c r="M284" s="267"/>
      <c r="N284" s="268"/>
      <c r="O284" s="267"/>
      <c r="P284" s="269"/>
    </row>
    <row r="285" spans="6:16">
      <c r="F285" s="521">
        <v>8</v>
      </c>
      <c r="G285" s="522" t="s">
        <v>176</v>
      </c>
      <c r="H285" s="523" t="s">
        <v>922</v>
      </c>
      <c r="I285" s="523"/>
      <c r="J285" s="568" t="s">
        <v>923</v>
      </c>
      <c r="K285" s="522" t="s">
        <v>49</v>
      </c>
      <c r="L285" s="536">
        <v>36</v>
      </c>
      <c r="M285" s="537">
        <v>10</v>
      </c>
      <c r="N285" s="536">
        <f>L285*(1+M285/100)</f>
        <v>39.6</v>
      </c>
      <c r="O285" s="537"/>
      <c r="P285" s="458">
        <f>N285*O285</f>
        <v>0</v>
      </c>
    </row>
    <row r="286" spans="6:16">
      <c r="F286" s="263"/>
      <c r="G286" s="264"/>
      <c r="H286" s="264"/>
      <c r="I286" s="264"/>
      <c r="J286" s="571" t="s">
        <v>924</v>
      </c>
      <c r="K286" s="264"/>
      <c r="L286" s="266">
        <v>34</v>
      </c>
      <c r="M286" s="267"/>
      <c r="N286" s="268"/>
      <c r="O286" s="267"/>
      <c r="P286" s="269"/>
    </row>
    <row r="287" spans="6:16">
      <c r="F287" s="263"/>
      <c r="G287" s="264"/>
      <c r="H287" s="264"/>
      <c r="I287" s="264"/>
      <c r="J287" s="571" t="s">
        <v>925</v>
      </c>
      <c r="K287" s="264"/>
      <c r="L287" s="266">
        <v>2</v>
      </c>
      <c r="M287" s="267"/>
      <c r="N287" s="268"/>
      <c r="O287" s="267"/>
      <c r="P287" s="269"/>
    </row>
    <row r="288" spans="6:16">
      <c r="F288" s="521">
        <v>9</v>
      </c>
      <c r="G288" s="522" t="s">
        <v>176</v>
      </c>
      <c r="H288" s="523" t="s">
        <v>673</v>
      </c>
      <c r="I288" s="523"/>
      <c r="J288" s="568" t="s">
        <v>674</v>
      </c>
      <c r="K288" s="522" t="s">
        <v>49</v>
      </c>
      <c r="L288" s="536">
        <v>176</v>
      </c>
      <c r="M288" s="537">
        <v>10</v>
      </c>
      <c r="N288" s="536">
        <f>L288*(1+M288/100)</f>
        <v>193.60000000000002</v>
      </c>
      <c r="O288" s="537"/>
      <c r="P288" s="458">
        <f>N288*O288</f>
        <v>0</v>
      </c>
    </row>
    <row r="289" spans="6:16">
      <c r="F289" s="263"/>
      <c r="G289" s="264"/>
      <c r="H289" s="264"/>
      <c r="I289" s="264"/>
      <c r="J289" s="571" t="s">
        <v>926</v>
      </c>
      <c r="K289" s="264"/>
      <c r="L289" s="266">
        <v>18</v>
      </c>
      <c r="M289" s="267"/>
      <c r="N289" s="268"/>
      <c r="O289" s="267"/>
      <c r="P289" s="269"/>
    </row>
    <row r="290" spans="6:16" ht="33.75">
      <c r="F290" s="263"/>
      <c r="G290" s="264"/>
      <c r="H290" s="264"/>
      <c r="I290" s="264"/>
      <c r="J290" s="571" t="s">
        <v>927</v>
      </c>
      <c r="K290" s="264"/>
      <c r="L290" s="266">
        <v>158</v>
      </c>
      <c r="M290" s="267"/>
      <c r="N290" s="268"/>
      <c r="O290" s="267"/>
      <c r="P290" s="269"/>
    </row>
    <row r="291" spans="6:16">
      <c r="F291" s="521">
        <v>10</v>
      </c>
      <c r="G291" s="522" t="s">
        <v>176</v>
      </c>
      <c r="H291" s="523" t="s">
        <v>268</v>
      </c>
      <c r="I291" s="523"/>
      <c r="J291" s="568" t="s">
        <v>269</v>
      </c>
      <c r="K291" s="522" t="s">
        <v>49</v>
      </c>
      <c r="L291" s="536">
        <v>182</v>
      </c>
      <c r="M291" s="537">
        <v>10</v>
      </c>
      <c r="N291" s="536">
        <f>L291*(1+M291/100)</f>
        <v>200.20000000000002</v>
      </c>
      <c r="O291" s="537"/>
      <c r="P291" s="458">
        <f>N291*O291</f>
        <v>0</v>
      </c>
    </row>
    <row r="292" spans="6:16">
      <c r="F292" s="263"/>
      <c r="G292" s="264"/>
      <c r="H292" s="264"/>
      <c r="I292" s="264"/>
      <c r="J292" s="571" t="s">
        <v>928</v>
      </c>
      <c r="K292" s="264"/>
      <c r="L292" s="266">
        <v>65</v>
      </c>
      <c r="M292" s="267"/>
      <c r="N292" s="268"/>
      <c r="O292" s="267"/>
      <c r="P292" s="269"/>
    </row>
    <row r="293" spans="6:16" ht="22.5">
      <c r="F293" s="263"/>
      <c r="G293" s="264"/>
      <c r="H293" s="264"/>
      <c r="I293" s="264"/>
      <c r="J293" s="571" t="s">
        <v>929</v>
      </c>
      <c r="K293" s="264"/>
      <c r="L293" s="266">
        <v>117</v>
      </c>
      <c r="M293" s="267"/>
      <c r="N293" s="268"/>
      <c r="O293" s="267"/>
      <c r="P293" s="269"/>
    </row>
    <row r="294" spans="6:16" ht="24">
      <c r="F294" s="521">
        <v>11</v>
      </c>
      <c r="G294" s="522" t="s">
        <v>162</v>
      </c>
      <c r="H294" s="523" t="s">
        <v>272</v>
      </c>
      <c r="I294" s="523"/>
      <c r="J294" s="568" t="s">
        <v>273</v>
      </c>
      <c r="K294" s="522" t="s">
        <v>49</v>
      </c>
      <c r="L294" s="536">
        <v>145.79999999999998</v>
      </c>
      <c r="M294" s="537"/>
      <c r="N294" s="536">
        <v>139.80000000000001</v>
      </c>
      <c r="O294" s="537"/>
      <c r="P294" s="458">
        <f>N294*O294</f>
        <v>0</v>
      </c>
    </row>
    <row r="295" spans="6:16" ht="22.5">
      <c r="F295" s="263"/>
      <c r="G295" s="264"/>
      <c r="H295" s="264"/>
      <c r="I295" s="264"/>
      <c r="J295" s="571" t="s">
        <v>930</v>
      </c>
      <c r="K295" s="264"/>
      <c r="L295" s="266">
        <v>37.800000000000004</v>
      </c>
      <c r="M295" s="267"/>
      <c r="N295" s="268"/>
      <c r="O295" s="267"/>
      <c r="P295" s="269"/>
    </row>
    <row r="296" spans="6:16" ht="22.5">
      <c r="F296" s="263"/>
      <c r="G296" s="264"/>
      <c r="H296" s="264"/>
      <c r="I296" s="264"/>
      <c r="J296" s="571" t="s">
        <v>931</v>
      </c>
      <c r="K296" s="264"/>
      <c r="L296" s="266">
        <v>83.7</v>
      </c>
      <c r="M296" s="267"/>
      <c r="N296" s="268"/>
      <c r="O296" s="267"/>
      <c r="P296" s="269"/>
    </row>
    <row r="297" spans="6:16">
      <c r="F297" s="263"/>
      <c r="G297" s="264"/>
      <c r="H297" s="264"/>
      <c r="I297" s="264"/>
      <c r="J297" s="571" t="s">
        <v>932</v>
      </c>
      <c r="K297" s="264"/>
      <c r="L297" s="266">
        <v>121.5</v>
      </c>
      <c r="M297" s="267"/>
      <c r="N297" s="268"/>
      <c r="O297" s="267"/>
      <c r="P297" s="269"/>
    </row>
    <row r="298" spans="6:16">
      <c r="F298" s="263"/>
      <c r="G298" s="264"/>
      <c r="H298" s="264"/>
      <c r="I298" s="264"/>
      <c r="J298" s="571" t="s">
        <v>933</v>
      </c>
      <c r="K298" s="264"/>
      <c r="L298" s="266">
        <v>7.2</v>
      </c>
      <c r="M298" s="267"/>
      <c r="N298" s="268"/>
      <c r="O298" s="267"/>
      <c r="P298" s="269"/>
    </row>
    <row r="299" spans="6:16">
      <c r="F299" s="263"/>
      <c r="G299" s="264"/>
      <c r="H299" s="264"/>
      <c r="I299" s="264"/>
      <c r="J299" s="571" t="s">
        <v>1980</v>
      </c>
      <c r="K299" s="264"/>
      <c r="L299" s="266">
        <v>17.100000000000001</v>
      </c>
      <c r="M299" s="267"/>
      <c r="N299" s="268"/>
      <c r="O299" s="267"/>
      <c r="P299" s="269"/>
    </row>
    <row r="300" spans="6:16">
      <c r="F300" s="263"/>
      <c r="G300" s="264"/>
      <c r="H300" s="264"/>
      <c r="I300" s="264"/>
      <c r="J300" s="571" t="s">
        <v>934</v>
      </c>
      <c r="K300" s="264"/>
      <c r="L300" s="266">
        <v>24.3</v>
      </c>
      <c r="M300" s="267"/>
      <c r="N300" s="268"/>
      <c r="O300" s="267"/>
      <c r="P300" s="269"/>
    </row>
    <row r="301" spans="6:16" ht="24">
      <c r="F301" s="521">
        <v>12</v>
      </c>
      <c r="G301" s="522" t="s">
        <v>162</v>
      </c>
      <c r="H301" s="523" t="s">
        <v>276</v>
      </c>
      <c r="I301" s="523"/>
      <c r="J301" s="568" t="s">
        <v>277</v>
      </c>
      <c r="K301" s="522" t="s">
        <v>49</v>
      </c>
      <c r="L301" s="536">
        <v>16.2</v>
      </c>
      <c r="M301" s="537"/>
      <c r="N301" s="536">
        <f>L301*(1+M301/100)</f>
        <v>16.2</v>
      </c>
      <c r="O301" s="537"/>
      <c r="P301" s="458">
        <f>N301*O301</f>
        <v>0</v>
      </c>
    </row>
    <row r="302" spans="6:16" ht="22.5">
      <c r="F302" s="263"/>
      <c r="G302" s="264"/>
      <c r="H302" s="264"/>
      <c r="I302" s="264"/>
      <c r="J302" s="571" t="s">
        <v>935</v>
      </c>
      <c r="K302" s="264"/>
      <c r="L302" s="266">
        <v>4.2</v>
      </c>
      <c r="M302" s="267"/>
      <c r="N302" s="268"/>
      <c r="O302" s="267"/>
      <c r="P302" s="269"/>
    </row>
    <row r="303" spans="6:16" ht="22.5">
      <c r="F303" s="263"/>
      <c r="G303" s="264"/>
      <c r="H303" s="264"/>
      <c r="I303" s="264"/>
      <c r="J303" s="571" t="s">
        <v>936</v>
      </c>
      <c r="K303" s="264"/>
      <c r="L303" s="266">
        <v>9.3000000000000007</v>
      </c>
      <c r="M303" s="267"/>
      <c r="N303" s="268"/>
      <c r="O303" s="267"/>
      <c r="P303" s="269"/>
    </row>
    <row r="304" spans="6:16">
      <c r="F304" s="263"/>
      <c r="G304" s="264"/>
      <c r="H304" s="264"/>
      <c r="I304" s="264"/>
      <c r="J304" s="571" t="s">
        <v>932</v>
      </c>
      <c r="K304" s="264"/>
      <c r="L304" s="266">
        <v>13.5</v>
      </c>
      <c r="M304" s="267"/>
      <c r="N304" s="268"/>
      <c r="O304" s="267"/>
      <c r="P304" s="269"/>
    </row>
    <row r="305" spans="6:16">
      <c r="F305" s="263"/>
      <c r="G305" s="264"/>
      <c r="H305" s="264"/>
      <c r="I305" s="264"/>
      <c r="J305" s="571" t="s">
        <v>937</v>
      </c>
      <c r="K305" s="264"/>
      <c r="L305" s="266">
        <v>0.8</v>
      </c>
      <c r="M305" s="267"/>
      <c r="N305" s="268"/>
      <c r="O305" s="267"/>
      <c r="P305" s="269"/>
    </row>
    <row r="306" spans="6:16">
      <c r="F306" s="263"/>
      <c r="G306" s="264"/>
      <c r="H306" s="264"/>
      <c r="I306" s="264"/>
      <c r="J306" s="571" t="s">
        <v>938</v>
      </c>
      <c r="K306" s="264"/>
      <c r="L306" s="266">
        <v>1.9</v>
      </c>
      <c r="M306" s="267"/>
      <c r="N306" s="268"/>
      <c r="O306" s="267"/>
      <c r="P306" s="269"/>
    </row>
    <row r="307" spans="6:16">
      <c r="F307" s="263"/>
      <c r="G307" s="264"/>
      <c r="H307" s="264"/>
      <c r="I307" s="264"/>
      <c r="J307" s="571" t="s">
        <v>934</v>
      </c>
      <c r="K307" s="264"/>
      <c r="L307" s="266">
        <v>2.7</v>
      </c>
      <c r="M307" s="267"/>
      <c r="N307" s="268"/>
      <c r="O307" s="267"/>
      <c r="P307" s="269"/>
    </row>
    <row r="308" spans="6:16">
      <c r="F308" s="521">
        <v>13</v>
      </c>
      <c r="G308" s="522" t="s">
        <v>176</v>
      </c>
      <c r="H308" s="523" t="s">
        <v>681</v>
      </c>
      <c r="I308" s="523"/>
      <c r="J308" s="568" t="s">
        <v>682</v>
      </c>
      <c r="K308" s="522" t="s">
        <v>49</v>
      </c>
      <c r="L308" s="536">
        <v>50</v>
      </c>
      <c r="M308" s="537">
        <v>10</v>
      </c>
      <c r="N308" s="536">
        <f>L308*(1+M308/100)</f>
        <v>55.000000000000007</v>
      </c>
      <c r="O308" s="537"/>
      <c r="P308" s="458">
        <f>N308*O308</f>
        <v>0</v>
      </c>
    </row>
    <row r="309" spans="6:16">
      <c r="F309" s="263"/>
      <c r="G309" s="264"/>
      <c r="H309" s="264"/>
      <c r="I309" s="264"/>
      <c r="J309" s="571" t="s">
        <v>939</v>
      </c>
      <c r="K309" s="264"/>
      <c r="L309" s="266">
        <v>42</v>
      </c>
      <c r="M309" s="267"/>
      <c r="N309" s="268"/>
      <c r="O309" s="267"/>
      <c r="P309" s="269"/>
    </row>
    <row r="310" spans="6:16">
      <c r="F310" s="263"/>
      <c r="G310" s="264"/>
      <c r="H310" s="264"/>
      <c r="I310" s="264"/>
      <c r="J310" s="571" t="s">
        <v>940</v>
      </c>
      <c r="K310" s="264"/>
      <c r="L310" s="266">
        <v>8</v>
      </c>
      <c r="M310" s="267"/>
      <c r="N310" s="268"/>
      <c r="O310" s="267"/>
      <c r="P310" s="269"/>
    </row>
    <row r="311" spans="6:16">
      <c r="F311" s="521">
        <v>14</v>
      </c>
      <c r="G311" s="522" t="s">
        <v>176</v>
      </c>
      <c r="H311" s="523" t="s">
        <v>280</v>
      </c>
      <c r="I311" s="523"/>
      <c r="J311" s="568" t="s">
        <v>281</v>
      </c>
      <c r="K311" s="522" t="s">
        <v>49</v>
      </c>
      <c r="L311" s="536">
        <v>112</v>
      </c>
      <c r="M311" s="537">
        <v>10</v>
      </c>
      <c r="N311" s="536">
        <v>117.2</v>
      </c>
      <c r="O311" s="580"/>
      <c r="P311" s="581">
        <f>N311*O311</f>
        <v>0</v>
      </c>
    </row>
    <row r="312" spans="6:16">
      <c r="F312" s="263"/>
      <c r="G312" s="264"/>
      <c r="H312" s="264"/>
      <c r="I312" s="264"/>
      <c r="J312" s="571" t="s">
        <v>941</v>
      </c>
      <c r="K312" s="264"/>
      <c r="L312" s="266">
        <v>93</v>
      </c>
      <c r="M312" s="267"/>
      <c r="N312" s="268"/>
      <c r="O312" s="267"/>
      <c r="P312" s="269"/>
    </row>
    <row r="313" spans="6:16">
      <c r="F313" s="263"/>
      <c r="G313" s="264"/>
      <c r="H313" s="264"/>
      <c r="I313" s="264"/>
      <c r="J313" s="571" t="s">
        <v>1981</v>
      </c>
      <c r="K313" s="264"/>
      <c r="L313" s="266">
        <v>19</v>
      </c>
      <c r="M313" s="267"/>
      <c r="N313" s="268"/>
      <c r="O313" s="267"/>
      <c r="P313" s="269"/>
    </row>
    <row r="314" spans="6:16" ht="24">
      <c r="F314" s="521">
        <v>15</v>
      </c>
      <c r="G314" s="522" t="s">
        <v>162</v>
      </c>
      <c r="H314" s="523" t="s">
        <v>284</v>
      </c>
      <c r="I314" s="523"/>
      <c r="J314" s="568" t="s">
        <v>285</v>
      </c>
      <c r="K314" s="522" t="s">
        <v>49</v>
      </c>
      <c r="L314" s="536">
        <v>226.8</v>
      </c>
      <c r="M314" s="537"/>
      <c r="N314" s="536">
        <v>216.8</v>
      </c>
      <c r="O314" s="537"/>
      <c r="P314" s="458">
        <f>N314*O314</f>
        <v>0</v>
      </c>
    </row>
    <row r="315" spans="6:16">
      <c r="F315" s="263"/>
      <c r="G315" s="264"/>
      <c r="H315" s="264"/>
      <c r="I315" s="264"/>
      <c r="J315" s="571" t="s">
        <v>942</v>
      </c>
      <c r="K315" s="264"/>
      <c r="L315" s="266">
        <v>66.600000000000009</v>
      </c>
      <c r="M315" s="267"/>
      <c r="N315" s="268"/>
      <c r="O315" s="267"/>
      <c r="P315" s="269"/>
    </row>
    <row r="316" spans="6:16" ht="22.5">
      <c r="F316" s="263"/>
      <c r="G316" s="264"/>
      <c r="H316" s="264"/>
      <c r="I316" s="264"/>
      <c r="J316" s="571" t="s">
        <v>1982</v>
      </c>
      <c r="K316" s="264"/>
      <c r="L316" s="266">
        <v>160.20000000000002</v>
      </c>
      <c r="M316" s="267"/>
      <c r="N316" s="268"/>
      <c r="O316" s="267"/>
      <c r="P316" s="269"/>
    </row>
    <row r="317" spans="6:16" ht="24">
      <c r="F317" s="521">
        <v>16</v>
      </c>
      <c r="G317" s="522" t="s">
        <v>162</v>
      </c>
      <c r="H317" s="523" t="s">
        <v>287</v>
      </c>
      <c r="I317" s="523"/>
      <c r="J317" s="568" t="s">
        <v>288</v>
      </c>
      <c r="K317" s="522" t="s">
        <v>49</v>
      </c>
      <c r="L317" s="536">
        <v>25.200000000000003</v>
      </c>
      <c r="M317" s="537"/>
      <c r="N317" s="536">
        <f>L317*(1+M317/100)</f>
        <v>25.200000000000003</v>
      </c>
      <c r="O317" s="537"/>
      <c r="P317" s="458">
        <f>N317*O317</f>
        <v>0</v>
      </c>
    </row>
    <row r="318" spans="6:16">
      <c r="F318" s="263"/>
      <c r="G318" s="264"/>
      <c r="H318" s="264"/>
      <c r="I318" s="264"/>
      <c r="J318" s="571" t="s">
        <v>943</v>
      </c>
      <c r="K318" s="264"/>
      <c r="L318" s="266">
        <v>7.4</v>
      </c>
      <c r="M318" s="267"/>
      <c r="N318" s="268"/>
      <c r="O318" s="267"/>
      <c r="P318" s="269"/>
    </row>
    <row r="319" spans="6:16" ht="22.5">
      <c r="F319" s="263"/>
      <c r="G319" s="264"/>
      <c r="H319" s="264"/>
      <c r="I319" s="264"/>
      <c r="J319" s="571" t="s">
        <v>944</v>
      </c>
      <c r="K319" s="264"/>
      <c r="L319" s="266">
        <v>17.8</v>
      </c>
      <c r="M319" s="267"/>
      <c r="N319" s="268"/>
      <c r="O319" s="267"/>
      <c r="P319" s="269"/>
    </row>
    <row r="320" spans="6:16">
      <c r="F320" s="521">
        <v>17</v>
      </c>
      <c r="G320" s="522" t="s">
        <v>176</v>
      </c>
      <c r="H320" s="523" t="s">
        <v>945</v>
      </c>
      <c r="I320" s="523"/>
      <c r="J320" s="568" t="s">
        <v>946</v>
      </c>
      <c r="K320" s="522" t="s">
        <v>49</v>
      </c>
      <c r="L320" s="536">
        <v>74</v>
      </c>
      <c r="M320" s="537">
        <v>10</v>
      </c>
      <c r="N320" s="536">
        <f>L320*(1+M320/100)</f>
        <v>81.400000000000006</v>
      </c>
      <c r="O320" s="537"/>
      <c r="P320" s="458">
        <f>N320*O320</f>
        <v>0</v>
      </c>
    </row>
    <row r="321" spans="6:16">
      <c r="F321" s="263"/>
      <c r="G321" s="264"/>
      <c r="H321" s="264"/>
      <c r="I321" s="264"/>
      <c r="J321" s="571" t="s">
        <v>947</v>
      </c>
      <c r="K321" s="264"/>
      <c r="L321" s="266">
        <v>74</v>
      </c>
      <c r="M321" s="267"/>
      <c r="N321" s="268"/>
      <c r="O321" s="267"/>
      <c r="P321" s="269"/>
    </row>
    <row r="322" spans="6:16">
      <c r="F322" s="521">
        <v>18</v>
      </c>
      <c r="G322" s="522" t="s">
        <v>176</v>
      </c>
      <c r="H322" s="523" t="s">
        <v>290</v>
      </c>
      <c r="I322" s="523"/>
      <c r="J322" s="568" t="s">
        <v>291</v>
      </c>
      <c r="K322" s="522" t="s">
        <v>49</v>
      </c>
      <c r="L322" s="536">
        <v>178</v>
      </c>
      <c r="M322" s="537">
        <v>10</v>
      </c>
      <c r="N322" s="536">
        <v>185.8</v>
      </c>
      <c r="O322" s="537"/>
      <c r="P322" s="458">
        <f>N322*O322</f>
        <v>0</v>
      </c>
    </row>
    <row r="323" spans="6:16" ht="22.5">
      <c r="F323" s="263"/>
      <c r="G323" s="264"/>
      <c r="H323" s="264"/>
      <c r="I323" s="264"/>
      <c r="J323" s="571" t="s">
        <v>1983</v>
      </c>
      <c r="K323" s="264"/>
      <c r="L323" s="266">
        <v>178</v>
      </c>
      <c r="M323" s="267"/>
      <c r="N323" s="268"/>
      <c r="O323" s="267"/>
      <c r="P323" s="269"/>
    </row>
    <row r="324" spans="6:16">
      <c r="F324" s="521">
        <v>21</v>
      </c>
      <c r="G324" s="522" t="s">
        <v>162</v>
      </c>
      <c r="H324" s="523" t="s">
        <v>64</v>
      </c>
      <c r="I324" s="523"/>
      <c r="J324" s="568" t="s">
        <v>305</v>
      </c>
      <c r="K324" s="522" t="s">
        <v>65</v>
      </c>
      <c r="L324" s="536">
        <v>1.77</v>
      </c>
      <c r="M324" s="537">
        <v>0</v>
      </c>
      <c r="N324" s="536">
        <f>L324*(1+M324/100)</f>
        <v>1.77</v>
      </c>
      <c r="O324" s="537"/>
      <c r="P324" s="458">
        <f>N324*O324</f>
        <v>0</v>
      </c>
    </row>
    <row r="325" spans="6:16">
      <c r="F325" s="273"/>
      <c r="G325" s="274"/>
      <c r="H325" s="274"/>
      <c r="I325" s="274"/>
      <c r="J325" s="570"/>
      <c r="K325" s="274"/>
      <c r="L325" s="276"/>
      <c r="M325" s="277"/>
      <c r="N325" s="276"/>
      <c r="O325" s="277"/>
      <c r="P325" s="278"/>
    </row>
    <row r="326" spans="6:16">
      <c r="F326" s="247"/>
      <c r="G326" s="232"/>
      <c r="H326" s="248"/>
      <c r="I326" s="248"/>
      <c r="J326" s="569" t="s">
        <v>412</v>
      </c>
      <c r="K326" s="232"/>
      <c r="L326" s="249"/>
      <c r="M326" s="250"/>
      <c r="N326" s="249"/>
      <c r="O326" s="250"/>
      <c r="P326" s="217">
        <f>SUBTOTAL(9,P327:P401)</f>
        <v>0</v>
      </c>
    </row>
    <row r="327" spans="6:16">
      <c r="F327" s="521">
        <v>1</v>
      </c>
      <c r="G327" s="522" t="s">
        <v>162</v>
      </c>
      <c r="H327" s="523" t="s">
        <v>413</v>
      </c>
      <c r="I327" s="523"/>
      <c r="J327" s="568" t="s">
        <v>414</v>
      </c>
      <c r="K327" s="522" t="s">
        <v>49</v>
      </c>
      <c r="L327" s="536">
        <v>140</v>
      </c>
      <c r="M327" s="537">
        <v>0</v>
      </c>
      <c r="N327" s="536">
        <f>L327*(1+M327/100)</f>
        <v>140</v>
      </c>
      <c r="O327" s="537"/>
      <c r="P327" s="458">
        <f>N327*O327</f>
        <v>0</v>
      </c>
    </row>
    <row r="328" spans="6:16" ht="33.75">
      <c r="F328" s="263"/>
      <c r="G328" s="264"/>
      <c r="H328" s="264"/>
      <c r="I328" s="264"/>
      <c r="J328" s="571" t="s">
        <v>978</v>
      </c>
      <c r="K328" s="264"/>
      <c r="L328" s="266">
        <v>140</v>
      </c>
      <c r="M328" s="267"/>
      <c r="N328" s="268"/>
      <c r="O328" s="267"/>
      <c r="P328" s="269"/>
    </row>
    <row r="329" spans="6:16">
      <c r="F329" s="521">
        <v>2</v>
      </c>
      <c r="G329" s="522" t="s">
        <v>162</v>
      </c>
      <c r="H329" s="523" t="s">
        <v>742</v>
      </c>
      <c r="I329" s="523"/>
      <c r="J329" s="568" t="s">
        <v>743</v>
      </c>
      <c r="K329" s="522" t="s">
        <v>49</v>
      </c>
      <c r="L329" s="536">
        <v>436</v>
      </c>
      <c r="M329" s="537">
        <v>0</v>
      </c>
      <c r="N329" s="536">
        <f>L329*(1+M329/100)</f>
        <v>436</v>
      </c>
      <c r="O329" s="537"/>
      <c r="P329" s="458">
        <f>N329*O329</f>
        <v>0</v>
      </c>
    </row>
    <row r="330" spans="6:16" ht="33.75">
      <c r="F330" s="263"/>
      <c r="G330" s="264"/>
      <c r="H330" s="264"/>
      <c r="I330" s="264"/>
      <c r="J330" s="571" t="s">
        <v>979</v>
      </c>
      <c r="K330" s="264"/>
      <c r="L330" s="266">
        <v>198</v>
      </c>
      <c r="M330" s="267"/>
      <c r="N330" s="268"/>
      <c r="O330" s="267"/>
      <c r="P330" s="269"/>
    </row>
    <row r="331" spans="6:16" ht="33.75">
      <c r="F331" s="263"/>
      <c r="G331" s="264"/>
      <c r="H331" s="264"/>
      <c r="I331" s="264"/>
      <c r="J331" s="571" t="s">
        <v>980</v>
      </c>
      <c r="K331" s="264"/>
      <c r="L331" s="266">
        <v>184</v>
      </c>
      <c r="M331" s="267"/>
      <c r="N331" s="268"/>
      <c r="O331" s="267"/>
      <c r="P331" s="269"/>
    </row>
    <row r="332" spans="6:16">
      <c r="F332" s="263"/>
      <c r="G332" s="264"/>
      <c r="H332" s="264"/>
      <c r="I332" s="264"/>
      <c r="J332" s="571" t="s">
        <v>981</v>
      </c>
      <c r="K332" s="264"/>
      <c r="L332" s="266">
        <v>54</v>
      </c>
      <c r="M332" s="267"/>
      <c r="N332" s="268"/>
      <c r="O332" s="267"/>
      <c r="P332" s="269"/>
    </row>
    <row r="333" spans="6:16">
      <c r="F333" s="521">
        <v>3</v>
      </c>
      <c r="G333" s="522" t="s">
        <v>162</v>
      </c>
      <c r="H333" s="523" t="s">
        <v>416</v>
      </c>
      <c r="I333" s="523"/>
      <c r="J333" s="568" t="s">
        <v>417</v>
      </c>
      <c r="K333" s="522" t="s">
        <v>49</v>
      </c>
      <c r="L333" s="536">
        <v>151</v>
      </c>
      <c r="M333" s="537">
        <v>0</v>
      </c>
      <c r="N333" s="536">
        <f>L333*(1+M333/100)</f>
        <v>151</v>
      </c>
      <c r="O333" s="537"/>
      <c r="P333" s="458">
        <f>N333*O333</f>
        <v>0</v>
      </c>
    </row>
    <row r="334" spans="6:16">
      <c r="F334" s="263"/>
      <c r="G334" s="264"/>
      <c r="H334" s="264"/>
      <c r="I334" s="264"/>
      <c r="J334" s="571" t="s">
        <v>982</v>
      </c>
      <c r="K334" s="264"/>
      <c r="L334" s="266">
        <v>101</v>
      </c>
      <c r="M334" s="267"/>
      <c r="N334" s="268"/>
      <c r="O334" s="267"/>
      <c r="P334" s="269"/>
    </row>
    <row r="335" spans="6:16">
      <c r="F335" s="263"/>
      <c r="G335" s="264"/>
      <c r="H335" s="264"/>
      <c r="I335" s="264"/>
      <c r="J335" s="571" t="s">
        <v>983</v>
      </c>
      <c r="K335" s="264"/>
      <c r="L335" s="266">
        <v>50</v>
      </c>
      <c r="M335" s="267"/>
      <c r="N335" s="268"/>
      <c r="O335" s="267"/>
      <c r="P335" s="269"/>
    </row>
    <row r="336" spans="6:16">
      <c r="F336" s="521">
        <v>4</v>
      </c>
      <c r="G336" s="522" t="s">
        <v>162</v>
      </c>
      <c r="H336" s="523" t="s">
        <v>984</v>
      </c>
      <c r="I336" s="523"/>
      <c r="J336" s="568" t="s">
        <v>985</v>
      </c>
      <c r="K336" s="522" t="s">
        <v>49</v>
      </c>
      <c r="L336" s="536">
        <v>60</v>
      </c>
      <c r="M336" s="537">
        <v>0</v>
      </c>
      <c r="N336" s="536">
        <f>L336*(1+M336/100)</f>
        <v>60</v>
      </c>
      <c r="O336" s="537"/>
      <c r="P336" s="458">
        <f>N336*O336</f>
        <v>0</v>
      </c>
    </row>
    <row r="337" spans="6:16">
      <c r="F337" s="263"/>
      <c r="G337" s="264"/>
      <c r="H337" s="264"/>
      <c r="I337" s="264"/>
      <c r="J337" s="571" t="s">
        <v>986</v>
      </c>
      <c r="K337" s="264"/>
      <c r="L337" s="266">
        <v>36</v>
      </c>
      <c r="M337" s="267"/>
      <c r="N337" s="268"/>
      <c r="O337" s="267"/>
      <c r="P337" s="269"/>
    </row>
    <row r="338" spans="6:16">
      <c r="F338" s="263"/>
      <c r="G338" s="264"/>
      <c r="H338" s="264"/>
      <c r="I338" s="264"/>
      <c r="J338" s="571" t="s">
        <v>987</v>
      </c>
      <c r="K338" s="264"/>
      <c r="L338" s="266">
        <v>24</v>
      </c>
      <c r="M338" s="267"/>
      <c r="N338" s="268"/>
      <c r="O338" s="267"/>
      <c r="P338" s="269"/>
    </row>
    <row r="339" spans="6:16">
      <c r="F339" s="521">
        <v>5</v>
      </c>
      <c r="G339" s="522" t="s">
        <v>162</v>
      </c>
      <c r="H339" s="523" t="s">
        <v>419</v>
      </c>
      <c r="I339" s="523"/>
      <c r="J339" s="568" t="s">
        <v>420</v>
      </c>
      <c r="K339" s="522" t="s">
        <v>49</v>
      </c>
      <c r="L339" s="536">
        <v>327</v>
      </c>
      <c r="M339" s="537">
        <v>0</v>
      </c>
      <c r="N339" s="536">
        <f>L339*(1+M339/100)</f>
        <v>327</v>
      </c>
      <c r="O339" s="537"/>
      <c r="P339" s="458">
        <f>N339*O339</f>
        <v>0</v>
      </c>
    </row>
    <row r="340" spans="6:16">
      <c r="F340" s="263"/>
      <c r="G340" s="264"/>
      <c r="H340" s="264"/>
      <c r="I340" s="264"/>
      <c r="J340" s="571" t="s">
        <v>988</v>
      </c>
      <c r="K340" s="264"/>
      <c r="L340" s="266">
        <v>117</v>
      </c>
      <c r="M340" s="267"/>
      <c r="N340" s="268"/>
      <c r="O340" s="267"/>
      <c r="P340" s="269"/>
    </row>
    <row r="341" spans="6:16" ht="22.5">
      <c r="F341" s="263"/>
      <c r="G341" s="264"/>
      <c r="H341" s="264"/>
      <c r="I341" s="264"/>
      <c r="J341" s="571" t="s">
        <v>989</v>
      </c>
      <c r="K341" s="264"/>
      <c r="L341" s="266">
        <v>210</v>
      </c>
      <c r="M341" s="267"/>
      <c r="N341" s="268"/>
      <c r="O341" s="267"/>
      <c r="P341" s="269"/>
    </row>
    <row r="342" spans="6:16" ht="24">
      <c r="F342" s="521">
        <v>6</v>
      </c>
      <c r="G342" s="522" t="s">
        <v>162</v>
      </c>
      <c r="H342" s="523" t="s">
        <v>427</v>
      </c>
      <c r="I342" s="523"/>
      <c r="J342" s="568" t="s">
        <v>428</v>
      </c>
      <c r="K342" s="522" t="s">
        <v>46</v>
      </c>
      <c r="L342" s="536">
        <v>261.17956656346752</v>
      </c>
      <c r="M342" s="537"/>
      <c r="N342" s="536">
        <f>L342*(1+M342/100)</f>
        <v>261.17956656346752</v>
      </c>
      <c r="O342" s="537"/>
      <c r="P342" s="458">
        <f>N342*O342</f>
        <v>0</v>
      </c>
    </row>
    <row r="343" spans="6:16">
      <c r="F343" s="263"/>
      <c r="G343" s="264"/>
      <c r="H343" s="264"/>
      <c r="I343" s="264"/>
      <c r="J343" s="571" t="s">
        <v>990</v>
      </c>
      <c r="K343" s="264"/>
      <c r="L343" s="266">
        <v>42</v>
      </c>
      <c r="M343" s="267"/>
      <c r="N343" s="268"/>
      <c r="O343" s="267"/>
      <c r="P343" s="269"/>
    </row>
    <row r="344" spans="6:16">
      <c r="F344" s="263"/>
      <c r="G344" s="264"/>
      <c r="H344" s="264"/>
      <c r="I344" s="264"/>
      <c r="J344" s="571" t="s">
        <v>991</v>
      </c>
      <c r="K344" s="264"/>
      <c r="L344" s="266">
        <v>59.4</v>
      </c>
      <c r="M344" s="267"/>
      <c r="N344" s="268"/>
      <c r="O344" s="267"/>
      <c r="P344" s="269"/>
    </row>
    <row r="345" spans="6:16">
      <c r="F345" s="263"/>
      <c r="G345" s="264"/>
      <c r="H345" s="264"/>
      <c r="I345" s="264"/>
      <c r="J345" s="571" t="s">
        <v>992</v>
      </c>
      <c r="K345" s="264"/>
      <c r="L345" s="266">
        <v>73.600000000000009</v>
      </c>
      <c r="M345" s="267"/>
      <c r="N345" s="268"/>
      <c r="O345" s="267"/>
      <c r="P345" s="269"/>
    </row>
    <row r="346" spans="6:16">
      <c r="F346" s="263"/>
      <c r="G346" s="264"/>
      <c r="H346" s="264"/>
      <c r="I346" s="264"/>
      <c r="J346" s="571" t="s">
        <v>993</v>
      </c>
      <c r="K346" s="264"/>
      <c r="L346" s="266">
        <v>21.6</v>
      </c>
      <c r="M346" s="267"/>
      <c r="N346" s="268"/>
      <c r="O346" s="267"/>
      <c r="P346" s="269"/>
    </row>
    <row r="347" spans="6:16">
      <c r="F347" s="263"/>
      <c r="G347" s="264"/>
      <c r="H347" s="264"/>
      <c r="I347" s="264"/>
      <c r="J347" s="571" t="s">
        <v>994</v>
      </c>
      <c r="K347" s="264"/>
      <c r="L347" s="266">
        <v>40.4</v>
      </c>
      <c r="M347" s="267"/>
      <c r="N347" s="268"/>
      <c r="O347" s="267"/>
      <c r="P347" s="269"/>
    </row>
    <row r="348" spans="6:16">
      <c r="F348" s="263"/>
      <c r="G348" s="264"/>
      <c r="H348" s="264"/>
      <c r="I348" s="264"/>
      <c r="J348" s="571" t="s">
        <v>995</v>
      </c>
      <c r="K348" s="264"/>
      <c r="L348" s="266">
        <v>14.705882352941178</v>
      </c>
      <c r="M348" s="267"/>
      <c r="N348" s="268"/>
      <c r="O348" s="267"/>
      <c r="P348" s="269"/>
    </row>
    <row r="349" spans="6:16">
      <c r="F349" s="263"/>
      <c r="G349" s="264"/>
      <c r="H349" s="264"/>
      <c r="I349" s="264"/>
      <c r="J349" s="571" t="s">
        <v>996</v>
      </c>
      <c r="K349" s="264"/>
      <c r="L349" s="266">
        <v>9.4736842105263168</v>
      </c>
      <c r="M349" s="267"/>
      <c r="N349" s="268"/>
      <c r="O349" s="267"/>
      <c r="P349" s="269"/>
    </row>
    <row r="350" spans="6:16" ht="24">
      <c r="F350" s="521">
        <v>7</v>
      </c>
      <c r="G350" s="522" t="s">
        <v>162</v>
      </c>
      <c r="H350" s="523" t="s">
        <v>431</v>
      </c>
      <c r="I350" s="523"/>
      <c r="J350" s="568" t="s">
        <v>432</v>
      </c>
      <c r="K350" s="522" t="s">
        <v>46</v>
      </c>
      <c r="L350" s="536">
        <v>87.75</v>
      </c>
      <c r="M350" s="537"/>
      <c r="N350" s="536">
        <f>L350*(1+M350/100)</f>
        <v>87.75</v>
      </c>
      <c r="O350" s="537"/>
      <c r="P350" s="458">
        <f>N350*O350</f>
        <v>0</v>
      </c>
    </row>
    <row r="351" spans="6:16">
      <c r="F351" s="263"/>
      <c r="G351" s="264"/>
      <c r="H351" s="264"/>
      <c r="I351" s="264"/>
      <c r="J351" s="571" t="s">
        <v>997</v>
      </c>
      <c r="K351" s="264"/>
      <c r="L351" s="266">
        <v>6</v>
      </c>
      <c r="M351" s="267"/>
      <c r="N351" s="268"/>
      <c r="O351" s="267"/>
      <c r="P351" s="269"/>
    </row>
    <row r="352" spans="6:16">
      <c r="F352" s="263"/>
      <c r="G352" s="264"/>
      <c r="H352" s="264"/>
      <c r="I352" s="264"/>
      <c r="J352" s="571" t="s">
        <v>998</v>
      </c>
      <c r="K352" s="264"/>
      <c r="L352" s="266">
        <v>29.25</v>
      </c>
      <c r="M352" s="267"/>
      <c r="N352" s="268"/>
      <c r="O352" s="267"/>
      <c r="P352" s="269"/>
    </row>
    <row r="353" spans="6:16">
      <c r="F353" s="263"/>
      <c r="G353" s="264"/>
      <c r="H353" s="264"/>
      <c r="I353" s="264"/>
      <c r="J353" s="571" t="s">
        <v>999</v>
      </c>
      <c r="K353" s="264"/>
      <c r="L353" s="266">
        <v>52.5</v>
      </c>
      <c r="M353" s="267"/>
      <c r="N353" s="268"/>
      <c r="O353" s="267"/>
      <c r="P353" s="269"/>
    </row>
    <row r="354" spans="6:16">
      <c r="F354" s="521">
        <v>8</v>
      </c>
      <c r="G354" s="522" t="s">
        <v>162</v>
      </c>
      <c r="H354" s="523" t="s">
        <v>425</v>
      </c>
      <c r="I354" s="523"/>
      <c r="J354" s="568" t="s">
        <v>426</v>
      </c>
      <c r="K354" s="522" t="s">
        <v>46</v>
      </c>
      <c r="L354" s="536">
        <v>7</v>
      </c>
      <c r="M354" s="537"/>
      <c r="N354" s="536">
        <f>L354*(1+M354/100)</f>
        <v>7</v>
      </c>
      <c r="O354" s="537"/>
      <c r="P354" s="458">
        <f>N354*O354</f>
        <v>0</v>
      </c>
    </row>
    <row r="355" spans="6:16" ht="24">
      <c r="F355" s="521">
        <v>9</v>
      </c>
      <c r="G355" s="522" t="s">
        <v>162</v>
      </c>
      <c r="H355" s="523" t="s">
        <v>435</v>
      </c>
      <c r="I355" s="523"/>
      <c r="J355" s="568" t="s">
        <v>436</v>
      </c>
      <c r="K355" s="522" t="s">
        <v>47</v>
      </c>
      <c r="L355" s="536">
        <v>7.3794985681114547</v>
      </c>
      <c r="M355" s="537">
        <v>0</v>
      </c>
      <c r="N355" s="536">
        <f>L355*(1+M355/100)</f>
        <v>7.3794985681114547</v>
      </c>
      <c r="O355" s="537"/>
      <c r="P355" s="458">
        <f>N355*O355</f>
        <v>0</v>
      </c>
    </row>
    <row r="356" spans="6:16">
      <c r="F356" s="521">
        <v>10</v>
      </c>
      <c r="G356" s="522" t="s">
        <v>162</v>
      </c>
      <c r="H356" s="523" t="s">
        <v>70</v>
      </c>
      <c r="I356" s="523"/>
      <c r="J356" s="568" t="s">
        <v>1000</v>
      </c>
      <c r="K356" s="522" t="s">
        <v>49</v>
      </c>
      <c r="L356" s="536">
        <v>317</v>
      </c>
      <c r="M356" s="537">
        <v>0</v>
      </c>
      <c r="N356" s="536">
        <v>309</v>
      </c>
      <c r="O356" s="537"/>
      <c r="P356" s="458">
        <f>N356*O356</f>
        <v>0</v>
      </c>
    </row>
    <row r="357" spans="6:16" ht="56.25">
      <c r="F357" s="263"/>
      <c r="G357" s="264"/>
      <c r="H357" s="264"/>
      <c r="I357" s="264"/>
      <c r="J357" s="571" t="s">
        <v>1001</v>
      </c>
      <c r="K357" s="264"/>
      <c r="L357" s="266">
        <v>259</v>
      </c>
      <c r="M357" s="267"/>
      <c r="N357" s="268"/>
      <c r="O357" s="267"/>
      <c r="P357" s="269"/>
    </row>
    <row r="358" spans="6:16">
      <c r="F358" s="263"/>
      <c r="G358" s="264"/>
      <c r="H358" s="264"/>
      <c r="I358" s="264"/>
      <c r="J358" s="571" t="s">
        <v>1984</v>
      </c>
      <c r="K358" s="264"/>
      <c r="L358" s="266">
        <v>58</v>
      </c>
      <c r="M358" s="267"/>
      <c r="N358" s="268"/>
      <c r="O358" s="267"/>
      <c r="P358" s="269"/>
    </row>
    <row r="359" spans="6:16">
      <c r="F359" s="521">
        <v>11</v>
      </c>
      <c r="G359" s="522" t="s">
        <v>162</v>
      </c>
      <c r="H359" s="523" t="s">
        <v>71</v>
      </c>
      <c r="I359" s="523"/>
      <c r="J359" s="568" t="s">
        <v>1002</v>
      </c>
      <c r="K359" s="522" t="s">
        <v>49</v>
      </c>
      <c r="L359" s="536">
        <v>140</v>
      </c>
      <c r="M359" s="537">
        <v>0</v>
      </c>
      <c r="N359" s="536">
        <f>L359*(1+M359/100)</f>
        <v>140</v>
      </c>
      <c r="O359" s="537"/>
      <c r="P359" s="458">
        <f>N359*O359</f>
        <v>0</v>
      </c>
    </row>
    <row r="360" spans="6:16" ht="33.75">
      <c r="F360" s="263"/>
      <c r="G360" s="264"/>
      <c r="H360" s="264"/>
      <c r="I360" s="264"/>
      <c r="J360" s="571" t="s">
        <v>1003</v>
      </c>
      <c r="K360" s="264"/>
      <c r="L360" s="266">
        <v>138</v>
      </c>
      <c r="M360" s="267"/>
      <c r="N360" s="268"/>
      <c r="O360" s="267"/>
      <c r="P360" s="269"/>
    </row>
    <row r="361" spans="6:16">
      <c r="F361" s="263"/>
      <c r="G361" s="264"/>
      <c r="H361" s="264"/>
      <c r="I361" s="264"/>
      <c r="J361" s="571" t="s">
        <v>925</v>
      </c>
      <c r="K361" s="264"/>
      <c r="L361" s="266">
        <v>2</v>
      </c>
      <c r="M361" s="267"/>
      <c r="N361" s="268"/>
      <c r="O361" s="267"/>
      <c r="P361" s="269"/>
    </row>
    <row r="362" spans="6:16">
      <c r="F362" s="521">
        <v>12</v>
      </c>
      <c r="G362" s="522" t="s">
        <v>162</v>
      </c>
      <c r="H362" s="523" t="s">
        <v>72</v>
      </c>
      <c r="I362" s="523"/>
      <c r="J362" s="568" t="s">
        <v>693</v>
      </c>
      <c r="K362" s="522" t="s">
        <v>49</v>
      </c>
      <c r="L362" s="536">
        <v>183</v>
      </c>
      <c r="M362" s="537">
        <v>0</v>
      </c>
      <c r="N362" s="536">
        <v>180</v>
      </c>
      <c r="O362" s="537"/>
      <c r="P362" s="458">
        <f>N362*O362</f>
        <v>0</v>
      </c>
    </row>
    <row r="363" spans="6:16">
      <c r="F363" s="263"/>
      <c r="G363" s="264"/>
      <c r="H363" s="264"/>
      <c r="I363" s="264"/>
      <c r="J363" s="571" t="s">
        <v>1004</v>
      </c>
      <c r="K363" s="264"/>
      <c r="L363" s="266">
        <v>25</v>
      </c>
      <c r="M363" s="267"/>
      <c r="N363" s="268"/>
      <c r="O363" s="267"/>
      <c r="P363" s="269"/>
    </row>
    <row r="364" spans="6:16" ht="33.75">
      <c r="F364" s="263"/>
      <c r="G364" s="264"/>
      <c r="H364" s="264"/>
      <c r="I364" s="264"/>
      <c r="J364" s="571" t="s">
        <v>1985</v>
      </c>
      <c r="K364" s="264"/>
      <c r="L364" s="266">
        <v>158</v>
      </c>
      <c r="M364" s="267"/>
      <c r="N364" s="268"/>
      <c r="O364" s="267"/>
      <c r="P364" s="269"/>
    </row>
    <row r="365" spans="6:16">
      <c r="F365" s="521">
        <v>13</v>
      </c>
      <c r="G365" s="522" t="s">
        <v>162</v>
      </c>
      <c r="H365" s="523" t="s">
        <v>73</v>
      </c>
      <c r="I365" s="523"/>
      <c r="J365" s="568" t="s">
        <v>694</v>
      </c>
      <c r="K365" s="522" t="s">
        <v>49</v>
      </c>
      <c r="L365" s="536">
        <v>182</v>
      </c>
      <c r="M365" s="537">
        <v>0</v>
      </c>
      <c r="N365" s="536">
        <f>L365*(1+M365/100)</f>
        <v>182</v>
      </c>
      <c r="O365" s="537"/>
      <c r="P365" s="458">
        <f>N365*O365</f>
        <v>0</v>
      </c>
    </row>
    <row r="366" spans="6:16">
      <c r="F366" s="263"/>
      <c r="G366" s="264"/>
      <c r="H366" s="264"/>
      <c r="I366" s="264"/>
      <c r="J366" s="571" t="s">
        <v>1005</v>
      </c>
      <c r="K366" s="264"/>
      <c r="L366" s="266">
        <v>65</v>
      </c>
      <c r="M366" s="267"/>
      <c r="N366" s="268"/>
      <c r="O366" s="267"/>
      <c r="P366" s="269"/>
    </row>
    <row r="367" spans="6:16" ht="22.5">
      <c r="F367" s="263"/>
      <c r="G367" s="264"/>
      <c r="H367" s="264"/>
      <c r="I367" s="264"/>
      <c r="J367" s="571" t="s">
        <v>929</v>
      </c>
      <c r="K367" s="264"/>
      <c r="L367" s="266">
        <v>117</v>
      </c>
      <c r="M367" s="267"/>
      <c r="N367" s="268"/>
      <c r="O367" s="267"/>
      <c r="P367" s="269"/>
    </row>
    <row r="368" spans="6:16">
      <c r="F368" s="521">
        <v>14</v>
      </c>
      <c r="G368" s="522" t="s">
        <v>162</v>
      </c>
      <c r="H368" s="523" t="s">
        <v>74</v>
      </c>
      <c r="I368" s="523"/>
      <c r="J368" s="568" t="s">
        <v>1006</v>
      </c>
      <c r="K368" s="522" t="s">
        <v>49</v>
      </c>
      <c r="L368" s="536">
        <v>50</v>
      </c>
      <c r="M368" s="537">
        <v>0</v>
      </c>
      <c r="N368" s="536">
        <f>L368*(1+M368/100)</f>
        <v>50</v>
      </c>
      <c r="O368" s="537"/>
      <c r="P368" s="458">
        <f>N368*O368</f>
        <v>0</v>
      </c>
    </row>
    <row r="369" spans="6:16">
      <c r="F369" s="263"/>
      <c r="G369" s="264"/>
      <c r="H369" s="264"/>
      <c r="I369" s="264"/>
      <c r="J369" s="571" t="s">
        <v>1007</v>
      </c>
      <c r="K369" s="264"/>
      <c r="L369" s="266">
        <v>42</v>
      </c>
      <c r="M369" s="267"/>
      <c r="N369" s="268"/>
      <c r="O369" s="267"/>
      <c r="P369" s="269"/>
    </row>
    <row r="370" spans="6:16">
      <c r="F370" s="263"/>
      <c r="G370" s="264"/>
      <c r="H370" s="264"/>
      <c r="I370" s="264"/>
      <c r="J370" s="571" t="s">
        <v>940</v>
      </c>
      <c r="K370" s="264"/>
      <c r="L370" s="266">
        <v>8</v>
      </c>
      <c r="M370" s="267"/>
      <c r="N370" s="268"/>
      <c r="O370" s="267"/>
      <c r="P370" s="269"/>
    </row>
    <row r="371" spans="6:16">
      <c r="F371" s="521">
        <v>15</v>
      </c>
      <c r="G371" s="522" t="s">
        <v>162</v>
      </c>
      <c r="H371" s="523" t="s">
        <v>75</v>
      </c>
      <c r="I371" s="523"/>
      <c r="J371" s="568" t="s">
        <v>1008</v>
      </c>
      <c r="K371" s="522" t="s">
        <v>49</v>
      </c>
      <c r="L371" s="536">
        <v>170</v>
      </c>
      <c r="M371" s="537">
        <v>0</v>
      </c>
      <c r="N371" s="536">
        <v>164</v>
      </c>
      <c r="O371" s="537"/>
      <c r="P371" s="458">
        <f>N371*O371</f>
        <v>0</v>
      </c>
    </row>
    <row r="372" spans="6:16" ht="22.5">
      <c r="F372" s="263"/>
      <c r="G372" s="264"/>
      <c r="H372" s="264"/>
      <c r="I372" s="264"/>
      <c r="J372" s="571" t="s">
        <v>1009</v>
      </c>
      <c r="K372" s="264"/>
      <c r="L372" s="266">
        <v>151</v>
      </c>
      <c r="M372" s="267"/>
      <c r="N372" s="268"/>
      <c r="O372" s="267"/>
      <c r="P372" s="269"/>
    </row>
    <row r="373" spans="6:16">
      <c r="F373" s="263"/>
      <c r="G373" s="264"/>
      <c r="H373" s="264"/>
      <c r="I373" s="264"/>
      <c r="J373" s="571" t="s">
        <v>1981</v>
      </c>
      <c r="K373" s="264"/>
      <c r="L373" s="266">
        <v>19</v>
      </c>
      <c r="M373" s="267"/>
      <c r="N373" s="268"/>
      <c r="O373" s="267"/>
      <c r="P373" s="269"/>
    </row>
    <row r="374" spans="6:16">
      <c r="F374" s="521">
        <v>16</v>
      </c>
      <c r="G374" s="522" t="s">
        <v>162</v>
      </c>
      <c r="H374" s="523" t="s">
        <v>1010</v>
      </c>
      <c r="I374" s="523"/>
      <c r="J374" s="568" t="s">
        <v>1011</v>
      </c>
      <c r="K374" s="522" t="s">
        <v>49</v>
      </c>
      <c r="L374" s="536">
        <v>74</v>
      </c>
      <c r="M374" s="537">
        <v>0</v>
      </c>
      <c r="N374" s="536">
        <f>L374*(1+M374/100)</f>
        <v>74</v>
      </c>
      <c r="O374" s="537"/>
      <c r="P374" s="458">
        <f>N374*O374</f>
        <v>0</v>
      </c>
    </row>
    <row r="375" spans="6:16">
      <c r="F375" s="263"/>
      <c r="G375" s="264"/>
      <c r="H375" s="264"/>
      <c r="I375" s="264"/>
      <c r="J375" s="571" t="s">
        <v>947</v>
      </c>
      <c r="K375" s="264"/>
      <c r="L375" s="266">
        <v>74</v>
      </c>
      <c r="M375" s="267"/>
      <c r="N375" s="268"/>
      <c r="O375" s="267"/>
      <c r="P375" s="269"/>
    </row>
    <row r="376" spans="6:16">
      <c r="F376" s="521">
        <v>17</v>
      </c>
      <c r="G376" s="522" t="s">
        <v>162</v>
      </c>
      <c r="H376" s="523" t="s">
        <v>96</v>
      </c>
      <c r="I376" s="523"/>
      <c r="J376" s="568" t="s">
        <v>1012</v>
      </c>
      <c r="K376" s="522" t="s">
        <v>49</v>
      </c>
      <c r="L376" s="536">
        <v>178</v>
      </c>
      <c r="M376" s="537">
        <v>0</v>
      </c>
      <c r="N376" s="536">
        <v>168</v>
      </c>
      <c r="O376" s="537"/>
      <c r="P376" s="458">
        <f>N376*O376</f>
        <v>0</v>
      </c>
    </row>
    <row r="377" spans="6:16" ht="22.5">
      <c r="F377" s="263"/>
      <c r="G377" s="264"/>
      <c r="H377" s="264"/>
      <c r="I377" s="264"/>
      <c r="J377" s="571" t="s">
        <v>1986</v>
      </c>
      <c r="K377" s="264"/>
      <c r="L377" s="266">
        <v>178</v>
      </c>
      <c r="M377" s="267"/>
      <c r="N377" s="268"/>
      <c r="O377" s="267"/>
      <c r="P377" s="269"/>
    </row>
    <row r="378" spans="6:16">
      <c r="F378" s="521">
        <v>18</v>
      </c>
      <c r="G378" s="522" t="s">
        <v>162</v>
      </c>
      <c r="H378" s="523" t="s">
        <v>76</v>
      </c>
      <c r="I378" s="523"/>
      <c r="J378" s="568" t="s">
        <v>449</v>
      </c>
      <c r="K378" s="522" t="s">
        <v>49</v>
      </c>
      <c r="L378" s="536">
        <v>869</v>
      </c>
      <c r="M378" s="537"/>
      <c r="N378" s="536">
        <v>858</v>
      </c>
      <c r="O378" s="537"/>
      <c r="P378" s="458">
        <f>N378*O378</f>
        <v>0</v>
      </c>
    </row>
    <row r="379" spans="6:16">
      <c r="F379" s="263"/>
      <c r="G379" s="264"/>
      <c r="H379" s="264"/>
      <c r="I379" s="264"/>
      <c r="J379" s="571" t="s">
        <v>1987</v>
      </c>
      <c r="K379" s="264"/>
      <c r="L379" s="266">
        <v>256</v>
      </c>
      <c r="M379" s="267"/>
      <c r="N379" s="268"/>
      <c r="O379" s="267"/>
      <c r="P379" s="269"/>
    </row>
    <row r="380" spans="6:16">
      <c r="F380" s="263"/>
      <c r="G380" s="264"/>
      <c r="H380" s="264"/>
      <c r="I380" s="264"/>
      <c r="J380" s="571" t="s">
        <v>1013</v>
      </c>
      <c r="K380" s="264"/>
      <c r="L380" s="266">
        <v>138</v>
      </c>
      <c r="M380" s="267"/>
      <c r="N380" s="268"/>
      <c r="O380" s="267"/>
      <c r="P380" s="269"/>
    </row>
    <row r="381" spans="6:16">
      <c r="F381" s="263"/>
      <c r="G381" s="264"/>
      <c r="H381" s="264"/>
      <c r="I381" s="264"/>
      <c r="J381" s="571" t="s">
        <v>1988</v>
      </c>
      <c r="K381" s="264"/>
      <c r="L381" s="266">
        <v>25</v>
      </c>
      <c r="M381" s="267"/>
      <c r="N381" s="268"/>
      <c r="O381" s="267"/>
      <c r="P381" s="269"/>
    </row>
    <row r="382" spans="6:16">
      <c r="F382" s="263"/>
      <c r="G382" s="264"/>
      <c r="H382" s="264"/>
      <c r="I382" s="264"/>
      <c r="J382" s="571" t="s">
        <v>1014</v>
      </c>
      <c r="K382" s="264"/>
      <c r="L382" s="266">
        <v>65</v>
      </c>
      <c r="M382" s="267"/>
      <c r="N382" s="268"/>
      <c r="O382" s="267"/>
      <c r="P382" s="269"/>
    </row>
    <row r="383" spans="6:16">
      <c r="F383" s="263"/>
      <c r="G383" s="264"/>
      <c r="H383" s="264"/>
      <c r="I383" s="264"/>
      <c r="J383" s="571" t="s">
        <v>1015</v>
      </c>
      <c r="K383" s="264"/>
      <c r="L383" s="266">
        <v>42</v>
      </c>
      <c r="M383" s="267"/>
      <c r="N383" s="268"/>
      <c r="O383" s="267"/>
      <c r="P383" s="269"/>
    </row>
    <row r="384" spans="6:16">
      <c r="F384" s="263"/>
      <c r="G384" s="264"/>
      <c r="H384" s="264"/>
      <c r="I384" s="264"/>
      <c r="J384" s="571" t="s">
        <v>932</v>
      </c>
      <c r="K384" s="264"/>
      <c r="L384" s="266">
        <v>526</v>
      </c>
      <c r="M384" s="267"/>
      <c r="N384" s="268"/>
      <c r="O384" s="267"/>
      <c r="P384" s="269"/>
    </row>
    <row r="385" spans="6:16">
      <c r="F385" s="263"/>
      <c r="G385" s="264"/>
      <c r="H385" s="264"/>
      <c r="I385" s="264"/>
      <c r="J385" s="571" t="s">
        <v>1016</v>
      </c>
      <c r="K385" s="264"/>
      <c r="L385" s="266">
        <v>58</v>
      </c>
      <c r="M385" s="267"/>
      <c r="N385" s="268"/>
      <c r="O385" s="267"/>
      <c r="P385" s="269"/>
    </row>
    <row r="386" spans="6:16">
      <c r="F386" s="263"/>
      <c r="G386" s="264"/>
      <c r="H386" s="264"/>
      <c r="I386" s="264"/>
      <c r="J386" s="571" t="s">
        <v>1017</v>
      </c>
      <c r="K386" s="264"/>
      <c r="L386" s="266">
        <v>2</v>
      </c>
      <c r="M386" s="267"/>
      <c r="N386" s="268"/>
      <c r="O386" s="267"/>
      <c r="P386" s="269"/>
    </row>
    <row r="387" spans="6:16">
      <c r="F387" s="263"/>
      <c r="G387" s="264"/>
      <c r="H387" s="264"/>
      <c r="I387" s="264"/>
      <c r="J387" s="571" t="s">
        <v>1018</v>
      </c>
      <c r="K387" s="264"/>
      <c r="L387" s="266">
        <v>158</v>
      </c>
      <c r="M387" s="267"/>
      <c r="N387" s="268"/>
      <c r="O387" s="267"/>
      <c r="P387" s="269"/>
    </row>
    <row r="388" spans="6:16">
      <c r="F388" s="263"/>
      <c r="G388" s="264"/>
      <c r="H388" s="264"/>
      <c r="I388" s="264"/>
      <c r="J388" s="571" t="s">
        <v>1019</v>
      </c>
      <c r="K388" s="264"/>
      <c r="L388" s="266">
        <v>117</v>
      </c>
      <c r="M388" s="267"/>
      <c r="N388" s="268"/>
      <c r="O388" s="267"/>
      <c r="P388" s="269"/>
    </row>
    <row r="389" spans="6:16">
      <c r="F389" s="263"/>
      <c r="G389" s="264"/>
      <c r="H389" s="264"/>
      <c r="I389" s="264"/>
      <c r="J389" s="571" t="s">
        <v>1020</v>
      </c>
      <c r="K389" s="264"/>
      <c r="L389" s="266">
        <v>8</v>
      </c>
      <c r="M389" s="267"/>
      <c r="N389" s="268"/>
      <c r="O389" s="267"/>
      <c r="P389" s="269"/>
    </row>
    <row r="390" spans="6:16">
      <c r="F390" s="263"/>
      <c r="G390" s="264"/>
      <c r="H390" s="264"/>
      <c r="I390" s="264"/>
      <c r="J390" s="571" t="s">
        <v>934</v>
      </c>
      <c r="K390" s="264"/>
      <c r="L390" s="266">
        <v>343</v>
      </c>
      <c r="M390" s="267"/>
      <c r="N390" s="268"/>
      <c r="O390" s="267"/>
      <c r="P390" s="269"/>
    </row>
    <row r="391" spans="6:16">
      <c r="F391" s="521">
        <v>19</v>
      </c>
      <c r="G391" s="522" t="s">
        <v>162</v>
      </c>
      <c r="H391" s="523" t="s">
        <v>77</v>
      </c>
      <c r="I391" s="523"/>
      <c r="J391" s="568" t="s">
        <v>451</v>
      </c>
      <c r="K391" s="522" t="s">
        <v>49</v>
      </c>
      <c r="L391" s="536">
        <v>170</v>
      </c>
      <c r="M391" s="537"/>
      <c r="N391" s="536">
        <v>164</v>
      </c>
      <c r="O391" s="537"/>
      <c r="P391" s="458">
        <f>N391*O391</f>
        <v>0</v>
      </c>
    </row>
    <row r="392" spans="6:16">
      <c r="F392" s="263"/>
      <c r="G392" s="264"/>
      <c r="H392" s="264"/>
      <c r="I392" s="264"/>
      <c r="J392" s="571" t="s">
        <v>1021</v>
      </c>
      <c r="K392" s="264"/>
      <c r="L392" s="266">
        <v>151</v>
      </c>
      <c r="M392" s="267"/>
      <c r="N392" s="268"/>
      <c r="O392" s="267"/>
      <c r="P392" s="269"/>
    </row>
    <row r="393" spans="6:16">
      <c r="F393" s="263"/>
      <c r="G393" s="264"/>
      <c r="H393" s="264"/>
      <c r="I393" s="264"/>
      <c r="J393" s="571" t="s">
        <v>1989</v>
      </c>
      <c r="K393" s="264"/>
      <c r="L393" s="266">
        <v>19</v>
      </c>
      <c r="M393" s="267"/>
      <c r="N393" s="268"/>
      <c r="O393" s="267"/>
      <c r="P393" s="269"/>
    </row>
    <row r="394" spans="6:16">
      <c r="F394" s="521">
        <v>20</v>
      </c>
      <c r="G394" s="522" t="s">
        <v>162</v>
      </c>
      <c r="H394" s="523" t="s">
        <v>95</v>
      </c>
      <c r="I394" s="523"/>
      <c r="J394" s="568" t="s">
        <v>452</v>
      </c>
      <c r="K394" s="522" t="s">
        <v>49</v>
      </c>
      <c r="L394" s="536">
        <v>252</v>
      </c>
      <c r="M394" s="537"/>
      <c r="N394" s="536">
        <v>242</v>
      </c>
      <c r="O394" s="537"/>
      <c r="P394" s="458">
        <f>N394*O394</f>
        <v>0</v>
      </c>
    </row>
    <row r="395" spans="6:16">
      <c r="F395" s="263"/>
      <c r="G395" s="264"/>
      <c r="H395" s="264"/>
      <c r="I395" s="264"/>
      <c r="J395" s="571" t="s">
        <v>1022</v>
      </c>
      <c r="K395" s="264"/>
      <c r="L395" s="266">
        <v>74</v>
      </c>
      <c r="M395" s="267"/>
      <c r="N395" s="268"/>
      <c r="O395" s="267"/>
      <c r="P395" s="269"/>
    </row>
    <row r="396" spans="6:16">
      <c r="F396" s="263"/>
      <c r="G396" s="264"/>
      <c r="H396" s="264"/>
      <c r="I396" s="264"/>
      <c r="J396" s="571" t="s">
        <v>1990</v>
      </c>
      <c r="K396" s="264"/>
      <c r="L396" s="266">
        <v>178</v>
      </c>
      <c r="M396" s="267"/>
      <c r="N396" s="268"/>
      <c r="O396" s="267"/>
      <c r="P396" s="269"/>
    </row>
    <row r="397" spans="6:16">
      <c r="F397" s="263"/>
      <c r="G397" s="264"/>
      <c r="H397" s="264"/>
      <c r="I397" s="264"/>
      <c r="J397" s="571" t="s">
        <v>934</v>
      </c>
      <c r="K397" s="264"/>
      <c r="L397" s="266">
        <v>252</v>
      </c>
      <c r="M397" s="267"/>
      <c r="N397" s="268"/>
      <c r="O397" s="267"/>
      <c r="P397" s="269"/>
    </row>
    <row r="398" spans="6:16" ht="24">
      <c r="F398" s="521">
        <v>21</v>
      </c>
      <c r="G398" s="522" t="s">
        <v>162</v>
      </c>
      <c r="H398" s="523" t="s">
        <v>695</v>
      </c>
      <c r="I398" s="523"/>
      <c r="J398" s="568" t="s">
        <v>696</v>
      </c>
      <c r="K398" s="522" t="s">
        <v>46</v>
      </c>
      <c r="L398" s="536">
        <v>8</v>
      </c>
      <c r="M398" s="537">
        <v>0</v>
      </c>
      <c r="N398" s="536">
        <f>L398*(1+M398/100)</f>
        <v>8</v>
      </c>
      <c r="O398" s="537"/>
      <c r="P398" s="458">
        <f>N398*O398</f>
        <v>0</v>
      </c>
    </row>
    <row r="399" spans="6:16" ht="24">
      <c r="F399" s="521">
        <v>22</v>
      </c>
      <c r="G399" s="522" t="s">
        <v>162</v>
      </c>
      <c r="H399" s="523" t="s">
        <v>1023</v>
      </c>
      <c r="I399" s="523"/>
      <c r="J399" s="568" t="s">
        <v>1024</v>
      </c>
      <c r="K399" s="522" t="s">
        <v>46</v>
      </c>
      <c r="L399" s="536">
        <v>8</v>
      </c>
      <c r="M399" s="537">
        <v>0</v>
      </c>
      <c r="N399" s="536">
        <f>L399*(1+M399/100)</f>
        <v>8</v>
      </c>
      <c r="O399" s="537"/>
      <c r="P399" s="458">
        <f>N399*O399</f>
        <v>0</v>
      </c>
    </row>
    <row r="400" spans="6:16">
      <c r="F400" s="521">
        <v>23</v>
      </c>
      <c r="G400" s="522" t="s">
        <v>162</v>
      </c>
      <c r="H400" s="523" t="s">
        <v>78</v>
      </c>
      <c r="I400" s="523"/>
      <c r="J400" s="568" t="s">
        <v>453</v>
      </c>
      <c r="K400" s="522" t="s">
        <v>65</v>
      </c>
      <c r="L400" s="536">
        <v>3.19</v>
      </c>
      <c r="M400" s="537"/>
      <c r="N400" s="536">
        <f>L400*(1+M400/100)</f>
        <v>3.19</v>
      </c>
      <c r="O400" s="537"/>
      <c r="P400" s="458">
        <f>N400*O400</f>
        <v>0</v>
      </c>
    </row>
    <row r="401" spans="6:16">
      <c r="F401" s="273"/>
      <c r="G401" s="274"/>
      <c r="H401" s="274"/>
      <c r="I401" s="274"/>
      <c r="J401" s="275"/>
      <c r="K401" s="274"/>
      <c r="L401" s="276"/>
      <c r="M401" s="277"/>
      <c r="N401" s="276"/>
      <c r="O401" s="277"/>
      <c r="P401" s="278"/>
    </row>
    <row r="402" spans="6:16">
      <c r="F402" s="247"/>
      <c r="G402" s="232"/>
      <c r="H402" s="248"/>
      <c r="I402" s="248"/>
      <c r="J402" s="248" t="s">
        <v>454</v>
      </c>
      <c r="K402" s="232"/>
      <c r="L402" s="249"/>
      <c r="M402" s="250"/>
      <c r="N402" s="249"/>
      <c r="O402" s="250"/>
      <c r="P402" s="217">
        <f>SUBTOTAL(9,P403:P442)</f>
        <v>0</v>
      </c>
    </row>
    <row r="403" spans="6:16">
      <c r="F403" s="521">
        <v>1</v>
      </c>
      <c r="G403" s="522" t="s">
        <v>162</v>
      </c>
      <c r="H403" s="523" t="s">
        <v>461</v>
      </c>
      <c r="I403" s="523"/>
      <c r="J403" s="568" t="s">
        <v>462</v>
      </c>
      <c r="K403" s="522" t="s">
        <v>46</v>
      </c>
      <c r="L403" s="536">
        <v>60</v>
      </c>
      <c r="M403" s="537">
        <v>0</v>
      </c>
      <c r="N403" s="536">
        <f>L403*(1+M403/100)</f>
        <v>60</v>
      </c>
      <c r="O403" s="537"/>
      <c r="P403" s="458">
        <f>N403*O403</f>
        <v>0</v>
      </c>
    </row>
    <row r="404" spans="6:16">
      <c r="F404" s="263"/>
      <c r="G404" s="264"/>
      <c r="H404" s="264"/>
      <c r="I404" s="264"/>
      <c r="J404" s="571" t="s">
        <v>1025</v>
      </c>
      <c r="K404" s="264"/>
      <c r="L404" s="266">
        <v>30</v>
      </c>
      <c r="M404" s="267"/>
      <c r="N404" s="268"/>
      <c r="O404" s="267"/>
      <c r="P404" s="269"/>
    </row>
    <row r="405" spans="6:16">
      <c r="F405" s="263"/>
      <c r="G405" s="264"/>
      <c r="H405" s="264"/>
      <c r="I405" s="264"/>
      <c r="J405" s="571" t="s">
        <v>1026</v>
      </c>
      <c r="K405" s="264"/>
      <c r="L405" s="266">
        <v>30</v>
      </c>
      <c r="M405" s="267"/>
      <c r="N405" s="268"/>
      <c r="O405" s="267"/>
      <c r="P405" s="269"/>
    </row>
    <row r="406" spans="6:16">
      <c r="F406" s="521">
        <v>2</v>
      </c>
      <c r="G406" s="522" t="s">
        <v>162</v>
      </c>
      <c r="H406" s="523" t="s">
        <v>757</v>
      </c>
      <c r="I406" s="523"/>
      <c r="J406" s="568" t="s">
        <v>758</v>
      </c>
      <c r="K406" s="522" t="s">
        <v>46</v>
      </c>
      <c r="L406" s="536">
        <v>54</v>
      </c>
      <c r="M406" s="537">
        <v>0</v>
      </c>
      <c r="N406" s="536">
        <f>L406*(1+M406/100)</f>
        <v>54</v>
      </c>
      <c r="O406" s="537"/>
      <c r="P406" s="458">
        <f>N406*O406</f>
        <v>0</v>
      </c>
    </row>
    <row r="407" spans="6:16">
      <c r="F407" s="263"/>
      <c r="G407" s="264"/>
      <c r="H407" s="264"/>
      <c r="I407" s="264"/>
      <c r="J407" s="571" t="s">
        <v>1027</v>
      </c>
      <c r="K407" s="264"/>
      <c r="L407" s="266">
        <v>12</v>
      </c>
      <c r="M407" s="267"/>
      <c r="N407" s="268"/>
      <c r="O407" s="267"/>
      <c r="P407" s="269"/>
    </row>
    <row r="408" spans="6:16">
      <c r="F408" s="263"/>
      <c r="G408" s="264"/>
      <c r="H408" s="264"/>
      <c r="I408" s="264"/>
      <c r="J408" s="571" t="s">
        <v>1028</v>
      </c>
      <c r="K408" s="264"/>
      <c r="L408" s="266">
        <v>12</v>
      </c>
      <c r="M408" s="267"/>
      <c r="N408" s="268"/>
      <c r="O408" s="267"/>
      <c r="P408" s="269"/>
    </row>
    <row r="409" spans="6:16">
      <c r="F409" s="263"/>
      <c r="G409" s="264"/>
      <c r="H409" s="264"/>
      <c r="I409" s="264"/>
      <c r="J409" s="571" t="s">
        <v>1029</v>
      </c>
      <c r="K409" s="264"/>
      <c r="L409" s="266">
        <v>15</v>
      </c>
      <c r="M409" s="267"/>
      <c r="N409" s="268"/>
      <c r="O409" s="267"/>
      <c r="P409" s="269"/>
    </row>
    <row r="410" spans="6:16">
      <c r="F410" s="263"/>
      <c r="G410" s="264"/>
      <c r="H410" s="264"/>
      <c r="I410" s="264"/>
      <c r="J410" s="571" t="s">
        <v>1030</v>
      </c>
      <c r="K410" s="264"/>
      <c r="L410" s="266">
        <v>15</v>
      </c>
      <c r="M410" s="267"/>
      <c r="N410" s="268"/>
      <c r="O410" s="267"/>
      <c r="P410" s="269"/>
    </row>
    <row r="411" spans="6:16">
      <c r="F411" s="521">
        <v>8</v>
      </c>
      <c r="G411" s="522" t="s">
        <v>162</v>
      </c>
      <c r="H411" s="523" t="s">
        <v>82</v>
      </c>
      <c r="I411" s="523"/>
      <c r="J411" s="568" t="s">
        <v>479</v>
      </c>
      <c r="K411" s="522" t="s">
        <v>46</v>
      </c>
      <c r="L411" s="536">
        <v>60</v>
      </c>
      <c r="M411" s="537">
        <v>0</v>
      </c>
      <c r="N411" s="536">
        <f t="shared" ref="N411" si="36">L411*(1+M411/100)</f>
        <v>60</v>
      </c>
      <c r="O411" s="537"/>
      <c r="P411" s="458">
        <f t="shared" ref="P411" si="37">N411*O411</f>
        <v>0</v>
      </c>
    </row>
    <row r="412" spans="6:16">
      <c r="F412" s="263"/>
      <c r="G412" s="264"/>
      <c r="H412" s="264"/>
      <c r="I412" s="264"/>
      <c r="J412" s="571" t="s">
        <v>1031</v>
      </c>
      <c r="K412" s="264"/>
      <c r="L412" s="266">
        <v>30</v>
      </c>
      <c r="M412" s="267"/>
      <c r="N412" s="268"/>
      <c r="O412" s="267"/>
      <c r="P412" s="269"/>
    </row>
    <row r="413" spans="6:16">
      <c r="F413" s="263"/>
      <c r="G413" s="264"/>
      <c r="H413" s="264"/>
      <c r="I413" s="264"/>
      <c r="J413" s="571" t="s">
        <v>1032</v>
      </c>
      <c r="K413" s="264"/>
      <c r="L413" s="266">
        <v>30</v>
      </c>
      <c r="M413" s="267"/>
      <c r="N413" s="268"/>
      <c r="O413" s="267"/>
      <c r="P413" s="269"/>
    </row>
    <row r="414" spans="6:16">
      <c r="F414" s="521">
        <v>9</v>
      </c>
      <c r="G414" s="522" t="s">
        <v>176</v>
      </c>
      <c r="H414" s="523" t="s">
        <v>482</v>
      </c>
      <c r="I414" s="523"/>
      <c r="J414" s="568" t="s">
        <v>483</v>
      </c>
      <c r="K414" s="522" t="s">
        <v>46</v>
      </c>
      <c r="L414" s="536">
        <v>30</v>
      </c>
      <c r="M414" s="537">
        <v>0</v>
      </c>
      <c r="N414" s="536">
        <f>L414*(1+M414/100)</f>
        <v>30</v>
      </c>
      <c r="O414" s="537"/>
      <c r="P414" s="458">
        <f>N414*O414</f>
        <v>0</v>
      </c>
    </row>
    <row r="415" spans="6:16">
      <c r="F415" s="521">
        <v>10</v>
      </c>
      <c r="G415" s="522" t="s">
        <v>176</v>
      </c>
      <c r="H415" s="523" t="s">
        <v>484</v>
      </c>
      <c r="I415" s="523"/>
      <c r="J415" s="568" t="s">
        <v>485</v>
      </c>
      <c r="K415" s="522" t="s">
        <v>46</v>
      </c>
      <c r="L415" s="536">
        <v>30</v>
      </c>
      <c r="M415" s="537">
        <v>0</v>
      </c>
      <c r="N415" s="536">
        <f>L415*(1+M415/100)</f>
        <v>30</v>
      </c>
      <c r="O415" s="537"/>
      <c r="P415" s="458">
        <f>N415*O415</f>
        <v>0</v>
      </c>
    </row>
    <row r="416" spans="6:16">
      <c r="F416" s="521">
        <v>11</v>
      </c>
      <c r="G416" s="522" t="s">
        <v>162</v>
      </c>
      <c r="H416" s="523" t="s">
        <v>83</v>
      </c>
      <c r="I416" s="523"/>
      <c r="J416" s="568" t="s">
        <v>486</v>
      </c>
      <c r="K416" s="522" t="s">
        <v>46</v>
      </c>
      <c r="L416" s="536">
        <v>24</v>
      </c>
      <c r="M416" s="537">
        <v>0</v>
      </c>
      <c r="N416" s="536">
        <f>L416*(1+M416/100)</f>
        <v>24</v>
      </c>
      <c r="O416" s="537"/>
      <c r="P416" s="458">
        <f>N416*O416</f>
        <v>0</v>
      </c>
    </row>
    <row r="417" spans="6:16">
      <c r="F417" s="263"/>
      <c r="G417" s="264"/>
      <c r="H417" s="264"/>
      <c r="I417" s="264"/>
      <c r="J417" s="571" t="s">
        <v>1033</v>
      </c>
      <c r="K417" s="264"/>
      <c r="L417" s="266">
        <v>12</v>
      </c>
      <c r="M417" s="267"/>
      <c r="N417" s="268"/>
      <c r="O417" s="267"/>
      <c r="P417" s="269"/>
    </row>
    <row r="418" spans="6:16">
      <c r="F418" s="263"/>
      <c r="G418" s="264"/>
      <c r="H418" s="264"/>
      <c r="I418" s="264"/>
      <c r="J418" s="571" t="s">
        <v>1034</v>
      </c>
      <c r="K418" s="264"/>
      <c r="L418" s="266">
        <v>12</v>
      </c>
      <c r="M418" s="267"/>
      <c r="N418" s="268"/>
      <c r="O418" s="267"/>
      <c r="P418" s="269"/>
    </row>
    <row r="419" spans="6:16">
      <c r="F419" s="263"/>
      <c r="G419" s="264"/>
      <c r="H419" s="264"/>
      <c r="I419" s="264"/>
      <c r="J419" s="571"/>
      <c r="K419" s="264"/>
      <c r="L419" s="266">
        <v>0</v>
      </c>
      <c r="M419" s="267"/>
      <c r="N419" s="268"/>
      <c r="O419" s="267"/>
      <c r="P419" s="269"/>
    </row>
    <row r="420" spans="6:16">
      <c r="F420" s="521">
        <v>12</v>
      </c>
      <c r="G420" s="522" t="s">
        <v>176</v>
      </c>
      <c r="H420" s="523" t="s">
        <v>487</v>
      </c>
      <c r="I420" s="523"/>
      <c r="J420" s="568" t="s">
        <v>488</v>
      </c>
      <c r="K420" s="522" t="s">
        <v>46</v>
      </c>
      <c r="L420" s="536">
        <v>12</v>
      </c>
      <c r="M420" s="537">
        <v>0</v>
      </c>
      <c r="N420" s="536">
        <f>L420*(1+M420/100)</f>
        <v>12</v>
      </c>
      <c r="O420" s="537"/>
      <c r="P420" s="458">
        <f>N420*O420</f>
        <v>0</v>
      </c>
    </row>
    <row r="421" spans="6:16">
      <c r="F421" s="521">
        <v>13</v>
      </c>
      <c r="G421" s="522" t="s">
        <v>176</v>
      </c>
      <c r="H421" s="523" t="s">
        <v>1035</v>
      </c>
      <c r="I421" s="523"/>
      <c r="J421" s="568" t="s">
        <v>1036</v>
      </c>
      <c r="K421" s="522" t="s">
        <v>46</v>
      </c>
      <c r="L421" s="536">
        <v>12</v>
      </c>
      <c r="M421" s="537">
        <v>0</v>
      </c>
      <c r="N421" s="536">
        <f>L421*(1+M421/100)</f>
        <v>12</v>
      </c>
      <c r="O421" s="537"/>
      <c r="P421" s="458">
        <f>N421*O421</f>
        <v>0</v>
      </c>
    </row>
    <row r="422" spans="6:16">
      <c r="F422" s="521">
        <v>14</v>
      </c>
      <c r="G422" s="522" t="s">
        <v>162</v>
      </c>
      <c r="H422" s="523" t="s">
        <v>84</v>
      </c>
      <c r="I422" s="523"/>
      <c r="J422" s="568" t="s">
        <v>489</v>
      </c>
      <c r="K422" s="522" t="s">
        <v>46</v>
      </c>
      <c r="L422" s="536">
        <v>48</v>
      </c>
      <c r="M422" s="537">
        <v>0</v>
      </c>
      <c r="N422" s="536">
        <f>L422*(1+M422/100)</f>
        <v>48</v>
      </c>
      <c r="O422" s="537"/>
      <c r="P422" s="458">
        <f>N422*O422</f>
        <v>0</v>
      </c>
    </row>
    <row r="423" spans="6:16">
      <c r="F423" s="263"/>
      <c r="G423" s="264"/>
      <c r="H423" s="264"/>
      <c r="I423" s="264"/>
      <c r="J423" s="571" t="s">
        <v>1037</v>
      </c>
      <c r="K423" s="264"/>
      <c r="L423" s="266">
        <v>13</v>
      </c>
      <c r="M423" s="267"/>
      <c r="N423" s="268"/>
      <c r="O423" s="267"/>
      <c r="P423" s="269"/>
    </row>
    <row r="424" spans="6:16">
      <c r="F424" s="263"/>
      <c r="G424" s="264"/>
      <c r="H424" s="264"/>
      <c r="I424" s="264"/>
      <c r="J424" s="571" t="s">
        <v>1038</v>
      </c>
      <c r="K424" s="264"/>
      <c r="L424" s="266">
        <v>13</v>
      </c>
      <c r="M424" s="267"/>
      <c r="N424" s="268"/>
      <c r="O424" s="267"/>
      <c r="P424" s="269"/>
    </row>
    <row r="425" spans="6:16">
      <c r="F425" s="263"/>
      <c r="G425" s="264"/>
      <c r="H425" s="264"/>
      <c r="I425" s="264"/>
      <c r="J425" s="571" t="s">
        <v>1039</v>
      </c>
      <c r="K425" s="264"/>
      <c r="L425" s="266">
        <v>17</v>
      </c>
      <c r="M425" s="267"/>
      <c r="N425" s="268"/>
      <c r="O425" s="267"/>
      <c r="P425" s="269"/>
    </row>
    <row r="426" spans="6:16">
      <c r="F426" s="263"/>
      <c r="G426" s="264"/>
      <c r="H426" s="264"/>
      <c r="I426" s="264"/>
      <c r="J426" s="571" t="s">
        <v>1040</v>
      </c>
      <c r="K426" s="264"/>
      <c r="L426" s="266">
        <v>5</v>
      </c>
      <c r="M426" s="267"/>
      <c r="N426" s="268"/>
      <c r="O426" s="267"/>
      <c r="P426" s="269"/>
    </row>
    <row r="427" spans="6:16">
      <c r="F427" s="521">
        <v>15</v>
      </c>
      <c r="G427" s="522" t="s">
        <v>176</v>
      </c>
      <c r="H427" s="523" t="s">
        <v>707</v>
      </c>
      <c r="I427" s="523"/>
      <c r="J427" s="568" t="s">
        <v>708</v>
      </c>
      <c r="K427" s="522" t="s">
        <v>46</v>
      </c>
      <c r="L427" s="536">
        <v>13</v>
      </c>
      <c r="M427" s="537">
        <v>0</v>
      </c>
      <c r="N427" s="536">
        <f>L427*(1+M427/100)</f>
        <v>13</v>
      </c>
      <c r="O427" s="537"/>
      <c r="P427" s="458">
        <f>N427*O427</f>
        <v>0</v>
      </c>
    </row>
    <row r="428" spans="6:16">
      <c r="F428" s="521">
        <v>16</v>
      </c>
      <c r="G428" s="522" t="s">
        <v>176</v>
      </c>
      <c r="H428" s="523" t="s">
        <v>1041</v>
      </c>
      <c r="I428" s="523"/>
      <c r="J428" s="568" t="s">
        <v>1042</v>
      </c>
      <c r="K428" s="522" t="s">
        <v>46</v>
      </c>
      <c r="L428" s="536">
        <v>13</v>
      </c>
      <c r="M428" s="537">
        <v>0</v>
      </c>
      <c r="N428" s="536">
        <f>L428*(1+M428/100)</f>
        <v>13</v>
      </c>
      <c r="O428" s="537"/>
      <c r="P428" s="458">
        <f>N428*O428</f>
        <v>0</v>
      </c>
    </row>
    <row r="429" spans="6:16">
      <c r="F429" s="521">
        <v>17</v>
      </c>
      <c r="G429" s="522" t="s">
        <v>176</v>
      </c>
      <c r="H429" s="523" t="s">
        <v>709</v>
      </c>
      <c r="I429" s="523"/>
      <c r="J429" s="568" t="s">
        <v>710</v>
      </c>
      <c r="K429" s="522" t="s">
        <v>46</v>
      </c>
      <c r="L429" s="536">
        <v>17</v>
      </c>
      <c r="M429" s="537">
        <v>0</v>
      </c>
      <c r="N429" s="536">
        <f>L429*(1+M429/100)</f>
        <v>17</v>
      </c>
      <c r="O429" s="537"/>
      <c r="P429" s="458">
        <f>N429*O429</f>
        <v>0</v>
      </c>
    </row>
    <row r="430" spans="6:16">
      <c r="F430" s="521">
        <v>18</v>
      </c>
      <c r="G430" s="522" t="s">
        <v>176</v>
      </c>
      <c r="H430" s="523" t="s">
        <v>490</v>
      </c>
      <c r="I430" s="523"/>
      <c r="J430" s="568" t="s">
        <v>491</v>
      </c>
      <c r="K430" s="522" t="s">
        <v>46</v>
      </c>
      <c r="L430" s="536">
        <v>5</v>
      </c>
      <c r="M430" s="537">
        <v>0</v>
      </c>
      <c r="N430" s="536">
        <f>L430*(1+M430/100)</f>
        <v>5</v>
      </c>
      <c r="O430" s="537"/>
      <c r="P430" s="458">
        <f>N430*O430</f>
        <v>0</v>
      </c>
    </row>
    <row r="431" spans="6:16">
      <c r="F431" s="521">
        <v>19</v>
      </c>
      <c r="G431" s="522" t="s">
        <v>162</v>
      </c>
      <c r="H431" s="523" t="s">
        <v>85</v>
      </c>
      <c r="I431" s="523"/>
      <c r="J431" s="568" t="s">
        <v>492</v>
      </c>
      <c r="K431" s="522" t="s">
        <v>46</v>
      </c>
      <c r="L431" s="536">
        <v>16</v>
      </c>
      <c r="M431" s="537">
        <v>0</v>
      </c>
      <c r="N431" s="536">
        <f>L431*(1+M431/100)</f>
        <v>16</v>
      </c>
      <c r="O431" s="537"/>
      <c r="P431" s="458">
        <f>N431*O431</f>
        <v>0</v>
      </c>
    </row>
    <row r="432" spans="6:16">
      <c r="F432" s="263"/>
      <c r="G432" s="264"/>
      <c r="H432" s="264"/>
      <c r="I432" s="264"/>
      <c r="J432" s="571" t="s">
        <v>1043</v>
      </c>
      <c r="K432" s="264"/>
      <c r="L432" s="266">
        <v>8</v>
      </c>
      <c r="M432" s="267"/>
      <c r="N432" s="268"/>
      <c r="O432" s="267"/>
      <c r="P432" s="269"/>
    </row>
    <row r="433" spans="6:16">
      <c r="F433" s="263"/>
      <c r="G433" s="264"/>
      <c r="H433" s="264"/>
      <c r="I433" s="264"/>
      <c r="J433" s="571" t="s">
        <v>1044</v>
      </c>
      <c r="K433" s="264"/>
      <c r="L433" s="266">
        <v>8</v>
      </c>
      <c r="M433" s="267"/>
      <c r="N433" s="268"/>
      <c r="O433" s="267"/>
      <c r="P433" s="269"/>
    </row>
    <row r="434" spans="6:16">
      <c r="F434" s="521">
        <v>20</v>
      </c>
      <c r="G434" s="522" t="s">
        <v>176</v>
      </c>
      <c r="H434" s="523" t="s">
        <v>505</v>
      </c>
      <c r="I434" s="523"/>
      <c r="J434" s="568" t="s">
        <v>506</v>
      </c>
      <c r="K434" s="522" t="s">
        <v>46</v>
      </c>
      <c r="L434" s="536">
        <v>8</v>
      </c>
      <c r="M434" s="537">
        <v>0</v>
      </c>
      <c r="N434" s="536">
        <f>L434*(1+M434/100)</f>
        <v>8</v>
      </c>
      <c r="O434" s="537"/>
      <c r="P434" s="458">
        <f>N434*O434</f>
        <v>0</v>
      </c>
    </row>
    <row r="435" spans="6:16">
      <c r="F435" s="521">
        <v>21</v>
      </c>
      <c r="G435" s="522" t="s">
        <v>176</v>
      </c>
      <c r="H435" s="523" t="s">
        <v>499</v>
      </c>
      <c r="I435" s="523"/>
      <c r="J435" s="568" t="s">
        <v>500</v>
      </c>
      <c r="K435" s="522" t="s">
        <v>46</v>
      </c>
      <c r="L435" s="536">
        <v>8</v>
      </c>
      <c r="M435" s="537">
        <v>0</v>
      </c>
      <c r="N435" s="536">
        <f>L435*(1+M435/100)</f>
        <v>8</v>
      </c>
      <c r="O435" s="537"/>
      <c r="P435" s="458">
        <f>N435*O435</f>
        <v>0</v>
      </c>
    </row>
    <row r="436" spans="6:16">
      <c r="F436" s="521">
        <v>27</v>
      </c>
      <c r="G436" s="522" t="s">
        <v>162</v>
      </c>
      <c r="H436" s="523" t="s">
        <v>79</v>
      </c>
      <c r="I436" s="523"/>
      <c r="J436" s="568" t="s">
        <v>520</v>
      </c>
      <c r="K436" s="522" t="s">
        <v>46</v>
      </c>
      <c r="L436" s="536">
        <v>11</v>
      </c>
      <c r="M436" s="537">
        <v>0</v>
      </c>
      <c r="N436" s="536">
        <v>3</v>
      </c>
      <c r="O436" s="537"/>
      <c r="P436" s="458">
        <f t="shared" ref="P436:P439" si="38">N436*O436</f>
        <v>0</v>
      </c>
    </row>
    <row r="437" spans="6:16">
      <c r="F437" s="521">
        <v>28</v>
      </c>
      <c r="G437" s="522" t="s">
        <v>176</v>
      </c>
      <c r="H437" s="523" t="s">
        <v>521</v>
      </c>
      <c r="I437" s="523"/>
      <c r="J437" s="568" t="s">
        <v>522</v>
      </c>
      <c r="K437" s="522" t="s">
        <v>46</v>
      </c>
      <c r="L437" s="536">
        <v>11</v>
      </c>
      <c r="M437" s="537">
        <v>0</v>
      </c>
      <c r="N437" s="536">
        <v>3</v>
      </c>
      <c r="O437" s="537"/>
      <c r="P437" s="458">
        <f t="shared" si="38"/>
        <v>0</v>
      </c>
    </row>
    <row r="438" spans="6:16">
      <c r="F438" s="521">
        <v>29</v>
      </c>
      <c r="G438" s="522" t="s">
        <v>162</v>
      </c>
      <c r="H438" s="523" t="s">
        <v>80</v>
      </c>
      <c r="I438" s="523"/>
      <c r="J438" s="568" t="s">
        <v>523</v>
      </c>
      <c r="K438" s="522" t="s">
        <v>46</v>
      </c>
      <c r="L438" s="536">
        <v>12</v>
      </c>
      <c r="M438" s="537">
        <v>0</v>
      </c>
      <c r="N438" s="536">
        <v>5</v>
      </c>
      <c r="O438" s="537"/>
      <c r="P438" s="458">
        <f t="shared" si="38"/>
        <v>0</v>
      </c>
    </row>
    <row r="439" spans="6:16">
      <c r="F439" s="521">
        <v>30</v>
      </c>
      <c r="G439" s="522" t="s">
        <v>176</v>
      </c>
      <c r="H439" s="523" t="s">
        <v>524</v>
      </c>
      <c r="I439" s="523"/>
      <c r="J439" s="568" t="s">
        <v>525</v>
      </c>
      <c r="K439" s="522" t="s">
        <v>46</v>
      </c>
      <c r="L439" s="536">
        <v>12</v>
      </c>
      <c r="M439" s="537">
        <v>0</v>
      </c>
      <c r="N439" s="536">
        <v>5</v>
      </c>
      <c r="O439" s="537"/>
      <c r="P439" s="458">
        <f t="shared" si="38"/>
        <v>0</v>
      </c>
    </row>
    <row r="440" spans="6:16">
      <c r="F440" s="521">
        <v>47</v>
      </c>
      <c r="G440" s="522" t="s">
        <v>162</v>
      </c>
      <c r="H440" s="523" t="s">
        <v>549</v>
      </c>
      <c r="I440" s="523"/>
      <c r="J440" s="568" t="s">
        <v>550</v>
      </c>
      <c r="K440" s="522" t="s">
        <v>46</v>
      </c>
      <c r="L440" s="536">
        <v>55</v>
      </c>
      <c r="M440" s="537"/>
      <c r="N440" s="536">
        <f>L440*(1+M440/100)</f>
        <v>55</v>
      </c>
      <c r="O440" s="537"/>
      <c r="P440" s="458">
        <f>N440*O440</f>
        <v>0</v>
      </c>
    </row>
    <row r="441" spans="6:16" ht="24">
      <c r="F441" s="521">
        <v>48</v>
      </c>
      <c r="G441" s="522" t="s">
        <v>176</v>
      </c>
      <c r="H441" s="523" t="s">
        <v>551</v>
      </c>
      <c r="I441" s="523"/>
      <c r="J441" s="568" t="s">
        <v>552</v>
      </c>
      <c r="K441" s="522" t="s">
        <v>46</v>
      </c>
      <c r="L441" s="536">
        <v>55</v>
      </c>
      <c r="M441" s="537"/>
      <c r="N441" s="536">
        <f>L441*(1+M441/100)</f>
        <v>55</v>
      </c>
      <c r="O441" s="537"/>
      <c r="P441" s="458">
        <f>N441*O441</f>
        <v>0</v>
      </c>
    </row>
    <row r="442" spans="6:16">
      <c r="F442" s="273"/>
      <c r="G442" s="274"/>
      <c r="H442" s="274"/>
      <c r="I442" s="274"/>
      <c r="J442" s="275"/>
      <c r="K442" s="274"/>
      <c r="L442" s="276"/>
      <c r="M442" s="277"/>
      <c r="N442" s="276"/>
      <c r="O442" s="277"/>
      <c r="P442" s="278"/>
    </row>
    <row r="443" spans="6:16">
      <c r="F443" s="247"/>
      <c r="G443" s="232"/>
      <c r="H443" s="248"/>
      <c r="I443" s="248"/>
      <c r="J443" s="248" t="s">
        <v>556</v>
      </c>
      <c r="K443" s="232"/>
      <c r="L443" s="249"/>
      <c r="M443" s="250"/>
      <c r="N443" s="249"/>
      <c r="O443" s="250"/>
      <c r="P443" s="217">
        <f>SUBTOTAL(9,P444:P455)</f>
        <v>0</v>
      </c>
    </row>
    <row r="444" spans="6:16">
      <c r="F444" s="521">
        <v>1</v>
      </c>
      <c r="G444" s="522" t="s">
        <v>162</v>
      </c>
      <c r="H444" s="523" t="s">
        <v>557</v>
      </c>
      <c r="I444" s="523"/>
      <c r="J444" s="568" t="s">
        <v>558</v>
      </c>
      <c r="K444" s="522" t="s">
        <v>45</v>
      </c>
      <c r="L444" s="536">
        <v>614</v>
      </c>
      <c r="M444" s="537">
        <v>0</v>
      </c>
      <c r="N444" s="536">
        <f t="shared" ref="N444:N454" si="39">L444*(1+M444/100)</f>
        <v>614</v>
      </c>
      <c r="O444" s="537"/>
      <c r="P444" s="458">
        <f t="shared" ref="P444:P454" si="40">N444*O444</f>
        <v>0</v>
      </c>
    </row>
    <row r="445" spans="6:16" ht="24">
      <c r="F445" s="521">
        <v>2</v>
      </c>
      <c r="G445" s="522" t="s">
        <v>162</v>
      </c>
      <c r="H445" s="523" t="s">
        <v>1069</v>
      </c>
      <c r="I445" s="523"/>
      <c r="J445" s="568" t="s">
        <v>1070</v>
      </c>
      <c r="K445" s="522" t="s">
        <v>46</v>
      </c>
      <c r="L445" s="536">
        <v>1</v>
      </c>
      <c r="M445" s="537"/>
      <c r="N445" s="536">
        <f t="shared" si="39"/>
        <v>1</v>
      </c>
      <c r="O445" s="537"/>
      <c r="P445" s="458">
        <f t="shared" si="40"/>
        <v>0</v>
      </c>
    </row>
    <row r="446" spans="6:16">
      <c r="F446" s="521">
        <v>3</v>
      </c>
      <c r="G446" s="522" t="s">
        <v>162</v>
      </c>
      <c r="H446" s="523" t="s">
        <v>775</v>
      </c>
      <c r="I446" s="523"/>
      <c r="J446" s="568" t="s">
        <v>776</v>
      </c>
      <c r="K446" s="522" t="s">
        <v>46</v>
      </c>
      <c r="L446" s="536">
        <v>2</v>
      </c>
      <c r="M446" s="537">
        <v>0</v>
      </c>
      <c r="N446" s="536">
        <f t="shared" si="39"/>
        <v>2</v>
      </c>
      <c r="O446" s="537"/>
      <c r="P446" s="458">
        <f t="shared" si="40"/>
        <v>0</v>
      </c>
    </row>
    <row r="447" spans="6:16">
      <c r="F447" s="521">
        <v>4</v>
      </c>
      <c r="G447" s="522" t="s">
        <v>162</v>
      </c>
      <c r="H447" s="523" t="s">
        <v>779</v>
      </c>
      <c r="I447" s="523"/>
      <c r="J447" s="568" t="s">
        <v>780</v>
      </c>
      <c r="K447" s="522" t="s">
        <v>45</v>
      </c>
      <c r="L447" s="536">
        <v>0.68</v>
      </c>
      <c r="M447" s="537">
        <v>0</v>
      </c>
      <c r="N447" s="536">
        <f t="shared" si="39"/>
        <v>0.68</v>
      </c>
      <c r="O447" s="537"/>
      <c r="P447" s="458">
        <f t="shared" si="40"/>
        <v>0</v>
      </c>
    </row>
    <row r="448" spans="6:16" ht="24">
      <c r="F448" s="521">
        <v>5</v>
      </c>
      <c r="G448" s="522" t="s">
        <v>162</v>
      </c>
      <c r="H448" s="523" t="s">
        <v>781</v>
      </c>
      <c r="I448" s="523"/>
      <c r="J448" s="568" t="s">
        <v>782</v>
      </c>
      <c r="K448" s="522" t="s">
        <v>46</v>
      </c>
      <c r="L448" s="536">
        <v>14</v>
      </c>
      <c r="M448" s="537"/>
      <c r="N448" s="536">
        <f t="shared" si="39"/>
        <v>14</v>
      </c>
      <c r="O448" s="537"/>
      <c r="P448" s="458">
        <f t="shared" si="40"/>
        <v>0</v>
      </c>
    </row>
    <row r="449" spans="6:16" ht="24">
      <c r="F449" s="521">
        <v>6</v>
      </c>
      <c r="G449" s="522" t="s">
        <v>162</v>
      </c>
      <c r="H449" s="523" t="s">
        <v>783</v>
      </c>
      <c r="I449" s="523"/>
      <c r="J449" s="568" t="s">
        <v>784</v>
      </c>
      <c r="K449" s="522" t="s">
        <v>47</v>
      </c>
      <c r="L449" s="536">
        <v>0.1341</v>
      </c>
      <c r="M449" s="537">
        <v>0</v>
      </c>
      <c r="N449" s="536">
        <f t="shared" si="39"/>
        <v>0.1341</v>
      </c>
      <c r="O449" s="537"/>
      <c r="P449" s="458">
        <f t="shared" si="40"/>
        <v>0</v>
      </c>
    </row>
    <row r="450" spans="6:16" ht="24">
      <c r="F450" s="521">
        <v>7</v>
      </c>
      <c r="G450" s="522" t="s">
        <v>162</v>
      </c>
      <c r="H450" s="523" t="s">
        <v>93</v>
      </c>
      <c r="I450" s="523"/>
      <c r="J450" s="568" t="s">
        <v>1071</v>
      </c>
      <c r="K450" s="522" t="s">
        <v>46</v>
      </c>
      <c r="L450" s="536">
        <v>1</v>
      </c>
      <c r="M450" s="537">
        <v>0</v>
      </c>
      <c r="N450" s="536">
        <f t="shared" si="39"/>
        <v>1</v>
      </c>
      <c r="O450" s="537"/>
      <c r="P450" s="458">
        <f t="shared" si="40"/>
        <v>0</v>
      </c>
    </row>
    <row r="451" spans="6:16">
      <c r="F451" s="521">
        <v>8</v>
      </c>
      <c r="G451" s="522" t="s">
        <v>176</v>
      </c>
      <c r="H451" s="523" t="s">
        <v>1072</v>
      </c>
      <c r="I451" s="523"/>
      <c r="J451" s="568" t="s">
        <v>1073</v>
      </c>
      <c r="K451" s="522" t="s">
        <v>46</v>
      </c>
      <c r="L451" s="536">
        <v>1</v>
      </c>
      <c r="M451" s="537">
        <v>0</v>
      </c>
      <c r="N451" s="536">
        <f t="shared" si="39"/>
        <v>1</v>
      </c>
      <c r="O451" s="537"/>
      <c r="P451" s="458">
        <f t="shared" si="40"/>
        <v>0</v>
      </c>
    </row>
    <row r="452" spans="6:16" ht="36">
      <c r="F452" s="521">
        <v>9</v>
      </c>
      <c r="G452" s="522" t="s">
        <v>162</v>
      </c>
      <c r="H452" s="523" t="s">
        <v>1074</v>
      </c>
      <c r="I452" s="523"/>
      <c r="J452" s="568" t="s">
        <v>835</v>
      </c>
      <c r="K452" s="522" t="s">
        <v>90</v>
      </c>
      <c r="L452" s="536">
        <v>4</v>
      </c>
      <c r="M452" s="537"/>
      <c r="N452" s="536">
        <f t="shared" si="39"/>
        <v>4</v>
      </c>
      <c r="O452" s="537"/>
      <c r="P452" s="458">
        <f t="shared" si="40"/>
        <v>0</v>
      </c>
    </row>
    <row r="453" spans="6:16" ht="48">
      <c r="F453" s="521">
        <v>10</v>
      </c>
      <c r="G453" s="522" t="s">
        <v>162</v>
      </c>
      <c r="H453" s="523" t="s">
        <v>1075</v>
      </c>
      <c r="I453" s="523"/>
      <c r="J453" s="568" t="s">
        <v>1076</v>
      </c>
      <c r="K453" s="522" t="s">
        <v>90</v>
      </c>
      <c r="L453" s="536">
        <v>1</v>
      </c>
      <c r="M453" s="537">
        <v>0</v>
      </c>
      <c r="N453" s="536">
        <f t="shared" si="39"/>
        <v>1</v>
      </c>
      <c r="O453" s="537"/>
      <c r="P453" s="458">
        <f t="shared" si="40"/>
        <v>0</v>
      </c>
    </row>
    <row r="454" spans="6:16">
      <c r="F454" s="521">
        <v>11</v>
      </c>
      <c r="G454" s="522" t="s">
        <v>162</v>
      </c>
      <c r="H454" s="523" t="s">
        <v>91</v>
      </c>
      <c r="I454" s="523"/>
      <c r="J454" s="568" t="s">
        <v>565</v>
      </c>
      <c r="K454" s="522" t="s">
        <v>65</v>
      </c>
      <c r="L454" s="536">
        <v>2.2599999999999998</v>
      </c>
      <c r="M454" s="537">
        <v>0</v>
      </c>
      <c r="N454" s="536">
        <f t="shared" si="39"/>
        <v>2.2599999999999998</v>
      </c>
      <c r="O454" s="537"/>
      <c r="P454" s="458">
        <f t="shared" si="40"/>
        <v>0</v>
      </c>
    </row>
    <row r="455" spans="6:16">
      <c r="F455" s="273"/>
      <c r="G455" s="274"/>
      <c r="H455" s="274"/>
      <c r="I455" s="274"/>
      <c r="J455" s="570"/>
      <c r="K455" s="274"/>
      <c r="L455" s="276"/>
      <c r="M455" s="277"/>
      <c r="N455" s="276"/>
      <c r="O455" s="277"/>
      <c r="P455" s="278"/>
    </row>
    <row r="456" spans="6:16">
      <c r="F456" s="247"/>
      <c r="G456" s="232"/>
      <c r="H456" s="248"/>
      <c r="I456" s="248"/>
      <c r="J456" s="569" t="s">
        <v>566</v>
      </c>
      <c r="K456" s="232"/>
      <c r="L456" s="249"/>
      <c r="M456" s="250"/>
      <c r="N456" s="249"/>
      <c r="O456" s="250"/>
      <c r="P456" s="217">
        <f>SUBTOTAL(9,P457:P460)</f>
        <v>0</v>
      </c>
    </row>
    <row r="457" spans="6:16" ht="24">
      <c r="F457" s="521">
        <v>1</v>
      </c>
      <c r="G457" s="522" t="s">
        <v>162</v>
      </c>
      <c r="H457" s="523" t="s">
        <v>1077</v>
      </c>
      <c r="I457" s="523"/>
      <c r="J457" s="568" t="s">
        <v>1078</v>
      </c>
      <c r="K457" s="522" t="s">
        <v>90</v>
      </c>
      <c r="L457" s="536">
        <v>8</v>
      </c>
      <c r="M457" s="537">
        <v>0</v>
      </c>
      <c r="N457" s="536">
        <f>L457*(1+M457/100)</f>
        <v>8</v>
      </c>
      <c r="O457" s="537"/>
      <c r="P457" s="458">
        <f>N457*O457</f>
        <v>0</v>
      </c>
    </row>
    <row r="458" spans="6:16">
      <c r="F458" s="521">
        <v>2</v>
      </c>
      <c r="G458" s="522" t="s">
        <v>162</v>
      </c>
      <c r="H458" s="523" t="s">
        <v>1079</v>
      </c>
      <c r="I458" s="523"/>
      <c r="J458" s="568" t="s">
        <v>1080</v>
      </c>
      <c r="K458" s="522" t="s">
        <v>90</v>
      </c>
      <c r="L458" s="536">
        <v>32</v>
      </c>
      <c r="M458" s="537">
        <v>0</v>
      </c>
      <c r="N458" s="536">
        <f>L458*(1+M458/100)</f>
        <v>32</v>
      </c>
      <c r="O458" s="537"/>
      <c r="P458" s="458">
        <f>N458*O458</f>
        <v>0</v>
      </c>
    </row>
    <row r="459" spans="6:16">
      <c r="F459" s="521">
        <v>3</v>
      </c>
      <c r="G459" s="522" t="s">
        <v>172</v>
      </c>
      <c r="H459" s="523" t="s">
        <v>1081</v>
      </c>
      <c r="I459" s="523"/>
      <c r="J459" s="568" t="s">
        <v>1082</v>
      </c>
      <c r="K459" s="522" t="s">
        <v>65</v>
      </c>
      <c r="L459" s="536">
        <v>0.52</v>
      </c>
      <c r="M459" s="537">
        <v>0</v>
      </c>
      <c r="N459" s="536">
        <f>L459*(1+M459/100)</f>
        <v>0.52</v>
      </c>
      <c r="O459" s="537"/>
      <c r="P459" s="458">
        <f>N459*O459</f>
        <v>0</v>
      </c>
    </row>
    <row r="460" spans="6:16">
      <c r="F460" s="273"/>
      <c r="G460" s="274"/>
      <c r="H460" s="274"/>
      <c r="I460" s="274"/>
      <c r="J460" s="570"/>
      <c r="K460" s="274"/>
      <c r="L460" s="276"/>
      <c r="M460" s="277"/>
      <c r="N460" s="276"/>
      <c r="O460" s="277"/>
      <c r="P460" s="278"/>
    </row>
    <row r="461" spans="6:16">
      <c r="F461" s="247"/>
      <c r="G461" s="232"/>
      <c r="H461" s="248"/>
      <c r="I461" s="248"/>
      <c r="J461" s="569" t="s">
        <v>575</v>
      </c>
      <c r="K461" s="232"/>
      <c r="L461" s="249"/>
      <c r="M461" s="250"/>
      <c r="N461" s="249"/>
      <c r="O461" s="250"/>
      <c r="P461" s="217">
        <f>SUBTOTAL(9,P462:P492)</f>
        <v>0</v>
      </c>
    </row>
    <row r="462" spans="6:16" ht="24">
      <c r="F462" s="521">
        <v>1</v>
      </c>
      <c r="G462" s="522" t="s">
        <v>162</v>
      </c>
      <c r="H462" s="523" t="s">
        <v>576</v>
      </c>
      <c r="I462" s="523"/>
      <c r="J462" s="568" t="s">
        <v>577</v>
      </c>
      <c r="K462" s="522" t="s">
        <v>45</v>
      </c>
      <c r="L462" s="536">
        <v>20.70480928689884</v>
      </c>
      <c r="M462" s="537"/>
      <c r="N462" s="536">
        <v>13.705</v>
      </c>
      <c r="O462" s="537"/>
      <c r="P462" s="458">
        <f>N462*O462</f>
        <v>0</v>
      </c>
    </row>
    <row r="463" spans="6:16">
      <c r="F463" s="263"/>
      <c r="G463" s="264"/>
      <c r="H463" s="264"/>
      <c r="I463" s="264"/>
      <c r="J463" s="571" t="s">
        <v>1991</v>
      </c>
      <c r="K463" s="264"/>
      <c r="L463" s="266">
        <v>15.555555555555555</v>
      </c>
      <c r="M463" s="267"/>
      <c r="N463" s="268"/>
      <c r="O463" s="267"/>
      <c r="P463" s="269"/>
    </row>
    <row r="464" spans="6:16">
      <c r="F464" s="263"/>
      <c r="G464" s="264"/>
      <c r="H464" s="264"/>
      <c r="I464" s="264"/>
      <c r="J464" s="571" t="s">
        <v>1992</v>
      </c>
      <c r="K464" s="264"/>
      <c r="L464" s="266">
        <v>5.1492537313432836</v>
      </c>
      <c r="M464" s="267"/>
      <c r="N464" s="268"/>
      <c r="O464" s="267"/>
      <c r="P464" s="269"/>
    </row>
    <row r="465" spans="6:16" ht="24">
      <c r="F465" s="521">
        <v>2</v>
      </c>
      <c r="G465" s="522" t="s">
        <v>162</v>
      </c>
      <c r="H465" s="523" t="s">
        <v>580</v>
      </c>
      <c r="I465" s="523"/>
      <c r="J465" s="568" t="s">
        <v>581</v>
      </c>
      <c r="K465" s="522" t="s">
        <v>49</v>
      </c>
      <c r="L465" s="536">
        <v>364</v>
      </c>
      <c r="M465" s="537"/>
      <c r="N465" s="536">
        <f>L465*(1+M465/100)</f>
        <v>364</v>
      </c>
      <c r="O465" s="537"/>
      <c r="P465" s="458">
        <f>N465*O465</f>
        <v>0</v>
      </c>
    </row>
    <row r="466" spans="6:16">
      <c r="F466" s="263"/>
      <c r="G466" s="264"/>
      <c r="H466" s="264"/>
      <c r="I466" s="264"/>
      <c r="J466" s="571" t="s">
        <v>1083</v>
      </c>
      <c r="K466" s="264"/>
      <c r="L466" s="266">
        <v>195</v>
      </c>
      <c r="M466" s="267"/>
      <c r="N466" s="268"/>
      <c r="O466" s="267"/>
      <c r="P466" s="269"/>
    </row>
    <row r="467" spans="6:16">
      <c r="F467" s="263"/>
      <c r="G467" s="264"/>
      <c r="H467" s="264"/>
      <c r="I467" s="264"/>
      <c r="J467" s="571" t="s">
        <v>1084</v>
      </c>
      <c r="K467" s="264"/>
      <c r="L467" s="266">
        <v>104</v>
      </c>
      <c r="M467" s="267"/>
      <c r="N467" s="268"/>
      <c r="O467" s="267"/>
      <c r="P467" s="269"/>
    </row>
    <row r="468" spans="6:16">
      <c r="F468" s="263"/>
      <c r="G468" s="264"/>
      <c r="H468" s="264"/>
      <c r="I468" s="264"/>
      <c r="J468" s="571" t="s">
        <v>1085</v>
      </c>
      <c r="K468" s="264"/>
      <c r="L468" s="266">
        <v>7</v>
      </c>
      <c r="M468" s="267"/>
      <c r="N468" s="268"/>
      <c r="O468" s="267"/>
      <c r="P468" s="269"/>
    </row>
    <row r="469" spans="6:16">
      <c r="F469" s="263"/>
      <c r="G469" s="264"/>
      <c r="H469" s="264"/>
      <c r="I469" s="264"/>
      <c r="J469" s="571" t="s">
        <v>1086</v>
      </c>
      <c r="K469" s="264"/>
      <c r="L469" s="266">
        <v>0</v>
      </c>
      <c r="M469" s="267"/>
      <c r="N469" s="268"/>
      <c r="O469" s="267"/>
      <c r="P469" s="269"/>
    </row>
    <row r="470" spans="6:16">
      <c r="F470" s="263"/>
      <c r="G470" s="264"/>
      <c r="H470" s="264"/>
      <c r="I470" s="264"/>
      <c r="J470" s="571" t="s">
        <v>1087</v>
      </c>
      <c r="K470" s="264"/>
      <c r="L470" s="266">
        <v>0</v>
      </c>
      <c r="M470" s="267"/>
      <c r="N470" s="268"/>
      <c r="O470" s="267"/>
      <c r="P470" s="269"/>
    </row>
    <row r="471" spans="6:16">
      <c r="F471" s="263"/>
      <c r="G471" s="264"/>
      <c r="H471" s="264"/>
      <c r="I471" s="264"/>
      <c r="J471" s="571" t="s">
        <v>1088</v>
      </c>
      <c r="K471" s="264"/>
      <c r="L471" s="266">
        <v>58</v>
      </c>
      <c r="M471" s="267"/>
      <c r="N471" s="268"/>
      <c r="O471" s="267"/>
      <c r="P471" s="269"/>
    </row>
    <row r="472" spans="6:16">
      <c r="F472" s="263"/>
      <c r="G472" s="264"/>
      <c r="H472" s="264"/>
      <c r="I472" s="264"/>
      <c r="J472" s="571" t="s">
        <v>932</v>
      </c>
      <c r="K472" s="264"/>
      <c r="L472" s="266">
        <v>364</v>
      </c>
      <c r="M472" s="267"/>
      <c r="N472" s="268"/>
      <c r="O472" s="267"/>
      <c r="P472" s="269"/>
    </row>
    <row r="473" spans="6:16">
      <c r="F473" s="521">
        <v>3</v>
      </c>
      <c r="G473" s="522" t="s">
        <v>162</v>
      </c>
      <c r="H473" s="523" t="s">
        <v>584</v>
      </c>
      <c r="I473" s="523"/>
      <c r="J473" s="568" t="s">
        <v>585</v>
      </c>
      <c r="K473" s="522" t="s">
        <v>49</v>
      </c>
      <c r="L473" s="536">
        <v>675</v>
      </c>
      <c r="M473" s="537"/>
      <c r="N473" s="536">
        <v>658</v>
      </c>
      <c r="O473" s="537"/>
      <c r="P473" s="458">
        <f>N473*O473</f>
        <v>0</v>
      </c>
    </row>
    <row r="474" spans="6:16">
      <c r="F474" s="263"/>
      <c r="G474" s="264"/>
      <c r="H474" s="264"/>
      <c r="I474" s="264"/>
      <c r="J474" s="571" t="s">
        <v>1089</v>
      </c>
      <c r="K474" s="264"/>
      <c r="L474" s="266">
        <v>61</v>
      </c>
      <c r="M474" s="267"/>
      <c r="N474" s="268"/>
      <c r="O474" s="267"/>
      <c r="P474" s="269"/>
    </row>
    <row r="475" spans="6:16">
      <c r="F475" s="263"/>
      <c r="G475" s="264"/>
      <c r="H475" s="264"/>
      <c r="I475" s="264"/>
      <c r="J475" s="571" t="s">
        <v>1090</v>
      </c>
      <c r="K475" s="264"/>
      <c r="L475" s="266">
        <v>34</v>
      </c>
      <c r="M475" s="267"/>
      <c r="N475" s="268"/>
      <c r="O475" s="267"/>
      <c r="P475" s="269"/>
    </row>
    <row r="476" spans="6:16">
      <c r="F476" s="263"/>
      <c r="G476" s="264"/>
      <c r="H476" s="264"/>
      <c r="I476" s="264"/>
      <c r="J476" s="571" t="s">
        <v>1091</v>
      </c>
      <c r="K476" s="264"/>
      <c r="L476" s="266">
        <v>18</v>
      </c>
      <c r="M476" s="267"/>
      <c r="N476" s="268"/>
      <c r="O476" s="267"/>
      <c r="P476" s="269"/>
    </row>
    <row r="477" spans="6:16">
      <c r="F477" s="263"/>
      <c r="G477" s="264"/>
      <c r="H477" s="264"/>
      <c r="I477" s="264"/>
      <c r="J477" s="571" t="s">
        <v>1014</v>
      </c>
      <c r="K477" s="264"/>
      <c r="L477" s="266">
        <v>65</v>
      </c>
      <c r="M477" s="267"/>
      <c r="N477" s="268"/>
      <c r="O477" s="267"/>
      <c r="P477" s="269"/>
    </row>
    <row r="478" spans="6:16">
      <c r="F478" s="263"/>
      <c r="G478" s="264"/>
      <c r="H478" s="264"/>
      <c r="I478" s="264"/>
      <c r="J478" s="571" t="s">
        <v>1015</v>
      </c>
      <c r="K478" s="264"/>
      <c r="L478" s="266">
        <v>42</v>
      </c>
      <c r="M478" s="267"/>
      <c r="N478" s="268"/>
      <c r="O478" s="267"/>
      <c r="P478" s="269"/>
    </row>
    <row r="479" spans="6:16">
      <c r="F479" s="263"/>
      <c r="G479" s="264"/>
      <c r="H479" s="264"/>
      <c r="I479" s="264"/>
      <c r="J479" s="571" t="s">
        <v>1092</v>
      </c>
      <c r="K479" s="264"/>
      <c r="L479" s="266">
        <v>93</v>
      </c>
      <c r="M479" s="267"/>
      <c r="N479" s="268"/>
      <c r="O479" s="267"/>
      <c r="P479" s="269"/>
    </row>
    <row r="480" spans="6:16">
      <c r="F480" s="263"/>
      <c r="G480" s="264"/>
      <c r="H480" s="264"/>
      <c r="I480" s="264"/>
      <c r="J480" s="571" t="s">
        <v>932</v>
      </c>
      <c r="K480" s="264"/>
      <c r="L480" s="266">
        <v>313</v>
      </c>
      <c r="M480" s="267"/>
      <c r="N480" s="268"/>
      <c r="O480" s="267"/>
      <c r="P480" s="269"/>
    </row>
    <row r="481" spans="6:16">
      <c r="F481" s="263"/>
      <c r="G481" s="264"/>
      <c r="H481" s="264"/>
      <c r="I481" s="264"/>
      <c r="J481" s="571" t="s">
        <v>1993</v>
      </c>
      <c r="K481" s="264"/>
      <c r="L481" s="266">
        <v>58</v>
      </c>
      <c r="M481" s="267"/>
      <c r="N481" s="268"/>
      <c r="O481" s="267"/>
      <c r="P481" s="269"/>
    </row>
    <row r="482" spans="6:16">
      <c r="F482" s="263"/>
      <c r="G482" s="264"/>
      <c r="H482" s="264"/>
      <c r="I482" s="264"/>
      <c r="J482" s="571" t="s">
        <v>1017</v>
      </c>
      <c r="K482" s="264"/>
      <c r="L482" s="266">
        <v>2</v>
      </c>
      <c r="M482" s="267"/>
      <c r="N482" s="268"/>
      <c r="O482" s="267"/>
      <c r="P482" s="269"/>
    </row>
    <row r="483" spans="6:16">
      <c r="F483" s="263"/>
      <c r="G483" s="264"/>
      <c r="H483" s="264"/>
      <c r="I483" s="264"/>
      <c r="J483" s="571" t="s">
        <v>1994</v>
      </c>
      <c r="K483" s="264"/>
      <c r="L483" s="266">
        <v>158</v>
      </c>
      <c r="M483" s="267"/>
      <c r="N483" s="268"/>
      <c r="O483" s="267"/>
      <c r="P483" s="269"/>
    </row>
    <row r="484" spans="6:16">
      <c r="F484" s="263"/>
      <c r="G484" s="264"/>
      <c r="H484" s="264"/>
      <c r="I484" s="264"/>
      <c r="J484" s="571" t="s">
        <v>1019</v>
      </c>
      <c r="K484" s="264"/>
      <c r="L484" s="266">
        <v>117</v>
      </c>
      <c r="M484" s="267"/>
      <c r="N484" s="268"/>
      <c r="O484" s="267"/>
      <c r="P484" s="269"/>
    </row>
    <row r="485" spans="6:16">
      <c r="F485" s="263"/>
      <c r="G485" s="264"/>
      <c r="H485" s="264"/>
      <c r="I485" s="264"/>
      <c r="J485" s="571" t="s">
        <v>1020</v>
      </c>
      <c r="K485" s="264"/>
      <c r="L485" s="266">
        <v>8</v>
      </c>
      <c r="M485" s="267"/>
      <c r="N485" s="268"/>
      <c r="O485" s="267"/>
      <c r="P485" s="269"/>
    </row>
    <row r="486" spans="6:16">
      <c r="F486" s="263"/>
      <c r="G486" s="264"/>
      <c r="H486" s="264"/>
      <c r="I486" s="264"/>
      <c r="J486" s="571" t="s">
        <v>1989</v>
      </c>
      <c r="K486" s="264"/>
      <c r="L486" s="266">
        <v>19</v>
      </c>
      <c r="M486" s="267"/>
      <c r="N486" s="268"/>
      <c r="O486" s="267"/>
      <c r="P486" s="269"/>
    </row>
    <row r="487" spans="6:16">
      <c r="F487" s="263"/>
      <c r="G487" s="264"/>
      <c r="H487" s="264"/>
      <c r="I487" s="264"/>
      <c r="J487" s="571" t="s">
        <v>934</v>
      </c>
      <c r="K487" s="264"/>
      <c r="L487" s="266">
        <v>362</v>
      </c>
      <c r="M487" s="267"/>
      <c r="N487" s="268"/>
      <c r="O487" s="267"/>
      <c r="P487" s="269"/>
    </row>
    <row r="488" spans="6:16">
      <c r="F488" s="521">
        <v>4</v>
      </c>
      <c r="G488" s="522" t="s">
        <v>162</v>
      </c>
      <c r="H488" s="523" t="s">
        <v>586</v>
      </c>
      <c r="I488" s="523"/>
      <c r="J488" s="568" t="s">
        <v>587</v>
      </c>
      <c r="K488" s="522" t="s">
        <v>49</v>
      </c>
      <c r="L488" s="536">
        <v>252</v>
      </c>
      <c r="M488" s="537"/>
      <c r="N488" s="536">
        <v>242</v>
      </c>
      <c r="O488" s="537"/>
      <c r="P488" s="458">
        <f>N488*O488</f>
        <v>0</v>
      </c>
    </row>
    <row r="489" spans="6:16">
      <c r="F489" s="263"/>
      <c r="G489" s="264"/>
      <c r="H489" s="264"/>
      <c r="I489" s="264"/>
      <c r="J489" s="571" t="s">
        <v>1022</v>
      </c>
      <c r="K489" s="264"/>
      <c r="L489" s="266">
        <v>74</v>
      </c>
      <c r="M489" s="267"/>
      <c r="N489" s="268"/>
      <c r="O489" s="267"/>
      <c r="P489" s="269"/>
    </row>
    <row r="490" spans="6:16">
      <c r="F490" s="263"/>
      <c r="G490" s="264"/>
      <c r="H490" s="264"/>
      <c r="I490" s="264"/>
      <c r="J490" s="571" t="s">
        <v>1990</v>
      </c>
      <c r="K490" s="264"/>
      <c r="L490" s="266">
        <v>178</v>
      </c>
      <c r="M490" s="267"/>
      <c r="N490" s="268"/>
      <c r="O490" s="267"/>
      <c r="P490" s="269"/>
    </row>
    <row r="491" spans="6:16">
      <c r="F491" s="263"/>
      <c r="G491" s="264"/>
      <c r="H491" s="264"/>
      <c r="I491" s="264"/>
      <c r="J491" s="571" t="s">
        <v>934</v>
      </c>
      <c r="K491" s="264"/>
      <c r="L491" s="266">
        <v>252</v>
      </c>
      <c r="M491" s="267"/>
      <c r="N491" s="268"/>
      <c r="O491" s="267"/>
      <c r="P491" s="269"/>
    </row>
    <row r="492" spans="6:16">
      <c r="F492" s="273"/>
      <c r="G492" s="274"/>
      <c r="H492" s="274"/>
      <c r="I492" s="274"/>
      <c r="J492" s="570"/>
      <c r="K492" s="274"/>
      <c r="L492" s="276"/>
      <c r="M492" s="277"/>
      <c r="N492" s="276"/>
      <c r="O492" s="277"/>
      <c r="P492" s="278"/>
    </row>
    <row r="493" spans="6:16">
      <c r="F493" s="247"/>
      <c r="G493" s="232"/>
      <c r="H493" s="248"/>
      <c r="I493" s="248"/>
      <c r="J493" s="569" t="s">
        <v>596</v>
      </c>
      <c r="K493" s="232"/>
      <c r="L493" s="249"/>
      <c r="M493" s="250"/>
      <c r="N493" s="249"/>
      <c r="O493" s="250"/>
      <c r="P493" s="217">
        <f>SUBTOTAL(9,P494:P495)</f>
        <v>0</v>
      </c>
    </row>
    <row r="494" spans="6:16">
      <c r="F494" s="521">
        <v>1</v>
      </c>
      <c r="G494" s="522" t="s">
        <v>42</v>
      </c>
      <c r="H494" s="523" t="s">
        <v>597</v>
      </c>
      <c r="I494" s="523"/>
      <c r="J494" s="568" t="s">
        <v>598</v>
      </c>
      <c r="K494" s="522" t="s">
        <v>599</v>
      </c>
      <c r="L494" s="536">
        <v>10</v>
      </c>
      <c r="M494" s="537"/>
      <c r="N494" s="536">
        <v>7</v>
      </c>
      <c r="O494" s="537"/>
      <c r="P494" s="458">
        <f>N494*O494</f>
        <v>0</v>
      </c>
    </row>
    <row r="495" spans="6:16">
      <c r="F495" s="273"/>
      <c r="G495" s="274"/>
      <c r="H495" s="274"/>
      <c r="I495" s="274"/>
      <c r="J495" s="570"/>
      <c r="K495" s="274"/>
      <c r="L495" s="276"/>
      <c r="M495" s="277"/>
      <c r="N495" s="276"/>
      <c r="O495" s="277"/>
      <c r="P495" s="278"/>
    </row>
    <row r="496" spans="6:16">
      <c r="F496" s="247"/>
      <c r="G496" s="232"/>
      <c r="H496" s="248"/>
      <c r="I496" s="248"/>
      <c r="J496" s="569" t="s">
        <v>601</v>
      </c>
      <c r="K496" s="232"/>
      <c r="L496" s="249"/>
      <c r="M496" s="250"/>
      <c r="N496" s="249"/>
      <c r="O496" s="250"/>
      <c r="P496" s="217">
        <f>SUBTOTAL(9,P497:P499)</f>
        <v>0</v>
      </c>
    </row>
    <row r="497" spans="6:16">
      <c r="F497" s="521">
        <v>5</v>
      </c>
      <c r="G497" s="522" t="s">
        <v>42</v>
      </c>
      <c r="H497" s="523" t="s">
        <v>611</v>
      </c>
      <c r="I497" s="523"/>
      <c r="J497" s="568" t="s">
        <v>612</v>
      </c>
      <c r="K497" s="522" t="s">
        <v>90</v>
      </c>
      <c r="L497" s="536">
        <v>1</v>
      </c>
      <c r="M497" s="537"/>
      <c r="N497" s="536">
        <v>0.5</v>
      </c>
      <c r="O497" s="537"/>
      <c r="P497" s="458">
        <f t="shared" ref="P497:P498" si="41">N497*O497</f>
        <v>0</v>
      </c>
    </row>
    <row r="498" spans="6:16">
      <c r="F498" s="521">
        <v>6</v>
      </c>
      <c r="G498" s="522" t="s">
        <v>42</v>
      </c>
      <c r="H498" s="523" t="s">
        <v>613</v>
      </c>
      <c r="I498" s="523"/>
      <c r="J498" s="568" t="s">
        <v>614</v>
      </c>
      <c r="K498" s="522" t="s">
        <v>46</v>
      </c>
      <c r="L498" s="536">
        <v>65</v>
      </c>
      <c r="M498" s="537"/>
      <c r="N498" s="536">
        <v>63</v>
      </c>
      <c r="O498" s="537"/>
      <c r="P498" s="458">
        <f t="shared" si="41"/>
        <v>0</v>
      </c>
    </row>
    <row r="499" spans="6:16">
      <c r="F499" s="273"/>
      <c r="G499" s="274"/>
      <c r="H499" s="274"/>
      <c r="I499" s="274"/>
      <c r="J499" s="570"/>
      <c r="K499" s="274"/>
      <c r="L499" s="276"/>
      <c r="M499" s="277"/>
      <c r="N499" s="276"/>
      <c r="O499" s="277"/>
      <c r="P499" s="278"/>
    </row>
    <row r="500" spans="6:16">
      <c r="F500" s="247"/>
      <c r="G500" s="232"/>
      <c r="H500" s="248"/>
      <c r="I500" s="248"/>
      <c r="J500" s="569" t="s">
        <v>617</v>
      </c>
      <c r="K500" s="232"/>
      <c r="L500" s="249"/>
      <c r="M500" s="250"/>
      <c r="N500" s="249"/>
      <c r="O500" s="250"/>
      <c r="P500" s="217">
        <f>SUBTOTAL(9,P501:P505)</f>
        <v>0</v>
      </c>
    </row>
    <row r="501" spans="6:16">
      <c r="F501" s="521">
        <v>1</v>
      </c>
      <c r="G501" s="522" t="s">
        <v>42</v>
      </c>
      <c r="H501" s="523" t="s">
        <v>618</v>
      </c>
      <c r="I501" s="523"/>
      <c r="J501" s="568" t="s">
        <v>619</v>
      </c>
      <c r="K501" s="522" t="s">
        <v>90</v>
      </c>
      <c r="L501" s="536">
        <v>20</v>
      </c>
      <c r="M501" s="537"/>
      <c r="N501" s="536">
        <v>16</v>
      </c>
      <c r="O501" s="537"/>
      <c r="P501" s="458">
        <f>N501*O501</f>
        <v>0</v>
      </c>
    </row>
    <row r="502" spans="6:16">
      <c r="F502" s="521">
        <v>2</v>
      </c>
      <c r="G502" s="522" t="s">
        <v>42</v>
      </c>
      <c r="H502" s="523" t="s">
        <v>621</v>
      </c>
      <c r="I502" s="523"/>
      <c r="J502" s="568" t="s">
        <v>622</v>
      </c>
      <c r="K502" s="522" t="s">
        <v>90</v>
      </c>
      <c r="L502" s="536">
        <v>10</v>
      </c>
      <c r="M502" s="537"/>
      <c r="N502" s="536">
        <v>5</v>
      </c>
      <c r="O502" s="537"/>
      <c r="P502" s="458">
        <f>N502*O502</f>
        <v>0</v>
      </c>
    </row>
    <row r="503" spans="6:16">
      <c r="F503" s="521">
        <v>3</v>
      </c>
      <c r="G503" s="522" t="s">
        <v>42</v>
      </c>
      <c r="H503" s="523" t="s">
        <v>623</v>
      </c>
      <c r="I503" s="523"/>
      <c r="J503" s="568" t="s">
        <v>624</v>
      </c>
      <c r="K503" s="522" t="s">
        <v>55</v>
      </c>
      <c r="L503" s="536">
        <v>32</v>
      </c>
      <c r="M503" s="537"/>
      <c r="N503" s="536">
        <v>26</v>
      </c>
      <c r="O503" s="537"/>
      <c r="P503" s="458">
        <f>N503*O503</f>
        <v>0</v>
      </c>
    </row>
    <row r="504" spans="6:16">
      <c r="F504" s="521">
        <v>4</v>
      </c>
      <c r="G504" s="522" t="s">
        <v>42</v>
      </c>
      <c r="H504" s="523" t="s">
        <v>625</v>
      </c>
      <c r="I504" s="523"/>
      <c r="J504" s="568" t="s">
        <v>626</v>
      </c>
      <c r="K504" s="522" t="s">
        <v>55</v>
      </c>
      <c r="L504" s="536">
        <v>16</v>
      </c>
      <c r="M504" s="537"/>
      <c r="N504" s="536">
        <v>10</v>
      </c>
      <c r="O504" s="537"/>
      <c r="P504" s="458">
        <f>N504*O504</f>
        <v>0</v>
      </c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I34" sqref="I34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1096</v>
      </c>
      <c r="D2" s="615" t="s">
        <v>1095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115</v>
      </c>
      <c r="B4" s="593"/>
      <c r="C4" s="609" t="s">
        <v>127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SO 01-Stavba'!C9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01-Stavba'!C16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showGridLines="0" workbookViewId="0">
      <pane ySplit="8" topLeftCell="A9" activePane="bottomLeft" state="frozenSplit"/>
      <selection activeCell="K29" sqref="K29"/>
      <selection pane="bottomLeft" activeCell="K29" sqref="K29"/>
    </sheetView>
  </sheetViews>
  <sheetFormatPr defaultRowHeight="12.75" customHeight="1"/>
  <cols>
    <col min="1" max="1" width="11.7109375" style="290" customWidth="1"/>
    <col min="2" max="2" width="55.7109375" style="290" customWidth="1"/>
    <col min="3" max="3" width="13.5703125" style="290" customWidth="1"/>
    <col min="4" max="4" width="13.7109375" style="290" hidden="1" customWidth="1"/>
    <col min="5" max="5" width="13.85546875" style="290" hidden="1" customWidth="1"/>
    <col min="6" max="256" width="9.140625" style="290"/>
    <col min="257" max="257" width="11.7109375" style="290" customWidth="1"/>
    <col min="258" max="258" width="55.7109375" style="290" customWidth="1"/>
    <col min="259" max="259" width="13.5703125" style="290" customWidth="1"/>
    <col min="260" max="261" width="0" style="290" hidden="1" customWidth="1"/>
    <col min="262" max="512" width="9.140625" style="290"/>
    <col min="513" max="513" width="11.7109375" style="290" customWidth="1"/>
    <col min="514" max="514" width="55.7109375" style="290" customWidth="1"/>
    <col min="515" max="515" width="13.5703125" style="290" customWidth="1"/>
    <col min="516" max="517" width="0" style="290" hidden="1" customWidth="1"/>
    <col min="518" max="768" width="9.140625" style="290"/>
    <col min="769" max="769" width="11.7109375" style="290" customWidth="1"/>
    <col min="770" max="770" width="55.7109375" style="290" customWidth="1"/>
    <col min="771" max="771" width="13.5703125" style="290" customWidth="1"/>
    <col min="772" max="773" width="0" style="290" hidden="1" customWidth="1"/>
    <col min="774" max="1024" width="9.140625" style="290"/>
    <col min="1025" max="1025" width="11.7109375" style="290" customWidth="1"/>
    <col min="1026" max="1026" width="55.7109375" style="290" customWidth="1"/>
    <col min="1027" max="1027" width="13.5703125" style="290" customWidth="1"/>
    <col min="1028" max="1029" width="0" style="290" hidden="1" customWidth="1"/>
    <col min="1030" max="1280" width="9.140625" style="290"/>
    <col min="1281" max="1281" width="11.7109375" style="290" customWidth="1"/>
    <col min="1282" max="1282" width="55.7109375" style="290" customWidth="1"/>
    <col min="1283" max="1283" width="13.5703125" style="290" customWidth="1"/>
    <col min="1284" max="1285" width="0" style="290" hidden="1" customWidth="1"/>
    <col min="1286" max="1536" width="9.140625" style="290"/>
    <col min="1537" max="1537" width="11.7109375" style="290" customWidth="1"/>
    <col min="1538" max="1538" width="55.7109375" style="290" customWidth="1"/>
    <col min="1539" max="1539" width="13.5703125" style="290" customWidth="1"/>
    <col min="1540" max="1541" width="0" style="290" hidden="1" customWidth="1"/>
    <col min="1542" max="1792" width="9.140625" style="290"/>
    <col min="1793" max="1793" width="11.7109375" style="290" customWidth="1"/>
    <col min="1794" max="1794" width="55.7109375" style="290" customWidth="1"/>
    <col min="1795" max="1795" width="13.5703125" style="290" customWidth="1"/>
    <col min="1796" max="1797" width="0" style="290" hidden="1" customWidth="1"/>
    <col min="1798" max="2048" width="9.140625" style="290"/>
    <col min="2049" max="2049" width="11.7109375" style="290" customWidth="1"/>
    <col min="2050" max="2050" width="55.7109375" style="290" customWidth="1"/>
    <col min="2051" max="2051" width="13.5703125" style="290" customWidth="1"/>
    <col min="2052" max="2053" width="0" style="290" hidden="1" customWidth="1"/>
    <col min="2054" max="2304" width="9.140625" style="290"/>
    <col min="2305" max="2305" width="11.7109375" style="290" customWidth="1"/>
    <col min="2306" max="2306" width="55.7109375" style="290" customWidth="1"/>
    <col min="2307" max="2307" width="13.5703125" style="290" customWidth="1"/>
    <col min="2308" max="2309" width="0" style="290" hidden="1" customWidth="1"/>
    <col min="2310" max="2560" width="9.140625" style="290"/>
    <col min="2561" max="2561" width="11.7109375" style="290" customWidth="1"/>
    <col min="2562" max="2562" width="55.7109375" style="290" customWidth="1"/>
    <col min="2563" max="2563" width="13.5703125" style="290" customWidth="1"/>
    <col min="2564" max="2565" width="0" style="290" hidden="1" customWidth="1"/>
    <col min="2566" max="2816" width="9.140625" style="290"/>
    <col min="2817" max="2817" width="11.7109375" style="290" customWidth="1"/>
    <col min="2818" max="2818" width="55.7109375" style="290" customWidth="1"/>
    <col min="2819" max="2819" width="13.5703125" style="290" customWidth="1"/>
    <col min="2820" max="2821" width="0" style="290" hidden="1" customWidth="1"/>
    <col min="2822" max="3072" width="9.140625" style="290"/>
    <col min="3073" max="3073" width="11.7109375" style="290" customWidth="1"/>
    <col min="3074" max="3074" width="55.7109375" style="290" customWidth="1"/>
    <col min="3075" max="3075" width="13.5703125" style="290" customWidth="1"/>
    <col min="3076" max="3077" width="0" style="290" hidden="1" customWidth="1"/>
    <col min="3078" max="3328" width="9.140625" style="290"/>
    <col min="3329" max="3329" width="11.7109375" style="290" customWidth="1"/>
    <col min="3330" max="3330" width="55.7109375" style="290" customWidth="1"/>
    <col min="3331" max="3331" width="13.5703125" style="290" customWidth="1"/>
    <col min="3332" max="3333" width="0" style="290" hidden="1" customWidth="1"/>
    <col min="3334" max="3584" width="9.140625" style="290"/>
    <col min="3585" max="3585" width="11.7109375" style="290" customWidth="1"/>
    <col min="3586" max="3586" width="55.7109375" style="290" customWidth="1"/>
    <col min="3587" max="3587" width="13.5703125" style="290" customWidth="1"/>
    <col min="3588" max="3589" width="0" style="290" hidden="1" customWidth="1"/>
    <col min="3590" max="3840" width="9.140625" style="290"/>
    <col min="3841" max="3841" width="11.7109375" style="290" customWidth="1"/>
    <col min="3842" max="3842" width="55.7109375" style="290" customWidth="1"/>
    <col min="3843" max="3843" width="13.5703125" style="290" customWidth="1"/>
    <col min="3844" max="3845" width="0" style="290" hidden="1" customWidth="1"/>
    <col min="3846" max="4096" width="9.140625" style="290"/>
    <col min="4097" max="4097" width="11.7109375" style="290" customWidth="1"/>
    <col min="4098" max="4098" width="55.7109375" style="290" customWidth="1"/>
    <col min="4099" max="4099" width="13.5703125" style="290" customWidth="1"/>
    <col min="4100" max="4101" width="0" style="290" hidden="1" customWidth="1"/>
    <col min="4102" max="4352" width="9.140625" style="290"/>
    <col min="4353" max="4353" width="11.7109375" style="290" customWidth="1"/>
    <col min="4354" max="4354" width="55.7109375" style="290" customWidth="1"/>
    <col min="4355" max="4355" width="13.5703125" style="290" customWidth="1"/>
    <col min="4356" max="4357" width="0" style="290" hidden="1" customWidth="1"/>
    <col min="4358" max="4608" width="9.140625" style="290"/>
    <col min="4609" max="4609" width="11.7109375" style="290" customWidth="1"/>
    <col min="4610" max="4610" width="55.7109375" style="290" customWidth="1"/>
    <col min="4611" max="4611" width="13.5703125" style="290" customWidth="1"/>
    <col min="4612" max="4613" width="0" style="290" hidden="1" customWidth="1"/>
    <col min="4614" max="4864" width="9.140625" style="290"/>
    <col min="4865" max="4865" width="11.7109375" style="290" customWidth="1"/>
    <col min="4866" max="4866" width="55.7109375" style="290" customWidth="1"/>
    <col min="4867" max="4867" width="13.5703125" style="290" customWidth="1"/>
    <col min="4868" max="4869" width="0" style="290" hidden="1" customWidth="1"/>
    <col min="4870" max="5120" width="9.140625" style="290"/>
    <col min="5121" max="5121" width="11.7109375" style="290" customWidth="1"/>
    <col min="5122" max="5122" width="55.7109375" style="290" customWidth="1"/>
    <col min="5123" max="5123" width="13.5703125" style="290" customWidth="1"/>
    <col min="5124" max="5125" width="0" style="290" hidden="1" customWidth="1"/>
    <col min="5126" max="5376" width="9.140625" style="290"/>
    <col min="5377" max="5377" width="11.7109375" style="290" customWidth="1"/>
    <col min="5378" max="5378" width="55.7109375" style="290" customWidth="1"/>
    <col min="5379" max="5379" width="13.5703125" style="290" customWidth="1"/>
    <col min="5380" max="5381" width="0" style="290" hidden="1" customWidth="1"/>
    <col min="5382" max="5632" width="9.140625" style="290"/>
    <col min="5633" max="5633" width="11.7109375" style="290" customWidth="1"/>
    <col min="5634" max="5634" width="55.7109375" style="290" customWidth="1"/>
    <col min="5635" max="5635" width="13.5703125" style="290" customWidth="1"/>
    <col min="5636" max="5637" width="0" style="290" hidden="1" customWidth="1"/>
    <col min="5638" max="5888" width="9.140625" style="290"/>
    <col min="5889" max="5889" width="11.7109375" style="290" customWidth="1"/>
    <col min="5890" max="5890" width="55.7109375" style="290" customWidth="1"/>
    <col min="5891" max="5891" width="13.5703125" style="290" customWidth="1"/>
    <col min="5892" max="5893" width="0" style="290" hidden="1" customWidth="1"/>
    <col min="5894" max="6144" width="9.140625" style="290"/>
    <col min="6145" max="6145" width="11.7109375" style="290" customWidth="1"/>
    <col min="6146" max="6146" width="55.7109375" style="290" customWidth="1"/>
    <col min="6147" max="6147" width="13.5703125" style="290" customWidth="1"/>
    <col min="6148" max="6149" width="0" style="290" hidden="1" customWidth="1"/>
    <col min="6150" max="6400" width="9.140625" style="290"/>
    <col min="6401" max="6401" width="11.7109375" style="290" customWidth="1"/>
    <col min="6402" max="6402" width="55.7109375" style="290" customWidth="1"/>
    <col min="6403" max="6403" width="13.5703125" style="290" customWidth="1"/>
    <col min="6404" max="6405" width="0" style="290" hidden="1" customWidth="1"/>
    <col min="6406" max="6656" width="9.140625" style="290"/>
    <col min="6657" max="6657" width="11.7109375" style="290" customWidth="1"/>
    <col min="6658" max="6658" width="55.7109375" style="290" customWidth="1"/>
    <col min="6659" max="6659" width="13.5703125" style="290" customWidth="1"/>
    <col min="6660" max="6661" width="0" style="290" hidden="1" customWidth="1"/>
    <col min="6662" max="6912" width="9.140625" style="290"/>
    <col min="6913" max="6913" width="11.7109375" style="290" customWidth="1"/>
    <col min="6914" max="6914" width="55.7109375" style="290" customWidth="1"/>
    <col min="6915" max="6915" width="13.5703125" style="290" customWidth="1"/>
    <col min="6916" max="6917" width="0" style="290" hidden="1" customWidth="1"/>
    <col min="6918" max="7168" width="9.140625" style="290"/>
    <col min="7169" max="7169" width="11.7109375" style="290" customWidth="1"/>
    <col min="7170" max="7170" width="55.7109375" style="290" customWidth="1"/>
    <col min="7171" max="7171" width="13.5703125" style="290" customWidth="1"/>
    <col min="7172" max="7173" width="0" style="290" hidden="1" customWidth="1"/>
    <col min="7174" max="7424" width="9.140625" style="290"/>
    <col min="7425" max="7425" width="11.7109375" style="290" customWidth="1"/>
    <col min="7426" max="7426" width="55.7109375" style="290" customWidth="1"/>
    <col min="7427" max="7427" width="13.5703125" style="290" customWidth="1"/>
    <col min="7428" max="7429" width="0" style="290" hidden="1" customWidth="1"/>
    <col min="7430" max="7680" width="9.140625" style="290"/>
    <col min="7681" max="7681" width="11.7109375" style="290" customWidth="1"/>
    <col min="7682" max="7682" width="55.7109375" style="290" customWidth="1"/>
    <col min="7683" max="7683" width="13.5703125" style="290" customWidth="1"/>
    <col min="7684" max="7685" width="0" style="290" hidden="1" customWidth="1"/>
    <col min="7686" max="7936" width="9.140625" style="290"/>
    <col min="7937" max="7937" width="11.7109375" style="290" customWidth="1"/>
    <col min="7938" max="7938" width="55.7109375" style="290" customWidth="1"/>
    <col min="7939" max="7939" width="13.5703125" style="290" customWidth="1"/>
    <col min="7940" max="7941" width="0" style="290" hidden="1" customWidth="1"/>
    <col min="7942" max="8192" width="9.140625" style="290"/>
    <col min="8193" max="8193" width="11.7109375" style="290" customWidth="1"/>
    <col min="8194" max="8194" width="55.7109375" style="290" customWidth="1"/>
    <col min="8195" max="8195" width="13.5703125" style="290" customWidth="1"/>
    <col min="8196" max="8197" width="0" style="290" hidden="1" customWidth="1"/>
    <col min="8198" max="8448" width="9.140625" style="290"/>
    <col min="8449" max="8449" width="11.7109375" style="290" customWidth="1"/>
    <col min="8450" max="8450" width="55.7109375" style="290" customWidth="1"/>
    <col min="8451" max="8451" width="13.5703125" style="290" customWidth="1"/>
    <col min="8452" max="8453" width="0" style="290" hidden="1" customWidth="1"/>
    <col min="8454" max="8704" width="9.140625" style="290"/>
    <col min="8705" max="8705" width="11.7109375" style="290" customWidth="1"/>
    <col min="8706" max="8706" width="55.7109375" style="290" customWidth="1"/>
    <col min="8707" max="8707" width="13.5703125" style="290" customWidth="1"/>
    <col min="8708" max="8709" width="0" style="290" hidden="1" customWidth="1"/>
    <col min="8710" max="8960" width="9.140625" style="290"/>
    <col min="8961" max="8961" width="11.7109375" style="290" customWidth="1"/>
    <col min="8962" max="8962" width="55.7109375" style="290" customWidth="1"/>
    <col min="8963" max="8963" width="13.5703125" style="290" customWidth="1"/>
    <col min="8964" max="8965" width="0" style="290" hidden="1" customWidth="1"/>
    <col min="8966" max="9216" width="9.140625" style="290"/>
    <col min="9217" max="9217" width="11.7109375" style="290" customWidth="1"/>
    <col min="9218" max="9218" width="55.7109375" style="290" customWidth="1"/>
    <col min="9219" max="9219" width="13.5703125" style="290" customWidth="1"/>
    <col min="9220" max="9221" width="0" style="290" hidden="1" customWidth="1"/>
    <col min="9222" max="9472" width="9.140625" style="290"/>
    <col min="9473" max="9473" width="11.7109375" style="290" customWidth="1"/>
    <col min="9474" max="9474" width="55.7109375" style="290" customWidth="1"/>
    <col min="9475" max="9475" width="13.5703125" style="290" customWidth="1"/>
    <col min="9476" max="9477" width="0" style="290" hidden="1" customWidth="1"/>
    <col min="9478" max="9728" width="9.140625" style="290"/>
    <col min="9729" max="9729" width="11.7109375" style="290" customWidth="1"/>
    <col min="9730" max="9730" width="55.7109375" style="290" customWidth="1"/>
    <col min="9731" max="9731" width="13.5703125" style="290" customWidth="1"/>
    <col min="9732" max="9733" width="0" style="290" hidden="1" customWidth="1"/>
    <col min="9734" max="9984" width="9.140625" style="290"/>
    <col min="9985" max="9985" width="11.7109375" style="290" customWidth="1"/>
    <col min="9986" max="9986" width="55.7109375" style="290" customWidth="1"/>
    <col min="9987" max="9987" width="13.5703125" style="290" customWidth="1"/>
    <col min="9988" max="9989" width="0" style="290" hidden="1" customWidth="1"/>
    <col min="9990" max="10240" width="9.140625" style="290"/>
    <col min="10241" max="10241" width="11.7109375" style="290" customWidth="1"/>
    <col min="10242" max="10242" width="55.7109375" style="290" customWidth="1"/>
    <col min="10243" max="10243" width="13.5703125" style="290" customWidth="1"/>
    <col min="10244" max="10245" width="0" style="290" hidden="1" customWidth="1"/>
    <col min="10246" max="10496" width="9.140625" style="290"/>
    <col min="10497" max="10497" width="11.7109375" style="290" customWidth="1"/>
    <col min="10498" max="10498" width="55.7109375" style="290" customWidth="1"/>
    <col min="10499" max="10499" width="13.5703125" style="290" customWidth="1"/>
    <col min="10500" max="10501" width="0" style="290" hidden="1" customWidth="1"/>
    <col min="10502" max="10752" width="9.140625" style="290"/>
    <col min="10753" max="10753" width="11.7109375" style="290" customWidth="1"/>
    <col min="10754" max="10754" width="55.7109375" style="290" customWidth="1"/>
    <col min="10755" max="10755" width="13.5703125" style="290" customWidth="1"/>
    <col min="10756" max="10757" width="0" style="290" hidden="1" customWidth="1"/>
    <col min="10758" max="11008" width="9.140625" style="290"/>
    <col min="11009" max="11009" width="11.7109375" style="290" customWidth="1"/>
    <col min="11010" max="11010" width="55.7109375" style="290" customWidth="1"/>
    <col min="11011" max="11011" width="13.5703125" style="290" customWidth="1"/>
    <col min="11012" max="11013" width="0" style="290" hidden="1" customWidth="1"/>
    <col min="11014" max="11264" width="9.140625" style="290"/>
    <col min="11265" max="11265" width="11.7109375" style="290" customWidth="1"/>
    <col min="11266" max="11266" width="55.7109375" style="290" customWidth="1"/>
    <col min="11267" max="11267" width="13.5703125" style="290" customWidth="1"/>
    <col min="11268" max="11269" width="0" style="290" hidden="1" customWidth="1"/>
    <col min="11270" max="11520" width="9.140625" style="290"/>
    <col min="11521" max="11521" width="11.7109375" style="290" customWidth="1"/>
    <col min="11522" max="11522" width="55.7109375" style="290" customWidth="1"/>
    <col min="11523" max="11523" width="13.5703125" style="290" customWidth="1"/>
    <col min="11524" max="11525" width="0" style="290" hidden="1" customWidth="1"/>
    <col min="11526" max="11776" width="9.140625" style="290"/>
    <col min="11777" max="11777" width="11.7109375" style="290" customWidth="1"/>
    <col min="11778" max="11778" width="55.7109375" style="290" customWidth="1"/>
    <col min="11779" max="11779" width="13.5703125" style="290" customWidth="1"/>
    <col min="11780" max="11781" width="0" style="290" hidden="1" customWidth="1"/>
    <col min="11782" max="12032" width="9.140625" style="290"/>
    <col min="12033" max="12033" width="11.7109375" style="290" customWidth="1"/>
    <col min="12034" max="12034" width="55.7109375" style="290" customWidth="1"/>
    <col min="12035" max="12035" width="13.5703125" style="290" customWidth="1"/>
    <col min="12036" max="12037" width="0" style="290" hidden="1" customWidth="1"/>
    <col min="12038" max="12288" width="9.140625" style="290"/>
    <col min="12289" max="12289" width="11.7109375" style="290" customWidth="1"/>
    <col min="12290" max="12290" width="55.7109375" style="290" customWidth="1"/>
    <col min="12291" max="12291" width="13.5703125" style="290" customWidth="1"/>
    <col min="12292" max="12293" width="0" style="290" hidden="1" customWidth="1"/>
    <col min="12294" max="12544" width="9.140625" style="290"/>
    <col min="12545" max="12545" width="11.7109375" style="290" customWidth="1"/>
    <col min="12546" max="12546" width="55.7109375" style="290" customWidth="1"/>
    <col min="12547" max="12547" width="13.5703125" style="290" customWidth="1"/>
    <col min="12548" max="12549" width="0" style="290" hidden="1" customWidth="1"/>
    <col min="12550" max="12800" width="9.140625" style="290"/>
    <col min="12801" max="12801" width="11.7109375" style="290" customWidth="1"/>
    <col min="12802" max="12802" width="55.7109375" style="290" customWidth="1"/>
    <col min="12803" max="12803" width="13.5703125" style="290" customWidth="1"/>
    <col min="12804" max="12805" width="0" style="290" hidden="1" customWidth="1"/>
    <col min="12806" max="13056" width="9.140625" style="290"/>
    <col min="13057" max="13057" width="11.7109375" style="290" customWidth="1"/>
    <col min="13058" max="13058" width="55.7109375" style="290" customWidth="1"/>
    <col min="13059" max="13059" width="13.5703125" style="290" customWidth="1"/>
    <col min="13060" max="13061" width="0" style="290" hidden="1" customWidth="1"/>
    <col min="13062" max="13312" width="9.140625" style="290"/>
    <col min="13313" max="13313" width="11.7109375" style="290" customWidth="1"/>
    <col min="13314" max="13314" width="55.7109375" style="290" customWidth="1"/>
    <col min="13315" max="13315" width="13.5703125" style="290" customWidth="1"/>
    <col min="13316" max="13317" width="0" style="290" hidden="1" customWidth="1"/>
    <col min="13318" max="13568" width="9.140625" style="290"/>
    <col min="13569" max="13569" width="11.7109375" style="290" customWidth="1"/>
    <col min="13570" max="13570" width="55.7109375" style="290" customWidth="1"/>
    <col min="13571" max="13571" width="13.5703125" style="290" customWidth="1"/>
    <col min="13572" max="13573" width="0" style="290" hidden="1" customWidth="1"/>
    <col min="13574" max="13824" width="9.140625" style="290"/>
    <col min="13825" max="13825" width="11.7109375" style="290" customWidth="1"/>
    <col min="13826" max="13826" width="55.7109375" style="290" customWidth="1"/>
    <col min="13827" max="13827" width="13.5703125" style="290" customWidth="1"/>
    <col min="13828" max="13829" width="0" style="290" hidden="1" customWidth="1"/>
    <col min="13830" max="14080" width="9.140625" style="290"/>
    <col min="14081" max="14081" width="11.7109375" style="290" customWidth="1"/>
    <col min="14082" max="14082" width="55.7109375" style="290" customWidth="1"/>
    <col min="14083" max="14083" width="13.5703125" style="290" customWidth="1"/>
    <col min="14084" max="14085" width="0" style="290" hidden="1" customWidth="1"/>
    <col min="14086" max="14336" width="9.140625" style="290"/>
    <col min="14337" max="14337" width="11.7109375" style="290" customWidth="1"/>
    <col min="14338" max="14338" width="55.7109375" style="290" customWidth="1"/>
    <col min="14339" max="14339" width="13.5703125" style="290" customWidth="1"/>
    <col min="14340" max="14341" width="0" style="290" hidden="1" customWidth="1"/>
    <col min="14342" max="14592" width="9.140625" style="290"/>
    <col min="14593" max="14593" width="11.7109375" style="290" customWidth="1"/>
    <col min="14594" max="14594" width="55.7109375" style="290" customWidth="1"/>
    <col min="14595" max="14595" width="13.5703125" style="290" customWidth="1"/>
    <col min="14596" max="14597" width="0" style="290" hidden="1" customWidth="1"/>
    <col min="14598" max="14848" width="9.140625" style="290"/>
    <col min="14849" max="14849" width="11.7109375" style="290" customWidth="1"/>
    <col min="14850" max="14850" width="55.7109375" style="290" customWidth="1"/>
    <col min="14851" max="14851" width="13.5703125" style="290" customWidth="1"/>
    <col min="14852" max="14853" width="0" style="290" hidden="1" customWidth="1"/>
    <col min="14854" max="15104" width="9.140625" style="290"/>
    <col min="15105" max="15105" width="11.7109375" style="290" customWidth="1"/>
    <col min="15106" max="15106" width="55.7109375" style="290" customWidth="1"/>
    <col min="15107" max="15107" width="13.5703125" style="290" customWidth="1"/>
    <col min="15108" max="15109" width="0" style="290" hidden="1" customWidth="1"/>
    <col min="15110" max="15360" width="9.140625" style="290"/>
    <col min="15361" max="15361" width="11.7109375" style="290" customWidth="1"/>
    <col min="15362" max="15362" width="55.7109375" style="290" customWidth="1"/>
    <col min="15363" max="15363" width="13.5703125" style="290" customWidth="1"/>
    <col min="15364" max="15365" width="0" style="290" hidden="1" customWidth="1"/>
    <col min="15366" max="15616" width="9.140625" style="290"/>
    <col min="15617" max="15617" width="11.7109375" style="290" customWidth="1"/>
    <col min="15618" max="15618" width="55.7109375" style="290" customWidth="1"/>
    <col min="15619" max="15619" width="13.5703125" style="290" customWidth="1"/>
    <col min="15620" max="15621" width="0" style="290" hidden="1" customWidth="1"/>
    <col min="15622" max="15872" width="9.140625" style="290"/>
    <col min="15873" max="15873" width="11.7109375" style="290" customWidth="1"/>
    <col min="15874" max="15874" width="55.7109375" style="290" customWidth="1"/>
    <col min="15875" max="15875" width="13.5703125" style="290" customWidth="1"/>
    <col min="15876" max="15877" width="0" style="290" hidden="1" customWidth="1"/>
    <col min="15878" max="16128" width="9.140625" style="290"/>
    <col min="16129" max="16129" width="11.7109375" style="290" customWidth="1"/>
    <col min="16130" max="16130" width="55.7109375" style="290" customWidth="1"/>
    <col min="16131" max="16131" width="13.5703125" style="290" customWidth="1"/>
    <col min="16132" max="16133" width="0" style="290" hidden="1" customWidth="1"/>
    <col min="16134" max="16384" width="9.140625" style="290"/>
  </cols>
  <sheetData>
    <row r="1" spans="1:5" ht="18" customHeight="1">
      <c r="A1" s="71" t="s">
        <v>134</v>
      </c>
      <c r="B1" s="72"/>
      <c r="C1" s="353"/>
      <c r="D1" s="289"/>
      <c r="E1" s="289"/>
    </row>
    <row r="2" spans="1:5" ht="28.5" customHeight="1">
      <c r="A2" s="638" t="s">
        <v>125</v>
      </c>
      <c r="B2" s="638"/>
      <c r="C2" s="638"/>
      <c r="D2" s="292"/>
      <c r="E2" s="292"/>
    </row>
    <row r="3" spans="1:5" ht="12" customHeight="1">
      <c r="A3" s="71" t="s">
        <v>631</v>
      </c>
      <c r="B3" s="172"/>
      <c r="C3" s="354"/>
      <c r="D3" s="291"/>
      <c r="E3" s="293"/>
    </row>
    <row r="4" spans="1:5" ht="12" customHeight="1">
      <c r="A4" s="638" t="s">
        <v>1762</v>
      </c>
      <c r="B4" s="638"/>
      <c r="C4" s="638"/>
      <c r="D4" s="291"/>
      <c r="E4" s="293"/>
    </row>
    <row r="5" spans="1:5" ht="12" customHeight="1">
      <c r="A5" s="71" t="s">
        <v>632</v>
      </c>
      <c r="B5" s="172"/>
      <c r="C5" s="354"/>
      <c r="D5" s="291"/>
      <c r="E5" s="293"/>
    </row>
    <row r="6" spans="1:5" ht="12.75" customHeight="1">
      <c r="A6" s="639" t="s">
        <v>127</v>
      </c>
      <c r="B6" s="639"/>
      <c r="C6" s="355"/>
      <c r="D6" s="291"/>
      <c r="E6" s="293"/>
    </row>
    <row r="7" spans="1:5" ht="12" customHeight="1">
      <c r="A7" s="294" t="s">
        <v>143</v>
      </c>
      <c r="B7" s="295" t="s">
        <v>135</v>
      </c>
      <c r="C7" s="296" t="s">
        <v>1097</v>
      </c>
      <c r="D7" s="297" t="s">
        <v>1098</v>
      </c>
      <c r="E7" s="296" t="s">
        <v>1099</v>
      </c>
    </row>
    <row r="8" spans="1:5" ht="12" customHeight="1">
      <c r="A8" s="298">
        <v>1</v>
      </c>
      <c r="B8" s="299">
        <v>2</v>
      </c>
      <c r="C8" s="300">
        <v>3</v>
      </c>
      <c r="D8" s="301">
        <v>4</v>
      </c>
      <c r="E8" s="300">
        <v>5</v>
      </c>
    </row>
    <row r="9" spans="1:5" s="306" customFormat="1" ht="12.75" customHeight="1">
      <c r="A9" s="302" t="str">
        <f>'Položky SO 01-Stavba'!D9</f>
        <v>HSV</v>
      </c>
      <c r="B9" s="303" t="str">
        <f>'Položky SO 01-Stavba'!E9</f>
        <v>Práce a dodávky HSV</v>
      </c>
      <c r="C9" s="304">
        <f>'Položky SO 01-Stavba'!I9</f>
        <v>0</v>
      </c>
      <c r="D9" s="305">
        <f>'Položky SO 01-Stavba'!K9</f>
        <v>12.003454039999999</v>
      </c>
      <c r="E9" s="305">
        <f>'Položky SO 01-Stavba'!M9</f>
        <v>4.9227479999999995</v>
      </c>
    </row>
    <row r="10" spans="1:5" s="306" customFormat="1" ht="12.75" customHeight="1">
      <c r="A10" s="307" t="str">
        <f>'Položky SO 01-Stavba'!D10</f>
        <v>3</v>
      </c>
      <c r="B10" s="308" t="str">
        <f>'Položky SO 01-Stavba'!E10</f>
        <v>Svislé a kompletní konstrukce</v>
      </c>
      <c r="C10" s="309">
        <f>'Položky SO 01-Stavba'!I10</f>
        <v>0</v>
      </c>
      <c r="D10" s="310">
        <f>'Položky SO 01-Stavba'!K10</f>
        <v>0.19372</v>
      </c>
      <c r="E10" s="310">
        <f>'Položky SO 01-Stavba'!M10</f>
        <v>0</v>
      </c>
    </row>
    <row r="11" spans="1:5" s="306" customFormat="1" ht="12.75" customHeight="1">
      <c r="A11" s="311" t="str">
        <f>'Položky SO 01-Stavba'!D11</f>
        <v>31</v>
      </c>
      <c r="B11" s="312" t="str">
        <f>'Položky SO 01-Stavba'!E11</f>
        <v>Zdi podpěrné a volné</v>
      </c>
      <c r="C11" s="313">
        <f>'Položky SO 01-Stavba'!I11</f>
        <v>0</v>
      </c>
      <c r="D11" s="314">
        <f>'Položky SO 01-Stavba'!K11</f>
        <v>0.19372</v>
      </c>
      <c r="E11" s="314">
        <f>'Položky SO 01-Stavba'!M11</f>
        <v>0</v>
      </c>
    </row>
    <row r="12" spans="1:5" s="306" customFormat="1" ht="12.75" customHeight="1">
      <c r="A12" s="307" t="str">
        <f>'Položky SO 01-Stavba'!D16</f>
        <v>6</v>
      </c>
      <c r="B12" s="308" t="str">
        <f>'Položky SO 01-Stavba'!E16</f>
        <v>Úpravy povrchů, podlahy a osazování výplní</v>
      </c>
      <c r="C12" s="309">
        <f>'Položky SO 01-Stavba'!I16</f>
        <v>0</v>
      </c>
      <c r="D12" s="310">
        <f>'Položky SO 01-Stavba'!K16</f>
        <v>11.709630039999999</v>
      </c>
      <c r="E12" s="310">
        <f>'Položky SO 01-Stavba'!M16</f>
        <v>0</v>
      </c>
    </row>
    <row r="13" spans="1:5" s="306" customFormat="1" ht="12.75" customHeight="1">
      <c r="A13" s="307" t="str">
        <f>'Položky SO 01-Stavba'!D33</f>
        <v>9</v>
      </c>
      <c r="B13" s="308" t="str">
        <f>'Položky SO 01-Stavba'!E33</f>
        <v>Ostatní konstrukce a práce-bourání</v>
      </c>
      <c r="C13" s="309">
        <f>'Položky SO 01-Stavba'!I33</f>
        <v>0</v>
      </c>
      <c r="D13" s="310">
        <f>'Položky SO 01-Stavba'!K33</f>
        <v>0.10010400000000001</v>
      </c>
      <c r="E13" s="310">
        <f>'Položky SO 01-Stavba'!M33</f>
        <v>4.9227479999999995</v>
      </c>
    </row>
    <row r="14" spans="1:5" s="306" customFormat="1" ht="12.75" customHeight="1">
      <c r="A14" s="307" t="str">
        <f>'Položky SO 01-Stavba'!D54</f>
        <v>997</v>
      </c>
      <c r="B14" s="308" t="str">
        <f>'Položky SO 01-Stavba'!E54</f>
        <v>Přesun sutě</v>
      </c>
      <c r="C14" s="309">
        <f>'Položky SO 01-Stavba'!I54</f>
        <v>0</v>
      </c>
      <c r="D14" s="310">
        <f>'Položky SO 01-Stavba'!K54</f>
        <v>0</v>
      </c>
      <c r="E14" s="310">
        <f>'Položky SO 01-Stavba'!M54</f>
        <v>0</v>
      </c>
    </row>
    <row r="15" spans="1:5" s="306" customFormat="1" ht="12.75" customHeight="1">
      <c r="A15" s="307" t="str">
        <f>'Položky SO 01-Stavba'!D59</f>
        <v>998</v>
      </c>
      <c r="B15" s="308" t="str">
        <f>'Položky SO 01-Stavba'!E59</f>
        <v>Přesun hmot</v>
      </c>
      <c r="C15" s="309">
        <f>'Položky SO 01-Stavba'!I59</f>
        <v>0</v>
      </c>
      <c r="D15" s="310">
        <f>'Položky SO 01-Stavba'!K59</f>
        <v>0</v>
      </c>
      <c r="E15" s="310">
        <f>'Položky SO 01-Stavba'!M59</f>
        <v>0</v>
      </c>
    </row>
    <row r="16" spans="1:5" s="306" customFormat="1" ht="12.75" customHeight="1">
      <c r="A16" s="302" t="str">
        <f>'Položky SO 01-Stavba'!D61</f>
        <v>PSV</v>
      </c>
      <c r="B16" s="303" t="str">
        <f>'Položky SO 01-Stavba'!E61</f>
        <v>Práce a dodávky PSV</v>
      </c>
      <c r="C16" s="304">
        <f>'Položky SO 01-Stavba'!I61</f>
        <v>0</v>
      </c>
      <c r="D16" s="305">
        <f>'Položky SO 01-Stavba'!K61</f>
        <v>0.30974999999999997</v>
      </c>
      <c r="E16" s="305">
        <f>'Položky SO 01-Stavba'!M61</f>
        <v>0</v>
      </c>
    </row>
    <row r="17" spans="1:5" s="306" customFormat="1" ht="12.75" customHeight="1">
      <c r="A17" s="307" t="str">
        <f>'Položky SO 01-Stavba'!D62</f>
        <v>766</v>
      </c>
      <c r="B17" s="308" t="str">
        <f>'Položky SO 01-Stavba'!E62</f>
        <v>Konstrukce truhlářské</v>
      </c>
      <c r="C17" s="309">
        <f>'Položky SO 01-Stavba'!I62</f>
        <v>0</v>
      </c>
      <c r="D17" s="310">
        <f>'Položky SO 01-Stavba'!K62</f>
        <v>3.6999999999999998E-2</v>
      </c>
      <c r="E17" s="310">
        <f>'Položky SO 01-Stavba'!M62</f>
        <v>0</v>
      </c>
    </row>
    <row r="18" spans="1:5" s="306" customFormat="1" ht="12.75" customHeight="1">
      <c r="A18" s="307" t="str">
        <f>'Položky SO 01-Stavba'!D67</f>
        <v>783</v>
      </c>
      <c r="B18" s="308" t="str">
        <f>'Položky SO 01-Stavba'!E67</f>
        <v>Dokončovací práce - nátěry</v>
      </c>
      <c r="C18" s="309">
        <f>'Položky SO 01-Stavba'!I67</f>
        <v>0</v>
      </c>
      <c r="D18" s="310">
        <f>'Položky SO 01-Stavba'!K67</f>
        <v>0.24583999999999998</v>
      </c>
      <c r="E18" s="310">
        <f>'Položky SO 01-Stavba'!M67</f>
        <v>0</v>
      </c>
    </row>
    <row r="19" spans="1:5" s="306" customFormat="1" ht="12.75" customHeight="1">
      <c r="A19" s="307" t="str">
        <f>'Položky SO 01-Stavba'!D74</f>
        <v>784</v>
      </c>
      <c r="B19" s="308" t="str">
        <f>'Položky SO 01-Stavba'!E74</f>
        <v>Dokončovací práce - malby a tapety</v>
      </c>
      <c r="C19" s="309">
        <f>'Položky SO 01-Stavba'!I74</f>
        <v>0</v>
      </c>
      <c r="D19" s="310">
        <f>'Položky SO 01-Stavba'!K74</f>
        <v>2.6909999999999996E-2</v>
      </c>
      <c r="E19" s="310">
        <f>'Položky SO 01-Stavba'!M74</f>
        <v>0</v>
      </c>
    </row>
    <row r="20" spans="1:5" s="315" customFormat="1" ht="12.75" customHeight="1">
      <c r="B20" s="316" t="s">
        <v>33</v>
      </c>
      <c r="C20" s="317">
        <f>'Položky SO 01-Stavba'!I77</f>
        <v>0</v>
      </c>
      <c r="D20" s="318">
        <f>'Položky SO 01-Stavba'!K77</f>
        <v>12.313204039999999</v>
      </c>
      <c r="E20" s="318">
        <f>'Položky SO 01-Stavba'!M77</f>
        <v>4.9227479999999995</v>
      </c>
    </row>
  </sheetData>
  <mergeCells count="3">
    <mergeCell ref="A4:C4"/>
    <mergeCell ref="A6:B6"/>
    <mergeCell ref="A2:C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workbookViewId="0">
      <pane ySplit="8" topLeftCell="A60" activePane="bottomLeft" state="frozenSplit"/>
      <selection activeCell="K29" sqref="K29"/>
      <selection pane="bottomLeft" activeCell="H75" sqref="H75"/>
    </sheetView>
  </sheetViews>
  <sheetFormatPr defaultRowHeight="11.25" customHeight="1"/>
  <cols>
    <col min="1" max="1" width="5.5703125" style="290" customWidth="1"/>
    <col min="2" max="2" width="4.42578125" style="290" customWidth="1"/>
    <col min="3" max="3" width="4.7109375" style="290" customWidth="1"/>
    <col min="4" max="4" width="12.7109375" style="290" customWidth="1"/>
    <col min="5" max="5" width="55.5703125" style="290" customWidth="1"/>
    <col min="6" max="6" width="4.7109375" style="290" customWidth="1"/>
    <col min="7" max="7" width="9.85546875" style="290" customWidth="1"/>
    <col min="8" max="8" width="9.7109375" style="290" customWidth="1"/>
    <col min="9" max="9" width="13.5703125" style="290" customWidth="1"/>
    <col min="10" max="10" width="10.5703125" style="290" hidden="1" customWidth="1"/>
    <col min="11" max="11" width="10.85546875" style="290" hidden="1" customWidth="1"/>
    <col min="12" max="12" width="9.7109375" style="290" hidden="1" customWidth="1"/>
    <col min="13" max="13" width="11.5703125" style="290" hidden="1" customWidth="1"/>
    <col min="14" max="14" width="5.28515625" style="290" customWidth="1"/>
    <col min="15" max="15" width="7" style="290" hidden="1" customWidth="1"/>
    <col min="16" max="16" width="7.28515625" style="290" hidden="1" customWidth="1"/>
    <col min="17" max="19" width="9.140625" style="290" hidden="1" customWidth="1"/>
    <col min="20" max="20" width="0" style="290" hidden="1" customWidth="1"/>
    <col min="21" max="256" width="9.140625" style="290"/>
    <col min="257" max="257" width="5.5703125" style="290" customWidth="1"/>
    <col min="258" max="258" width="4.42578125" style="290" customWidth="1"/>
    <col min="259" max="259" width="4.7109375" style="290" customWidth="1"/>
    <col min="260" max="260" width="12.7109375" style="290" customWidth="1"/>
    <col min="261" max="261" width="55.5703125" style="290" customWidth="1"/>
    <col min="262" max="262" width="4.7109375" style="290" customWidth="1"/>
    <col min="263" max="263" width="9.85546875" style="290" customWidth="1"/>
    <col min="264" max="264" width="9.7109375" style="290" customWidth="1"/>
    <col min="265" max="265" width="13.5703125" style="290" customWidth="1"/>
    <col min="266" max="269" width="0" style="290" hidden="1" customWidth="1"/>
    <col min="270" max="270" width="5.28515625" style="290" customWidth="1"/>
    <col min="271" max="276" width="0" style="290" hidden="1" customWidth="1"/>
    <col min="277" max="512" width="9.140625" style="290"/>
    <col min="513" max="513" width="5.5703125" style="290" customWidth="1"/>
    <col min="514" max="514" width="4.42578125" style="290" customWidth="1"/>
    <col min="515" max="515" width="4.7109375" style="290" customWidth="1"/>
    <col min="516" max="516" width="12.7109375" style="290" customWidth="1"/>
    <col min="517" max="517" width="55.5703125" style="290" customWidth="1"/>
    <col min="518" max="518" width="4.7109375" style="290" customWidth="1"/>
    <col min="519" max="519" width="9.85546875" style="290" customWidth="1"/>
    <col min="520" max="520" width="9.7109375" style="290" customWidth="1"/>
    <col min="521" max="521" width="13.5703125" style="290" customWidth="1"/>
    <col min="522" max="525" width="0" style="290" hidden="1" customWidth="1"/>
    <col min="526" max="526" width="5.28515625" style="290" customWidth="1"/>
    <col min="527" max="532" width="0" style="290" hidden="1" customWidth="1"/>
    <col min="533" max="768" width="9.140625" style="290"/>
    <col min="769" max="769" width="5.5703125" style="290" customWidth="1"/>
    <col min="770" max="770" width="4.42578125" style="290" customWidth="1"/>
    <col min="771" max="771" width="4.7109375" style="290" customWidth="1"/>
    <col min="772" max="772" width="12.7109375" style="290" customWidth="1"/>
    <col min="773" max="773" width="55.5703125" style="290" customWidth="1"/>
    <col min="774" max="774" width="4.7109375" style="290" customWidth="1"/>
    <col min="775" max="775" width="9.85546875" style="290" customWidth="1"/>
    <col min="776" max="776" width="9.7109375" style="290" customWidth="1"/>
    <col min="777" max="777" width="13.5703125" style="290" customWidth="1"/>
    <col min="778" max="781" width="0" style="290" hidden="1" customWidth="1"/>
    <col min="782" max="782" width="5.28515625" style="290" customWidth="1"/>
    <col min="783" max="788" width="0" style="290" hidden="1" customWidth="1"/>
    <col min="789" max="1024" width="9.140625" style="290"/>
    <col min="1025" max="1025" width="5.5703125" style="290" customWidth="1"/>
    <col min="1026" max="1026" width="4.42578125" style="290" customWidth="1"/>
    <col min="1027" max="1027" width="4.7109375" style="290" customWidth="1"/>
    <col min="1028" max="1028" width="12.7109375" style="290" customWidth="1"/>
    <col min="1029" max="1029" width="55.5703125" style="290" customWidth="1"/>
    <col min="1030" max="1030" width="4.7109375" style="290" customWidth="1"/>
    <col min="1031" max="1031" width="9.85546875" style="290" customWidth="1"/>
    <col min="1032" max="1032" width="9.7109375" style="290" customWidth="1"/>
    <col min="1033" max="1033" width="13.5703125" style="290" customWidth="1"/>
    <col min="1034" max="1037" width="0" style="290" hidden="1" customWidth="1"/>
    <col min="1038" max="1038" width="5.28515625" style="290" customWidth="1"/>
    <col min="1039" max="1044" width="0" style="290" hidden="1" customWidth="1"/>
    <col min="1045" max="1280" width="9.140625" style="290"/>
    <col min="1281" max="1281" width="5.5703125" style="290" customWidth="1"/>
    <col min="1282" max="1282" width="4.42578125" style="290" customWidth="1"/>
    <col min="1283" max="1283" width="4.7109375" style="290" customWidth="1"/>
    <col min="1284" max="1284" width="12.7109375" style="290" customWidth="1"/>
    <col min="1285" max="1285" width="55.5703125" style="290" customWidth="1"/>
    <col min="1286" max="1286" width="4.7109375" style="290" customWidth="1"/>
    <col min="1287" max="1287" width="9.85546875" style="290" customWidth="1"/>
    <col min="1288" max="1288" width="9.7109375" style="290" customWidth="1"/>
    <col min="1289" max="1289" width="13.5703125" style="290" customWidth="1"/>
    <col min="1290" max="1293" width="0" style="290" hidden="1" customWidth="1"/>
    <col min="1294" max="1294" width="5.28515625" style="290" customWidth="1"/>
    <col min="1295" max="1300" width="0" style="290" hidden="1" customWidth="1"/>
    <col min="1301" max="1536" width="9.140625" style="290"/>
    <col min="1537" max="1537" width="5.5703125" style="290" customWidth="1"/>
    <col min="1538" max="1538" width="4.42578125" style="290" customWidth="1"/>
    <col min="1539" max="1539" width="4.7109375" style="290" customWidth="1"/>
    <col min="1540" max="1540" width="12.7109375" style="290" customWidth="1"/>
    <col min="1541" max="1541" width="55.5703125" style="290" customWidth="1"/>
    <col min="1542" max="1542" width="4.7109375" style="290" customWidth="1"/>
    <col min="1543" max="1543" width="9.85546875" style="290" customWidth="1"/>
    <col min="1544" max="1544" width="9.7109375" style="290" customWidth="1"/>
    <col min="1545" max="1545" width="13.5703125" style="290" customWidth="1"/>
    <col min="1546" max="1549" width="0" style="290" hidden="1" customWidth="1"/>
    <col min="1550" max="1550" width="5.28515625" style="290" customWidth="1"/>
    <col min="1551" max="1556" width="0" style="290" hidden="1" customWidth="1"/>
    <col min="1557" max="1792" width="9.140625" style="290"/>
    <col min="1793" max="1793" width="5.5703125" style="290" customWidth="1"/>
    <col min="1794" max="1794" width="4.42578125" style="290" customWidth="1"/>
    <col min="1795" max="1795" width="4.7109375" style="290" customWidth="1"/>
    <col min="1796" max="1796" width="12.7109375" style="290" customWidth="1"/>
    <col min="1797" max="1797" width="55.5703125" style="290" customWidth="1"/>
    <col min="1798" max="1798" width="4.7109375" style="290" customWidth="1"/>
    <col min="1799" max="1799" width="9.85546875" style="290" customWidth="1"/>
    <col min="1800" max="1800" width="9.7109375" style="290" customWidth="1"/>
    <col min="1801" max="1801" width="13.5703125" style="290" customWidth="1"/>
    <col min="1802" max="1805" width="0" style="290" hidden="1" customWidth="1"/>
    <col min="1806" max="1806" width="5.28515625" style="290" customWidth="1"/>
    <col min="1807" max="1812" width="0" style="290" hidden="1" customWidth="1"/>
    <col min="1813" max="2048" width="9.140625" style="290"/>
    <col min="2049" max="2049" width="5.5703125" style="290" customWidth="1"/>
    <col min="2050" max="2050" width="4.42578125" style="290" customWidth="1"/>
    <col min="2051" max="2051" width="4.7109375" style="290" customWidth="1"/>
    <col min="2052" max="2052" width="12.7109375" style="290" customWidth="1"/>
    <col min="2053" max="2053" width="55.5703125" style="290" customWidth="1"/>
    <col min="2054" max="2054" width="4.7109375" style="290" customWidth="1"/>
    <col min="2055" max="2055" width="9.85546875" style="290" customWidth="1"/>
    <col min="2056" max="2056" width="9.7109375" style="290" customWidth="1"/>
    <col min="2057" max="2057" width="13.5703125" style="290" customWidth="1"/>
    <col min="2058" max="2061" width="0" style="290" hidden="1" customWidth="1"/>
    <col min="2062" max="2062" width="5.28515625" style="290" customWidth="1"/>
    <col min="2063" max="2068" width="0" style="290" hidden="1" customWidth="1"/>
    <col min="2069" max="2304" width="9.140625" style="290"/>
    <col min="2305" max="2305" width="5.5703125" style="290" customWidth="1"/>
    <col min="2306" max="2306" width="4.42578125" style="290" customWidth="1"/>
    <col min="2307" max="2307" width="4.7109375" style="290" customWidth="1"/>
    <col min="2308" max="2308" width="12.7109375" style="290" customWidth="1"/>
    <col min="2309" max="2309" width="55.5703125" style="290" customWidth="1"/>
    <col min="2310" max="2310" width="4.7109375" style="290" customWidth="1"/>
    <col min="2311" max="2311" width="9.85546875" style="290" customWidth="1"/>
    <col min="2312" max="2312" width="9.7109375" style="290" customWidth="1"/>
    <col min="2313" max="2313" width="13.5703125" style="290" customWidth="1"/>
    <col min="2314" max="2317" width="0" style="290" hidden="1" customWidth="1"/>
    <col min="2318" max="2318" width="5.28515625" style="290" customWidth="1"/>
    <col min="2319" max="2324" width="0" style="290" hidden="1" customWidth="1"/>
    <col min="2325" max="2560" width="9.140625" style="290"/>
    <col min="2561" max="2561" width="5.5703125" style="290" customWidth="1"/>
    <col min="2562" max="2562" width="4.42578125" style="290" customWidth="1"/>
    <col min="2563" max="2563" width="4.7109375" style="290" customWidth="1"/>
    <col min="2564" max="2564" width="12.7109375" style="290" customWidth="1"/>
    <col min="2565" max="2565" width="55.5703125" style="290" customWidth="1"/>
    <col min="2566" max="2566" width="4.7109375" style="290" customWidth="1"/>
    <col min="2567" max="2567" width="9.85546875" style="290" customWidth="1"/>
    <col min="2568" max="2568" width="9.7109375" style="290" customWidth="1"/>
    <col min="2569" max="2569" width="13.5703125" style="290" customWidth="1"/>
    <col min="2570" max="2573" width="0" style="290" hidden="1" customWidth="1"/>
    <col min="2574" max="2574" width="5.28515625" style="290" customWidth="1"/>
    <col min="2575" max="2580" width="0" style="290" hidden="1" customWidth="1"/>
    <col min="2581" max="2816" width="9.140625" style="290"/>
    <col min="2817" max="2817" width="5.5703125" style="290" customWidth="1"/>
    <col min="2818" max="2818" width="4.42578125" style="290" customWidth="1"/>
    <col min="2819" max="2819" width="4.7109375" style="290" customWidth="1"/>
    <col min="2820" max="2820" width="12.7109375" style="290" customWidth="1"/>
    <col min="2821" max="2821" width="55.5703125" style="290" customWidth="1"/>
    <col min="2822" max="2822" width="4.7109375" style="290" customWidth="1"/>
    <col min="2823" max="2823" width="9.85546875" style="290" customWidth="1"/>
    <col min="2824" max="2824" width="9.7109375" style="290" customWidth="1"/>
    <col min="2825" max="2825" width="13.5703125" style="290" customWidth="1"/>
    <col min="2826" max="2829" width="0" style="290" hidden="1" customWidth="1"/>
    <col min="2830" max="2830" width="5.28515625" style="290" customWidth="1"/>
    <col min="2831" max="2836" width="0" style="290" hidden="1" customWidth="1"/>
    <col min="2837" max="3072" width="9.140625" style="290"/>
    <col min="3073" max="3073" width="5.5703125" style="290" customWidth="1"/>
    <col min="3074" max="3074" width="4.42578125" style="290" customWidth="1"/>
    <col min="3075" max="3075" width="4.7109375" style="290" customWidth="1"/>
    <col min="3076" max="3076" width="12.7109375" style="290" customWidth="1"/>
    <col min="3077" max="3077" width="55.5703125" style="290" customWidth="1"/>
    <col min="3078" max="3078" width="4.7109375" style="290" customWidth="1"/>
    <col min="3079" max="3079" width="9.85546875" style="290" customWidth="1"/>
    <col min="3080" max="3080" width="9.7109375" style="290" customWidth="1"/>
    <col min="3081" max="3081" width="13.5703125" style="290" customWidth="1"/>
    <col min="3082" max="3085" width="0" style="290" hidden="1" customWidth="1"/>
    <col min="3086" max="3086" width="5.28515625" style="290" customWidth="1"/>
    <col min="3087" max="3092" width="0" style="290" hidden="1" customWidth="1"/>
    <col min="3093" max="3328" width="9.140625" style="290"/>
    <col min="3329" max="3329" width="5.5703125" style="290" customWidth="1"/>
    <col min="3330" max="3330" width="4.42578125" style="290" customWidth="1"/>
    <col min="3331" max="3331" width="4.7109375" style="290" customWidth="1"/>
    <col min="3332" max="3332" width="12.7109375" style="290" customWidth="1"/>
    <col min="3333" max="3333" width="55.5703125" style="290" customWidth="1"/>
    <col min="3334" max="3334" width="4.7109375" style="290" customWidth="1"/>
    <col min="3335" max="3335" width="9.85546875" style="290" customWidth="1"/>
    <col min="3336" max="3336" width="9.7109375" style="290" customWidth="1"/>
    <col min="3337" max="3337" width="13.5703125" style="290" customWidth="1"/>
    <col min="3338" max="3341" width="0" style="290" hidden="1" customWidth="1"/>
    <col min="3342" max="3342" width="5.28515625" style="290" customWidth="1"/>
    <col min="3343" max="3348" width="0" style="290" hidden="1" customWidth="1"/>
    <col min="3349" max="3584" width="9.140625" style="290"/>
    <col min="3585" max="3585" width="5.5703125" style="290" customWidth="1"/>
    <col min="3586" max="3586" width="4.42578125" style="290" customWidth="1"/>
    <col min="3587" max="3587" width="4.7109375" style="290" customWidth="1"/>
    <col min="3588" max="3588" width="12.7109375" style="290" customWidth="1"/>
    <col min="3589" max="3589" width="55.5703125" style="290" customWidth="1"/>
    <col min="3590" max="3590" width="4.7109375" style="290" customWidth="1"/>
    <col min="3591" max="3591" width="9.85546875" style="290" customWidth="1"/>
    <col min="3592" max="3592" width="9.7109375" style="290" customWidth="1"/>
    <col min="3593" max="3593" width="13.5703125" style="290" customWidth="1"/>
    <col min="3594" max="3597" width="0" style="290" hidden="1" customWidth="1"/>
    <col min="3598" max="3598" width="5.28515625" style="290" customWidth="1"/>
    <col min="3599" max="3604" width="0" style="290" hidden="1" customWidth="1"/>
    <col min="3605" max="3840" width="9.140625" style="290"/>
    <col min="3841" max="3841" width="5.5703125" style="290" customWidth="1"/>
    <col min="3842" max="3842" width="4.42578125" style="290" customWidth="1"/>
    <col min="3843" max="3843" width="4.7109375" style="290" customWidth="1"/>
    <col min="3844" max="3844" width="12.7109375" style="290" customWidth="1"/>
    <col min="3845" max="3845" width="55.5703125" style="290" customWidth="1"/>
    <col min="3846" max="3846" width="4.7109375" style="290" customWidth="1"/>
    <col min="3847" max="3847" width="9.85546875" style="290" customWidth="1"/>
    <col min="3848" max="3848" width="9.7109375" style="290" customWidth="1"/>
    <col min="3849" max="3849" width="13.5703125" style="290" customWidth="1"/>
    <col min="3850" max="3853" width="0" style="290" hidden="1" customWidth="1"/>
    <col min="3854" max="3854" width="5.28515625" style="290" customWidth="1"/>
    <col min="3855" max="3860" width="0" style="290" hidden="1" customWidth="1"/>
    <col min="3861" max="4096" width="9.140625" style="290"/>
    <col min="4097" max="4097" width="5.5703125" style="290" customWidth="1"/>
    <col min="4098" max="4098" width="4.42578125" style="290" customWidth="1"/>
    <col min="4099" max="4099" width="4.7109375" style="290" customWidth="1"/>
    <col min="4100" max="4100" width="12.7109375" style="290" customWidth="1"/>
    <col min="4101" max="4101" width="55.5703125" style="290" customWidth="1"/>
    <col min="4102" max="4102" width="4.7109375" style="290" customWidth="1"/>
    <col min="4103" max="4103" width="9.85546875" style="290" customWidth="1"/>
    <col min="4104" max="4104" width="9.7109375" style="290" customWidth="1"/>
    <col min="4105" max="4105" width="13.5703125" style="290" customWidth="1"/>
    <col min="4106" max="4109" width="0" style="290" hidden="1" customWidth="1"/>
    <col min="4110" max="4110" width="5.28515625" style="290" customWidth="1"/>
    <col min="4111" max="4116" width="0" style="290" hidden="1" customWidth="1"/>
    <col min="4117" max="4352" width="9.140625" style="290"/>
    <col min="4353" max="4353" width="5.5703125" style="290" customWidth="1"/>
    <col min="4354" max="4354" width="4.42578125" style="290" customWidth="1"/>
    <col min="4355" max="4355" width="4.7109375" style="290" customWidth="1"/>
    <col min="4356" max="4356" width="12.7109375" style="290" customWidth="1"/>
    <col min="4357" max="4357" width="55.5703125" style="290" customWidth="1"/>
    <col min="4358" max="4358" width="4.7109375" style="290" customWidth="1"/>
    <col min="4359" max="4359" width="9.85546875" style="290" customWidth="1"/>
    <col min="4360" max="4360" width="9.7109375" style="290" customWidth="1"/>
    <col min="4361" max="4361" width="13.5703125" style="290" customWidth="1"/>
    <col min="4362" max="4365" width="0" style="290" hidden="1" customWidth="1"/>
    <col min="4366" max="4366" width="5.28515625" style="290" customWidth="1"/>
    <col min="4367" max="4372" width="0" style="290" hidden="1" customWidth="1"/>
    <col min="4373" max="4608" width="9.140625" style="290"/>
    <col min="4609" max="4609" width="5.5703125" style="290" customWidth="1"/>
    <col min="4610" max="4610" width="4.42578125" style="290" customWidth="1"/>
    <col min="4611" max="4611" width="4.7109375" style="290" customWidth="1"/>
    <col min="4612" max="4612" width="12.7109375" style="290" customWidth="1"/>
    <col min="4613" max="4613" width="55.5703125" style="290" customWidth="1"/>
    <col min="4614" max="4614" width="4.7109375" style="290" customWidth="1"/>
    <col min="4615" max="4615" width="9.85546875" style="290" customWidth="1"/>
    <col min="4616" max="4616" width="9.7109375" style="290" customWidth="1"/>
    <col min="4617" max="4617" width="13.5703125" style="290" customWidth="1"/>
    <col min="4618" max="4621" width="0" style="290" hidden="1" customWidth="1"/>
    <col min="4622" max="4622" width="5.28515625" style="290" customWidth="1"/>
    <col min="4623" max="4628" width="0" style="290" hidden="1" customWidth="1"/>
    <col min="4629" max="4864" width="9.140625" style="290"/>
    <col min="4865" max="4865" width="5.5703125" style="290" customWidth="1"/>
    <col min="4866" max="4866" width="4.42578125" style="290" customWidth="1"/>
    <col min="4867" max="4867" width="4.7109375" style="290" customWidth="1"/>
    <col min="4868" max="4868" width="12.7109375" style="290" customWidth="1"/>
    <col min="4869" max="4869" width="55.5703125" style="290" customWidth="1"/>
    <col min="4870" max="4870" width="4.7109375" style="290" customWidth="1"/>
    <col min="4871" max="4871" width="9.85546875" style="290" customWidth="1"/>
    <col min="4872" max="4872" width="9.7109375" style="290" customWidth="1"/>
    <col min="4873" max="4873" width="13.5703125" style="290" customWidth="1"/>
    <col min="4874" max="4877" width="0" style="290" hidden="1" customWidth="1"/>
    <col min="4878" max="4878" width="5.28515625" style="290" customWidth="1"/>
    <col min="4879" max="4884" width="0" style="290" hidden="1" customWidth="1"/>
    <col min="4885" max="5120" width="9.140625" style="290"/>
    <col min="5121" max="5121" width="5.5703125" style="290" customWidth="1"/>
    <col min="5122" max="5122" width="4.42578125" style="290" customWidth="1"/>
    <col min="5123" max="5123" width="4.7109375" style="290" customWidth="1"/>
    <col min="5124" max="5124" width="12.7109375" style="290" customWidth="1"/>
    <col min="5125" max="5125" width="55.5703125" style="290" customWidth="1"/>
    <col min="5126" max="5126" width="4.7109375" style="290" customWidth="1"/>
    <col min="5127" max="5127" width="9.85546875" style="290" customWidth="1"/>
    <col min="5128" max="5128" width="9.7109375" style="290" customWidth="1"/>
    <col min="5129" max="5129" width="13.5703125" style="290" customWidth="1"/>
    <col min="5130" max="5133" width="0" style="290" hidden="1" customWidth="1"/>
    <col min="5134" max="5134" width="5.28515625" style="290" customWidth="1"/>
    <col min="5135" max="5140" width="0" style="290" hidden="1" customWidth="1"/>
    <col min="5141" max="5376" width="9.140625" style="290"/>
    <col min="5377" max="5377" width="5.5703125" style="290" customWidth="1"/>
    <col min="5378" max="5378" width="4.42578125" style="290" customWidth="1"/>
    <col min="5379" max="5379" width="4.7109375" style="290" customWidth="1"/>
    <col min="5380" max="5380" width="12.7109375" style="290" customWidth="1"/>
    <col min="5381" max="5381" width="55.5703125" style="290" customWidth="1"/>
    <col min="5382" max="5382" width="4.7109375" style="290" customWidth="1"/>
    <col min="5383" max="5383" width="9.85546875" style="290" customWidth="1"/>
    <col min="5384" max="5384" width="9.7109375" style="290" customWidth="1"/>
    <col min="5385" max="5385" width="13.5703125" style="290" customWidth="1"/>
    <col min="5386" max="5389" width="0" style="290" hidden="1" customWidth="1"/>
    <col min="5390" max="5390" width="5.28515625" style="290" customWidth="1"/>
    <col min="5391" max="5396" width="0" style="290" hidden="1" customWidth="1"/>
    <col min="5397" max="5632" width="9.140625" style="290"/>
    <col min="5633" max="5633" width="5.5703125" style="290" customWidth="1"/>
    <col min="5634" max="5634" width="4.42578125" style="290" customWidth="1"/>
    <col min="5635" max="5635" width="4.7109375" style="290" customWidth="1"/>
    <col min="5636" max="5636" width="12.7109375" style="290" customWidth="1"/>
    <col min="5637" max="5637" width="55.5703125" style="290" customWidth="1"/>
    <col min="5638" max="5638" width="4.7109375" style="290" customWidth="1"/>
    <col min="5639" max="5639" width="9.85546875" style="290" customWidth="1"/>
    <col min="5640" max="5640" width="9.7109375" style="290" customWidth="1"/>
    <col min="5641" max="5641" width="13.5703125" style="290" customWidth="1"/>
    <col min="5642" max="5645" width="0" style="290" hidden="1" customWidth="1"/>
    <col min="5646" max="5646" width="5.28515625" style="290" customWidth="1"/>
    <col min="5647" max="5652" width="0" style="290" hidden="1" customWidth="1"/>
    <col min="5653" max="5888" width="9.140625" style="290"/>
    <col min="5889" max="5889" width="5.5703125" style="290" customWidth="1"/>
    <col min="5890" max="5890" width="4.42578125" style="290" customWidth="1"/>
    <col min="5891" max="5891" width="4.7109375" style="290" customWidth="1"/>
    <col min="5892" max="5892" width="12.7109375" style="290" customWidth="1"/>
    <col min="5893" max="5893" width="55.5703125" style="290" customWidth="1"/>
    <col min="5894" max="5894" width="4.7109375" style="290" customWidth="1"/>
    <col min="5895" max="5895" width="9.85546875" style="290" customWidth="1"/>
    <col min="5896" max="5896" width="9.7109375" style="290" customWidth="1"/>
    <col min="5897" max="5897" width="13.5703125" style="290" customWidth="1"/>
    <col min="5898" max="5901" width="0" style="290" hidden="1" customWidth="1"/>
    <col min="5902" max="5902" width="5.28515625" style="290" customWidth="1"/>
    <col min="5903" max="5908" width="0" style="290" hidden="1" customWidth="1"/>
    <col min="5909" max="6144" width="9.140625" style="290"/>
    <col min="6145" max="6145" width="5.5703125" style="290" customWidth="1"/>
    <col min="6146" max="6146" width="4.42578125" style="290" customWidth="1"/>
    <col min="6147" max="6147" width="4.7109375" style="290" customWidth="1"/>
    <col min="6148" max="6148" width="12.7109375" style="290" customWidth="1"/>
    <col min="6149" max="6149" width="55.5703125" style="290" customWidth="1"/>
    <col min="6150" max="6150" width="4.7109375" style="290" customWidth="1"/>
    <col min="6151" max="6151" width="9.85546875" style="290" customWidth="1"/>
    <col min="6152" max="6152" width="9.7109375" style="290" customWidth="1"/>
    <col min="6153" max="6153" width="13.5703125" style="290" customWidth="1"/>
    <col min="6154" max="6157" width="0" style="290" hidden="1" customWidth="1"/>
    <col min="6158" max="6158" width="5.28515625" style="290" customWidth="1"/>
    <col min="6159" max="6164" width="0" style="290" hidden="1" customWidth="1"/>
    <col min="6165" max="6400" width="9.140625" style="290"/>
    <col min="6401" max="6401" width="5.5703125" style="290" customWidth="1"/>
    <col min="6402" max="6402" width="4.42578125" style="290" customWidth="1"/>
    <col min="6403" max="6403" width="4.7109375" style="290" customWidth="1"/>
    <col min="6404" max="6404" width="12.7109375" style="290" customWidth="1"/>
    <col min="6405" max="6405" width="55.5703125" style="290" customWidth="1"/>
    <col min="6406" max="6406" width="4.7109375" style="290" customWidth="1"/>
    <col min="6407" max="6407" width="9.85546875" style="290" customWidth="1"/>
    <col min="6408" max="6408" width="9.7109375" style="290" customWidth="1"/>
    <col min="6409" max="6409" width="13.5703125" style="290" customWidth="1"/>
    <col min="6410" max="6413" width="0" style="290" hidden="1" customWidth="1"/>
    <col min="6414" max="6414" width="5.28515625" style="290" customWidth="1"/>
    <col min="6415" max="6420" width="0" style="290" hidden="1" customWidth="1"/>
    <col min="6421" max="6656" width="9.140625" style="290"/>
    <col min="6657" max="6657" width="5.5703125" style="290" customWidth="1"/>
    <col min="6658" max="6658" width="4.42578125" style="290" customWidth="1"/>
    <col min="6659" max="6659" width="4.7109375" style="290" customWidth="1"/>
    <col min="6660" max="6660" width="12.7109375" style="290" customWidth="1"/>
    <col min="6661" max="6661" width="55.5703125" style="290" customWidth="1"/>
    <col min="6662" max="6662" width="4.7109375" style="290" customWidth="1"/>
    <col min="6663" max="6663" width="9.85546875" style="290" customWidth="1"/>
    <col min="6664" max="6664" width="9.7109375" style="290" customWidth="1"/>
    <col min="6665" max="6665" width="13.5703125" style="290" customWidth="1"/>
    <col min="6666" max="6669" width="0" style="290" hidden="1" customWidth="1"/>
    <col min="6670" max="6670" width="5.28515625" style="290" customWidth="1"/>
    <col min="6671" max="6676" width="0" style="290" hidden="1" customWidth="1"/>
    <col min="6677" max="6912" width="9.140625" style="290"/>
    <col min="6913" max="6913" width="5.5703125" style="290" customWidth="1"/>
    <col min="6914" max="6914" width="4.42578125" style="290" customWidth="1"/>
    <col min="6915" max="6915" width="4.7109375" style="290" customWidth="1"/>
    <col min="6916" max="6916" width="12.7109375" style="290" customWidth="1"/>
    <col min="6917" max="6917" width="55.5703125" style="290" customWidth="1"/>
    <col min="6918" max="6918" width="4.7109375" style="290" customWidth="1"/>
    <col min="6919" max="6919" width="9.85546875" style="290" customWidth="1"/>
    <col min="6920" max="6920" width="9.7109375" style="290" customWidth="1"/>
    <col min="6921" max="6921" width="13.5703125" style="290" customWidth="1"/>
    <col min="6922" max="6925" width="0" style="290" hidden="1" customWidth="1"/>
    <col min="6926" max="6926" width="5.28515625" style="290" customWidth="1"/>
    <col min="6927" max="6932" width="0" style="290" hidden="1" customWidth="1"/>
    <col min="6933" max="7168" width="9.140625" style="290"/>
    <col min="7169" max="7169" width="5.5703125" style="290" customWidth="1"/>
    <col min="7170" max="7170" width="4.42578125" style="290" customWidth="1"/>
    <col min="7171" max="7171" width="4.7109375" style="290" customWidth="1"/>
    <col min="7172" max="7172" width="12.7109375" style="290" customWidth="1"/>
    <col min="7173" max="7173" width="55.5703125" style="290" customWidth="1"/>
    <col min="7174" max="7174" width="4.7109375" style="290" customWidth="1"/>
    <col min="7175" max="7175" width="9.85546875" style="290" customWidth="1"/>
    <col min="7176" max="7176" width="9.7109375" style="290" customWidth="1"/>
    <col min="7177" max="7177" width="13.5703125" style="290" customWidth="1"/>
    <col min="7178" max="7181" width="0" style="290" hidden="1" customWidth="1"/>
    <col min="7182" max="7182" width="5.28515625" style="290" customWidth="1"/>
    <col min="7183" max="7188" width="0" style="290" hidden="1" customWidth="1"/>
    <col min="7189" max="7424" width="9.140625" style="290"/>
    <col min="7425" max="7425" width="5.5703125" style="290" customWidth="1"/>
    <col min="7426" max="7426" width="4.42578125" style="290" customWidth="1"/>
    <col min="7427" max="7427" width="4.7109375" style="290" customWidth="1"/>
    <col min="7428" max="7428" width="12.7109375" style="290" customWidth="1"/>
    <col min="7429" max="7429" width="55.5703125" style="290" customWidth="1"/>
    <col min="7430" max="7430" width="4.7109375" style="290" customWidth="1"/>
    <col min="7431" max="7431" width="9.85546875" style="290" customWidth="1"/>
    <col min="7432" max="7432" width="9.7109375" style="290" customWidth="1"/>
    <col min="7433" max="7433" width="13.5703125" style="290" customWidth="1"/>
    <col min="7434" max="7437" width="0" style="290" hidden="1" customWidth="1"/>
    <col min="7438" max="7438" width="5.28515625" style="290" customWidth="1"/>
    <col min="7439" max="7444" width="0" style="290" hidden="1" customWidth="1"/>
    <col min="7445" max="7680" width="9.140625" style="290"/>
    <col min="7681" max="7681" width="5.5703125" style="290" customWidth="1"/>
    <col min="7682" max="7682" width="4.42578125" style="290" customWidth="1"/>
    <col min="7683" max="7683" width="4.7109375" style="290" customWidth="1"/>
    <col min="7684" max="7684" width="12.7109375" style="290" customWidth="1"/>
    <col min="7685" max="7685" width="55.5703125" style="290" customWidth="1"/>
    <col min="7686" max="7686" width="4.7109375" style="290" customWidth="1"/>
    <col min="7687" max="7687" width="9.85546875" style="290" customWidth="1"/>
    <col min="7688" max="7688" width="9.7109375" style="290" customWidth="1"/>
    <col min="7689" max="7689" width="13.5703125" style="290" customWidth="1"/>
    <col min="7690" max="7693" width="0" style="290" hidden="1" customWidth="1"/>
    <col min="7694" max="7694" width="5.28515625" style="290" customWidth="1"/>
    <col min="7695" max="7700" width="0" style="290" hidden="1" customWidth="1"/>
    <col min="7701" max="7936" width="9.140625" style="290"/>
    <col min="7937" max="7937" width="5.5703125" style="290" customWidth="1"/>
    <col min="7938" max="7938" width="4.42578125" style="290" customWidth="1"/>
    <col min="7939" max="7939" width="4.7109375" style="290" customWidth="1"/>
    <col min="7940" max="7940" width="12.7109375" style="290" customWidth="1"/>
    <col min="7941" max="7941" width="55.5703125" style="290" customWidth="1"/>
    <col min="7942" max="7942" width="4.7109375" style="290" customWidth="1"/>
    <col min="7943" max="7943" width="9.85546875" style="290" customWidth="1"/>
    <col min="7944" max="7944" width="9.7109375" style="290" customWidth="1"/>
    <col min="7945" max="7945" width="13.5703125" style="290" customWidth="1"/>
    <col min="7946" max="7949" width="0" style="290" hidden="1" customWidth="1"/>
    <col min="7950" max="7950" width="5.28515625" style="290" customWidth="1"/>
    <col min="7951" max="7956" width="0" style="290" hidden="1" customWidth="1"/>
    <col min="7957" max="8192" width="9.140625" style="290"/>
    <col min="8193" max="8193" width="5.5703125" style="290" customWidth="1"/>
    <col min="8194" max="8194" width="4.42578125" style="290" customWidth="1"/>
    <col min="8195" max="8195" width="4.7109375" style="290" customWidth="1"/>
    <col min="8196" max="8196" width="12.7109375" style="290" customWidth="1"/>
    <col min="8197" max="8197" width="55.5703125" style="290" customWidth="1"/>
    <col min="8198" max="8198" width="4.7109375" style="290" customWidth="1"/>
    <col min="8199" max="8199" width="9.85546875" style="290" customWidth="1"/>
    <col min="8200" max="8200" width="9.7109375" style="290" customWidth="1"/>
    <col min="8201" max="8201" width="13.5703125" style="290" customWidth="1"/>
    <col min="8202" max="8205" width="0" style="290" hidden="1" customWidth="1"/>
    <col min="8206" max="8206" width="5.28515625" style="290" customWidth="1"/>
    <col min="8207" max="8212" width="0" style="290" hidden="1" customWidth="1"/>
    <col min="8213" max="8448" width="9.140625" style="290"/>
    <col min="8449" max="8449" width="5.5703125" style="290" customWidth="1"/>
    <col min="8450" max="8450" width="4.42578125" style="290" customWidth="1"/>
    <col min="8451" max="8451" width="4.7109375" style="290" customWidth="1"/>
    <col min="8452" max="8452" width="12.7109375" style="290" customWidth="1"/>
    <col min="8453" max="8453" width="55.5703125" style="290" customWidth="1"/>
    <col min="8454" max="8454" width="4.7109375" style="290" customWidth="1"/>
    <col min="8455" max="8455" width="9.85546875" style="290" customWidth="1"/>
    <col min="8456" max="8456" width="9.7109375" style="290" customWidth="1"/>
    <col min="8457" max="8457" width="13.5703125" style="290" customWidth="1"/>
    <col min="8458" max="8461" width="0" style="290" hidden="1" customWidth="1"/>
    <col min="8462" max="8462" width="5.28515625" style="290" customWidth="1"/>
    <col min="8463" max="8468" width="0" style="290" hidden="1" customWidth="1"/>
    <col min="8469" max="8704" width="9.140625" style="290"/>
    <col min="8705" max="8705" width="5.5703125" style="290" customWidth="1"/>
    <col min="8706" max="8706" width="4.42578125" style="290" customWidth="1"/>
    <col min="8707" max="8707" width="4.7109375" style="290" customWidth="1"/>
    <col min="8708" max="8708" width="12.7109375" style="290" customWidth="1"/>
    <col min="8709" max="8709" width="55.5703125" style="290" customWidth="1"/>
    <col min="8710" max="8710" width="4.7109375" style="290" customWidth="1"/>
    <col min="8711" max="8711" width="9.85546875" style="290" customWidth="1"/>
    <col min="8712" max="8712" width="9.7109375" style="290" customWidth="1"/>
    <col min="8713" max="8713" width="13.5703125" style="290" customWidth="1"/>
    <col min="8714" max="8717" width="0" style="290" hidden="1" customWidth="1"/>
    <col min="8718" max="8718" width="5.28515625" style="290" customWidth="1"/>
    <col min="8719" max="8724" width="0" style="290" hidden="1" customWidth="1"/>
    <col min="8725" max="8960" width="9.140625" style="290"/>
    <col min="8961" max="8961" width="5.5703125" style="290" customWidth="1"/>
    <col min="8962" max="8962" width="4.42578125" style="290" customWidth="1"/>
    <col min="8963" max="8963" width="4.7109375" style="290" customWidth="1"/>
    <col min="8964" max="8964" width="12.7109375" style="290" customWidth="1"/>
    <col min="8965" max="8965" width="55.5703125" style="290" customWidth="1"/>
    <col min="8966" max="8966" width="4.7109375" style="290" customWidth="1"/>
    <col min="8967" max="8967" width="9.85546875" style="290" customWidth="1"/>
    <col min="8968" max="8968" width="9.7109375" style="290" customWidth="1"/>
    <col min="8969" max="8969" width="13.5703125" style="290" customWidth="1"/>
    <col min="8970" max="8973" width="0" style="290" hidden="1" customWidth="1"/>
    <col min="8974" max="8974" width="5.28515625" style="290" customWidth="1"/>
    <col min="8975" max="8980" width="0" style="290" hidden="1" customWidth="1"/>
    <col min="8981" max="9216" width="9.140625" style="290"/>
    <col min="9217" max="9217" width="5.5703125" style="290" customWidth="1"/>
    <col min="9218" max="9218" width="4.42578125" style="290" customWidth="1"/>
    <col min="9219" max="9219" width="4.7109375" style="290" customWidth="1"/>
    <col min="9220" max="9220" width="12.7109375" style="290" customWidth="1"/>
    <col min="9221" max="9221" width="55.5703125" style="290" customWidth="1"/>
    <col min="9222" max="9222" width="4.7109375" style="290" customWidth="1"/>
    <col min="9223" max="9223" width="9.85546875" style="290" customWidth="1"/>
    <col min="9224" max="9224" width="9.7109375" style="290" customWidth="1"/>
    <col min="9225" max="9225" width="13.5703125" style="290" customWidth="1"/>
    <col min="9226" max="9229" width="0" style="290" hidden="1" customWidth="1"/>
    <col min="9230" max="9230" width="5.28515625" style="290" customWidth="1"/>
    <col min="9231" max="9236" width="0" style="290" hidden="1" customWidth="1"/>
    <col min="9237" max="9472" width="9.140625" style="290"/>
    <col min="9473" max="9473" width="5.5703125" style="290" customWidth="1"/>
    <col min="9474" max="9474" width="4.42578125" style="290" customWidth="1"/>
    <col min="9475" max="9475" width="4.7109375" style="290" customWidth="1"/>
    <col min="9476" max="9476" width="12.7109375" style="290" customWidth="1"/>
    <col min="9477" max="9477" width="55.5703125" style="290" customWidth="1"/>
    <col min="9478" max="9478" width="4.7109375" style="290" customWidth="1"/>
    <col min="9479" max="9479" width="9.85546875" style="290" customWidth="1"/>
    <col min="9480" max="9480" width="9.7109375" style="290" customWidth="1"/>
    <col min="9481" max="9481" width="13.5703125" style="290" customWidth="1"/>
    <col min="9482" max="9485" width="0" style="290" hidden="1" customWidth="1"/>
    <col min="9486" max="9486" width="5.28515625" style="290" customWidth="1"/>
    <col min="9487" max="9492" width="0" style="290" hidden="1" customWidth="1"/>
    <col min="9493" max="9728" width="9.140625" style="290"/>
    <col min="9729" max="9729" width="5.5703125" style="290" customWidth="1"/>
    <col min="9730" max="9730" width="4.42578125" style="290" customWidth="1"/>
    <col min="9731" max="9731" width="4.7109375" style="290" customWidth="1"/>
    <col min="9732" max="9732" width="12.7109375" style="290" customWidth="1"/>
    <col min="9733" max="9733" width="55.5703125" style="290" customWidth="1"/>
    <col min="9734" max="9734" width="4.7109375" style="290" customWidth="1"/>
    <col min="9735" max="9735" width="9.85546875" style="290" customWidth="1"/>
    <col min="9736" max="9736" width="9.7109375" style="290" customWidth="1"/>
    <col min="9737" max="9737" width="13.5703125" style="290" customWidth="1"/>
    <col min="9738" max="9741" width="0" style="290" hidden="1" customWidth="1"/>
    <col min="9742" max="9742" width="5.28515625" style="290" customWidth="1"/>
    <col min="9743" max="9748" width="0" style="290" hidden="1" customWidth="1"/>
    <col min="9749" max="9984" width="9.140625" style="290"/>
    <col min="9985" max="9985" width="5.5703125" style="290" customWidth="1"/>
    <col min="9986" max="9986" width="4.42578125" style="290" customWidth="1"/>
    <col min="9987" max="9987" width="4.7109375" style="290" customWidth="1"/>
    <col min="9988" max="9988" width="12.7109375" style="290" customWidth="1"/>
    <col min="9989" max="9989" width="55.5703125" style="290" customWidth="1"/>
    <col min="9990" max="9990" width="4.7109375" style="290" customWidth="1"/>
    <col min="9991" max="9991" width="9.85546875" style="290" customWidth="1"/>
    <col min="9992" max="9992" width="9.7109375" style="290" customWidth="1"/>
    <col min="9993" max="9993" width="13.5703125" style="290" customWidth="1"/>
    <col min="9994" max="9997" width="0" style="290" hidden="1" customWidth="1"/>
    <col min="9998" max="9998" width="5.28515625" style="290" customWidth="1"/>
    <col min="9999" max="10004" width="0" style="290" hidden="1" customWidth="1"/>
    <col min="10005" max="10240" width="9.140625" style="290"/>
    <col min="10241" max="10241" width="5.5703125" style="290" customWidth="1"/>
    <col min="10242" max="10242" width="4.42578125" style="290" customWidth="1"/>
    <col min="10243" max="10243" width="4.7109375" style="290" customWidth="1"/>
    <col min="10244" max="10244" width="12.7109375" style="290" customWidth="1"/>
    <col min="10245" max="10245" width="55.5703125" style="290" customWidth="1"/>
    <col min="10246" max="10246" width="4.7109375" style="290" customWidth="1"/>
    <col min="10247" max="10247" width="9.85546875" style="290" customWidth="1"/>
    <col min="10248" max="10248" width="9.7109375" style="290" customWidth="1"/>
    <col min="10249" max="10249" width="13.5703125" style="290" customWidth="1"/>
    <col min="10250" max="10253" width="0" style="290" hidden="1" customWidth="1"/>
    <col min="10254" max="10254" width="5.28515625" style="290" customWidth="1"/>
    <col min="10255" max="10260" width="0" style="290" hidden="1" customWidth="1"/>
    <col min="10261" max="10496" width="9.140625" style="290"/>
    <col min="10497" max="10497" width="5.5703125" style="290" customWidth="1"/>
    <col min="10498" max="10498" width="4.42578125" style="290" customWidth="1"/>
    <col min="10499" max="10499" width="4.7109375" style="290" customWidth="1"/>
    <col min="10500" max="10500" width="12.7109375" style="290" customWidth="1"/>
    <col min="10501" max="10501" width="55.5703125" style="290" customWidth="1"/>
    <col min="10502" max="10502" width="4.7109375" style="290" customWidth="1"/>
    <col min="10503" max="10503" width="9.85546875" style="290" customWidth="1"/>
    <col min="10504" max="10504" width="9.7109375" style="290" customWidth="1"/>
    <col min="10505" max="10505" width="13.5703125" style="290" customWidth="1"/>
    <col min="10506" max="10509" width="0" style="290" hidden="1" customWidth="1"/>
    <col min="10510" max="10510" width="5.28515625" style="290" customWidth="1"/>
    <col min="10511" max="10516" width="0" style="290" hidden="1" customWidth="1"/>
    <col min="10517" max="10752" width="9.140625" style="290"/>
    <col min="10753" max="10753" width="5.5703125" style="290" customWidth="1"/>
    <col min="10754" max="10754" width="4.42578125" style="290" customWidth="1"/>
    <col min="10755" max="10755" width="4.7109375" style="290" customWidth="1"/>
    <col min="10756" max="10756" width="12.7109375" style="290" customWidth="1"/>
    <col min="10757" max="10757" width="55.5703125" style="290" customWidth="1"/>
    <col min="10758" max="10758" width="4.7109375" style="290" customWidth="1"/>
    <col min="10759" max="10759" width="9.85546875" style="290" customWidth="1"/>
    <col min="10760" max="10760" width="9.7109375" style="290" customWidth="1"/>
    <col min="10761" max="10761" width="13.5703125" style="290" customWidth="1"/>
    <col min="10762" max="10765" width="0" style="290" hidden="1" customWidth="1"/>
    <col min="10766" max="10766" width="5.28515625" style="290" customWidth="1"/>
    <col min="10767" max="10772" width="0" style="290" hidden="1" customWidth="1"/>
    <col min="10773" max="11008" width="9.140625" style="290"/>
    <col min="11009" max="11009" width="5.5703125" style="290" customWidth="1"/>
    <col min="11010" max="11010" width="4.42578125" style="290" customWidth="1"/>
    <col min="11011" max="11011" width="4.7109375" style="290" customWidth="1"/>
    <col min="11012" max="11012" width="12.7109375" style="290" customWidth="1"/>
    <col min="11013" max="11013" width="55.5703125" style="290" customWidth="1"/>
    <col min="11014" max="11014" width="4.7109375" style="290" customWidth="1"/>
    <col min="11015" max="11015" width="9.85546875" style="290" customWidth="1"/>
    <col min="11016" max="11016" width="9.7109375" style="290" customWidth="1"/>
    <col min="11017" max="11017" width="13.5703125" style="290" customWidth="1"/>
    <col min="11018" max="11021" width="0" style="290" hidden="1" customWidth="1"/>
    <col min="11022" max="11022" width="5.28515625" style="290" customWidth="1"/>
    <col min="11023" max="11028" width="0" style="290" hidden="1" customWidth="1"/>
    <col min="11029" max="11264" width="9.140625" style="290"/>
    <col min="11265" max="11265" width="5.5703125" style="290" customWidth="1"/>
    <col min="11266" max="11266" width="4.42578125" style="290" customWidth="1"/>
    <col min="11267" max="11267" width="4.7109375" style="290" customWidth="1"/>
    <col min="11268" max="11268" width="12.7109375" style="290" customWidth="1"/>
    <col min="11269" max="11269" width="55.5703125" style="290" customWidth="1"/>
    <col min="11270" max="11270" width="4.7109375" style="290" customWidth="1"/>
    <col min="11271" max="11271" width="9.85546875" style="290" customWidth="1"/>
    <col min="11272" max="11272" width="9.7109375" style="290" customWidth="1"/>
    <col min="11273" max="11273" width="13.5703125" style="290" customWidth="1"/>
    <col min="11274" max="11277" width="0" style="290" hidden="1" customWidth="1"/>
    <col min="11278" max="11278" width="5.28515625" style="290" customWidth="1"/>
    <col min="11279" max="11284" width="0" style="290" hidden="1" customWidth="1"/>
    <col min="11285" max="11520" width="9.140625" style="290"/>
    <col min="11521" max="11521" width="5.5703125" style="290" customWidth="1"/>
    <col min="11522" max="11522" width="4.42578125" style="290" customWidth="1"/>
    <col min="11523" max="11523" width="4.7109375" style="290" customWidth="1"/>
    <col min="11524" max="11524" width="12.7109375" style="290" customWidth="1"/>
    <col min="11525" max="11525" width="55.5703125" style="290" customWidth="1"/>
    <col min="11526" max="11526" width="4.7109375" style="290" customWidth="1"/>
    <col min="11527" max="11527" width="9.85546875" style="290" customWidth="1"/>
    <col min="11528" max="11528" width="9.7109375" style="290" customWidth="1"/>
    <col min="11529" max="11529" width="13.5703125" style="290" customWidth="1"/>
    <col min="11530" max="11533" width="0" style="290" hidden="1" customWidth="1"/>
    <col min="11534" max="11534" width="5.28515625" style="290" customWidth="1"/>
    <col min="11535" max="11540" width="0" style="290" hidden="1" customWidth="1"/>
    <col min="11541" max="11776" width="9.140625" style="290"/>
    <col min="11777" max="11777" width="5.5703125" style="290" customWidth="1"/>
    <col min="11778" max="11778" width="4.42578125" style="290" customWidth="1"/>
    <col min="11779" max="11779" width="4.7109375" style="290" customWidth="1"/>
    <col min="11780" max="11780" width="12.7109375" style="290" customWidth="1"/>
    <col min="11781" max="11781" width="55.5703125" style="290" customWidth="1"/>
    <col min="11782" max="11782" width="4.7109375" style="290" customWidth="1"/>
    <col min="11783" max="11783" width="9.85546875" style="290" customWidth="1"/>
    <col min="11784" max="11784" width="9.7109375" style="290" customWidth="1"/>
    <col min="11785" max="11785" width="13.5703125" style="290" customWidth="1"/>
    <col min="11786" max="11789" width="0" style="290" hidden="1" customWidth="1"/>
    <col min="11790" max="11790" width="5.28515625" style="290" customWidth="1"/>
    <col min="11791" max="11796" width="0" style="290" hidden="1" customWidth="1"/>
    <col min="11797" max="12032" width="9.140625" style="290"/>
    <col min="12033" max="12033" width="5.5703125" style="290" customWidth="1"/>
    <col min="12034" max="12034" width="4.42578125" style="290" customWidth="1"/>
    <col min="12035" max="12035" width="4.7109375" style="290" customWidth="1"/>
    <col min="12036" max="12036" width="12.7109375" style="290" customWidth="1"/>
    <col min="12037" max="12037" width="55.5703125" style="290" customWidth="1"/>
    <col min="12038" max="12038" width="4.7109375" style="290" customWidth="1"/>
    <col min="12039" max="12039" width="9.85546875" style="290" customWidth="1"/>
    <col min="12040" max="12040" width="9.7109375" style="290" customWidth="1"/>
    <col min="12041" max="12041" width="13.5703125" style="290" customWidth="1"/>
    <col min="12042" max="12045" width="0" style="290" hidden="1" customWidth="1"/>
    <col min="12046" max="12046" width="5.28515625" style="290" customWidth="1"/>
    <col min="12047" max="12052" width="0" style="290" hidden="1" customWidth="1"/>
    <col min="12053" max="12288" width="9.140625" style="290"/>
    <col min="12289" max="12289" width="5.5703125" style="290" customWidth="1"/>
    <col min="12290" max="12290" width="4.42578125" style="290" customWidth="1"/>
    <col min="12291" max="12291" width="4.7109375" style="290" customWidth="1"/>
    <col min="12292" max="12292" width="12.7109375" style="290" customWidth="1"/>
    <col min="12293" max="12293" width="55.5703125" style="290" customWidth="1"/>
    <col min="12294" max="12294" width="4.7109375" style="290" customWidth="1"/>
    <col min="12295" max="12295" width="9.85546875" style="290" customWidth="1"/>
    <col min="12296" max="12296" width="9.7109375" style="290" customWidth="1"/>
    <col min="12297" max="12297" width="13.5703125" style="290" customWidth="1"/>
    <col min="12298" max="12301" width="0" style="290" hidden="1" customWidth="1"/>
    <col min="12302" max="12302" width="5.28515625" style="290" customWidth="1"/>
    <col min="12303" max="12308" width="0" style="290" hidden="1" customWidth="1"/>
    <col min="12309" max="12544" width="9.140625" style="290"/>
    <col min="12545" max="12545" width="5.5703125" style="290" customWidth="1"/>
    <col min="12546" max="12546" width="4.42578125" style="290" customWidth="1"/>
    <col min="12547" max="12547" width="4.7109375" style="290" customWidth="1"/>
    <col min="12548" max="12548" width="12.7109375" style="290" customWidth="1"/>
    <col min="12549" max="12549" width="55.5703125" style="290" customWidth="1"/>
    <col min="12550" max="12550" width="4.7109375" style="290" customWidth="1"/>
    <col min="12551" max="12551" width="9.85546875" style="290" customWidth="1"/>
    <col min="12552" max="12552" width="9.7109375" style="290" customWidth="1"/>
    <col min="12553" max="12553" width="13.5703125" style="290" customWidth="1"/>
    <col min="12554" max="12557" width="0" style="290" hidden="1" customWidth="1"/>
    <col min="12558" max="12558" width="5.28515625" style="290" customWidth="1"/>
    <col min="12559" max="12564" width="0" style="290" hidden="1" customWidth="1"/>
    <col min="12565" max="12800" width="9.140625" style="290"/>
    <col min="12801" max="12801" width="5.5703125" style="290" customWidth="1"/>
    <col min="12802" max="12802" width="4.42578125" style="290" customWidth="1"/>
    <col min="12803" max="12803" width="4.7109375" style="290" customWidth="1"/>
    <col min="12804" max="12804" width="12.7109375" style="290" customWidth="1"/>
    <col min="12805" max="12805" width="55.5703125" style="290" customWidth="1"/>
    <col min="12806" max="12806" width="4.7109375" style="290" customWidth="1"/>
    <col min="12807" max="12807" width="9.85546875" style="290" customWidth="1"/>
    <col min="12808" max="12808" width="9.7109375" style="290" customWidth="1"/>
    <col min="12809" max="12809" width="13.5703125" style="290" customWidth="1"/>
    <col min="12810" max="12813" width="0" style="290" hidden="1" customWidth="1"/>
    <col min="12814" max="12814" width="5.28515625" style="290" customWidth="1"/>
    <col min="12815" max="12820" width="0" style="290" hidden="1" customWidth="1"/>
    <col min="12821" max="13056" width="9.140625" style="290"/>
    <col min="13057" max="13057" width="5.5703125" style="290" customWidth="1"/>
    <col min="13058" max="13058" width="4.42578125" style="290" customWidth="1"/>
    <col min="13059" max="13059" width="4.7109375" style="290" customWidth="1"/>
    <col min="13060" max="13060" width="12.7109375" style="290" customWidth="1"/>
    <col min="13061" max="13061" width="55.5703125" style="290" customWidth="1"/>
    <col min="13062" max="13062" width="4.7109375" style="290" customWidth="1"/>
    <col min="13063" max="13063" width="9.85546875" style="290" customWidth="1"/>
    <col min="13064" max="13064" width="9.7109375" style="290" customWidth="1"/>
    <col min="13065" max="13065" width="13.5703125" style="290" customWidth="1"/>
    <col min="13066" max="13069" width="0" style="290" hidden="1" customWidth="1"/>
    <col min="13070" max="13070" width="5.28515625" style="290" customWidth="1"/>
    <col min="13071" max="13076" width="0" style="290" hidden="1" customWidth="1"/>
    <col min="13077" max="13312" width="9.140625" style="290"/>
    <col min="13313" max="13313" width="5.5703125" style="290" customWidth="1"/>
    <col min="13314" max="13314" width="4.42578125" style="290" customWidth="1"/>
    <col min="13315" max="13315" width="4.7109375" style="290" customWidth="1"/>
    <col min="13316" max="13316" width="12.7109375" style="290" customWidth="1"/>
    <col min="13317" max="13317" width="55.5703125" style="290" customWidth="1"/>
    <col min="13318" max="13318" width="4.7109375" style="290" customWidth="1"/>
    <col min="13319" max="13319" width="9.85546875" style="290" customWidth="1"/>
    <col min="13320" max="13320" width="9.7109375" style="290" customWidth="1"/>
    <col min="13321" max="13321" width="13.5703125" style="290" customWidth="1"/>
    <col min="13322" max="13325" width="0" style="290" hidden="1" customWidth="1"/>
    <col min="13326" max="13326" width="5.28515625" style="290" customWidth="1"/>
    <col min="13327" max="13332" width="0" style="290" hidden="1" customWidth="1"/>
    <col min="13333" max="13568" width="9.140625" style="290"/>
    <col min="13569" max="13569" width="5.5703125" style="290" customWidth="1"/>
    <col min="13570" max="13570" width="4.42578125" style="290" customWidth="1"/>
    <col min="13571" max="13571" width="4.7109375" style="290" customWidth="1"/>
    <col min="13572" max="13572" width="12.7109375" style="290" customWidth="1"/>
    <col min="13573" max="13573" width="55.5703125" style="290" customWidth="1"/>
    <col min="13574" max="13574" width="4.7109375" style="290" customWidth="1"/>
    <col min="13575" max="13575" width="9.85546875" style="290" customWidth="1"/>
    <col min="13576" max="13576" width="9.7109375" style="290" customWidth="1"/>
    <col min="13577" max="13577" width="13.5703125" style="290" customWidth="1"/>
    <col min="13578" max="13581" width="0" style="290" hidden="1" customWidth="1"/>
    <col min="13582" max="13582" width="5.28515625" style="290" customWidth="1"/>
    <col min="13583" max="13588" width="0" style="290" hidden="1" customWidth="1"/>
    <col min="13589" max="13824" width="9.140625" style="290"/>
    <col min="13825" max="13825" width="5.5703125" style="290" customWidth="1"/>
    <col min="13826" max="13826" width="4.42578125" style="290" customWidth="1"/>
    <col min="13827" max="13827" width="4.7109375" style="290" customWidth="1"/>
    <col min="13828" max="13828" width="12.7109375" style="290" customWidth="1"/>
    <col min="13829" max="13829" width="55.5703125" style="290" customWidth="1"/>
    <col min="13830" max="13830" width="4.7109375" style="290" customWidth="1"/>
    <col min="13831" max="13831" width="9.85546875" style="290" customWidth="1"/>
    <col min="13832" max="13832" width="9.7109375" style="290" customWidth="1"/>
    <col min="13833" max="13833" width="13.5703125" style="290" customWidth="1"/>
    <col min="13834" max="13837" width="0" style="290" hidden="1" customWidth="1"/>
    <col min="13838" max="13838" width="5.28515625" style="290" customWidth="1"/>
    <col min="13839" max="13844" width="0" style="290" hidden="1" customWidth="1"/>
    <col min="13845" max="14080" width="9.140625" style="290"/>
    <col min="14081" max="14081" width="5.5703125" style="290" customWidth="1"/>
    <col min="14082" max="14082" width="4.42578125" style="290" customWidth="1"/>
    <col min="14083" max="14083" width="4.7109375" style="290" customWidth="1"/>
    <col min="14084" max="14084" width="12.7109375" style="290" customWidth="1"/>
    <col min="14085" max="14085" width="55.5703125" style="290" customWidth="1"/>
    <col min="14086" max="14086" width="4.7109375" style="290" customWidth="1"/>
    <col min="14087" max="14087" width="9.85546875" style="290" customWidth="1"/>
    <col min="14088" max="14088" width="9.7109375" style="290" customWidth="1"/>
    <col min="14089" max="14089" width="13.5703125" style="290" customWidth="1"/>
    <col min="14090" max="14093" width="0" style="290" hidden="1" customWidth="1"/>
    <col min="14094" max="14094" width="5.28515625" style="290" customWidth="1"/>
    <col min="14095" max="14100" width="0" style="290" hidden="1" customWidth="1"/>
    <col min="14101" max="14336" width="9.140625" style="290"/>
    <col min="14337" max="14337" width="5.5703125" style="290" customWidth="1"/>
    <col min="14338" max="14338" width="4.42578125" style="290" customWidth="1"/>
    <col min="14339" max="14339" width="4.7109375" style="290" customWidth="1"/>
    <col min="14340" max="14340" width="12.7109375" style="290" customWidth="1"/>
    <col min="14341" max="14341" width="55.5703125" style="290" customWidth="1"/>
    <col min="14342" max="14342" width="4.7109375" style="290" customWidth="1"/>
    <col min="14343" max="14343" width="9.85546875" style="290" customWidth="1"/>
    <col min="14344" max="14344" width="9.7109375" style="290" customWidth="1"/>
    <col min="14345" max="14345" width="13.5703125" style="290" customWidth="1"/>
    <col min="14346" max="14349" width="0" style="290" hidden="1" customWidth="1"/>
    <col min="14350" max="14350" width="5.28515625" style="290" customWidth="1"/>
    <col min="14351" max="14356" width="0" style="290" hidden="1" customWidth="1"/>
    <col min="14357" max="14592" width="9.140625" style="290"/>
    <col min="14593" max="14593" width="5.5703125" style="290" customWidth="1"/>
    <col min="14594" max="14594" width="4.42578125" style="290" customWidth="1"/>
    <col min="14595" max="14595" width="4.7109375" style="290" customWidth="1"/>
    <col min="14596" max="14596" width="12.7109375" style="290" customWidth="1"/>
    <col min="14597" max="14597" width="55.5703125" style="290" customWidth="1"/>
    <col min="14598" max="14598" width="4.7109375" style="290" customWidth="1"/>
    <col min="14599" max="14599" width="9.85546875" style="290" customWidth="1"/>
    <col min="14600" max="14600" width="9.7109375" style="290" customWidth="1"/>
    <col min="14601" max="14601" width="13.5703125" style="290" customWidth="1"/>
    <col min="14602" max="14605" width="0" style="290" hidden="1" customWidth="1"/>
    <col min="14606" max="14606" width="5.28515625" style="290" customWidth="1"/>
    <col min="14607" max="14612" width="0" style="290" hidden="1" customWidth="1"/>
    <col min="14613" max="14848" width="9.140625" style="290"/>
    <col min="14849" max="14849" width="5.5703125" style="290" customWidth="1"/>
    <col min="14850" max="14850" width="4.42578125" style="290" customWidth="1"/>
    <col min="14851" max="14851" width="4.7109375" style="290" customWidth="1"/>
    <col min="14852" max="14852" width="12.7109375" style="290" customWidth="1"/>
    <col min="14853" max="14853" width="55.5703125" style="290" customWidth="1"/>
    <col min="14854" max="14854" width="4.7109375" style="290" customWidth="1"/>
    <col min="14855" max="14855" width="9.85546875" style="290" customWidth="1"/>
    <col min="14856" max="14856" width="9.7109375" style="290" customWidth="1"/>
    <col min="14857" max="14857" width="13.5703125" style="290" customWidth="1"/>
    <col min="14858" max="14861" width="0" style="290" hidden="1" customWidth="1"/>
    <col min="14862" max="14862" width="5.28515625" style="290" customWidth="1"/>
    <col min="14863" max="14868" width="0" style="290" hidden="1" customWidth="1"/>
    <col min="14869" max="15104" width="9.140625" style="290"/>
    <col min="15105" max="15105" width="5.5703125" style="290" customWidth="1"/>
    <col min="15106" max="15106" width="4.42578125" style="290" customWidth="1"/>
    <col min="15107" max="15107" width="4.7109375" style="290" customWidth="1"/>
    <col min="15108" max="15108" width="12.7109375" style="290" customWidth="1"/>
    <col min="15109" max="15109" width="55.5703125" style="290" customWidth="1"/>
    <col min="15110" max="15110" width="4.7109375" style="290" customWidth="1"/>
    <col min="15111" max="15111" width="9.85546875" style="290" customWidth="1"/>
    <col min="15112" max="15112" width="9.7109375" style="290" customWidth="1"/>
    <col min="15113" max="15113" width="13.5703125" style="290" customWidth="1"/>
    <col min="15114" max="15117" width="0" style="290" hidden="1" customWidth="1"/>
    <col min="15118" max="15118" width="5.28515625" style="290" customWidth="1"/>
    <col min="15119" max="15124" width="0" style="290" hidden="1" customWidth="1"/>
    <col min="15125" max="15360" width="9.140625" style="290"/>
    <col min="15361" max="15361" width="5.5703125" style="290" customWidth="1"/>
    <col min="15362" max="15362" width="4.42578125" style="290" customWidth="1"/>
    <col min="15363" max="15363" width="4.7109375" style="290" customWidth="1"/>
    <col min="15364" max="15364" width="12.7109375" style="290" customWidth="1"/>
    <col min="15365" max="15365" width="55.5703125" style="290" customWidth="1"/>
    <col min="15366" max="15366" width="4.7109375" style="290" customWidth="1"/>
    <col min="15367" max="15367" width="9.85546875" style="290" customWidth="1"/>
    <col min="15368" max="15368" width="9.7109375" style="290" customWidth="1"/>
    <col min="15369" max="15369" width="13.5703125" style="290" customWidth="1"/>
    <col min="15370" max="15373" width="0" style="290" hidden="1" customWidth="1"/>
    <col min="15374" max="15374" width="5.28515625" style="290" customWidth="1"/>
    <col min="15375" max="15380" width="0" style="290" hidden="1" customWidth="1"/>
    <col min="15381" max="15616" width="9.140625" style="290"/>
    <col min="15617" max="15617" width="5.5703125" style="290" customWidth="1"/>
    <col min="15618" max="15618" width="4.42578125" style="290" customWidth="1"/>
    <col min="15619" max="15619" width="4.7109375" style="290" customWidth="1"/>
    <col min="15620" max="15620" width="12.7109375" style="290" customWidth="1"/>
    <col min="15621" max="15621" width="55.5703125" style="290" customWidth="1"/>
    <col min="15622" max="15622" width="4.7109375" style="290" customWidth="1"/>
    <col min="15623" max="15623" width="9.85546875" style="290" customWidth="1"/>
    <col min="15624" max="15624" width="9.7109375" style="290" customWidth="1"/>
    <col min="15625" max="15625" width="13.5703125" style="290" customWidth="1"/>
    <col min="15626" max="15629" width="0" style="290" hidden="1" customWidth="1"/>
    <col min="15630" max="15630" width="5.28515625" style="290" customWidth="1"/>
    <col min="15631" max="15636" width="0" style="290" hidden="1" customWidth="1"/>
    <col min="15637" max="15872" width="9.140625" style="290"/>
    <col min="15873" max="15873" width="5.5703125" style="290" customWidth="1"/>
    <col min="15874" max="15874" width="4.42578125" style="290" customWidth="1"/>
    <col min="15875" max="15875" width="4.7109375" style="290" customWidth="1"/>
    <col min="15876" max="15876" width="12.7109375" style="290" customWidth="1"/>
    <col min="15877" max="15877" width="55.5703125" style="290" customWidth="1"/>
    <col min="15878" max="15878" width="4.7109375" style="290" customWidth="1"/>
    <col min="15879" max="15879" width="9.85546875" style="290" customWidth="1"/>
    <col min="15880" max="15880" width="9.7109375" style="290" customWidth="1"/>
    <col min="15881" max="15881" width="13.5703125" style="290" customWidth="1"/>
    <col min="15882" max="15885" width="0" style="290" hidden="1" customWidth="1"/>
    <col min="15886" max="15886" width="5.28515625" style="290" customWidth="1"/>
    <col min="15887" max="15892" width="0" style="290" hidden="1" customWidth="1"/>
    <col min="15893" max="16128" width="9.140625" style="290"/>
    <col min="16129" max="16129" width="5.5703125" style="290" customWidth="1"/>
    <col min="16130" max="16130" width="4.42578125" style="290" customWidth="1"/>
    <col min="16131" max="16131" width="4.7109375" style="290" customWidth="1"/>
    <col min="16132" max="16132" width="12.7109375" style="290" customWidth="1"/>
    <col min="16133" max="16133" width="55.5703125" style="290" customWidth="1"/>
    <col min="16134" max="16134" width="4.7109375" style="290" customWidth="1"/>
    <col min="16135" max="16135" width="9.85546875" style="290" customWidth="1"/>
    <col min="16136" max="16136" width="9.7109375" style="290" customWidth="1"/>
    <col min="16137" max="16137" width="13.5703125" style="290" customWidth="1"/>
    <col min="16138" max="16141" width="0" style="290" hidden="1" customWidth="1"/>
    <col min="16142" max="16142" width="5.28515625" style="290" customWidth="1"/>
    <col min="16143" max="16148" width="0" style="290" hidden="1" customWidth="1"/>
    <col min="16149" max="16384" width="9.140625" style="290"/>
  </cols>
  <sheetData>
    <row r="1" spans="1:21" ht="18" customHeight="1">
      <c r="A1" s="640" t="s">
        <v>134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320"/>
      <c r="P1" s="320"/>
      <c r="Q1" s="319"/>
      <c r="R1" s="319"/>
      <c r="S1" s="319"/>
      <c r="T1" s="319"/>
    </row>
    <row r="2" spans="1:21" ht="11.25" customHeight="1">
      <c r="A2" s="638" t="s">
        <v>125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320"/>
      <c r="P2" s="320"/>
      <c r="Q2" s="319"/>
      <c r="R2" s="319"/>
      <c r="S2" s="319"/>
      <c r="T2" s="319"/>
    </row>
    <row r="3" spans="1:21" ht="11.25" customHeight="1">
      <c r="A3" s="640" t="s">
        <v>631</v>
      </c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320"/>
      <c r="P3" s="320"/>
      <c r="Q3" s="319"/>
      <c r="R3" s="319"/>
      <c r="S3" s="319"/>
      <c r="T3" s="319"/>
    </row>
    <row r="4" spans="1:21" ht="11.25" customHeight="1">
      <c r="A4" s="638" t="s">
        <v>1762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320"/>
      <c r="P4" s="320"/>
      <c r="Q4" s="319"/>
      <c r="R4" s="319"/>
      <c r="S4" s="319"/>
      <c r="T4" s="319"/>
    </row>
    <row r="5" spans="1:21" ht="11.25" customHeight="1">
      <c r="A5" s="640" t="s">
        <v>632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320"/>
      <c r="P5" s="320"/>
      <c r="Q5" s="319"/>
      <c r="R5" s="319"/>
      <c r="S5" s="319"/>
      <c r="T5" s="319"/>
    </row>
    <row r="6" spans="1:21" ht="15.75" customHeight="1">
      <c r="A6" s="639" t="s">
        <v>127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320"/>
      <c r="P6" s="320"/>
      <c r="Q6" s="319"/>
      <c r="R6" s="319"/>
      <c r="S6" s="319"/>
      <c r="T6" s="319"/>
    </row>
    <row r="7" spans="1:21" ht="21.75" customHeight="1">
      <c r="A7" s="294" t="s">
        <v>1100</v>
      </c>
      <c r="B7" s="295" t="s">
        <v>1101</v>
      </c>
      <c r="C7" s="295" t="s">
        <v>1102</v>
      </c>
      <c r="D7" s="295" t="s">
        <v>1103</v>
      </c>
      <c r="E7" s="295" t="s">
        <v>135</v>
      </c>
      <c r="F7" s="295" t="s">
        <v>43</v>
      </c>
      <c r="G7" s="295" t="s">
        <v>1104</v>
      </c>
      <c r="H7" s="295" t="s">
        <v>1105</v>
      </c>
      <c r="I7" s="295" t="s">
        <v>1097</v>
      </c>
      <c r="J7" s="295" t="s">
        <v>137</v>
      </c>
      <c r="K7" s="295" t="s">
        <v>1098</v>
      </c>
      <c r="L7" s="295" t="s">
        <v>1106</v>
      </c>
      <c r="M7" s="295" t="s">
        <v>1107</v>
      </c>
      <c r="N7" s="295" t="s">
        <v>152</v>
      </c>
      <c r="O7" s="321" t="s">
        <v>1108</v>
      </c>
      <c r="P7" s="322" t="s">
        <v>1109</v>
      </c>
      <c r="Q7" s="295"/>
      <c r="R7" s="295"/>
      <c r="S7" s="295"/>
      <c r="T7" s="323" t="s">
        <v>14</v>
      </c>
      <c r="U7" s="324"/>
    </row>
    <row r="8" spans="1:21" ht="11.25" customHeight="1">
      <c r="A8" s="298">
        <v>1</v>
      </c>
      <c r="B8" s="299">
        <v>2</v>
      </c>
      <c r="C8" s="299">
        <v>3</v>
      </c>
      <c r="D8" s="299">
        <v>4</v>
      </c>
      <c r="E8" s="299">
        <v>5</v>
      </c>
      <c r="F8" s="299">
        <v>6</v>
      </c>
      <c r="G8" s="299">
        <v>7</v>
      </c>
      <c r="H8" s="299">
        <v>8</v>
      </c>
      <c r="I8" s="299">
        <v>9</v>
      </c>
      <c r="J8" s="299"/>
      <c r="K8" s="299"/>
      <c r="L8" s="299"/>
      <c r="M8" s="299"/>
      <c r="N8" s="299">
        <v>10</v>
      </c>
      <c r="O8" s="325">
        <v>11</v>
      </c>
      <c r="P8" s="326">
        <v>12</v>
      </c>
      <c r="Q8" s="299"/>
      <c r="R8" s="299"/>
      <c r="S8" s="299"/>
      <c r="T8" s="327">
        <v>11</v>
      </c>
      <c r="U8" s="324"/>
    </row>
    <row r="9" spans="1:21" s="306" customFormat="1" ht="12.75" customHeight="1">
      <c r="A9" s="328"/>
      <c r="B9" s="329" t="s">
        <v>1110</v>
      </c>
      <c r="C9" s="328"/>
      <c r="D9" s="328" t="s">
        <v>29</v>
      </c>
      <c r="E9" s="328" t="s">
        <v>1111</v>
      </c>
      <c r="F9" s="328"/>
      <c r="G9" s="328"/>
      <c r="H9" s="328"/>
      <c r="I9" s="330">
        <f>I10+I16+I33+I54+I59</f>
        <v>0</v>
      </c>
      <c r="J9" s="328"/>
      <c r="K9" s="331">
        <f>K10+K16+K33+K54+K59</f>
        <v>12.003454039999999</v>
      </c>
      <c r="L9" s="328"/>
      <c r="M9" s="331">
        <f>M10+M16+M33+M54+M59</f>
        <v>4.9227479999999995</v>
      </c>
      <c r="N9" s="328"/>
      <c r="P9" s="303" t="s">
        <v>1112</v>
      </c>
    </row>
    <row r="10" spans="1:21" s="306" customFormat="1" ht="12.75" customHeight="1">
      <c r="B10" s="307" t="s">
        <v>1110</v>
      </c>
      <c r="D10" s="308" t="s">
        <v>38</v>
      </c>
      <c r="E10" s="308" t="s">
        <v>39</v>
      </c>
      <c r="I10" s="309">
        <f>I11</f>
        <v>0</v>
      </c>
      <c r="K10" s="310">
        <f>K11</f>
        <v>0.19372</v>
      </c>
      <c r="M10" s="310">
        <f>M11</f>
        <v>0</v>
      </c>
      <c r="P10" s="308" t="s">
        <v>35</v>
      </c>
    </row>
    <row r="11" spans="1:21" s="306" customFormat="1" ht="12.75" customHeight="1">
      <c r="B11" s="311" t="s">
        <v>1110</v>
      </c>
      <c r="D11" s="312" t="s">
        <v>1174</v>
      </c>
      <c r="E11" s="312" t="s">
        <v>1175</v>
      </c>
      <c r="I11" s="313">
        <f>SUM(I12:I15)</f>
        <v>0</v>
      </c>
      <c r="K11" s="314">
        <f>SUM(K12:K15)</f>
        <v>0.19372</v>
      </c>
      <c r="M11" s="314">
        <f>SUM(M12:M15)</f>
        <v>0</v>
      </c>
      <c r="P11" s="312" t="s">
        <v>1117</v>
      </c>
    </row>
    <row r="12" spans="1:21" s="340" customFormat="1" ht="24" customHeight="1">
      <c r="A12" s="332" t="s">
        <v>35</v>
      </c>
      <c r="B12" s="332" t="s">
        <v>1113</v>
      </c>
      <c r="C12" s="332" t="s">
        <v>1177</v>
      </c>
      <c r="D12" s="333" t="s">
        <v>1290</v>
      </c>
      <c r="E12" s="334" t="s">
        <v>1291</v>
      </c>
      <c r="F12" s="332" t="s">
        <v>46</v>
      </c>
      <c r="G12" s="335">
        <v>4</v>
      </c>
      <c r="H12" s="336"/>
      <c r="I12" s="336">
        <f>ROUND(G12*H12,2)</f>
        <v>0</v>
      </c>
      <c r="J12" s="337">
        <v>4.8430000000000001E-2</v>
      </c>
      <c r="K12" s="335">
        <f>G12*J12</f>
        <v>0.19372</v>
      </c>
      <c r="L12" s="337">
        <v>0</v>
      </c>
      <c r="M12" s="335">
        <f>G12*L12</f>
        <v>0</v>
      </c>
      <c r="N12" s="338">
        <v>21</v>
      </c>
      <c r="O12" s="339">
        <v>4</v>
      </c>
      <c r="P12" s="340" t="s">
        <v>38</v>
      </c>
    </row>
    <row r="13" spans="1:21" s="340" customFormat="1" ht="15.75" customHeight="1">
      <c r="D13" s="341"/>
      <c r="E13" s="342" t="s">
        <v>1292</v>
      </c>
      <c r="G13" s="343">
        <v>3</v>
      </c>
      <c r="P13" s="341" t="s">
        <v>38</v>
      </c>
      <c r="Q13" s="341" t="s">
        <v>1117</v>
      </c>
      <c r="R13" s="341" t="s">
        <v>1123</v>
      </c>
      <c r="S13" s="341" t="s">
        <v>1112</v>
      </c>
    </row>
    <row r="14" spans="1:21" s="340" customFormat="1" ht="15.75" customHeight="1">
      <c r="D14" s="341"/>
      <c r="E14" s="342" t="s">
        <v>1293</v>
      </c>
      <c r="G14" s="343">
        <v>1</v>
      </c>
      <c r="P14" s="341" t="s">
        <v>38</v>
      </c>
      <c r="Q14" s="341" t="s">
        <v>1117</v>
      </c>
      <c r="R14" s="341" t="s">
        <v>1123</v>
      </c>
      <c r="S14" s="341" t="s">
        <v>1112</v>
      </c>
    </row>
    <row r="15" spans="1:21" s="340" customFormat="1" ht="15.75" customHeight="1">
      <c r="D15" s="356"/>
      <c r="E15" s="357" t="s">
        <v>1239</v>
      </c>
      <c r="G15" s="358">
        <v>4</v>
      </c>
      <c r="P15" s="356" t="s">
        <v>38</v>
      </c>
      <c r="Q15" s="356" t="s">
        <v>1124</v>
      </c>
      <c r="R15" s="356" t="s">
        <v>1123</v>
      </c>
      <c r="S15" s="356" t="s">
        <v>35</v>
      </c>
    </row>
    <row r="16" spans="1:21" s="306" customFormat="1" ht="12.75" customHeight="1">
      <c r="B16" s="307" t="s">
        <v>1110</v>
      </c>
      <c r="D16" s="308" t="s">
        <v>1133</v>
      </c>
      <c r="E16" s="308" t="s">
        <v>1181</v>
      </c>
      <c r="I16" s="309">
        <f>SUM(I17:I32)</f>
        <v>0</v>
      </c>
      <c r="K16" s="310">
        <f>SUM(K17:K32)</f>
        <v>11.709630039999999</v>
      </c>
      <c r="M16" s="310">
        <f>SUM(M17:M32)</f>
        <v>0</v>
      </c>
      <c r="P16" s="308" t="s">
        <v>35</v>
      </c>
    </row>
    <row r="17" spans="1:19" s="340" customFormat="1" ht="13.5" customHeight="1">
      <c r="A17" s="332" t="s">
        <v>1117</v>
      </c>
      <c r="B17" s="332" t="s">
        <v>1113</v>
      </c>
      <c r="C17" s="332" t="s">
        <v>1177</v>
      </c>
      <c r="D17" s="333" t="s">
        <v>1294</v>
      </c>
      <c r="E17" s="334" t="s">
        <v>1295</v>
      </c>
      <c r="F17" s="332" t="s">
        <v>46</v>
      </c>
      <c r="G17" s="335">
        <v>2</v>
      </c>
      <c r="H17" s="336"/>
      <c r="I17" s="336">
        <f>ROUND(G17*H17,2)</f>
        <v>0</v>
      </c>
      <c r="J17" s="337">
        <v>4.1500000000000002E-2</v>
      </c>
      <c r="K17" s="335">
        <f>G17*J17</f>
        <v>8.3000000000000004E-2</v>
      </c>
      <c r="L17" s="337">
        <v>0</v>
      </c>
      <c r="M17" s="335">
        <f>G17*L17</f>
        <v>0</v>
      </c>
      <c r="N17" s="338">
        <v>21</v>
      </c>
      <c r="O17" s="339">
        <v>4</v>
      </c>
      <c r="P17" s="340" t="s">
        <v>1117</v>
      </c>
    </row>
    <row r="18" spans="1:19" s="340" customFormat="1" ht="15.75" customHeight="1">
      <c r="D18" s="341"/>
      <c r="E18" s="342" t="s">
        <v>1117</v>
      </c>
      <c r="G18" s="343">
        <v>2</v>
      </c>
      <c r="P18" s="341" t="s">
        <v>1117</v>
      </c>
      <c r="Q18" s="341" t="s">
        <v>1117</v>
      </c>
      <c r="R18" s="341" t="s">
        <v>1123</v>
      </c>
      <c r="S18" s="341" t="s">
        <v>35</v>
      </c>
    </row>
    <row r="19" spans="1:19" s="340" customFormat="1" ht="13.5" customHeight="1">
      <c r="A19" s="332" t="s">
        <v>38</v>
      </c>
      <c r="B19" s="332" t="s">
        <v>1113</v>
      </c>
      <c r="C19" s="332" t="s">
        <v>1177</v>
      </c>
      <c r="D19" s="333" t="s">
        <v>1296</v>
      </c>
      <c r="E19" s="334" t="s">
        <v>1297</v>
      </c>
      <c r="F19" s="332" t="s">
        <v>46</v>
      </c>
      <c r="G19" s="335">
        <v>2</v>
      </c>
      <c r="H19" s="336"/>
      <c r="I19" s="336">
        <f>ROUND(G19*H19,2)</f>
        <v>0</v>
      </c>
      <c r="J19" s="337">
        <v>4.1500000000000002E-2</v>
      </c>
      <c r="K19" s="335">
        <f>G19*J19</f>
        <v>8.3000000000000004E-2</v>
      </c>
      <c r="L19" s="337">
        <v>0</v>
      </c>
      <c r="M19" s="335">
        <f>G19*L19</f>
        <v>0</v>
      </c>
      <c r="N19" s="338">
        <v>21</v>
      </c>
      <c r="O19" s="339">
        <v>4</v>
      </c>
      <c r="P19" s="340" t="s">
        <v>1117</v>
      </c>
    </row>
    <row r="20" spans="1:19" s="340" customFormat="1" ht="15.75" customHeight="1">
      <c r="D20" s="341"/>
      <c r="E20" s="342" t="s">
        <v>1117</v>
      </c>
      <c r="G20" s="343">
        <v>2</v>
      </c>
      <c r="P20" s="341" t="s">
        <v>1117</v>
      </c>
      <c r="Q20" s="341" t="s">
        <v>1117</v>
      </c>
      <c r="R20" s="341" t="s">
        <v>1123</v>
      </c>
      <c r="S20" s="341" t="s">
        <v>35</v>
      </c>
    </row>
    <row r="21" spans="1:19" s="340" customFormat="1" ht="13.5" customHeight="1">
      <c r="A21" s="332" t="s">
        <v>1124</v>
      </c>
      <c r="B21" s="332" t="s">
        <v>1113</v>
      </c>
      <c r="C21" s="332" t="s">
        <v>1177</v>
      </c>
      <c r="D21" s="333" t="s">
        <v>1298</v>
      </c>
      <c r="E21" s="334" t="s">
        <v>1299</v>
      </c>
      <c r="F21" s="332" t="s">
        <v>45</v>
      </c>
      <c r="G21" s="335">
        <v>206.4</v>
      </c>
      <c r="H21" s="336"/>
      <c r="I21" s="336">
        <f>ROUND(G21*H21,2)</f>
        <v>0</v>
      </c>
      <c r="J21" s="337">
        <v>2.6200000000000001E-2</v>
      </c>
      <c r="K21" s="335">
        <f>G21*J21</f>
        <v>5.40768</v>
      </c>
      <c r="L21" s="337">
        <v>0</v>
      </c>
      <c r="M21" s="335">
        <f>G21*L21</f>
        <v>0</v>
      </c>
      <c r="N21" s="338">
        <v>21</v>
      </c>
      <c r="O21" s="339">
        <v>4</v>
      </c>
      <c r="P21" s="340" t="s">
        <v>1117</v>
      </c>
    </row>
    <row r="22" spans="1:19" s="340" customFormat="1" ht="15.75" customHeight="1">
      <c r="D22" s="341"/>
      <c r="E22" s="342" t="s">
        <v>1300</v>
      </c>
      <c r="G22" s="343">
        <v>206.4</v>
      </c>
      <c r="P22" s="341" t="s">
        <v>1117</v>
      </c>
      <c r="Q22" s="341" t="s">
        <v>1117</v>
      </c>
      <c r="R22" s="341" t="s">
        <v>1123</v>
      </c>
      <c r="S22" s="341" t="s">
        <v>35</v>
      </c>
    </row>
    <row r="23" spans="1:19" s="340" customFormat="1" ht="24" customHeight="1">
      <c r="A23" s="332" t="s">
        <v>109</v>
      </c>
      <c r="B23" s="332" t="s">
        <v>1113</v>
      </c>
      <c r="C23" s="332" t="s">
        <v>1177</v>
      </c>
      <c r="D23" s="333" t="s">
        <v>1301</v>
      </c>
      <c r="E23" s="334" t="s">
        <v>1302</v>
      </c>
      <c r="F23" s="332" t="s">
        <v>44</v>
      </c>
      <c r="G23" s="335">
        <v>0.126</v>
      </c>
      <c r="H23" s="336"/>
      <c r="I23" s="336">
        <f>ROUND(G23*H23,2)</f>
        <v>0</v>
      </c>
      <c r="J23" s="337">
        <v>2.2563399999999998</v>
      </c>
      <c r="K23" s="335">
        <f>G23*J23</f>
        <v>0.28429884</v>
      </c>
      <c r="L23" s="337">
        <v>0</v>
      </c>
      <c r="M23" s="335">
        <f>G23*L23</f>
        <v>0</v>
      </c>
      <c r="N23" s="338">
        <v>21</v>
      </c>
      <c r="O23" s="339">
        <v>4</v>
      </c>
      <c r="P23" s="340" t="s">
        <v>1117</v>
      </c>
    </row>
    <row r="24" spans="1:19" s="340" customFormat="1" ht="15.75" customHeight="1">
      <c r="D24" s="341"/>
      <c r="E24" s="342" t="s">
        <v>1303</v>
      </c>
      <c r="G24" s="343">
        <v>0.126</v>
      </c>
      <c r="P24" s="341" t="s">
        <v>1117</v>
      </c>
      <c r="Q24" s="341" t="s">
        <v>1117</v>
      </c>
      <c r="R24" s="341" t="s">
        <v>1123</v>
      </c>
      <c r="S24" s="341" t="s">
        <v>35</v>
      </c>
    </row>
    <row r="25" spans="1:19" s="340" customFormat="1" ht="24" customHeight="1">
      <c r="A25" s="332" t="s">
        <v>1133</v>
      </c>
      <c r="B25" s="332" t="s">
        <v>1113</v>
      </c>
      <c r="C25" s="332" t="s">
        <v>1177</v>
      </c>
      <c r="D25" s="333" t="s">
        <v>1267</v>
      </c>
      <c r="E25" s="334" t="s">
        <v>1268</v>
      </c>
      <c r="F25" s="332" t="s">
        <v>44</v>
      </c>
      <c r="G25" s="335">
        <v>0.18</v>
      </c>
      <c r="H25" s="336"/>
      <c r="I25" s="336">
        <f>ROUND(G25*H25,2)</f>
        <v>0</v>
      </c>
      <c r="J25" s="337">
        <v>2.2563399999999998</v>
      </c>
      <c r="K25" s="335">
        <f>G25*J25</f>
        <v>0.40614119999999992</v>
      </c>
      <c r="L25" s="337">
        <v>0</v>
      </c>
      <c r="M25" s="335">
        <f>G25*L25</f>
        <v>0</v>
      </c>
      <c r="N25" s="338">
        <v>21</v>
      </c>
      <c r="O25" s="339">
        <v>4</v>
      </c>
      <c r="P25" s="340" t="s">
        <v>1117</v>
      </c>
    </row>
    <row r="26" spans="1:19" s="340" customFormat="1" ht="15.75" customHeight="1">
      <c r="D26" s="341"/>
      <c r="E26" s="342" t="s">
        <v>1304</v>
      </c>
      <c r="G26" s="343">
        <v>0.18</v>
      </c>
      <c r="P26" s="341" t="s">
        <v>1117</v>
      </c>
      <c r="Q26" s="341" t="s">
        <v>1117</v>
      </c>
      <c r="R26" s="341" t="s">
        <v>1123</v>
      </c>
      <c r="S26" s="341" t="s">
        <v>35</v>
      </c>
    </row>
    <row r="27" spans="1:19" s="340" customFormat="1" ht="24" customHeight="1">
      <c r="A27" s="332" t="s">
        <v>1137</v>
      </c>
      <c r="B27" s="332" t="s">
        <v>1113</v>
      </c>
      <c r="C27" s="332" t="s">
        <v>1186</v>
      </c>
      <c r="D27" s="333" t="s">
        <v>1305</v>
      </c>
      <c r="E27" s="334" t="s">
        <v>1306</v>
      </c>
      <c r="F27" s="332" t="s">
        <v>45</v>
      </c>
      <c r="G27" s="335">
        <v>236.8</v>
      </c>
      <c r="H27" s="336"/>
      <c r="I27" s="336">
        <f>ROUND(G27*H27,2)</f>
        <v>0</v>
      </c>
      <c r="J27" s="337">
        <v>1.8599999999999998E-2</v>
      </c>
      <c r="K27" s="335">
        <f>G27*J27</f>
        <v>4.4044799999999995</v>
      </c>
      <c r="L27" s="337">
        <v>0</v>
      </c>
      <c r="M27" s="335">
        <f>G27*L27</f>
        <v>0</v>
      </c>
      <c r="N27" s="338">
        <v>21</v>
      </c>
      <c r="O27" s="339">
        <v>4</v>
      </c>
      <c r="P27" s="340" t="s">
        <v>1117</v>
      </c>
    </row>
    <row r="28" spans="1:19" s="340" customFormat="1" ht="15.75" customHeight="1">
      <c r="D28" s="341"/>
      <c r="E28" s="342" t="s">
        <v>1307</v>
      </c>
      <c r="G28" s="343">
        <v>236.8</v>
      </c>
      <c r="P28" s="341" t="s">
        <v>1117</v>
      </c>
      <c r="Q28" s="341" t="s">
        <v>1117</v>
      </c>
      <c r="R28" s="341" t="s">
        <v>1123</v>
      </c>
      <c r="S28" s="341" t="s">
        <v>35</v>
      </c>
    </row>
    <row r="29" spans="1:19" s="340" customFormat="1" ht="24" customHeight="1">
      <c r="A29" s="332" t="s">
        <v>1140</v>
      </c>
      <c r="B29" s="332" t="s">
        <v>1113</v>
      </c>
      <c r="C29" s="332" t="s">
        <v>1177</v>
      </c>
      <c r="D29" s="333" t="s">
        <v>1308</v>
      </c>
      <c r="E29" s="334" t="s">
        <v>1309</v>
      </c>
      <c r="F29" s="332" t="s">
        <v>45</v>
      </c>
      <c r="G29" s="335">
        <v>236.8</v>
      </c>
      <c r="H29" s="336"/>
      <c r="I29" s="336">
        <f>ROUND(G29*H29,2)</f>
        <v>0</v>
      </c>
      <c r="J29" s="337">
        <v>4.1000000000000003E-3</v>
      </c>
      <c r="K29" s="335">
        <f>G29*J29</f>
        <v>0.97088000000000008</v>
      </c>
      <c r="L29" s="337">
        <v>0</v>
      </c>
      <c r="M29" s="335">
        <f>G29*L29</f>
        <v>0</v>
      </c>
      <c r="N29" s="338">
        <v>21</v>
      </c>
      <c r="O29" s="339">
        <v>4</v>
      </c>
      <c r="P29" s="340" t="s">
        <v>1117</v>
      </c>
    </row>
    <row r="30" spans="1:19" s="340" customFormat="1" ht="15.75" customHeight="1">
      <c r="D30" s="341"/>
      <c r="E30" s="342" t="s">
        <v>1310</v>
      </c>
      <c r="G30" s="343">
        <v>236.8</v>
      </c>
      <c r="P30" s="341" t="s">
        <v>1117</v>
      </c>
      <c r="Q30" s="341" t="s">
        <v>1117</v>
      </c>
      <c r="R30" s="341" t="s">
        <v>1123</v>
      </c>
      <c r="S30" s="341" t="s">
        <v>35</v>
      </c>
    </row>
    <row r="31" spans="1:19" s="340" customFormat="1" ht="13.5" customHeight="1">
      <c r="A31" s="332" t="s">
        <v>1144</v>
      </c>
      <c r="B31" s="332" t="s">
        <v>1113</v>
      </c>
      <c r="C31" s="332" t="s">
        <v>1177</v>
      </c>
      <c r="D31" s="333" t="s">
        <v>1311</v>
      </c>
      <c r="E31" s="334" t="s">
        <v>1312</v>
      </c>
      <c r="F31" s="332" t="s">
        <v>46</v>
      </c>
      <c r="G31" s="335">
        <v>1</v>
      </c>
      <c r="H31" s="336"/>
      <c r="I31" s="336">
        <f>ROUND(G31*H31,2)</f>
        <v>0</v>
      </c>
      <c r="J31" s="337">
        <v>4.6339999999999999E-2</v>
      </c>
      <c r="K31" s="335">
        <f>G31*J31</f>
        <v>4.6339999999999999E-2</v>
      </c>
      <c r="L31" s="337">
        <v>0</v>
      </c>
      <c r="M31" s="335">
        <f>G31*L31</f>
        <v>0</v>
      </c>
      <c r="N31" s="338">
        <v>21</v>
      </c>
      <c r="O31" s="339">
        <v>4</v>
      </c>
      <c r="P31" s="340" t="s">
        <v>1117</v>
      </c>
    </row>
    <row r="32" spans="1:19" s="340" customFormat="1" ht="13.5" customHeight="1">
      <c r="A32" s="344" t="s">
        <v>1147</v>
      </c>
      <c r="B32" s="344" t="s">
        <v>1128</v>
      </c>
      <c r="C32" s="344" t="s">
        <v>1129</v>
      </c>
      <c r="D32" s="345" t="s">
        <v>1313</v>
      </c>
      <c r="E32" s="346" t="s">
        <v>1314</v>
      </c>
      <c r="F32" s="344" t="s">
        <v>46</v>
      </c>
      <c r="G32" s="347">
        <v>1</v>
      </c>
      <c r="H32" s="348"/>
      <c r="I32" s="348">
        <f>ROUND(G32*H32,2)</f>
        <v>0</v>
      </c>
      <c r="J32" s="349">
        <v>2.3810000000000001E-2</v>
      </c>
      <c r="K32" s="347">
        <f>G32*J32</f>
        <v>2.3810000000000001E-2</v>
      </c>
      <c r="L32" s="349">
        <v>0</v>
      </c>
      <c r="M32" s="347">
        <f>G32*L32</f>
        <v>0</v>
      </c>
      <c r="N32" s="350">
        <v>21</v>
      </c>
      <c r="O32" s="351">
        <v>8</v>
      </c>
      <c r="P32" s="352" t="s">
        <v>1117</v>
      </c>
    </row>
    <row r="33" spans="1:19" s="306" customFormat="1" ht="12.75" customHeight="1">
      <c r="B33" s="307" t="s">
        <v>1110</v>
      </c>
      <c r="D33" s="308" t="s">
        <v>1144</v>
      </c>
      <c r="E33" s="308" t="s">
        <v>1190</v>
      </c>
      <c r="I33" s="309">
        <f>SUM(I34:I53)</f>
        <v>0</v>
      </c>
      <c r="K33" s="310">
        <f>SUM(K34:K53)</f>
        <v>0.10010400000000001</v>
      </c>
      <c r="M33" s="310">
        <f>SUM(M34:M53)</f>
        <v>4.9227479999999995</v>
      </c>
      <c r="P33" s="308" t="s">
        <v>35</v>
      </c>
    </row>
    <row r="34" spans="1:19" s="340" customFormat="1" ht="24" customHeight="1">
      <c r="A34" s="332" t="s">
        <v>1151</v>
      </c>
      <c r="B34" s="332" t="s">
        <v>1113</v>
      </c>
      <c r="C34" s="332" t="s">
        <v>1315</v>
      </c>
      <c r="D34" s="333" t="s">
        <v>1316</v>
      </c>
      <c r="E34" s="334" t="s">
        <v>1317</v>
      </c>
      <c r="F34" s="332" t="s">
        <v>45</v>
      </c>
      <c r="G34" s="335">
        <v>236.8</v>
      </c>
      <c r="H34" s="336"/>
      <c r="I34" s="336">
        <f>ROUND(G34*H34,2)</f>
        <v>0</v>
      </c>
      <c r="J34" s="337">
        <v>2.1000000000000001E-4</v>
      </c>
      <c r="K34" s="335">
        <f>G34*J34</f>
        <v>4.9728000000000001E-2</v>
      </c>
      <c r="L34" s="337">
        <v>0</v>
      </c>
      <c r="M34" s="335">
        <f>G34*L34</f>
        <v>0</v>
      </c>
      <c r="N34" s="338">
        <v>21</v>
      </c>
      <c r="O34" s="339">
        <v>4</v>
      </c>
      <c r="P34" s="340" t="s">
        <v>1117</v>
      </c>
    </row>
    <row r="35" spans="1:19" s="340" customFormat="1" ht="15.75" customHeight="1">
      <c r="D35" s="341"/>
      <c r="E35" s="342" t="s">
        <v>1307</v>
      </c>
      <c r="G35" s="343">
        <v>236.8</v>
      </c>
      <c r="P35" s="341" t="s">
        <v>1117</v>
      </c>
      <c r="Q35" s="341" t="s">
        <v>1117</v>
      </c>
      <c r="R35" s="341" t="s">
        <v>1123</v>
      </c>
      <c r="S35" s="341" t="s">
        <v>35</v>
      </c>
    </row>
    <row r="36" spans="1:19" s="340" customFormat="1" ht="13.5" customHeight="1">
      <c r="A36" s="332" t="s">
        <v>1155</v>
      </c>
      <c r="B36" s="332" t="s">
        <v>1113</v>
      </c>
      <c r="C36" s="332" t="s">
        <v>1186</v>
      </c>
      <c r="D36" s="333" t="s">
        <v>1318</v>
      </c>
      <c r="E36" s="334" t="s">
        <v>1319</v>
      </c>
      <c r="F36" s="332" t="s">
        <v>45</v>
      </c>
      <c r="G36" s="335">
        <v>237</v>
      </c>
      <c r="H36" s="336"/>
      <c r="I36" s="336">
        <f>ROUND(G36*H36,2)</f>
        <v>0</v>
      </c>
      <c r="J36" s="337">
        <v>4.0000000000000003E-5</v>
      </c>
      <c r="K36" s="335">
        <f>G36*J36</f>
        <v>9.4800000000000006E-3</v>
      </c>
      <c r="L36" s="337">
        <v>0</v>
      </c>
      <c r="M36" s="335">
        <f>G36*L36</f>
        <v>0</v>
      </c>
      <c r="N36" s="338">
        <v>21</v>
      </c>
      <c r="O36" s="339">
        <v>4</v>
      </c>
      <c r="P36" s="340" t="s">
        <v>1117</v>
      </c>
    </row>
    <row r="37" spans="1:19" s="340" customFormat="1" ht="15.75" customHeight="1">
      <c r="D37" s="341"/>
      <c r="E37" s="342" t="s">
        <v>1320</v>
      </c>
      <c r="G37" s="343">
        <v>237</v>
      </c>
      <c r="P37" s="341" t="s">
        <v>1117</v>
      </c>
      <c r="Q37" s="341" t="s">
        <v>1117</v>
      </c>
      <c r="R37" s="341" t="s">
        <v>1123</v>
      </c>
      <c r="S37" s="341" t="s">
        <v>35</v>
      </c>
    </row>
    <row r="38" spans="1:19" s="340" customFormat="1" ht="13.5" customHeight="1">
      <c r="A38" s="332" t="s">
        <v>1159</v>
      </c>
      <c r="B38" s="332" t="s">
        <v>1113</v>
      </c>
      <c r="C38" s="332" t="s">
        <v>1186</v>
      </c>
      <c r="D38" s="333" t="s">
        <v>1321</v>
      </c>
      <c r="E38" s="334" t="s">
        <v>1322</v>
      </c>
      <c r="F38" s="332" t="s">
        <v>46</v>
      </c>
      <c r="G38" s="335">
        <v>2</v>
      </c>
      <c r="H38" s="336"/>
      <c r="I38" s="336">
        <f>ROUND(G38*H38,2)</f>
        <v>0</v>
      </c>
      <c r="J38" s="337">
        <v>1.5469999999999999E-2</v>
      </c>
      <c r="K38" s="335">
        <f>G38*J38</f>
        <v>3.0939999999999999E-2</v>
      </c>
      <c r="L38" s="337">
        <v>0</v>
      </c>
      <c r="M38" s="335">
        <f>G38*L38</f>
        <v>0</v>
      </c>
      <c r="N38" s="338">
        <v>21</v>
      </c>
      <c r="O38" s="339">
        <v>4</v>
      </c>
      <c r="P38" s="340" t="s">
        <v>1117</v>
      </c>
    </row>
    <row r="39" spans="1:19" s="340" customFormat="1" ht="15.75" customHeight="1">
      <c r="D39" s="341"/>
      <c r="E39" s="342" t="s">
        <v>1117</v>
      </c>
      <c r="G39" s="343">
        <v>2</v>
      </c>
      <c r="P39" s="341" t="s">
        <v>1117</v>
      </c>
      <c r="Q39" s="341" t="s">
        <v>1117</v>
      </c>
      <c r="R39" s="341" t="s">
        <v>1123</v>
      </c>
      <c r="S39" s="341" t="s">
        <v>35</v>
      </c>
    </row>
    <row r="40" spans="1:19" s="340" customFormat="1" ht="13.5" customHeight="1">
      <c r="A40" s="332" t="s">
        <v>1166</v>
      </c>
      <c r="B40" s="332" t="s">
        <v>1113</v>
      </c>
      <c r="C40" s="332" t="s">
        <v>1186</v>
      </c>
      <c r="D40" s="333" t="s">
        <v>1323</v>
      </c>
      <c r="E40" s="334" t="s">
        <v>1324</v>
      </c>
      <c r="F40" s="332" t="s">
        <v>90</v>
      </c>
      <c r="G40" s="335">
        <v>1</v>
      </c>
      <c r="H40" s="336"/>
      <c r="I40" s="336">
        <f>ROUND(G40*H40,2)</f>
        <v>0</v>
      </c>
      <c r="J40" s="337">
        <v>5.7800000000000004E-3</v>
      </c>
      <c r="K40" s="335">
        <f>G40*J40</f>
        <v>5.7800000000000004E-3</v>
      </c>
      <c r="L40" s="337">
        <v>0</v>
      </c>
      <c r="M40" s="335">
        <f>G40*L40</f>
        <v>0</v>
      </c>
      <c r="N40" s="338">
        <v>21</v>
      </c>
      <c r="O40" s="339">
        <v>4</v>
      </c>
      <c r="P40" s="340" t="s">
        <v>1117</v>
      </c>
    </row>
    <row r="41" spans="1:19" s="340" customFormat="1" ht="13.5" customHeight="1">
      <c r="A41" s="332" t="s">
        <v>1171</v>
      </c>
      <c r="B41" s="332" t="s">
        <v>1113</v>
      </c>
      <c r="C41" s="332" t="s">
        <v>1196</v>
      </c>
      <c r="D41" s="333" t="s">
        <v>1325</v>
      </c>
      <c r="E41" s="334" t="s">
        <v>1326</v>
      </c>
      <c r="F41" s="332" t="s">
        <v>44</v>
      </c>
      <c r="G41" s="335">
        <v>0.66</v>
      </c>
      <c r="H41" s="336"/>
      <c r="I41" s="336">
        <f>ROUND(G41*H41,2)</f>
        <v>0</v>
      </c>
      <c r="J41" s="337">
        <v>0</v>
      </c>
      <c r="K41" s="335">
        <f>G41*J41</f>
        <v>0</v>
      </c>
      <c r="L41" s="337">
        <v>2</v>
      </c>
      <c r="M41" s="335">
        <f>G41*L41</f>
        <v>1.32</v>
      </c>
      <c r="N41" s="338">
        <v>21</v>
      </c>
      <c r="O41" s="339">
        <v>4</v>
      </c>
      <c r="P41" s="340" t="s">
        <v>1117</v>
      </c>
    </row>
    <row r="42" spans="1:19" s="340" customFormat="1" ht="15.75" customHeight="1">
      <c r="D42" s="341"/>
      <c r="E42" s="342" t="s">
        <v>1327</v>
      </c>
      <c r="G42" s="343">
        <v>0.66</v>
      </c>
      <c r="P42" s="341" t="s">
        <v>1117</v>
      </c>
      <c r="Q42" s="341" t="s">
        <v>1117</v>
      </c>
      <c r="R42" s="341" t="s">
        <v>1123</v>
      </c>
      <c r="S42" s="341" t="s">
        <v>35</v>
      </c>
    </row>
    <row r="43" spans="1:19" s="340" customFormat="1" ht="13.5" customHeight="1">
      <c r="A43" s="332" t="s">
        <v>1176</v>
      </c>
      <c r="B43" s="332" t="s">
        <v>1113</v>
      </c>
      <c r="C43" s="332" t="s">
        <v>1196</v>
      </c>
      <c r="D43" s="333" t="s">
        <v>1328</v>
      </c>
      <c r="E43" s="334" t="s">
        <v>1329</v>
      </c>
      <c r="F43" s="332" t="s">
        <v>45</v>
      </c>
      <c r="G43" s="335">
        <v>1.7729999999999999</v>
      </c>
      <c r="H43" s="336"/>
      <c r="I43" s="336">
        <f>ROUND(G43*H43,2)</f>
        <v>0</v>
      </c>
      <c r="J43" s="337">
        <v>0</v>
      </c>
      <c r="K43" s="335">
        <f>G43*J43</f>
        <v>0</v>
      </c>
      <c r="L43" s="337">
        <v>7.5999999999999998E-2</v>
      </c>
      <c r="M43" s="335">
        <f>G43*L43</f>
        <v>0.13474799999999998</v>
      </c>
      <c r="N43" s="338">
        <v>21</v>
      </c>
      <c r="O43" s="339">
        <v>4</v>
      </c>
      <c r="P43" s="340" t="s">
        <v>1117</v>
      </c>
    </row>
    <row r="44" spans="1:19" s="340" customFormat="1" ht="15.75" customHeight="1">
      <c r="D44" s="341"/>
      <c r="E44" s="342" t="s">
        <v>1330</v>
      </c>
      <c r="G44" s="343">
        <v>1.7729999999999999</v>
      </c>
      <c r="P44" s="341" t="s">
        <v>1117</v>
      </c>
      <c r="Q44" s="341" t="s">
        <v>1117</v>
      </c>
      <c r="R44" s="341" t="s">
        <v>1123</v>
      </c>
      <c r="S44" s="341" t="s">
        <v>35</v>
      </c>
    </row>
    <row r="45" spans="1:19" s="340" customFormat="1" ht="13.5" customHeight="1">
      <c r="A45" s="332" t="s">
        <v>1182</v>
      </c>
      <c r="B45" s="332" t="s">
        <v>1113</v>
      </c>
      <c r="C45" s="332" t="s">
        <v>1196</v>
      </c>
      <c r="D45" s="333" t="s">
        <v>1331</v>
      </c>
      <c r="E45" s="334" t="s">
        <v>1332</v>
      </c>
      <c r="F45" s="332" t="s">
        <v>46</v>
      </c>
      <c r="G45" s="335">
        <v>3</v>
      </c>
      <c r="H45" s="336"/>
      <c r="I45" s="336">
        <f>ROUND(G45*H45,2)</f>
        <v>0</v>
      </c>
      <c r="J45" s="337">
        <v>0</v>
      </c>
      <c r="K45" s="335">
        <f>G45*J45</f>
        <v>0</v>
      </c>
      <c r="L45" s="337">
        <v>1.101</v>
      </c>
      <c r="M45" s="335">
        <f>G45*L45</f>
        <v>3.3029999999999999</v>
      </c>
      <c r="N45" s="338">
        <v>21</v>
      </c>
      <c r="O45" s="339">
        <v>4</v>
      </c>
      <c r="P45" s="340" t="s">
        <v>1117</v>
      </c>
    </row>
    <row r="46" spans="1:19" s="340" customFormat="1" ht="15.75" customHeight="1">
      <c r="D46" s="341"/>
      <c r="E46" s="342" t="s">
        <v>38</v>
      </c>
      <c r="G46" s="343">
        <v>3</v>
      </c>
      <c r="P46" s="341" t="s">
        <v>1117</v>
      </c>
      <c r="Q46" s="341" t="s">
        <v>1117</v>
      </c>
      <c r="R46" s="341" t="s">
        <v>1123</v>
      </c>
      <c r="S46" s="341" t="s">
        <v>35</v>
      </c>
    </row>
    <row r="47" spans="1:19" s="340" customFormat="1" ht="13.5" customHeight="1">
      <c r="A47" s="332" t="s">
        <v>1164</v>
      </c>
      <c r="B47" s="332" t="s">
        <v>1113</v>
      </c>
      <c r="C47" s="332" t="s">
        <v>1196</v>
      </c>
      <c r="D47" s="333" t="s">
        <v>1333</v>
      </c>
      <c r="E47" s="334" t="s">
        <v>1334</v>
      </c>
      <c r="F47" s="332" t="s">
        <v>46</v>
      </c>
      <c r="G47" s="335">
        <v>1</v>
      </c>
      <c r="H47" s="336"/>
      <c r="I47" s="336">
        <f>ROUND(G47*H47,2)</f>
        <v>0</v>
      </c>
      <c r="J47" s="337">
        <v>0</v>
      </c>
      <c r="K47" s="335">
        <f>G47*J47</f>
        <v>0</v>
      </c>
      <c r="L47" s="337">
        <v>8.9999999999999993E-3</v>
      </c>
      <c r="M47" s="335">
        <f>G47*L47</f>
        <v>8.9999999999999993E-3</v>
      </c>
      <c r="N47" s="338">
        <v>21</v>
      </c>
      <c r="O47" s="339">
        <v>4</v>
      </c>
      <c r="P47" s="340" t="s">
        <v>1117</v>
      </c>
    </row>
    <row r="48" spans="1:19" s="340" customFormat="1" ht="13.5" customHeight="1">
      <c r="A48" s="332" t="s">
        <v>1191</v>
      </c>
      <c r="B48" s="332" t="s">
        <v>1113</v>
      </c>
      <c r="C48" s="332" t="s">
        <v>1335</v>
      </c>
      <c r="D48" s="333" t="s">
        <v>1336</v>
      </c>
      <c r="E48" s="334" t="s">
        <v>1337</v>
      </c>
      <c r="F48" s="332" t="s">
        <v>49</v>
      </c>
      <c r="G48" s="335">
        <v>0.6</v>
      </c>
      <c r="H48" s="336"/>
      <c r="I48" s="336">
        <f>ROUND(G48*H48,2)</f>
        <v>0</v>
      </c>
      <c r="J48" s="337">
        <v>2.82E-3</v>
      </c>
      <c r="K48" s="335">
        <f>G48*J48</f>
        <v>1.6919999999999999E-3</v>
      </c>
      <c r="L48" s="337">
        <v>0.10100000000000001</v>
      </c>
      <c r="M48" s="335">
        <f>G48*L48</f>
        <v>6.0600000000000001E-2</v>
      </c>
      <c r="N48" s="338">
        <v>21</v>
      </c>
      <c r="O48" s="339">
        <v>4</v>
      </c>
      <c r="P48" s="340" t="s">
        <v>1117</v>
      </c>
    </row>
    <row r="49" spans="1:19" s="340" customFormat="1" ht="15.75" customHeight="1">
      <c r="D49" s="341"/>
      <c r="E49" s="342" t="s">
        <v>1338</v>
      </c>
      <c r="G49" s="343">
        <v>0.6</v>
      </c>
      <c r="P49" s="341" t="s">
        <v>1117</v>
      </c>
      <c r="Q49" s="341" t="s">
        <v>1117</v>
      </c>
      <c r="R49" s="341" t="s">
        <v>1123</v>
      </c>
      <c r="S49" s="341" t="s">
        <v>35</v>
      </c>
    </row>
    <row r="50" spans="1:19" s="340" customFormat="1" ht="13.5" customHeight="1">
      <c r="A50" s="332" t="s">
        <v>1195</v>
      </c>
      <c r="B50" s="332" t="s">
        <v>1113</v>
      </c>
      <c r="C50" s="332" t="s">
        <v>1335</v>
      </c>
      <c r="D50" s="333"/>
      <c r="E50" s="334" t="s">
        <v>1339</v>
      </c>
      <c r="F50" s="332" t="s">
        <v>49</v>
      </c>
      <c r="G50" s="335">
        <v>0.6</v>
      </c>
      <c r="H50" s="336"/>
      <c r="I50" s="336">
        <f>ROUND(G50*H50,2)</f>
        <v>0</v>
      </c>
      <c r="J50" s="337">
        <v>3.3400000000000001E-3</v>
      </c>
      <c r="K50" s="335">
        <f>G50*J50</f>
        <v>2.0040000000000001E-3</v>
      </c>
      <c r="L50" s="337">
        <v>0.159</v>
      </c>
      <c r="M50" s="335">
        <f>G50*L50</f>
        <v>9.5399999999999999E-2</v>
      </c>
      <c r="N50" s="338">
        <v>21</v>
      </c>
      <c r="O50" s="339">
        <v>4</v>
      </c>
      <c r="P50" s="340" t="s">
        <v>1117</v>
      </c>
    </row>
    <row r="51" spans="1:19" s="340" customFormat="1" ht="15.75" customHeight="1">
      <c r="D51" s="341"/>
      <c r="E51" s="342" t="s">
        <v>1340</v>
      </c>
      <c r="G51" s="343">
        <v>0.6</v>
      </c>
      <c r="P51" s="341" t="s">
        <v>1117</v>
      </c>
      <c r="Q51" s="341" t="s">
        <v>1117</v>
      </c>
      <c r="R51" s="341" t="s">
        <v>1123</v>
      </c>
      <c r="S51" s="341" t="s">
        <v>1112</v>
      </c>
    </row>
    <row r="52" spans="1:19" s="340" customFormat="1" ht="15.75" customHeight="1">
      <c r="D52" s="356"/>
      <c r="E52" s="357" t="s">
        <v>1239</v>
      </c>
      <c r="G52" s="358">
        <v>0.6</v>
      </c>
      <c r="P52" s="356" t="s">
        <v>1117</v>
      </c>
      <c r="Q52" s="356" t="s">
        <v>1124</v>
      </c>
      <c r="R52" s="356" t="s">
        <v>1123</v>
      </c>
      <c r="S52" s="356" t="s">
        <v>35</v>
      </c>
    </row>
    <row r="53" spans="1:19" s="340" customFormat="1" ht="13.5" customHeight="1">
      <c r="A53" s="332" t="s">
        <v>1202</v>
      </c>
      <c r="B53" s="332" t="s">
        <v>1113</v>
      </c>
      <c r="C53" s="332" t="s">
        <v>53</v>
      </c>
      <c r="D53" s="333" t="s">
        <v>1341</v>
      </c>
      <c r="E53" s="334" t="s">
        <v>1342</v>
      </c>
      <c r="F53" s="332" t="s">
        <v>46</v>
      </c>
      <c r="G53" s="335">
        <v>2</v>
      </c>
      <c r="H53" s="336"/>
      <c r="I53" s="336">
        <f>ROUND(G53*H53,2)</f>
        <v>0</v>
      </c>
      <c r="J53" s="337">
        <v>2.4000000000000001E-4</v>
      </c>
      <c r="K53" s="335">
        <f>G53*J53</f>
        <v>4.8000000000000001E-4</v>
      </c>
      <c r="L53" s="337">
        <v>0</v>
      </c>
      <c r="M53" s="335">
        <f>G53*L53</f>
        <v>0</v>
      </c>
      <c r="N53" s="338">
        <v>21</v>
      </c>
      <c r="O53" s="339">
        <v>16</v>
      </c>
      <c r="P53" s="340" t="s">
        <v>1117</v>
      </c>
    </row>
    <row r="54" spans="1:19" s="306" customFormat="1" ht="12.75" customHeight="1">
      <c r="B54" s="307" t="s">
        <v>1110</v>
      </c>
      <c r="D54" s="308" t="s">
        <v>1200</v>
      </c>
      <c r="E54" s="308" t="s">
        <v>1201</v>
      </c>
      <c r="I54" s="309">
        <f>SUM(I55:I58)</f>
        <v>0</v>
      </c>
      <c r="K54" s="310">
        <f>SUM(K55:K58)</f>
        <v>0</v>
      </c>
      <c r="M54" s="310">
        <f>SUM(M55:M58)</f>
        <v>0</v>
      </c>
      <c r="P54" s="308" t="s">
        <v>35</v>
      </c>
    </row>
    <row r="55" spans="1:19" s="340" customFormat="1" ht="24" customHeight="1">
      <c r="A55" s="332" t="s">
        <v>1207</v>
      </c>
      <c r="B55" s="332" t="s">
        <v>1113</v>
      </c>
      <c r="C55" s="332" t="s">
        <v>1196</v>
      </c>
      <c r="D55" s="333" t="s">
        <v>1211</v>
      </c>
      <c r="E55" s="334" t="s">
        <v>1212</v>
      </c>
      <c r="F55" s="332" t="s">
        <v>47</v>
      </c>
      <c r="G55" s="335">
        <v>4.923</v>
      </c>
      <c r="H55" s="336"/>
      <c r="I55" s="336">
        <f>ROUND(G55*H55,2)</f>
        <v>0</v>
      </c>
      <c r="J55" s="337">
        <v>0</v>
      </c>
      <c r="K55" s="335">
        <f>G55*J55</f>
        <v>0</v>
      </c>
      <c r="L55" s="337">
        <v>0</v>
      </c>
      <c r="M55" s="335">
        <f>G55*L55</f>
        <v>0</v>
      </c>
      <c r="N55" s="338">
        <v>21</v>
      </c>
      <c r="O55" s="339">
        <v>4</v>
      </c>
      <c r="P55" s="340" t="s">
        <v>1117</v>
      </c>
    </row>
    <row r="56" spans="1:19" s="340" customFormat="1" ht="13.5" customHeight="1">
      <c r="A56" s="332" t="s">
        <v>1210</v>
      </c>
      <c r="B56" s="332" t="s">
        <v>1113</v>
      </c>
      <c r="C56" s="332" t="s">
        <v>1196</v>
      </c>
      <c r="D56" s="333" t="s">
        <v>1214</v>
      </c>
      <c r="E56" s="334" t="s">
        <v>1215</v>
      </c>
      <c r="F56" s="332" t="s">
        <v>47</v>
      </c>
      <c r="G56" s="335">
        <v>68.921999999999997</v>
      </c>
      <c r="H56" s="336"/>
      <c r="I56" s="336">
        <f>ROUND(G56*H56,2)</f>
        <v>0</v>
      </c>
      <c r="J56" s="337">
        <v>0</v>
      </c>
      <c r="K56" s="335">
        <f>G56*J56</f>
        <v>0</v>
      </c>
      <c r="L56" s="337">
        <v>0</v>
      </c>
      <c r="M56" s="335">
        <f>G56*L56</f>
        <v>0</v>
      </c>
      <c r="N56" s="338">
        <v>21</v>
      </c>
      <c r="O56" s="339">
        <v>4</v>
      </c>
      <c r="P56" s="340" t="s">
        <v>1117</v>
      </c>
    </row>
    <row r="57" spans="1:19" s="340" customFormat="1" ht="15.75" customHeight="1">
      <c r="D57" s="341"/>
      <c r="E57" s="342" t="s">
        <v>1343</v>
      </c>
      <c r="G57" s="343">
        <v>68.921999999999997</v>
      </c>
      <c r="P57" s="341" t="s">
        <v>1117</v>
      </c>
      <c r="Q57" s="341" t="s">
        <v>1117</v>
      </c>
      <c r="R57" s="341" t="s">
        <v>1123</v>
      </c>
      <c r="S57" s="341" t="s">
        <v>35</v>
      </c>
    </row>
    <row r="58" spans="1:19" s="340" customFormat="1" ht="13.5" customHeight="1">
      <c r="A58" s="332" t="s">
        <v>1213</v>
      </c>
      <c r="B58" s="332" t="s">
        <v>1113</v>
      </c>
      <c r="C58" s="332" t="s">
        <v>1196</v>
      </c>
      <c r="D58" s="333" t="s">
        <v>1344</v>
      </c>
      <c r="E58" s="334" t="s">
        <v>196</v>
      </c>
      <c r="F58" s="332" t="s">
        <v>47</v>
      </c>
      <c r="G58" s="335">
        <v>4.923</v>
      </c>
      <c r="H58" s="336"/>
      <c r="I58" s="336">
        <f>ROUND(G58*H58,2)</f>
        <v>0</v>
      </c>
      <c r="J58" s="337">
        <v>0</v>
      </c>
      <c r="K58" s="335">
        <f>G58*J58</f>
        <v>0</v>
      </c>
      <c r="L58" s="337">
        <v>0</v>
      </c>
      <c r="M58" s="335">
        <f>G58*L58</f>
        <v>0</v>
      </c>
      <c r="N58" s="338">
        <v>21</v>
      </c>
      <c r="O58" s="339">
        <v>4</v>
      </c>
      <c r="P58" s="340" t="s">
        <v>1117</v>
      </c>
    </row>
    <row r="59" spans="1:19" s="306" customFormat="1" ht="12.75" customHeight="1">
      <c r="B59" s="307" t="s">
        <v>1110</v>
      </c>
      <c r="D59" s="308" t="s">
        <v>1220</v>
      </c>
      <c r="E59" s="308" t="s">
        <v>1221</v>
      </c>
      <c r="I59" s="309">
        <f>I60</f>
        <v>0</v>
      </c>
      <c r="K59" s="310">
        <f>K60</f>
        <v>0</v>
      </c>
      <c r="M59" s="310">
        <f>M60</f>
        <v>0</v>
      </c>
      <c r="P59" s="308" t="s">
        <v>35</v>
      </c>
    </row>
    <row r="60" spans="1:19" s="340" customFormat="1" ht="13.5" customHeight="1">
      <c r="A60" s="332" t="s">
        <v>1217</v>
      </c>
      <c r="B60" s="332" t="s">
        <v>1113</v>
      </c>
      <c r="C60" s="332" t="s">
        <v>1186</v>
      </c>
      <c r="D60" s="333" t="s">
        <v>1345</v>
      </c>
      <c r="E60" s="334" t="s">
        <v>1346</v>
      </c>
      <c r="F60" s="332" t="s">
        <v>47</v>
      </c>
      <c r="G60" s="335">
        <v>12.003</v>
      </c>
      <c r="H60" s="336"/>
      <c r="I60" s="336">
        <f>ROUND(G60*H60,2)</f>
        <v>0</v>
      </c>
      <c r="J60" s="337">
        <v>0</v>
      </c>
      <c r="K60" s="335">
        <f>G60*J60</f>
        <v>0</v>
      </c>
      <c r="L60" s="337">
        <v>0</v>
      </c>
      <c r="M60" s="335">
        <f>G60*L60</f>
        <v>0</v>
      </c>
      <c r="N60" s="338">
        <v>21</v>
      </c>
      <c r="O60" s="339">
        <v>4</v>
      </c>
      <c r="P60" s="340" t="s">
        <v>1117</v>
      </c>
    </row>
    <row r="61" spans="1:19" s="306" customFormat="1" ht="12.75" customHeight="1">
      <c r="B61" s="302" t="s">
        <v>1110</v>
      </c>
      <c r="D61" s="303" t="s">
        <v>30</v>
      </c>
      <c r="E61" s="303" t="s">
        <v>1347</v>
      </c>
      <c r="I61" s="304">
        <f>I62+I67+I74</f>
        <v>0</v>
      </c>
      <c r="K61" s="305">
        <f>K62+K67+K74</f>
        <v>0.30974999999999997</v>
      </c>
      <c r="M61" s="305">
        <f>M62+M67+M74</f>
        <v>0</v>
      </c>
      <c r="P61" s="303" t="s">
        <v>1112</v>
      </c>
    </row>
    <row r="62" spans="1:19" s="306" customFormat="1" ht="12.75" customHeight="1">
      <c r="B62" s="307" t="s">
        <v>1110</v>
      </c>
      <c r="D62" s="308" t="s">
        <v>1348</v>
      </c>
      <c r="E62" s="308" t="s">
        <v>1349</v>
      </c>
      <c r="I62" s="309">
        <f>SUM(I63:I66)</f>
        <v>0</v>
      </c>
      <c r="K62" s="310">
        <f>SUM(K63:K66)</f>
        <v>3.6999999999999998E-2</v>
      </c>
      <c r="M62" s="310">
        <f>SUM(M63:M66)</f>
        <v>0</v>
      </c>
      <c r="P62" s="308" t="s">
        <v>35</v>
      </c>
    </row>
    <row r="63" spans="1:19" s="340" customFormat="1" ht="24" customHeight="1">
      <c r="A63" s="332" t="s">
        <v>1222</v>
      </c>
      <c r="B63" s="332" t="s">
        <v>1113</v>
      </c>
      <c r="C63" s="332" t="s">
        <v>1348</v>
      </c>
      <c r="D63" s="333" t="s">
        <v>1350</v>
      </c>
      <c r="E63" s="334" t="s">
        <v>1351</v>
      </c>
      <c r="F63" s="332" t="s">
        <v>46</v>
      </c>
      <c r="G63" s="335">
        <v>1</v>
      </c>
      <c r="H63" s="336"/>
      <c r="I63" s="336">
        <f>ROUND(G63*H63,2)</f>
        <v>0</v>
      </c>
      <c r="J63" s="337">
        <v>0</v>
      </c>
      <c r="K63" s="335">
        <f>G63*J63</f>
        <v>0</v>
      </c>
      <c r="L63" s="337">
        <v>0</v>
      </c>
      <c r="M63" s="335">
        <f>G63*L63</f>
        <v>0</v>
      </c>
      <c r="N63" s="338">
        <v>21</v>
      </c>
      <c r="O63" s="339">
        <v>16</v>
      </c>
      <c r="P63" s="340" t="s">
        <v>1117</v>
      </c>
    </row>
    <row r="64" spans="1:19" s="340" customFormat="1" ht="24" customHeight="1">
      <c r="A64" s="344" t="s">
        <v>1283</v>
      </c>
      <c r="B64" s="344" t="s">
        <v>1128</v>
      </c>
      <c r="C64" s="344" t="s">
        <v>1129</v>
      </c>
      <c r="D64" s="345" t="s">
        <v>1352</v>
      </c>
      <c r="E64" s="346" t="s">
        <v>1353</v>
      </c>
      <c r="F64" s="344" t="s">
        <v>46</v>
      </c>
      <c r="G64" s="347">
        <v>1</v>
      </c>
      <c r="H64" s="348"/>
      <c r="I64" s="348">
        <f>ROUND(G64*H64,2)</f>
        <v>0</v>
      </c>
      <c r="J64" s="349">
        <v>3.6999999999999998E-2</v>
      </c>
      <c r="K64" s="347">
        <f>G64*J64</f>
        <v>3.6999999999999998E-2</v>
      </c>
      <c r="L64" s="349">
        <v>0</v>
      </c>
      <c r="M64" s="347">
        <f>G64*L64</f>
        <v>0</v>
      </c>
      <c r="N64" s="350">
        <v>21</v>
      </c>
      <c r="O64" s="351">
        <v>32</v>
      </c>
      <c r="P64" s="352" t="s">
        <v>1117</v>
      </c>
    </row>
    <row r="65" spans="1:19" s="340" customFormat="1" ht="15.75" customHeight="1">
      <c r="D65" s="341"/>
      <c r="E65" s="342" t="s">
        <v>35</v>
      </c>
      <c r="G65" s="343">
        <v>1</v>
      </c>
      <c r="P65" s="341" t="s">
        <v>1117</v>
      </c>
      <c r="Q65" s="341" t="s">
        <v>1117</v>
      </c>
      <c r="R65" s="341" t="s">
        <v>1123</v>
      </c>
      <c r="S65" s="341" t="s">
        <v>35</v>
      </c>
    </row>
    <row r="66" spans="1:19" s="340" customFormat="1" ht="13.5" customHeight="1">
      <c r="A66" s="332" t="s">
        <v>1285</v>
      </c>
      <c r="B66" s="332" t="s">
        <v>1113</v>
      </c>
      <c r="C66" s="332" t="s">
        <v>1348</v>
      </c>
      <c r="D66" s="333" t="s">
        <v>1354</v>
      </c>
      <c r="E66" s="334" t="s">
        <v>1355</v>
      </c>
      <c r="F66" s="332" t="s">
        <v>65</v>
      </c>
      <c r="G66" s="335">
        <v>92.27</v>
      </c>
      <c r="H66" s="336"/>
      <c r="I66" s="336">
        <f>ROUND(G66*H66,2)</f>
        <v>0</v>
      </c>
      <c r="J66" s="337">
        <v>0</v>
      </c>
      <c r="K66" s="335">
        <f>G66*J66</f>
        <v>0</v>
      </c>
      <c r="L66" s="337">
        <v>0</v>
      </c>
      <c r="M66" s="335">
        <f>G66*L66</f>
        <v>0</v>
      </c>
      <c r="N66" s="338">
        <v>21</v>
      </c>
      <c r="O66" s="339">
        <v>16</v>
      </c>
      <c r="P66" s="340" t="s">
        <v>1117</v>
      </c>
    </row>
    <row r="67" spans="1:19" s="306" customFormat="1" ht="12.75" customHeight="1">
      <c r="B67" s="307" t="s">
        <v>1110</v>
      </c>
      <c r="D67" s="308" t="s">
        <v>40</v>
      </c>
      <c r="E67" s="308" t="s">
        <v>1356</v>
      </c>
      <c r="I67" s="309">
        <f>SUM(I68:I73)</f>
        <v>0</v>
      </c>
      <c r="K67" s="310">
        <f>SUM(K68:K73)</f>
        <v>0.24583999999999998</v>
      </c>
      <c r="M67" s="310">
        <f>SUM(M68:M73)</f>
        <v>0</v>
      </c>
      <c r="P67" s="308" t="s">
        <v>35</v>
      </c>
    </row>
    <row r="68" spans="1:19" s="340" customFormat="1" ht="13.5" customHeight="1">
      <c r="A68" s="332" t="s">
        <v>1286</v>
      </c>
      <c r="B68" s="332" t="s">
        <v>1113</v>
      </c>
      <c r="C68" s="332" t="s">
        <v>40</v>
      </c>
      <c r="D68" s="333" t="s">
        <v>1357</v>
      </c>
      <c r="E68" s="334" t="s">
        <v>1358</v>
      </c>
      <c r="F68" s="332" t="s">
        <v>45</v>
      </c>
      <c r="G68" s="335">
        <v>51.6</v>
      </c>
      <c r="H68" s="336"/>
      <c r="I68" s="336">
        <f>ROUND(G68*H68,2)</f>
        <v>0</v>
      </c>
      <c r="J68" s="337">
        <v>8.0000000000000007E-5</v>
      </c>
      <c r="K68" s="335">
        <f>G68*J68</f>
        <v>4.1280000000000006E-3</v>
      </c>
      <c r="L68" s="337">
        <v>0</v>
      </c>
      <c r="M68" s="335">
        <f>G68*L68</f>
        <v>0</v>
      </c>
      <c r="N68" s="338">
        <v>21</v>
      </c>
      <c r="O68" s="339">
        <v>16</v>
      </c>
      <c r="P68" s="340" t="s">
        <v>1117</v>
      </c>
    </row>
    <row r="69" spans="1:19" s="340" customFormat="1" ht="15.75" customHeight="1">
      <c r="D69" s="341"/>
      <c r="E69" s="342" t="s">
        <v>1359</v>
      </c>
      <c r="G69" s="343">
        <v>51.6</v>
      </c>
      <c r="P69" s="341" t="s">
        <v>1117</v>
      </c>
      <c r="Q69" s="341" t="s">
        <v>1117</v>
      </c>
      <c r="R69" s="341" t="s">
        <v>1123</v>
      </c>
      <c r="S69" s="341" t="s">
        <v>35</v>
      </c>
    </row>
    <row r="70" spans="1:19" s="340" customFormat="1" ht="13.5" customHeight="1">
      <c r="A70" s="332" t="s">
        <v>1287</v>
      </c>
      <c r="B70" s="332" t="s">
        <v>1113</v>
      </c>
      <c r="C70" s="332" t="s">
        <v>40</v>
      </c>
      <c r="D70" s="333" t="s">
        <v>1360</v>
      </c>
      <c r="E70" s="334" t="s">
        <v>1361</v>
      </c>
      <c r="F70" s="332" t="s">
        <v>45</v>
      </c>
      <c r="G70" s="335">
        <v>236.8</v>
      </c>
      <c r="H70" s="336"/>
      <c r="I70" s="336">
        <f>ROUND(G70*H70,2)</f>
        <v>0</v>
      </c>
      <c r="J70" s="337">
        <v>8.8999999999999995E-4</v>
      </c>
      <c r="K70" s="335">
        <f>G70*J70</f>
        <v>0.21075199999999999</v>
      </c>
      <c r="L70" s="337">
        <v>0</v>
      </c>
      <c r="M70" s="335">
        <f>G70*L70</f>
        <v>0</v>
      </c>
      <c r="N70" s="338">
        <v>21</v>
      </c>
      <c r="O70" s="339">
        <v>16</v>
      </c>
      <c r="P70" s="340" t="s">
        <v>1117</v>
      </c>
    </row>
    <row r="71" spans="1:19" s="340" customFormat="1" ht="15.75" customHeight="1">
      <c r="D71" s="341"/>
      <c r="E71" s="342" t="s">
        <v>1362</v>
      </c>
      <c r="G71" s="343">
        <v>236.8</v>
      </c>
      <c r="P71" s="341" t="s">
        <v>1117</v>
      </c>
      <c r="Q71" s="341" t="s">
        <v>1117</v>
      </c>
      <c r="R71" s="341" t="s">
        <v>1123</v>
      </c>
      <c r="S71" s="341" t="s">
        <v>35</v>
      </c>
    </row>
    <row r="72" spans="1:19" s="340" customFormat="1" ht="13.5" customHeight="1">
      <c r="A72" s="332" t="s">
        <v>1174</v>
      </c>
      <c r="B72" s="332" t="s">
        <v>1113</v>
      </c>
      <c r="C72" s="332" t="s">
        <v>40</v>
      </c>
      <c r="D72" s="333" t="s">
        <v>1363</v>
      </c>
      <c r="E72" s="334" t="s">
        <v>1364</v>
      </c>
      <c r="F72" s="332" t="s">
        <v>45</v>
      </c>
      <c r="G72" s="335">
        <v>51.6</v>
      </c>
      <c r="H72" s="336"/>
      <c r="I72" s="336">
        <f>ROUND(G72*H72,2)</f>
        <v>0</v>
      </c>
      <c r="J72" s="337">
        <v>5.9999999999999995E-4</v>
      </c>
      <c r="K72" s="335">
        <f>G72*J72</f>
        <v>3.0959999999999998E-2</v>
      </c>
      <c r="L72" s="337">
        <v>0</v>
      </c>
      <c r="M72" s="335">
        <f>G72*L72</f>
        <v>0</v>
      </c>
      <c r="N72" s="338">
        <v>21</v>
      </c>
      <c r="O72" s="339">
        <v>16</v>
      </c>
      <c r="P72" s="340" t="s">
        <v>1117</v>
      </c>
    </row>
    <row r="73" spans="1:19" s="340" customFormat="1" ht="15.75" customHeight="1">
      <c r="D73" s="341"/>
      <c r="E73" s="342" t="s">
        <v>1359</v>
      </c>
      <c r="G73" s="343">
        <v>51.6</v>
      </c>
      <c r="P73" s="341" t="s">
        <v>1117</v>
      </c>
      <c r="Q73" s="341" t="s">
        <v>1117</v>
      </c>
      <c r="R73" s="341" t="s">
        <v>1123</v>
      </c>
      <c r="S73" s="341" t="s">
        <v>35</v>
      </c>
    </row>
    <row r="74" spans="1:19" s="306" customFormat="1" ht="12.75" customHeight="1">
      <c r="B74" s="307" t="s">
        <v>1110</v>
      </c>
      <c r="D74" s="308" t="s">
        <v>41</v>
      </c>
      <c r="E74" s="308" t="s">
        <v>1365</v>
      </c>
      <c r="I74" s="309">
        <f>SUM(I75:I76)</f>
        <v>0</v>
      </c>
      <c r="K74" s="310">
        <f>SUM(K75:K76)</f>
        <v>2.6909999999999996E-2</v>
      </c>
      <c r="M74" s="310">
        <f>SUM(M75:M76)</f>
        <v>0</v>
      </c>
      <c r="P74" s="308" t="s">
        <v>35</v>
      </c>
    </row>
    <row r="75" spans="1:19" s="340" customFormat="1" ht="13.5" customHeight="1">
      <c r="A75" s="332" t="s">
        <v>1289</v>
      </c>
      <c r="B75" s="332" t="s">
        <v>1113</v>
      </c>
      <c r="C75" s="332" t="s">
        <v>41</v>
      </c>
      <c r="D75" s="333" t="s">
        <v>1366</v>
      </c>
      <c r="E75" s="334" t="s">
        <v>1367</v>
      </c>
      <c r="F75" s="332" t="s">
        <v>45</v>
      </c>
      <c r="G75" s="335">
        <v>207</v>
      </c>
      <c r="H75" s="336"/>
      <c r="I75" s="336">
        <f>ROUND(G75*H75,2)</f>
        <v>0</v>
      </c>
      <c r="J75" s="337">
        <v>1.2999999999999999E-4</v>
      </c>
      <c r="K75" s="335">
        <f>G75*J75</f>
        <v>2.6909999999999996E-2</v>
      </c>
      <c r="L75" s="337">
        <v>0</v>
      </c>
      <c r="M75" s="335">
        <f>G75*L75</f>
        <v>0</v>
      </c>
      <c r="N75" s="338">
        <v>21</v>
      </c>
      <c r="O75" s="339">
        <v>16</v>
      </c>
      <c r="P75" s="340" t="s">
        <v>1117</v>
      </c>
    </row>
    <row r="76" spans="1:19" s="340" customFormat="1" ht="15.75" customHeight="1">
      <c r="D76" s="341"/>
      <c r="E76" s="342" t="s">
        <v>1368</v>
      </c>
      <c r="G76" s="343">
        <v>207</v>
      </c>
      <c r="P76" s="341" t="s">
        <v>1117</v>
      </c>
      <c r="Q76" s="341" t="s">
        <v>1117</v>
      </c>
      <c r="R76" s="341" t="s">
        <v>1123</v>
      </c>
      <c r="S76" s="341" t="s">
        <v>35</v>
      </c>
    </row>
    <row r="77" spans="1:19" s="315" customFormat="1" ht="12.75" customHeight="1">
      <c r="E77" s="316" t="s">
        <v>33</v>
      </c>
      <c r="I77" s="317">
        <f>I9+I61</f>
        <v>0</v>
      </c>
      <c r="K77" s="318">
        <f>K9+K61</f>
        <v>12.313204039999999</v>
      </c>
      <c r="M77" s="318">
        <f>M9+M61</f>
        <v>4.9227479999999995</v>
      </c>
    </row>
  </sheetData>
  <mergeCells count="6">
    <mergeCell ref="A6:N6"/>
    <mergeCell ref="A1:N1"/>
    <mergeCell ref="A2:N2"/>
    <mergeCell ref="A3:N3"/>
    <mergeCell ref="A4:N4"/>
    <mergeCell ref="A5:N5"/>
  </mergeCells>
  <pageMargins left="0.70866141732283472" right="0.70866141732283472" top="0.78740157480314965" bottom="0.78740157480314965" header="0.31496062992125984" footer="0.31496062992125984"/>
  <pageSetup paperSize="9" scale="70" fitToHeight="7" orientation="portrait" useFirstPageNumber="1" r:id="rId1"/>
  <headerFooter>
    <oddFooter>&amp;C&amp;P</oddFooter>
    <firstFooter>&amp;C&amp;P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1:BE48"/>
  <sheetViews>
    <sheetView workbookViewId="0">
      <selection activeCell="G10" sqref="G10"/>
    </sheetView>
  </sheetViews>
  <sheetFormatPr defaultRowHeight="12.75"/>
  <cols>
    <col min="1" max="1" width="2" customWidth="1"/>
    <col min="2" max="2" width="16.42578125" customWidth="1"/>
    <col min="3" max="3" width="15.85546875" customWidth="1"/>
    <col min="4" max="4" width="14.5703125" customWidth="1"/>
    <col min="5" max="5" width="13.5703125" customWidth="1"/>
    <col min="6" max="6" width="16.5703125" customWidth="1"/>
    <col min="7" max="7" width="15.28515625" customWidth="1"/>
    <col min="10" max="10" width="27.42578125" style="28" customWidth="1"/>
    <col min="11" max="11" width="40.140625" style="28" customWidth="1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124</v>
      </c>
      <c r="D2" s="615" t="s">
        <v>133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115</v>
      </c>
      <c r="B4" s="593"/>
      <c r="C4" s="609" t="s">
        <v>127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42039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01-UTa'!B43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t="s">
        <v>5</v>
      </c>
    </row>
    <row r="33" spans="1:8">
      <c r="A33" s="22"/>
      <c r="B33" s="70"/>
      <c r="C33" s="70"/>
      <c r="D33" s="70"/>
      <c r="E33" s="70"/>
      <c r="F33" s="70"/>
      <c r="G33" s="70"/>
      <c r="H33" t="s">
        <v>5</v>
      </c>
    </row>
    <row r="34" spans="1:8">
      <c r="A34" s="22"/>
      <c r="B34" s="70"/>
      <c r="C34" s="70"/>
      <c r="D34" s="70"/>
      <c r="E34" s="70"/>
      <c r="F34" s="70"/>
      <c r="G34" s="70"/>
      <c r="H34" t="s">
        <v>5</v>
      </c>
    </row>
    <row r="35" spans="1:8">
      <c r="A35" s="22"/>
      <c r="B35" s="70"/>
      <c r="C35" s="70"/>
      <c r="D35" s="70"/>
      <c r="E35" s="70"/>
      <c r="F35" s="70"/>
      <c r="G35" s="70"/>
      <c r="H35" t="s">
        <v>5</v>
      </c>
    </row>
    <row r="36" spans="1:8">
      <c r="A36" s="22"/>
      <c r="B36" s="70"/>
      <c r="C36" s="70"/>
      <c r="D36" s="70"/>
      <c r="E36" s="70"/>
      <c r="F36" s="70"/>
      <c r="G36" s="70"/>
      <c r="H36" t="s">
        <v>5</v>
      </c>
    </row>
    <row r="37" spans="1:8">
      <c r="A37" s="22"/>
      <c r="B37" s="70"/>
      <c r="C37" s="70"/>
      <c r="D37" s="70"/>
      <c r="E37" s="70"/>
      <c r="F37" s="70"/>
      <c r="G37" s="70"/>
      <c r="H37" t="s">
        <v>5</v>
      </c>
    </row>
    <row r="38" spans="1:8">
      <c r="A38" s="22"/>
      <c r="B38" s="70"/>
      <c r="C38" s="70"/>
      <c r="D38" s="70"/>
      <c r="E38" s="70"/>
      <c r="F38" s="70"/>
      <c r="G38" s="70"/>
      <c r="H38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5:B25"/>
    <mergeCell ref="A26:B26"/>
    <mergeCell ref="A27:B27"/>
    <mergeCell ref="A28:C28"/>
    <mergeCell ref="D22:E22"/>
    <mergeCell ref="F22:G22"/>
    <mergeCell ref="F27:G27"/>
    <mergeCell ref="F28:G28"/>
    <mergeCell ref="F25:G25"/>
    <mergeCell ref="F26:G26"/>
    <mergeCell ref="D15:E15"/>
    <mergeCell ref="D16:E16"/>
    <mergeCell ref="D17:E17"/>
    <mergeCell ref="D18:E18"/>
    <mergeCell ref="D19:E19"/>
    <mergeCell ref="A2:B2"/>
    <mergeCell ref="A23:B23"/>
    <mergeCell ref="A24:B24"/>
    <mergeCell ref="A3:B3"/>
    <mergeCell ref="A5:B5"/>
    <mergeCell ref="A7:B7"/>
    <mergeCell ref="A9:B9"/>
    <mergeCell ref="A10:B10"/>
    <mergeCell ref="A8:G8"/>
    <mergeCell ref="A22:C22"/>
    <mergeCell ref="C4:E4"/>
    <mergeCell ref="C6:E6"/>
    <mergeCell ref="D2:E2"/>
    <mergeCell ref="C3:E3"/>
    <mergeCell ref="F24:G24"/>
    <mergeCell ref="D14:E14"/>
    <mergeCell ref="C11:E11"/>
    <mergeCell ref="C9:E9"/>
    <mergeCell ref="C10:E10"/>
    <mergeCell ref="C7:E7"/>
    <mergeCell ref="A4:B4"/>
    <mergeCell ref="A11:B11"/>
  </mergeCells>
  <phoneticPr fontId="0" type="noConversion"/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1096</v>
      </c>
      <c r="D2" s="615" t="s">
        <v>1095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50</v>
      </c>
      <c r="B4" s="593"/>
      <c r="C4" s="609" t="s">
        <v>794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SO 04-Stavba'!C9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04-Stavba'!C16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2"/>
  <sheetViews>
    <sheetView showGridLines="0" workbookViewId="0">
      <pane ySplit="8" topLeftCell="A9" activePane="bottomLeft" state="frozenSplit"/>
      <selection activeCell="K29" sqref="K29"/>
      <selection pane="bottomLeft" activeCell="K29" sqref="K29"/>
    </sheetView>
  </sheetViews>
  <sheetFormatPr defaultRowHeight="12.75" customHeight="1"/>
  <cols>
    <col min="1" max="1" width="11.7109375" style="290" customWidth="1"/>
    <col min="2" max="2" width="55.7109375" style="290" customWidth="1"/>
    <col min="3" max="3" width="13.5703125" style="290" customWidth="1"/>
    <col min="4" max="4" width="13.7109375" style="290" hidden="1" customWidth="1"/>
    <col min="5" max="5" width="13.85546875" style="290" hidden="1" customWidth="1"/>
    <col min="6" max="256" width="9.140625" style="290"/>
    <col min="257" max="257" width="11.7109375" style="290" customWidth="1"/>
    <col min="258" max="258" width="55.7109375" style="290" customWidth="1"/>
    <col min="259" max="259" width="13.5703125" style="290" customWidth="1"/>
    <col min="260" max="261" width="0" style="290" hidden="1" customWidth="1"/>
    <col min="262" max="512" width="9.140625" style="290"/>
    <col min="513" max="513" width="11.7109375" style="290" customWidth="1"/>
    <col min="514" max="514" width="55.7109375" style="290" customWidth="1"/>
    <col min="515" max="515" width="13.5703125" style="290" customWidth="1"/>
    <col min="516" max="517" width="0" style="290" hidden="1" customWidth="1"/>
    <col min="518" max="768" width="9.140625" style="290"/>
    <col min="769" max="769" width="11.7109375" style="290" customWidth="1"/>
    <col min="770" max="770" width="55.7109375" style="290" customWidth="1"/>
    <col min="771" max="771" width="13.5703125" style="290" customWidth="1"/>
    <col min="772" max="773" width="0" style="290" hidden="1" customWidth="1"/>
    <col min="774" max="1024" width="9.140625" style="290"/>
    <col min="1025" max="1025" width="11.7109375" style="290" customWidth="1"/>
    <col min="1026" max="1026" width="55.7109375" style="290" customWidth="1"/>
    <col min="1027" max="1027" width="13.5703125" style="290" customWidth="1"/>
    <col min="1028" max="1029" width="0" style="290" hidden="1" customWidth="1"/>
    <col min="1030" max="1280" width="9.140625" style="290"/>
    <col min="1281" max="1281" width="11.7109375" style="290" customWidth="1"/>
    <col min="1282" max="1282" width="55.7109375" style="290" customWidth="1"/>
    <col min="1283" max="1283" width="13.5703125" style="290" customWidth="1"/>
    <col min="1284" max="1285" width="0" style="290" hidden="1" customWidth="1"/>
    <col min="1286" max="1536" width="9.140625" style="290"/>
    <col min="1537" max="1537" width="11.7109375" style="290" customWidth="1"/>
    <col min="1538" max="1538" width="55.7109375" style="290" customWidth="1"/>
    <col min="1539" max="1539" width="13.5703125" style="290" customWidth="1"/>
    <col min="1540" max="1541" width="0" style="290" hidden="1" customWidth="1"/>
    <col min="1542" max="1792" width="9.140625" style="290"/>
    <col min="1793" max="1793" width="11.7109375" style="290" customWidth="1"/>
    <col min="1794" max="1794" width="55.7109375" style="290" customWidth="1"/>
    <col min="1795" max="1795" width="13.5703125" style="290" customWidth="1"/>
    <col min="1796" max="1797" width="0" style="290" hidden="1" customWidth="1"/>
    <col min="1798" max="2048" width="9.140625" style="290"/>
    <col min="2049" max="2049" width="11.7109375" style="290" customWidth="1"/>
    <col min="2050" max="2050" width="55.7109375" style="290" customWidth="1"/>
    <col min="2051" max="2051" width="13.5703125" style="290" customWidth="1"/>
    <col min="2052" max="2053" width="0" style="290" hidden="1" customWidth="1"/>
    <col min="2054" max="2304" width="9.140625" style="290"/>
    <col min="2305" max="2305" width="11.7109375" style="290" customWidth="1"/>
    <col min="2306" max="2306" width="55.7109375" style="290" customWidth="1"/>
    <col min="2307" max="2307" width="13.5703125" style="290" customWidth="1"/>
    <col min="2308" max="2309" width="0" style="290" hidden="1" customWidth="1"/>
    <col min="2310" max="2560" width="9.140625" style="290"/>
    <col min="2561" max="2561" width="11.7109375" style="290" customWidth="1"/>
    <col min="2562" max="2562" width="55.7109375" style="290" customWidth="1"/>
    <col min="2563" max="2563" width="13.5703125" style="290" customWidth="1"/>
    <col min="2564" max="2565" width="0" style="290" hidden="1" customWidth="1"/>
    <col min="2566" max="2816" width="9.140625" style="290"/>
    <col min="2817" max="2817" width="11.7109375" style="290" customWidth="1"/>
    <col min="2818" max="2818" width="55.7109375" style="290" customWidth="1"/>
    <col min="2819" max="2819" width="13.5703125" style="290" customWidth="1"/>
    <col min="2820" max="2821" width="0" style="290" hidden="1" customWidth="1"/>
    <col min="2822" max="3072" width="9.140625" style="290"/>
    <col min="3073" max="3073" width="11.7109375" style="290" customWidth="1"/>
    <col min="3074" max="3074" width="55.7109375" style="290" customWidth="1"/>
    <col min="3075" max="3075" width="13.5703125" style="290" customWidth="1"/>
    <col min="3076" max="3077" width="0" style="290" hidden="1" customWidth="1"/>
    <col min="3078" max="3328" width="9.140625" style="290"/>
    <col min="3329" max="3329" width="11.7109375" style="290" customWidth="1"/>
    <col min="3330" max="3330" width="55.7109375" style="290" customWidth="1"/>
    <col min="3331" max="3331" width="13.5703125" style="290" customWidth="1"/>
    <col min="3332" max="3333" width="0" style="290" hidden="1" customWidth="1"/>
    <col min="3334" max="3584" width="9.140625" style="290"/>
    <col min="3585" max="3585" width="11.7109375" style="290" customWidth="1"/>
    <col min="3586" max="3586" width="55.7109375" style="290" customWidth="1"/>
    <col min="3587" max="3587" width="13.5703125" style="290" customWidth="1"/>
    <col min="3588" max="3589" width="0" style="290" hidden="1" customWidth="1"/>
    <col min="3590" max="3840" width="9.140625" style="290"/>
    <col min="3841" max="3841" width="11.7109375" style="290" customWidth="1"/>
    <col min="3842" max="3842" width="55.7109375" style="290" customWidth="1"/>
    <col min="3843" max="3843" width="13.5703125" style="290" customWidth="1"/>
    <col min="3844" max="3845" width="0" style="290" hidden="1" customWidth="1"/>
    <col min="3846" max="4096" width="9.140625" style="290"/>
    <col min="4097" max="4097" width="11.7109375" style="290" customWidth="1"/>
    <col min="4098" max="4098" width="55.7109375" style="290" customWidth="1"/>
    <col min="4099" max="4099" width="13.5703125" style="290" customWidth="1"/>
    <col min="4100" max="4101" width="0" style="290" hidden="1" customWidth="1"/>
    <col min="4102" max="4352" width="9.140625" style="290"/>
    <col min="4353" max="4353" width="11.7109375" style="290" customWidth="1"/>
    <col min="4354" max="4354" width="55.7109375" style="290" customWidth="1"/>
    <col min="4355" max="4355" width="13.5703125" style="290" customWidth="1"/>
    <col min="4356" max="4357" width="0" style="290" hidden="1" customWidth="1"/>
    <col min="4358" max="4608" width="9.140625" style="290"/>
    <col min="4609" max="4609" width="11.7109375" style="290" customWidth="1"/>
    <col min="4610" max="4610" width="55.7109375" style="290" customWidth="1"/>
    <col min="4611" max="4611" width="13.5703125" style="290" customWidth="1"/>
    <col min="4612" max="4613" width="0" style="290" hidden="1" customWidth="1"/>
    <col min="4614" max="4864" width="9.140625" style="290"/>
    <col min="4865" max="4865" width="11.7109375" style="290" customWidth="1"/>
    <col min="4866" max="4866" width="55.7109375" style="290" customWidth="1"/>
    <col min="4867" max="4867" width="13.5703125" style="290" customWidth="1"/>
    <col min="4868" max="4869" width="0" style="290" hidden="1" customWidth="1"/>
    <col min="4870" max="5120" width="9.140625" style="290"/>
    <col min="5121" max="5121" width="11.7109375" style="290" customWidth="1"/>
    <col min="5122" max="5122" width="55.7109375" style="290" customWidth="1"/>
    <col min="5123" max="5123" width="13.5703125" style="290" customWidth="1"/>
    <col min="5124" max="5125" width="0" style="290" hidden="1" customWidth="1"/>
    <col min="5126" max="5376" width="9.140625" style="290"/>
    <col min="5377" max="5377" width="11.7109375" style="290" customWidth="1"/>
    <col min="5378" max="5378" width="55.7109375" style="290" customWidth="1"/>
    <col min="5379" max="5379" width="13.5703125" style="290" customWidth="1"/>
    <col min="5380" max="5381" width="0" style="290" hidden="1" customWidth="1"/>
    <col min="5382" max="5632" width="9.140625" style="290"/>
    <col min="5633" max="5633" width="11.7109375" style="290" customWidth="1"/>
    <col min="5634" max="5634" width="55.7109375" style="290" customWidth="1"/>
    <col min="5635" max="5635" width="13.5703125" style="290" customWidth="1"/>
    <col min="5636" max="5637" width="0" style="290" hidden="1" customWidth="1"/>
    <col min="5638" max="5888" width="9.140625" style="290"/>
    <col min="5889" max="5889" width="11.7109375" style="290" customWidth="1"/>
    <col min="5890" max="5890" width="55.7109375" style="290" customWidth="1"/>
    <col min="5891" max="5891" width="13.5703125" style="290" customWidth="1"/>
    <col min="5892" max="5893" width="0" style="290" hidden="1" customWidth="1"/>
    <col min="5894" max="6144" width="9.140625" style="290"/>
    <col min="6145" max="6145" width="11.7109375" style="290" customWidth="1"/>
    <col min="6146" max="6146" width="55.7109375" style="290" customWidth="1"/>
    <col min="6147" max="6147" width="13.5703125" style="290" customWidth="1"/>
    <col min="6148" max="6149" width="0" style="290" hidden="1" customWidth="1"/>
    <col min="6150" max="6400" width="9.140625" style="290"/>
    <col min="6401" max="6401" width="11.7109375" style="290" customWidth="1"/>
    <col min="6402" max="6402" width="55.7109375" style="290" customWidth="1"/>
    <col min="6403" max="6403" width="13.5703125" style="290" customWidth="1"/>
    <col min="6404" max="6405" width="0" style="290" hidden="1" customWidth="1"/>
    <col min="6406" max="6656" width="9.140625" style="290"/>
    <col min="6657" max="6657" width="11.7109375" style="290" customWidth="1"/>
    <col min="6658" max="6658" width="55.7109375" style="290" customWidth="1"/>
    <col min="6659" max="6659" width="13.5703125" style="290" customWidth="1"/>
    <col min="6660" max="6661" width="0" style="290" hidden="1" customWidth="1"/>
    <col min="6662" max="6912" width="9.140625" style="290"/>
    <col min="6913" max="6913" width="11.7109375" style="290" customWidth="1"/>
    <col min="6914" max="6914" width="55.7109375" style="290" customWidth="1"/>
    <col min="6915" max="6915" width="13.5703125" style="290" customWidth="1"/>
    <col min="6916" max="6917" width="0" style="290" hidden="1" customWidth="1"/>
    <col min="6918" max="7168" width="9.140625" style="290"/>
    <col min="7169" max="7169" width="11.7109375" style="290" customWidth="1"/>
    <col min="7170" max="7170" width="55.7109375" style="290" customWidth="1"/>
    <col min="7171" max="7171" width="13.5703125" style="290" customWidth="1"/>
    <col min="7172" max="7173" width="0" style="290" hidden="1" customWidth="1"/>
    <col min="7174" max="7424" width="9.140625" style="290"/>
    <col min="7425" max="7425" width="11.7109375" style="290" customWidth="1"/>
    <col min="7426" max="7426" width="55.7109375" style="290" customWidth="1"/>
    <col min="7427" max="7427" width="13.5703125" style="290" customWidth="1"/>
    <col min="7428" max="7429" width="0" style="290" hidden="1" customWidth="1"/>
    <col min="7430" max="7680" width="9.140625" style="290"/>
    <col min="7681" max="7681" width="11.7109375" style="290" customWidth="1"/>
    <col min="7682" max="7682" width="55.7109375" style="290" customWidth="1"/>
    <col min="7683" max="7683" width="13.5703125" style="290" customWidth="1"/>
    <col min="7684" max="7685" width="0" style="290" hidden="1" customWidth="1"/>
    <col min="7686" max="7936" width="9.140625" style="290"/>
    <col min="7937" max="7937" width="11.7109375" style="290" customWidth="1"/>
    <col min="7938" max="7938" width="55.7109375" style="290" customWidth="1"/>
    <col min="7939" max="7939" width="13.5703125" style="290" customWidth="1"/>
    <col min="7940" max="7941" width="0" style="290" hidden="1" customWidth="1"/>
    <col min="7942" max="8192" width="9.140625" style="290"/>
    <col min="8193" max="8193" width="11.7109375" style="290" customWidth="1"/>
    <col min="8194" max="8194" width="55.7109375" style="290" customWidth="1"/>
    <col min="8195" max="8195" width="13.5703125" style="290" customWidth="1"/>
    <col min="8196" max="8197" width="0" style="290" hidden="1" customWidth="1"/>
    <col min="8198" max="8448" width="9.140625" style="290"/>
    <col min="8449" max="8449" width="11.7109375" style="290" customWidth="1"/>
    <col min="8450" max="8450" width="55.7109375" style="290" customWidth="1"/>
    <col min="8451" max="8451" width="13.5703125" style="290" customWidth="1"/>
    <col min="8452" max="8453" width="0" style="290" hidden="1" customWidth="1"/>
    <col min="8454" max="8704" width="9.140625" style="290"/>
    <col min="8705" max="8705" width="11.7109375" style="290" customWidth="1"/>
    <col min="8706" max="8706" width="55.7109375" style="290" customWidth="1"/>
    <col min="8707" max="8707" width="13.5703125" style="290" customWidth="1"/>
    <col min="8708" max="8709" width="0" style="290" hidden="1" customWidth="1"/>
    <col min="8710" max="8960" width="9.140625" style="290"/>
    <col min="8961" max="8961" width="11.7109375" style="290" customWidth="1"/>
    <col min="8962" max="8962" width="55.7109375" style="290" customWidth="1"/>
    <col min="8963" max="8963" width="13.5703125" style="290" customWidth="1"/>
    <col min="8964" max="8965" width="0" style="290" hidden="1" customWidth="1"/>
    <col min="8966" max="9216" width="9.140625" style="290"/>
    <col min="9217" max="9217" width="11.7109375" style="290" customWidth="1"/>
    <col min="9218" max="9218" width="55.7109375" style="290" customWidth="1"/>
    <col min="9219" max="9219" width="13.5703125" style="290" customWidth="1"/>
    <col min="9220" max="9221" width="0" style="290" hidden="1" customWidth="1"/>
    <col min="9222" max="9472" width="9.140625" style="290"/>
    <col min="9473" max="9473" width="11.7109375" style="290" customWidth="1"/>
    <col min="9474" max="9474" width="55.7109375" style="290" customWidth="1"/>
    <col min="9475" max="9475" width="13.5703125" style="290" customWidth="1"/>
    <col min="9476" max="9477" width="0" style="290" hidden="1" customWidth="1"/>
    <col min="9478" max="9728" width="9.140625" style="290"/>
    <col min="9729" max="9729" width="11.7109375" style="290" customWidth="1"/>
    <col min="9730" max="9730" width="55.7109375" style="290" customWidth="1"/>
    <col min="9731" max="9731" width="13.5703125" style="290" customWidth="1"/>
    <col min="9732" max="9733" width="0" style="290" hidden="1" customWidth="1"/>
    <col min="9734" max="9984" width="9.140625" style="290"/>
    <col min="9985" max="9985" width="11.7109375" style="290" customWidth="1"/>
    <col min="9986" max="9986" width="55.7109375" style="290" customWidth="1"/>
    <col min="9987" max="9987" width="13.5703125" style="290" customWidth="1"/>
    <col min="9988" max="9989" width="0" style="290" hidden="1" customWidth="1"/>
    <col min="9990" max="10240" width="9.140625" style="290"/>
    <col min="10241" max="10241" width="11.7109375" style="290" customWidth="1"/>
    <col min="10242" max="10242" width="55.7109375" style="290" customWidth="1"/>
    <col min="10243" max="10243" width="13.5703125" style="290" customWidth="1"/>
    <col min="10244" max="10245" width="0" style="290" hidden="1" customWidth="1"/>
    <col min="10246" max="10496" width="9.140625" style="290"/>
    <col min="10497" max="10497" width="11.7109375" style="290" customWidth="1"/>
    <col min="10498" max="10498" width="55.7109375" style="290" customWidth="1"/>
    <col min="10499" max="10499" width="13.5703125" style="290" customWidth="1"/>
    <col min="10500" max="10501" width="0" style="290" hidden="1" customWidth="1"/>
    <col min="10502" max="10752" width="9.140625" style="290"/>
    <col min="10753" max="10753" width="11.7109375" style="290" customWidth="1"/>
    <col min="10754" max="10754" width="55.7109375" style="290" customWidth="1"/>
    <col min="10755" max="10755" width="13.5703125" style="290" customWidth="1"/>
    <col min="10756" max="10757" width="0" style="290" hidden="1" customWidth="1"/>
    <col min="10758" max="11008" width="9.140625" style="290"/>
    <col min="11009" max="11009" width="11.7109375" style="290" customWidth="1"/>
    <col min="11010" max="11010" width="55.7109375" style="290" customWidth="1"/>
    <col min="11011" max="11011" width="13.5703125" style="290" customWidth="1"/>
    <col min="11012" max="11013" width="0" style="290" hidden="1" customWidth="1"/>
    <col min="11014" max="11264" width="9.140625" style="290"/>
    <col min="11265" max="11265" width="11.7109375" style="290" customWidth="1"/>
    <col min="11266" max="11266" width="55.7109375" style="290" customWidth="1"/>
    <col min="11267" max="11267" width="13.5703125" style="290" customWidth="1"/>
    <col min="11268" max="11269" width="0" style="290" hidden="1" customWidth="1"/>
    <col min="11270" max="11520" width="9.140625" style="290"/>
    <col min="11521" max="11521" width="11.7109375" style="290" customWidth="1"/>
    <col min="11522" max="11522" width="55.7109375" style="290" customWidth="1"/>
    <col min="11523" max="11523" width="13.5703125" style="290" customWidth="1"/>
    <col min="11524" max="11525" width="0" style="290" hidden="1" customWidth="1"/>
    <col min="11526" max="11776" width="9.140625" style="290"/>
    <col min="11777" max="11777" width="11.7109375" style="290" customWidth="1"/>
    <col min="11778" max="11778" width="55.7109375" style="290" customWidth="1"/>
    <col min="11779" max="11779" width="13.5703125" style="290" customWidth="1"/>
    <col min="11780" max="11781" width="0" style="290" hidden="1" customWidth="1"/>
    <col min="11782" max="12032" width="9.140625" style="290"/>
    <col min="12033" max="12033" width="11.7109375" style="290" customWidth="1"/>
    <col min="12034" max="12034" width="55.7109375" style="290" customWidth="1"/>
    <col min="12035" max="12035" width="13.5703125" style="290" customWidth="1"/>
    <col min="12036" max="12037" width="0" style="290" hidden="1" customWidth="1"/>
    <col min="12038" max="12288" width="9.140625" style="290"/>
    <col min="12289" max="12289" width="11.7109375" style="290" customWidth="1"/>
    <col min="12290" max="12290" width="55.7109375" style="290" customWidth="1"/>
    <col min="12291" max="12291" width="13.5703125" style="290" customWidth="1"/>
    <col min="12292" max="12293" width="0" style="290" hidden="1" customWidth="1"/>
    <col min="12294" max="12544" width="9.140625" style="290"/>
    <col min="12545" max="12545" width="11.7109375" style="290" customWidth="1"/>
    <col min="12546" max="12546" width="55.7109375" style="290" customWidth="1"/>
    <col min="12547" max="12547" width="13.5703125" style="290" customWidth="1"/>
    <col min="12548" max="12549" width="0" style="290" hidden="1" customWidth="1"/>
    <col min="12550" max="12800" width="9.140625" style="290"/>
    <col min="12801" max="12801" width="11.7109375" style="290" customWidth="1"/>
    <col min="12802" max="12802" width="55.7109375" style="290" customWidth="1"/>
    <col min="12803" max="12803" width="13.5703125" style="290" customWidth="1"/>
    <col min="12804" max="12805" width="0" style="290" hidden="1" customWidth="1"/>
    <col min="12806" max="13056" width="9.140625" style="290"/>
    <col min="13057" max="13057" width="11.7109375" style="290" customWidth="1"/>
    <col min="13058" max="13058" width="55.7109375" style="290" customWidth="1"/>
    <col min="13059" max="13059" width="13.5703125" style="290" customWidth="1"/>
    <col min="13060" max="13061" width="0" style="290" hidden="1" customWidth="1"/>
    <col min="13062" max="13312" width="9.140625" style="290"/>
    <col min="13313" max="13313" width="11.7109375" style="290" customWidth="1"/>
    <col min="13314" max="13314" width="55.7109375" style="290" customWidth="1"/>
    <col min="13315" max="13315" width="13.5703125" style="290" customWidth="1"/>
    <col min="13316" max="13317" width="0" style="290" hidden="1" customWidth="1"/>
    <col min="13318" max="13568" width="9.140625" style="290"/>
    <col min="13569" max="13569" width="11.7109375" style="290" customWidth="1"/>
    <col min="13570" max="13570" width="55.7109375" style="290" customWidth="1"/>
    <col min="13571" max="13571" width="13.5703125" style="290" customWidth="1"/>
    <col min="13572" max="13573" width="0" style="290" hidden="1" customWidth="1"/>
    <col min="13574" max="13824" width="9.140625" style="290"/>
    <col min="13825" max="13825" width="11.7109375" style="290" customWidth="1"/>
    <col min="13826" max="13826" width="55.7109375" style="290" customWidth="1"/>
    <col min="13827" max="13827" width="13.5703125" style="290" customWidth="1"/>
    <col min="13828" max="13829" width="0" style="290" hidden="1" customWidth="1"/>
    <col min="13830" max="14080" width="9.140625" style="290"/>
    <col min="14081" max="14081" width="11.7109375" style="290" customWidth="1"/>
    <col min="14082" max="14082" width="55.7109375" style="290" customWidth="1"/>
    <col min="14083" max="14083" width="13.5703125" style="290" customWidth="1"/>
    <col min="14084" max="14085" width="0" style="290" hidden="1" customWidth="1"/>
    <col min="14086" max="14336" width="9.140625" style="290"/>
    <col min="14337" max="14337" width="11.7109375" style="290" customWidth="1"/>
    <col min="14338" max="14338" width="55.7109375" style="290" customWidth="1"/>
    <col min="14339" max="14339" width="13.5703125" style="290" customWidth="1"/>
    <col min="14340" max="14341" width="0" style="290" hidden="1" customWidth="1"/>
    <col min="14342" max="14592" width="9.140625" style="290"/>
    <col min="14593" max="14593" width="11.7109375" style="290" customWidth="1"/>
    <col min="14594" max="14594" width="55.7109375" style="290" customWidth="1"/>
    <col min="14595" max="14595" width="13.5703125" style="290" customWidth="1"/>
    <col min="14596" max="14597" width="0" style="290" hidden="1" customWidth="1"/>
    <col min="14598" max="14848" width="9.140625" style="290"/>
    <col min="14849" max="14849" width="11.7109375" style="290" customWidth="1"/>
    <col min="14850" max="14850" width="55.7109375" style="290" customWidth="1"/>
    <col min="14851" max="14851" width="13.5703125" style="290" customWidth="1"/>
    <col min="14852" max="14853" width="0" style="290" hidden="1" customWidth="1"/>
    <col min="14854" max="15104" width="9.140625" style="290"/>
    <col min="15105" max="15105" width="11.7109375" style="290" customWidth="1"/>
    <col min="15106" max="15106" width="55.7109375" style="290" customWidth="1"/>
    <col min="15107" max="15107" width="13.5703125" style="290" customWidth="1"/>
    <col min="15108" max="15109" width="0" style="290" hidden="1" customWidth="1"/>
    <col min="15110" max="15360" width="9.140625" style="290"/>
    <col min="15361" max="15361" width="11.7109375" style="290" customWidth="1"/>
    <col min="15362" max="15362" width="55.7109375" style="290" customWidth="1"/>
    <col min="15363" max="15363" width="13.5703125" style="290" customWidth="1"/>
    <col min="15364" max="15365" width="0" style="290" hidden="1" customWidth="1"/>
    <col min="15366" max="15616" width="9.140625" style="290"/>
    <col min="15617" max="15617" width="11.7109375" style="290" customWidth="1"/>
    <col min="15618" max="15618" width="55.7109375" style="290" customWidth="1"/>
    <col min="15619" max="15619" width="13.5703125" style="290" customWidth="1"/>
    <col min="15620" max="15621" width="0" style="290" hidden="1" customWidth="1"/>
    <col min="15622" max="15872" width="9.140625" style="290"/>
    <col min="15873" max="15873" width="11.7109375" style="290" customWidth="1"/>
    <col min="15874" max="15874" width="55.7109375" style="290" customWidth="1"/>
    <col min="15875" max="15875" width="13.5703125" style="290" customWidth="1"/>
    <col min="15876" max="15877" width="0" style="290" hidden="1" customWidth="1"/>
    <col min="15878" max="16128" width="9.140625" style="290"/>
    <col min="16129" max="16129" width="11.7109375" style="290" customWidth="1"/>
    <col min="16130" max="16130" width="55.7109375" style="290" customWidth="1"/>
    <col min="16131" max="16131" width="13.5703125" style="290" customWidth="1"/>
    <col min="16132" max="16133" width="0" style="290" hidden="1" customWidth="1"/>
    <col min="16134" max="16384" width="9.140625" style="290"/>
  </cols>
  <sheetData>
    <row r="1" spans="1:5" ht="18" customHeight="1">
      <c r="A1" s="71" t="s">
        <v>134</v>
      </c>
      <c r="B1" s="72"/>
      <c r="C1" s="353"/>
      <c r="D1" s="289"/>
      <c r="E1" s="289"/>
    </row>
    <row r="2" spans="1:5" ht="28.5" customHeight="1">
      <c r="A2" s="638" t="s">
        <v>125</v>
      </c>
      <c r="B2" s="638"/>
      <c r="C2" s="638"/>
      <c r="D2" s="292"/>
      <c r="E2" s="292"/>
    </row>
    <row r="3" spans="1:5" ht="12" customHeight="1">
      <c r="A3" s="71" t="s">
        <v>631</v>
      </c>
      <c r="B3" s="172"/>
      <c r="C3" s="354"/>
      <c r="D3" s="291"/>
      <c r="E3" s="293"/>
    </row>
    <row r="4" spans="1:5" ht="12" customHeight="1">
      <c r="A4" s="638" t="s">
        <v>1763</v>
      </c>
      <c r="B4" s="638"/>
      <c r="C4" s="638"/>
      <c r="D4" s="291"/>
      <c r="E4" s="293"/>
    </row>
    <row r="5" spans="1:5" ht="12" customHeight="1">
      <c r="A5" s="71" t="s">
        <v>632</v>
      </c>
      <c r="B5" s="172"/>
      <c r="C5" s="354"/>
      <c r="D5" s="291"/>
      <c r="E5" s="293"/>
    </row>
    <row r="6" spans="1:5" ht="13.5" customHeight="1">
      <c r="A6" s="639" t="s">
        <v>794</v>
      </c>
      <c r="B6" s="639"/>
      <c r="C6" s="355"/>
      <c r="D6" s="291"/>
      <c r="E6" s="293"/>
    </row>
    <row r="7" spans="1:5" ht="12" customHeight="1">
      <c r="A7" s="294" t="s">
        <v>143</v>
      </c>
      <c r="B7" s="295" t="s">
        <v>135</v>
      </c>
      <c r="C7" s="296" t="s">
        <v>1097</v>
      </c>
      <c r="D7" s="297" t="s">
        <v>1098</v>
      </c>
      <c r="E7" s="296" t="s">
        <v>1099</v>
      </c>
    </row>
    <row r="8" spans="1:5" ht="12" customHeight="1">
      <c r="A8" s="298">
        <v>1</v>
      </c>
      <c r="B8" s="299">
        <v>2</v>
      </c>
      <c r="C8" s="300">
        <v>3</v>
      </c>
      <c r="D8" s="301">
        <v>4</v>
      </c>
      <c r="E8" s="300">
        <v>5</v>
      </c>
    </row>
    <row r="9" spans="1:5" s="306" customFormat="1" ht="12.75" customHeight="1">
      <c r="A9" s="302" t="str">
        <f>'Položky SO 04-Stavba'!D9</f>
        <v>HSV</v>
      </c>
      <c r="B9" s="303" t="str">
        <f>'Položky SO 04-Stavba'!E9</f>
        <v>Práce a dodávky HSV</v>
      </c>
      <c r="C9" s="304">
        <f>'Položky SO 04-Stavba'!I9</f>
        <v>0</v>
      </c>
      <c r="D9" s="305">
        <f>'Položky SO 04-Stavba'!K9</f>
        <v>3.21372386</v>
      </c>
      <c r="E9" s="305">
        <f>'Položky SO 04-Stavba'!M9</f>
        <v>1.3017129999999999</v>
      </c>
    </row>
    <row r="10" spans="1:5" s="306" customFormat="1" ht="12.75" customHeight="1">
      <c r="A10" s="307" t="str">
        <f>'Položky SO 04-Stavba'!D10</f>
        <v>3</v>
      </c>
      <c r="B10" s="308" t="str">
        <f>'Položky SO 04-Stavba'!E10</f>
        <v>Svislé a kompletní konstrukce</v>
      </c>
      <c r="C10" s="309">
        <f>'Položky SO 04-Stavba'!I10</f>
        <v>0</v>
      </c>
      <c r="D10" s="310">
        <f>'Položky SO 04-Stavba'!K10</f>
        <v>1.3608024999999999</v>
      </c>
      <c r="E10" s="310">
        <f>'Položky SO 04-Stavba'!M10</f>
        <v>0</v>
      </c>
    </row>
    <row r="11" spans="1:5" s="306" customFormat="1" ht="12.75" customHeight="1">
      <c r="A11" s="311" t="str">
        <f>'Položky SO 04-Stavba'!D11</f>
        <v>31</v>
      </c>
      <c r="B11" s="312" t="str">
        <f>'Položky SO 04-Stavba'!E11</f>
        <v>Zdi podpěrné a volné</v>
      </c>
      <c r="C11" s="313">
        <f>'Položky SO 04-Stavba'!I11</f>
        <v>0</v>
      </c>
      <c r="D11" s="314">
        <f>'Položky SO 04-Stavba'!K11</f>
        <v>1.3608024999999999</v>
      </c>
      <c r="E11" s="314">
        <f>'Položky SO 04-Stavba'!M11</f>
        <v>0</v>
      </c>
    </row>
    <row r="12" spans="1:5" s="306" customFormat="1" ht="12.75" customHeight="1">
      <c r="A12" s="307" t="str">
        <f>'Položky SO 04-Stavba'!D18</f>
        <v>6</v>
      </c>
      <c r="B12" s="308" t="str">
        <f>'Položky SO 04-Stavba'!E18</f>
        <v>Úpravy povrchů, podlahy a osazování výplní</v>
      </c>
      <c r="C12" s="309">
        <f>'Položky SO 04-Stavba'!I18</f>
        <v>0</v>
      </c>
      <c r="D12" s="310">
        <f>'Položky SO 04-Stavba'!K18</f>
        <v>1.84353396</v>
      </c>
      <c r="E12" s="310">
        <f>'Položky SO 04-Stavba'!M18</f>
        <v>0</v>
      </c>
    </row>
    <row r="13" spans="1:5" s="306" customFormat="1" ht="12.75" customHeight="1">
      <c r="A13" s="307" t="str">
        <f>'Položky SO 04-Stavba'!D41</f>
        <v>9</v>
      </c>
      <c r="B13" s="308" t="str">
        <f>'Položky SO 04-Stavba'!E41</f>
        <v>Ostatní konstrukce a práce-bourání</v>
      </c>
      <c r="C13" s="309">
        <f>'Položky SO 04-Stavba'!I41</f>
        <v>0</v>
      </c>
      <c r="D13" s="310">
        <f>'Položky SO 04-Stavba'!K41</f>
        <v>9.3874000000000006E-3</v>
      </c>
      <c r="E13" s="310">
        <f>'Položky SO 04-Stavba'!M41</f>
        <v>1.3017129999999999</v>
      </c>
    </row>
    <row r="14" spans="1:5" s="306" customFormat="1" ht="12.75" customHeight="1">
      <c r="A14" s="307" t="str">
        <f>'Položky SO 04-Stavba'!D61</f>
        <v>997</v>
      </c>
      <c r="B14" s="308" t="str">
        <f>'Položky SO 04-Stavba'!E61</f>
        <v>Přesun sutě</v>
      </c>
      <c r="C14" s="309">
        <f>'Položky SO 04-Stavba'!I61</f>
        <v>0</v>
      </c>
      <c r="D14" s="310">
        <f>'Položky SO 04-Stavba'!K61</f>
        <v>0</v>
      </c>
      <c r="E14" s="310">
        <f>'Položky SO 04-Stavba'!M61</f>
        <v>0</v>
      </c>
    </row>
    <row r="15" spans="1:5" s="306" customFormat="1" ht="12.75" customHeight="1">
      <c r="A15" s="307" t="str">
        <f>'Položky SO 04-Stavba'!D66</f>
        <v>998</v>
      </c>
      <c r="B15" s="308" t="str">
        <f>'Položky SO 04-Stavba'!E66</f>
        <v>Přesun hmot</v>
      </c>
      <c r="C15" s="309">
        <f>'Položky SO 04-Stavba'!I66</f>
        <v>0</v>
      </c>
      <c r="D15" s="310">
        <f>'Položky SO 04-Stavba'!K66</f>
        <v>0</v>
      </c>
      <c r="E15" s="310">
        <f>'Položky SO 04-Stavba'!M66</f>
        <v>0</v>
      </c>
    </row>
    <row r="16" spans="1:5" s="306" customFormat="1" ht="12.75" customHeight="1">
      <c r="A16" s="302" t="str">
        <f>'Položky SO 04-Stavba'!D68</f>
        <v>PSV</v>
      </c>
      <c r="B16" s="303" t="str">
        <f>'Položky SO 04-Stavba'!E68</f>
        <v>Práce a dodávky PSV</v>
      </c>
      <c r="C16" s="304">
        <f>'Položky SO 04-Stavba'!I68</f>
        <v>0</v>
      </c>
      <c r="D16" s="305">
        <f>'Položky SO 04-Stavba'!K68</f>
        <v>4.2579799999999994E-2</v>
      </c>
      <c r="E16" s="305">
        <f>'Položky SO 04-Stavba'!M68</f>
        <v>1.0800000000000001E-2</v>
      </c>
    </row>
    <row r="17" spans="1:5" s="306" customFormat="1" ht="12.75" customHeight="1">
      <c r="A17" s="307" t="str">
        <f>'Položky SO 04-Stavba'!D69</f>
        <v>711</v>
      </c>
      <c r="B17" s="308" t="str">
        <f>'Položky SO 04-Stavba'!E69</f>
        <v>Izolace proti vodě, vlhkosti a plynům</v>
      </c>
      <c r="C17" s="309">
        <f>'Položky SO 04-Stavba'!I69</f>
        <v>0</v>
      </c>
      <c r="D17" s="310">
        <f>'Položky SO 04-Stavba'!K69</f>
        <v>4.9680000000000004E-4</v>
      </c>
      <c r="E17" s="310">
        <f>'Položky SO 04-Stavba'!M69</f>
        <v>0</v>
      </c>
    </row>
    <row r="18" spans="1:5" s="306" customFormat="1" ht="12.75" customHeight="1">
      <c r="A18" s="307" t="str">
        <f>'Položky SO 04-Stavba'!D73</f>
        <v>766</v>
      </c>
      <c r="B18" s="308" t="str">
        <f>'Položky SO 04-Stavba'!E73</f>
        <v>Konstrukce truhlářské</v>
      </c>
      <c r="C18" s="309">
        <f>'Položky SO 04-Stavba'!I73</f>
        <v>0</v>
      </c>
      <c r="D18" s="310">
        <f>'Položky SO 04-Stavba'!K73</f>
        <v>3.6999999999999998E-2</v>
      </c>
      <c r="E18" s="310">
        <f>'Položky SO 04-Stavba'!M73</f>
        <v>0</v>
      </c>
    </row>
    <row r="19" spans="1:5" s="306" customFormat="1" ht="12.75" customHeight="1">
      <c r="A19" s="307" t="str">
        <f>'Položky SO 04-Stavba'!D77</f>
        <v>767</v>
      </c>
      <c r="B19" s="308" t="str">
        <f>'Položky SO 04-Stavba'!E77</f>
        <v>Konstrukce zámečnické</v>
      </c>
      <c r="C19" s="309">
        <f>'Položky SO 04-Stavba'!I77</f>
        <v>0</v>
      </c>
      <c r="D19" s="310">
        <f>'Položky SO 04-Stavba'!K77</f>
        <v>0</v>
      </c>
      <c r="E19" s="310">
        <f>'Položky SO 04-Stavba'!M77</f>
        <v>1.0800000000000001E-2</v>
      </c>
    </row>
    <row r="20" spans="1:5" s="306" customFormat="1" ht="12.75" customHeight="1">
      <c r="A20" s="307" t="str">
        <f>'Položky SO 04-Stavba'!D80</f>
        <v>783</v>
      </c>
      <c r="B20" s="308" t="str">
        <f>'Položky SO 04-Stavba'!E80</f>
        <v>Dokončovací práce - nátěry</v>
      </c>
      <c r="C20" s="309">
        <f>'Položky SO 04-Stavba'!I80</f>
        <v>0</v>
      </c>
      <c r="D20" s="310">
        <f>'Položky SO 04-Stavba'!K80</f>
        <v>2.4296999999999999E-3</v>
      </c>
      <c r="E20" s="310">
        <f>'Položky SO 04-Stavba'!M80</f>
        <v>0</v>
      </c>
    </row>
    <row r="21" spans="1:5" s="306" customFormat="1" ht="12.75" customHeight="1">
      <c r="A21" s="307" t="str">
        <f>'Položky SO 04-Stavba'!D83</f>
        <v>784</v>
      </c>
      <c r="B21" s="308" t="str">
        <f>'Položky SO 04-Stavba'!E83</f>
        <v>Dokončovací práce - malby a tapety</v>
      </c>
      <c r="C21" s="309">
        <f>'Položky SO 04-Stavba'!I83</f>
        <v>0</v>
      </c>
      <c r="D21" s="310">
        <f>'Položky SO 04-Stavba'!K83</f>
        <v>2.6532999999999999E-3</v>
      </c>
      <c r="E21" s="310">
        <f>'Položky SO 04-Stavba'!M83</f>
        <v>0</v>
      </c>
    </row>
    <row r="22" spans="1:5" s="315" customFormat="1" ht="12.75" customHeight="1">
      <c r="B22" s="316" t="s">
        <v>33</v>
      </c>
      <c r="C22" s="317">
        <f>'Položky SO 04-Stavba'!I86</f>
        <v>0</v>
      </c>
      <c r="D22" s="318">
        <f>'Položky SO 04-Stavba'!K86</f>
        <v>3.2563036599999999</v>
      </c>
      <c r="E22" s="318">
        <f>'Položky SO 04-Stavba'!M86</f>
        <v>1.3125129999999998</v>
      </c>
    </row>
  </sheetData>
  <mergeCells count="3">
    <mergeCell ref="A4:C4"/>
    <mergeCell ref="A6:B6"/>
    <mergeCell ref="A2:C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6"/>
  <sheetViews>
    <sheetView showGridLines="0" workbookViewId="0">
      <pane ySplit="8" topLeftCell="A57" activePane="bottomLeft" state="frozenSplit"/>
      <selection activeCell="K29" sqref="K29"/>
      <selection pane="bottomLeft" activeCell="H62" sqref="H62:H86"/>
    </sheetView>
  </sheetViews>
  <sheetFormatPr defaultRowHeight="11.25" customHeight="1"/>
  <cols>
    <col min="1" max="1" width="5.5703125" style="290" customWidth="1"/>
    <col min="2" max="2" width="4.42578125" style="290" customWidth="1"/>
    <col min="3" max="3" width="4.7109375" style="290" customWidth="1"/>
    <col min="4" max="4" width="12.7109375" style="290" customWidth="1"/>
    <col min="5" max="5" width="55.5703125" style="290" customWidth="1"/>
    <col min="6" max="6" width="4.7109375" style="290" customWidth="1"/>
    <col min="7" max="7" width="9.85546875" style="290" customWidth="1"/>
    <col min="8" max="8" width="9.7109375" style="290" customWidth="1"/>
    <col min="9" max="9" width="13.5703125" style="290" customWidth="1"/>
    <col min="10" max="10" width="10.5703125" style="290" hidden="1" customWidth="1"/>
    <col min="11" max="11" width="10.85546875" style="290" hidden="1" customWidth="1"/>
    <col min="12" max="12" width="9.7109375" style="290" hidden="1" customWidth="1"/>
    <col min="13" max="13" width="11.5703125" style="290" hidden="1" customWidth="1"/>
    <col min="14" max="14" width="5.28515625" style="290" customWidth="1"/>
    <col min="15" max="15" width="7" style="290" hidden="1" customWidth="1"/>
    <col min="16" max="16" width="7.28515625" style="290" hidden="1" customWidth="1"/>
    <col min="17" max="19" width="9.140625" style="290" hidden="1" customWidth="1"/>
    <col min="20" max="20" width="0" style="290" hidden="1" customWidth="1"/>
    <col min="21" max="256" width="9.140625" style="290"/>
    <col min="257" max="257" width="5.5703125" style="290" customWidth="1"/>
    <col min="258" max="258" width="4.42578125" style="290" customWidth="1"/>
    <col min="259" max="259" width="4.7109375" style="290" customWidth="1"/>
    <col min="260" max="260" width="12.7109375" style="290" customWidth="1"/>
    <col min="261" max="261" width="55.5703125" style="290" customWidth="1"/>
    <col min="262" max="262" width="4.7109375" style="290" customWidth="1"/>
    <col min="263" max="263" width="9.85546875" style="290" customWidth="1"/>
    <col min="264" max="264" width="9.7109375" style="290" customWidth="1"/>
    <col min="265" max="265" width="13.5703125" style="290" customWidth="1"/>
    <col min="266" max="269" width="0" style="290" hidden="1" customWidth="1"/>
    <col min="270" max="270" width="5.28515625" style="290" customWidth="1"/>
    <col min="271" max="276" width="0" style="290" hidden="1" customWidth="1"/>
    <col min="277" max="512" width="9.140625" style="290"/>
    <col min="513" max="513" width="5.5703125" style="290" customWidth="1"/>
    <col min="514" max="514" width="4.42578125" style="290" customWidth="1"/>
    <col min="515" max="515" width="4.7109375" style="290" customWidth="1"/>
    <col min="516" max="516" width="12.7109375" style="290" customWidth="1"/>
    <col min="517" max="517" width="55.5703125" style="290" customWidth="1"/>
    <col min="518" max="518" width="4.7109375" style="290" customWidth="1"/>
    <col min="519" max="519" width="9.85546875" style="290" customWidth="1"/>
    <col min="520" max="520" width="9.7109375" style="290" customWidth="1"/>
    <col min="521" max="521" width="13.5703125" style="290" customWidth="1"/>
    <col min="522" max="525" width="0" style="290" hidden="1" customWidth="1"/>
    <col min="526" max="526" width="5.28515625" style="290" customWidth="1"/>
    <col min="527" max="532" width="0" style="290" hidden="1" customWidth="1"/>
    <col min="533" max="768" width="9.140625" style="290"/>
    <col min="769" max="769" width="5.5703125" style="290" customWidth="1"/>
    <col min="770" max="770" width="4.42578125" style="290" customWidth="1"/>
    <col min="771" max="771" width="4.7109375" style="290" customWidth="1"/>
    <col min="772" max="772" width="12.7109375" style="290" customWidth="1"/>
    <col min="773" max="773" width="55.5703125" style="290" customWidth="1"/>
    <col min="774" max="774" width="4.7109375" style="290" customWidth="1"/>
    <col min="775" max="775" width="9.85546875" style="290" customWidth="1"/>
    <col min="776" max="776" width="9.7109375" style="290" customWidth="1"/>
    <col min="777" max="777" width="13.5703125" style="290" customWidth="1"/>
    <col min="778" max="781" width="0" style="290" hidden="1" customWidth="1"/>
    <col min="782" max="782" width="5.28515625" style="290" customWidth="1"/>
    <col min="783" max="788" width="0" style="290" hidden="1" customWidth="1"/>
    <col min="789" max="1024" width="9.140625" style="290"/>
    <col min="1025" max="1025" width="5.5703125" style="290" customWidth="1"/>
    <col min="1026" max="1026" width="4.42578125" style="290" customWidth="1"/>
    <col min="1027" max="1027" width="4.7109375" style="290" customWidth="1"/>
    <col min="1028" max="1028" width="12.7109375" style="290" customWidth="1"/>
    <col min="1029" max="1029" width="55.5703125" style="290" customWidth="1"/>
    <col min="1030" max="1030" width="4.7109375" style="290" customWidth="1"/>
    <col min="1031" max="1031" width="9.85546875" style="290" customWidth="1"/>
    <col min="1032" max="1032" width="9.7109375" style="290" customWidth="1"/>
    <col min="1033" max="1033" width="13.5703125" style="290" customWidth="1"/>
    <col min="1034" max="1037" width="0" style="290" hidden="1" customWidth="1"/>
    <col min="1038" max="1038" width="5.28515625" style="290" customWidth="1"/>
    <col min="1039" max="1044" width="0" style="290" hidden="1" customWidth="1"/>
    <col min="1045" max="1280" width="9.140625" style="290"/>
    <col min="1281" max="1281" width="5.5703125" style="290" customWidth="1"/>
    <col min="1282" max="1282" width="4.42578125" style="290" customWidth="1"/>
    <col min="1283" max="1283" width="4.7109375" style="290" customWidth="1"/>
    <col min="1284" max="1284" width="12.7109375" style="290" customWidth="1"/>
    <col min="1285" max="1285" width="55.5703125" style="290" customWidth="1"/>
    <col min="1286" max="1286" width="4.7109375" style="290" customWidth="1"/>
    <col min="1287" max="1287" width="9.85546875" style="290" customWidth="1"/>
    <col min="1288" max="1288" width="9.7109375" style="290" customWidth="1"/>
    <col min="1289" max="1289" width="13.5703125" style="290" customWidth="1"/>
    <col min="1290" max="1293" width="0" style="290" hidden="1" customWidth="1"/>
    <col min="1294" max="1294" width="5.28515625" style="290" customWidth="1"/>
    <col min="1295" max="1300" width="0" style="290" hidden="1" customWidth="1"/>
    <col min="1301" max="1536" width="9.140625" style="290"/>
    <col min="1537" max="1537" width="5.5703125" style="290" customWidth="1"/>
    <col min="1538" max="1538" width="4.42578125" style="290" customWidth="1"/>
    <col min="1539" max="1539" width="4.7109375" style="290" customWidth="1"/>
    <col min="1540" max="1540" width="12.7109375" style="290" customWidth="1"/>
    <col min="1541" max="1541" width="55.5703125" style="290" customWidth="1"/>
    <col min="1542" max="1542" width="4.7109375" style="290" customWidth="1"/>
    <col min="1543" max="1543" width="9.85546875" style="290" customWidth="1"/>
    <col min="1544" max="1544" width="9.7109375" style="290" customWidth="1"/>
    <col min="1545" max="1545" width="13.5703125" style="290" customWidth="1"/>
    <col min="1546" max="1549" width="0" style="290" hidden="1" customWidth="1"/>
    <col min="1550" max="1550" width="5.28515625" style="290" customWidth="1"/>
    <col min="1551" max="1556" width="0" style="290" hidden="1" customWidth="1"/>
    <col min="1557" max="1792" width="9.140625" style="290"/>
    <col min="1793" max="1793" width="5.5703125" style="290" customWidth="1"/>
    <col min="1794" max="1794" width="4.42578125" style="290" customWidth="1"/>
    <col min="1795" max="1795" width="4.7109375" style="290" customWidth="1"/>
    <col min="1796" max="1796" width="12.7109375" style="290" customWidth="1"/>
    <col min="1797" max="1797" width="55.5703125" style="290" customWidth="1"/>
    <col min="1798" max="1798" width="4.7109375" style="290" customWidth="1"/>
    <col min="1799" max="1799" width="9.85546875" style="290" customWidth="1"/>
    <col min="1800" max="1800" width="9.7109375" style="290" customWidth="1"/>
    <col min="1801" max="1801" width="13.5703125" style="290" customWidth="1"/>
    <col min="1802" max="1805" width="0" style="290" hidden="1" customWidth="1"/>
    <col min="1806" max="1806" width="5.28515625" style="290" customWidth="1"/>
    <col min="1807" max="1812" width="0" style="290" hidden="1" customWidth="1"/>
    <col min="1813" max="2048" width="9.140625" style="290"/>
    <col min="2049" max="2049" width="5.5703125" style="290" customWidth="1"/>
    <col min="2050" max="2050" width="4.42578125" style="290" customWidth="1"/>
    <col min="2051" max="2051" width="4.7109375" style="290" customWidth="1"/>
    <col min="2052" max="2052" width="12.7109375" style="290" customWidth="1"/>
    <col min="2053" max="2053" width="55.5703125" style="290" customWidth="1"/>
    <col min="2054" max="2054" width="4.7109375" style="290" customWidth="1"/>
    <col min="2055" max="2055" width="9.85546875" style="290" customWidth="1"/>
    <col min="2056" max="2056" width="9.7109375" style="290" customWidth="1"/>
    <col min="2057" max="2057" width="13.5703125" style="290" customWidth="1"/>
    <col min="2058" max="2061" width="0" style="290" hidden="1" customWidth="1"/>
    <col min="2062" max="2062" width="5.28515625" style="290" customWidth="1"/>
    <col min="2063" max="2068" width="0" style="290" hidden="1" customWidth="1"/>
    <col min="2069" max="2304" width="9.140625" style="290"/>
    <col min="2305" max="2305" width="5.5703125" style="290" customWidth="1"/>
    <col min="2306" max="2306" width="4.42578125" style="290" customWidth="1"/>
    <col min="2307" max="2307" width="4.7109375" style="290" customWidth="1"/>
    <col min="2308" max="2308" width="12.7109375" style="290" customWidth="1"/>
    <col min="2309" max="2309" width="55.5703125" style="290" customWidth="1"/>
    <col min="2310" max="2310" width="4.7109375" style="290" customWidth="1"/>
    <col min="2311" max="2311" width="9.85546875" style="290" customWidth="1"/>
    <col min="2312" max="2312" width="9.7109375" style="290" customWidth="1"/>
    <col min="2313" max="2313" width="13.5703125" style="290" customWidth="1"/>
    <col min="2314" max="2317" width="0" style="290" hidden="1" customWidth="1"/>
    <col min="2318" max="2318" width="5.28515625" style="290" customWidth="1"/>
    <col min="2319" max="2324" width="0" style="290" hidden="1" customWidth="1"/>
    <col min="2325" max="2560" width="9.140625" style="290"/>
    <col min="2561" max="2561" width="5.5703125" style="290" customWidth="1"/>
    <col min="2562" max="2562" width="4.42578125" style="290" customWidth="1"/>
    <col min="2563" max="2563" width="4.7109375" style="290" customWidth="1"/>
    <col min="2564" max="2564" width="12.7109375" style="290" customWidth="1"/>
    <col min="2565" max="2565" width="55.5703125" style="290" customWidth="1"/>
    <col min="2566" max="2566" width="4.7109375" style="290" customWidth="1"/>
    <col min="2567" max="2567" width="9.85546875" style="290" customWidth="1"/>
    <col min="2568" max="2568" width="9.7109375" style="290" customWidth="1"/>
    <col min="2569" max="2569" width="13.5703125" style="290" customWidth="1"/>
    <col min="2570" max="2573" width="0" style="290" hidden="1" customWidth="1"/>
    <col min="2574" max="2574" width="5.28515625" style="290" customWidth="1"/>
    <col min="2575" max="2580" width="0" style="290" hidden="1" customWidth="1"/>
    <col min="2581" max="2816" width="9.140625" style="290"/>
    <col min="2817" max="2817" width="5.5703125" style="290" customWidth="1"/>
    <col min="2818" max="2818" width="4.42578125" style="290" customWidth="1"/>
    <col min="2819" max="2819" width="4.7109375" style="290" customWidth="1"/>
    <col min="2820" max="2820" width="12.7109375" style="290" customWidth="1"/>
    <col min="2821" max="2821" width="55.5703125" style="290" customWidth="1"/>
    <col min="2822" max="2822" width="4.7109375" style="290" customWidth="1"/>
    <col min="2823" max="2823" width="9.85546875" style="290" customWidth="1"/>
    <col min="2824" max="2824" width="9.7109375" style="290" customWidth="1"/>
    <col min="2825" max="2825" width="13.5703125" style="290" customWidth="1"/>
    <col min="2826" max="2829" width="0" style="290" hidden="1" customWidth="1"/>
    <col min="2830" max="2830" width="5.28515625" style="290" customWidth="1"/>
    <col min="2831" max="2836" width="0" style="290" hidden="1" customWidth="1"/>
    <col min="2837" max="3072" width="9.140625" style="290"/>
    <col min="3073" max="3073" width="5.5703125" style="290" customWidth="1"/>
    <col min="3074" max="3074" width="4.42578125" style="290" customWidth="1"/>
    <col min="3075" max="3075" width="4.7109375" style="290" customWidth="1"/>
    <col min="3076" max="3076" width="12.7109375" style="290" customWidth="1"/>
    <col min="3077" max="3077" width="55.5703125" style="290" customWidth="1"/>
    <col min="3078" max="3078" width="4.7109375" style="290" customWidth="1"/>
    <col min="3079" max="3079" width="9.85546875" style="290" customWidth="1"/>
    <col min="3080" max="3080" width="9.7109375" style="290" customWidth="1"/>
    <col min="3081" max="3081" width="13.5703125" style="290" customWidth="1"/>
    <col min="3082" max="3085" width="0" style="290" hidden="1" customWidth="1"/>
    <col min="3086" max="3086" width="5.28515625" style="290" customWidth="1"/>
    <col min="3087" max="3092" width="0" style="290" hidden="1" customWidth="1"/>
    <col min="3093" max="3328" width="9.140625" style="290"/>
    <col min="3329" max="3329" width="5.5703125" style="290" customWidth="1"/>
    <col min="3330" max="3330" width="4.42578125" style="290" customWidth="1"/>
    <col min="3331" max="3331" width="4.7109375" style="290" customWidth="1"/>
    <col min="3332" max="3332" width="12.7109375" style="290" customWidth="1"/>
    <col min="3333" max="3333" width="55.5703125" style="290" customWidth="1"/>
    <col min="3334" max="3334" width="4.7109375" style="290" customWidth="1"/>
    <col min="3335" max="3335" width="9.85546875" style="290" customWidth="1"/>
    <col min="3336" max="3336" width="9.7109375" style="290" customWidth="1"/>
    <col min="3337" max="3337" width="13.5703125" style="290" customWidth="1"/>
    <col min="3338" max="3341" width="0" style="290" hidden="1" customWidth="1"/>
    <col min="3342" max="3342" width="5.28515625" style="290" customWidth="1"/>
    <col min="3343" max="3348" width="0" style="290" hidden="1" customWidth="1"/>
    <col min="3349" max="3584" width="9.140625" style="290"/>
    <col min="3585" max="3585" width="5.5703125" style="290" customWidth="1"/>
    <col min="3586" max="3586" width="4.42578125" style="290" customWidth="1"/>
    <col min="3587" max="3587" width="4.7109375" style="290" customWidth="1"/>
    <col min="3588" max="3588" width="12.7109375" style="290" customWidth="1"/>
    <col min="3589" max="3589" width="55.5703125" style="290" customWidth="1"/>
    <col min="3590" max="3590" width="4.7109375" style="290" customWidth="1"/>
    <col min="3591" max="3591" width="9.85546875" style="290" customWidth="1"/>
    <col min="3592" max="3592" width="9.7109375" style="290" customWidth="1"/>
    <col min="3593" max="3593" width="13.5703125" style="290" customWidth="1"/>
    <col min="3594" max="3597" width="0" style="290" hidden="1" customWidth="1"/>
    <col min="3598" max="3598" width="5.28515625" style="290" customWidth="1"/>
    <col min="3599" max="3604" width="0" style="290" hidden="1" customWidth="1"/>
    <col min="3605" max="3840" width="9.140625" style="290"/>
    <col min="3841" max="3841" width="5.5703125" style="290" customWidth="1"/>
    <col min="3842" max="3842" width="4.42578125" style="290" customWidth="1"/>
    <col min="3843" max="3843" width="4.7109375" style="290" customWidth="1"/>
    <col min="3844" max="3844" width="12.7109375" style="290" customWidth="1"/>
    <col min="3845" max="3845" width="55.5703125" style="290" customWidth="1"/>
    <col min="3846" max="3846" width="4.7109375" style="290" customWidth="1"/>
    <col min="3847" max="3847" width="9.85546875" style="290" customWidth="1"/>
    <col min="3848" max="3848" width="9.7109375" style="290" customWidth="1"/>
    <col min="3849" max="3849" width="13.5703125" style="290" customWidth="1"/>
    <col min="3850" max="3853" width="0" style="290" hidden="1" customWidth="1"/>
    <col min="3854" max="3854" width="5.28515625" style="290" customWidth="1"/>
    <col min="3855" max="3860" width="0" style="290" hidden="1" customWidth="1"/>
    <col min="3861" max="4096" width="9.140625" style="290"/>
    <col min="4097" max="4097" width="5.5703125" style="290" customWidth="1"/>
    <col min="4098" max="4098" width="4.42578125" style="290" customWidth="1"/>
    <col min="4099" max="4099" width="4.7109375" style="290" customWidth="1"/>
    <col min="4100" max="4100" width="12.7109375" style="290" customWidth="1"/>
    <col min="4101" max="4101" width="55.5703125" style="290" customWidth="1"/>
    <col min="4102" max="4102" width="4.7109375" style="290" customWidth="1"/>
    <col min="4103" max="4103" width="9.85546875" style="290" customWidth="1"/>
    <col min="4104" max="4104" width="9.7109375" style="290" customWidth="1"/>
    <col min="4105" max="4105" width="13.5703125" style="290" customWidth="1"/>
    <col min="4106" max="4109" width="0" style="290" hidden="1" customWidth="1"/>
    <col min="4110" max="4110" width="5.28515625" style="290" customWidth="1"/>
    <col min="4111" max="4116" width="0" style="290" hidden="1" customWidth="1"/>
    <col min="4117" max="4352" width="9.140625" style="290"/>
    <col min="4353" max="4353" width="5.5703125" style="290" customWidth="1"/>
    <col min="4354" max="4354" width="4.42578125" style="290" customWidth="1"/>
    <col min="4355" max="4355" width="4.7109375" style="290" customWidth="1"/>
    <col min="4356" max="4356" width="12.7109375" style="290" customWidth="1"/>
    <col min="4357" max="4357" width="55.5703125" style="290" customWidth="1"/>
    <col min="4358" max="4358" width="4.7109375" style="290" customWidth="1"/>
    <col min="4359" max="4359" width="9.85546875" style="290" customWidth="1"/>
    <col min="4360" max="4360" width="9.7109375" style="290" customWidth="1"/>
    <col min="4361" max="4361" width="13.5703125" style="290" customWidth="1"/>
    <col min="4362" max="4365" width="0" style="290" hidden="1" customWidth="1"/>
    <col min="4366" max="4366" width="5.28515625" style="290" customWidth="1"/>
    <col min="4367" max="4372" width="0" style="290" hidden="1" customWidth="1"/>
    <col min="4373" max="4608" width="9.140625" style="290"/>
    <col min="4609" max="4609" width="5.5703125" style="290" customWidth="1"/>
    <col min="4610" max="4610" width="4.42578125" style="290" customWidth="1"/>
    <col min="4611" max="4611" width="4.7109375" style="290" customWidth="1"/>
    <col min="4612" max="4612" width="12.7109375" style="290" customWidth="1"/>
    <col min="4613" max="4613" width="55.5703125" style="290" customWidth="1"/>
    <col min="4614" max="4614" width="4.7109375" style="290" customWidth="1"/>
    <col min="4615" max="4615" width="9.85546875" style="290" customWidth="1"/>
    <col min="4616" max="4616" width="9.7109375" style="290" customWidth="1"/>
    <col min="4617" max="4617" width="13.5703125" style="290" customWidth="1"/>
    <col min="4618" max="4621" width="0" style="290" hidden="1" customWidth="1"/>
    <col min="4622" max="4622" width="5.28515625" style="290" customWidth="1"/>
    <col min="4623" max="4628" width="0" style="290" hidden="1" customWidth="1"/>
    <col min="4629" max="4864" width="9.140625" style="290"/>
    <col min="4865" max="4865" width="5.5703125" style="290" customWidth="1"/>
    <col min="4866" max="4866" width="4.42578125" style="290" customWidth="1"/>
    <col min="4867" max="4867" width="4.7109375" style="290" customWidth="1"/>
    <col min="4868" max="4868" width="12.7109375" style="290" customWidth="1"/>
    <col min="4869" max="4869" width="55.5703125" style="290" customWidth="1"/>
    <col min="4870" max="4870" width="4.7109375" style="290" customWidth="1"/>
    <col min="4871" max="4871" width="9.85546875" style="290" customWidth="1"/>
    <col min="4872" max="4872" width="9.7109375" style="290" customWidth="1"/>
    <col min="4873" max="4873" width="13.5703125" style="290" customWidth="1"/>
    <col min="4874" max="4877" width="0" style="290" hidden="1" customWidth="1"/>
    <col min="4878" max="4878" width="5.28515625" style="290" customWidth="1"/>
    <col min="4879" max="4884" width="0" style="290" hidden="1" customWidth="1"/>
    <col min="4885" max="5120" width="9.140625" style="290"/>
    <col min="5121" max="5121" width="5.5703125" style="290" customWidth="1"/>
    <col min="5122" max="5122" width="4.42578125" style="290" customWidth="1"/>
    <col min="5123" max="5123" width="4.7109375" style="290" customWidth="1"/>
    <col min="5124" max="5124" width="12.7109375" style="290" customWidth="1"/>
    <col min="5125" max="5125" width="55.5703125" style="290" customWidth="1"/>
    <col min="5126" max="5126" width="4.7109375" style="290" customWidth="1"/>
    <col min="5127" max="5127" width="9.85546875" style="290" customWidth="1"/>
    <col min="5128" max="5128" width="9.7109375" style="290" customWidth="1"/>
    <col min="5129" max="5129" width="13.5703125" style="290" customWidth="1"/>
    <col min="5130" max="5133" width="0" style="290" hidden="1" customWidth="1"/>
    <col min="5134" max="5134" width="5.28515625" style="290" customWidth="1"/>
    <col min="5135" max="5140" width="0" style="290" hidden="1" customWidth="1"/>
    <col min="5141" max="5376" width="9.140625" style="290"/>
    <col min="5377" max="5377" width="5.5703125" style="290" customWidth="1"/>
    <col min="5378" max="5378" width="4.42578125" style="290" customWidth="1"/>
    <col min="5379" max="5379" width="4.7109375" style="290" customWidth="1"/>
    <col min="5380" max="5380" width="12.7109375" style="290" customWidth="1"/>
    <col min="5381" max="5381" width="55.5703125" style="290" customWidth="1"/>
    <col min="5382" max="5382" width="4.7109375" style="290" customWidth="1"/>
    <col min="5383" max="5383" width="9.85546875" style="290" customWidth="1"/>
    <col min="5384" max="5384" width="9.7109375" style="290" customWidth="1"/>
    <col min="5385" max="5385" width="13.5703125" style="290" customWidth="1"/>
    <col min="5386" max="5389" width="0" style="290" hidden="1" customWidth="1"/>
    <col min="5390" max="5390" width="5.28515625" style="290" customWidth="1"/>
    <col min="5391" max="5396" width="0" style="290" hidden="1" customWidth="1"/>
    <col min="5397" max="5632" width="9.140625" style="290"/>
    <col min="5633" max="5633" width="5.5703125" style="290" customWidth="1"/>
    <col min="5634" max="5634" width="4.42578125" style="290" customWidth="1"/>
    <col min="5635" max="5635" width="4.7109375" style="290" customWidth="1"/>
    <col min="5636" max="5636" width="12.7109375" style="290" customWidth="1"/>
    <col min="5637" max="5637" width="55.5703125" style="290" customWidth="1"/>
    <col min="5638" max="5638" width="4.7109375" style="290" customWidth="1"/>
    <col min="5639" max="5639" width="9.85546875" style="290" customWidth="1"/>
    <col min="5640" max="5640" width="9.7109375" style="290" customWidth="1"/>
    <col min="5641" max="5641" width="13.5703125" style="290" customWidth="1"/>
    <col min="5642" max="5645" width="0" style="290" hidden="1" customWidth="1"/>
    <col min="5646" max="5646" width="5.28515625" style="290" customWidth="1"/>
    <col min="5647" max="5652" width="0" style="290" hidden="1" customWidth="1"/>
    <col min="5653" max="5888" width="9.140625" style="290"/>
    <col min="5889" max="5889" width="5.5703125" style="290" customWidth="1"/>
    <col min="5890" max="5890" width="4.42578125" style="290" customWidth="1"/>
    <col min="5891" max="5891" width="4.7109375" style="290" customWidth="1"/>
    <col min="5892" max="5892" width="12.7109375" style="290" customWidth="1"/>
    <col min="5893" max="5893" width="55.5703125" style="290" customWidth="1"/>
    <col min="5894" max="5894" width="4.7109375" style="290" customWidth="1"/>
    <col min="5895" max="5895" width="9.85546875" style="290" customWidth="1"/>
    <col min="5896" max="5896" width="9.7109375" style="290" customWidth="1"/>
    <col min="5897" max="5897" width="13.5703125" style="290" customWidth="1"/>
    <col min="5898" max="5901" width="0" style="290" hidden="1" customWidth="1"/>
    <col min="5902" max="5902" width="5.28515625" style="290" customWidth="1"/>
    <col min="5903" max="5908" width="0" style="290" hidden="1" customWidth="1"/>
    <col min="5909" max="6144" width="9.140625" style="290"/>
    <col min="6145" max="6145" width="5.5703125" style="290" customWidth="1"/>
    <col min="6146" max="6146" width="4.42578125" style="290" customWidth="1"/>
    <col min="6147" max="6147" width="4.7109375" style="290" customWidth="1"/>
    <col min="6148" max="6148" width="12.7109375" style="290" customWidth="1"/>
    <col min="6149" max="6149" width="55.5703125" style="290" customWidth="1"/>
    <col min="6150" max="6150" width="4.7109375" style="290" customWidth="1"/>
    <col min="6151" max="6151" width="9.85546875" style="290" customWidth="1"/>
    <col min="6152" max="6152" width="9.7109375" style="290" customWidth="1"/>
    <col min="6153" max="6153" width="13.5703125" style="290" customWidth="1"/>
    <col min="6154" max="6157" width="0" style="290" hidden="1" customWidth="1"/>
    <col min="6158" max="6158" width="5.28515625" style="290" customWidth="1"/>
    <col min="6159" max="6164" width="0" style="290" hidden="1" customWidth="1"/>
    <col min="6165" max="6400" width="9.140625" style="290"/>
    <col min="6401" max="6401" width="5.5703125" style="290" customWidth="1"/>
    <col min="6402" max="6402" width="4.42578125" style="290" customWidth="1"/>
    <col min="6403" max="6403" width="4.7109375" style="290" customWidth="1"/>
    <col min="6404" max="6404" width="12.7109375" style="290" customWidth="1"/>
    <col min="6405" max="6405" width="55.5703125" style="290" customWidth="1"/>
    <col min="6406" max="6406" width="4.7109375" style="290" customWidth="1"/>
    <col min="6407" max="6407" width="9.85546875" style="290" customWidth="1"/>
    <col min="6408" max="6408" width="9.7109375" style="290" customWidth="1"/>
    <col min="6409" max="6409" width="13.5703125" style="290" customWidth="1"/>
    <col min="6410" max="6413" width="0" style="290" hidden="1" customWidth="1"/>
    <col min="6414" max="6414" width="5.28515625" style="290" customWidth="1"/>
    <col min="6415" max="6420" width="0" style="290" hidden="1" customWidth="1"/>
    <col min="6421" max="6656" width="9.140625" style="290"/>
    <col min="6657" max="6657" width="5.5703125" style="290" customWidth="1"/>
    <col min="6658" max="6658" width="4.42578125" style="290" customWidth="1"/>
    <col min="6659" max="6659" width="4.7109375" style="290" customWidth="1"/>
    <col min="6660" max="6660" width="12.7109375" style="290" customWidth="1"/>
    <col min="6661" max="6661" width="55.5703125" style="290" customWidth="1"/>
    <col min="6662" max="6662" width="4.7109375" style="290" customWidth="1"/>
    <col min="6663" max="6663" width="9.85546875" style="290" customWidth="1"/>
    <col min="6664" max="6664" width="9.7109375" style="290" customWidth="1"/>
    <col min="6665" max="6665" width="13.5703125" style="290" customWidth="1"/>
    <col min="6666" max="6669" width="0" style="290" hidden="1" customWidth="1"/>
    <col min="6670" max="6670" width="5.28515625" style="290" customWidth="1"/>
    <col min="6671" max="6676" width="0" style="290" hidden="1" customWidth="1"/>
    <col min="6677" max="6912" width="9.140625" style="290"/>
    <col min="6913" max="6913" width="5.5703125" style="290" customWidth="1"/>
    <col min="6914" max="6914" width="4.42578125" style="290" customWidth="1"/>
    <col min="6915" max="6915" width="4.7109375" style="290" customWidth="1"/>
    <col min="6916" max="6916" width="12.7109375" style="290" customWidth="1"/>
    <col min="6917" max="6917" width="55.5703125" style="290" customWidth="1"/>
    <col min="6918" max="6918" width="4.7109375" style="290" customWidth="1"/>
    <col min="6919" max="6919" width="9.85546875" style="290" customWidth="1"/>
    <col min="6920" max="6920" width="9.7109375" style="290" customWidth="1"/>
    <col min="6921" max="6921" width="13.5703125" style="290" customWidth="1"/>
    <col min="6922" max="6925" width="0" style="290" hidden="1" customWidth="1"/>
    <col min="6926" max="6926" width="5.28515625" style="290" customWidth="1"/>
    <col min="6927" max="6932" width="0" style="290" hidden="1" customWidth="1"/>
    <col min="6933" max="7168" width="9.140625" style="290"/>
    <col min="7169" max="7169" width="5.5703125" style="290" customWidth="1"/>
    <col min="7170" max="7170" width="4.42578125" style="290" customWidth="1"/>
    <col min="7171" max="7171" width="4.7109375" style="290" customWidth="1"/>
    <col min="7172" max="7172" width="12.7109375" style="290" customWidth="1"/>
    <col min="7173" max="7173" width="55.5703125" style="290" customWidth="1"/>
    <col min="7174" max="7174" width="4.7109375" style="290" customWidth="1"/>
    <col min="7175" max="7175" width="9.85546875" style="290" customWidth="1"/>
    <col min="7176" max="7176" width="9.7109375" style="290" customWidth="1"/>
    <col min="7177" max="7177" width="13.5703125" style="290" customWidth="1"/>
    <col min="7178" max="7181" width="0" style="290" hidden="1" customWidth="1"/>
    <col min="7182" max="7182" width="5.28515625" style="290" customWidth="1"/>
    <col min="7183" max="7188" width="0" style="290" hidden="1" customWidth="1"/>
    <col min="7189" max="7424" width="9.140625" style="290"/>
    <col min="7425" max="7425" width="5.5703125" style="290" customWidth="1"/>
    <col min="7426" max="7426" width="4.42578125" style="290" customWidth="1"/>
    <col min="7427" max="7427" width="4.7109375" style="290" customWidth="1"/>
    <col min="7428" max="7428" width="12.7109375" style="290" customWidth="1"/>
    <col min="7429" max="7429" width="55.5703125" style="290" customWidth="1"/>
    <col min="7430" max="7430" width="4.7109375" style="290" customWidth="1"/>
    <col min="7431" max="7431" width="9.85546875" style="290" customWidth="1"/>
    <col min="7432" max="7432" width="9.7109375" style="290" customWidth="1"/>
    <col min="7433" max="7433" width="13.5703125" style="290" customWidth="1"/>
    <col min="7434" max="7437" width="0" style="290" hidden="1" customWidth="1"/>
    <col min="7438" max="7438" width="5.28515625" style="290" customWidth="1"/>
    <col min="7439" max="7444" width="0" style="290" hidden="1" customWidth="1"/>
    <col min="7445" max="7680" width="9.140625" style="290"/>
    <col min="7681" max="7681" width="5.5703125" style="290" customWidth="1"/>
    <col min="7682" max="7682" width="4.42578125" style="290" customWidth="1"/>
    <col min="7683" max="7683" width="4.7109375" style="290" customWidth="1"/>
    <col min="7684" max="7684" width="12.7109375" style="290" customWidth="1"/>
    <col min="7685" max="7685" width="55.5703125" style="290" customWidth="1"/>
    <col min="7686" max="7686" width="4.7109375" style="290" customWidth="1"/>
    <col min="7687" max="7687" width="9.85546875" style="290" customWidth="1"/>
    <col min="7688" max="7688" width="9.7109375" style="290" customWidth="1"/>
    <col min="7689" max="7689" width="13.5703125" style="290" customWidth="1"/>
    <col min="7690" max="7693" width="0" style="290" hidden="1" customWidth="1"/>
    <col min="7694" max="7694" width="5.28515625" style="290" customWidth="1"/>
    <col min="7695" max="7700" width="0" style="290" hidden="1" customWidth="1"/>
    <col min="7701" max="7936" width="9.140625" style="290"/>
    <col min="7937" max="7937" width="5.5703125" style="290" customWidth="1"/>
    <col min="7938" max="7938" width="4.42578125" style="290" customWidth="1"/>
    <col min="7939" max="7939" width="4.7109375" style="290" customWidth="1"/>
    <col min="7940" max="7940" width="12.7109375" style="290" customWidth="1"/>
    <col min="7941" max="7941" width="55.5703125" style="290" customWidth="1"/>
    <col min="7942" max="7942" width="4.7109375" style="290" customWidth="1"/>
    <col min="7943" max="7943" width="9.85546875" style="290" customWidth="1"/>
    <col min="7944" max="7944" width="9.7109375" style="290" customWidth="1"/>
    <col min="7945" max="7945" width="13.5703125" style="290" customWidth="1"/>
    <col min="7946" max="7949" width="0" style="290" hidden="1" customWidth="1"/>
    <col min="7950" max="7950" width="5.28515625" style="290" customWidth="1"/>
    <col min="7951" max="7956" width="0" style="290" hidden="1" customWidth="1"/>
    <col min="7957" max="8192" width="9.140625" style="290"/>
    <col min="8193" max="8193" width="5.5703125" style="290" customWidth="1"/>
    <col min="8194" max="8194" width="4.42578125" style="290" customWidth="1"/>
    <col min="8195" max="8195" width="4.7109375" style="290" customWidth="1"/>
    <col min="8196" max="8196" width="12.7109375" style="290" customWidth="1"/>
    <col min="8197" max="8197" width="55.5703125" style="290" customWidth="1"/>
    <col min="8198" max="8198" width="4.7109375" style="290" customWidth="1"/>
    <col min="8199" max="8199" width="9.85546875" style="290" customWidth="1"/>
    <col min="8200" max="8200" width="9.7109375" style="290" customWidth="1"/>
    <col min="8201" max="8201" width="13.5703125" style="290" customWidth="1"/>
    <col min="8202" max="8205" width="0" style="290" hidden="1" customWidth="1"/>
    <col min="8206" max="8206" width="5.28515625" style="290" customWidth="1"/>
    <col min="8207" max="8212" width="0" style="290" hidden="1" customWidth="1"/>
    <col min="8213" max="8448" width="9.140625" style="290"/>
    <col min="8449" max="8449" width="5.5703125" style="290" customWidth="1"/>
    <col min="8450" max="8450" width="4.42578125" style="290" customWidth="1"/>
    <col min="8451" max="8451" width="4.7109375" style="290" customWidth="1"/>
    <col min="8452" max="8452" width="12.7109375" style="290" customWidth="1"/>
    <col min="8453" max="8453" width="55.5703125" style="290" customWidth="1"/>
    <col min="8454" max="8454" width="4.7109375" style="290" customWidth="1"/>
    <col min="8455" max="8455" width="9.85546875" style="290" customWidth="1"/>
    <col min="8456" max="8456" width="9.7109375" style="290" customWidth="1"/>
    <col min="8457" max="8457" width="13.5703125" style="290" customWidth="1"/>
    <col min="8458" max="8461" width="0" style="290" hidden="1" customWidth="1"/>
    <col min="8462" max="8462" width="5.28515625" style="290" customWidth="1"/>
    <col min="8463" max="8468" width="0" style="290" hidden="1" customWidth="1"/>
    <col min="8469" max="8704" width="9.140625" style="290"/>
    <col min="8705" max="8705" width="5.5703125" style="290" customWidth="1"/>
    <col min="8706" max="8706" width="4.42578125" style="290" customWidth="1"/>
    <col min="8707" max="8707" width="4.7109375" style="290" customWidth="1"/>
    <col min="8708" max="8708" width="12.7109375" style="290" customWidth="1"/>
    <col min="8709" max="8709" width="55.5703125" style="290" customWidth="1"/>
    <col min="8710" max="8710" width="4.7109375" style="290" customWidth="1"/>
    <col min="8711" max="8711" width="9.85546875" style="290" customWidth="1"/>
    <col min="8712" max="8712" width="9.7109375" style="290" customWidth="1"/>
    <col min="8713" max="8713" width="13.5703125" style="290" customWidth="1"/>
    <col min="8714" max="8717" width="0" style="290" hidden="1" customWidth="1"/>
    <col min="8718" max="8718" width="5.28515625" style="290" customWidth="1"/>
    <col min="8719" max="8724" width="0" style="290" hidden="1" customWidth="1"/>
    <col min="8725" max="8960" width="9.140625" style="290"/>
    <col min="8961" max="8961" width="5.5703125" style="290" customWidth="1"/>
    <col min="8962" max="8962" width="4.42578125" style="290" customWidth="1"/>
    <col min="8963" max="8963" width="4.7109375" style="290" customWidth="1"/>
    <col min="8964" max="8964" width="12.7109375" style="290" customWidth="1"/>
    <col min="8965" max="8965" width="55.5703125" style="290" customWidth="1"/>
    <col min="8966" max="8966" width="4.7109375" style="290" customWidth="1"/>
    <col min="8967" max="8967" width="9.85546875" style="290" customWidth="1"/>
    <col min="8968" max="8968" width="9.7109375" style="290" customWidth="1"/>
    <col min="8969" max="8969" width="13.5703125" style="290" customWidth="1"/>
    <col min="8970" max="8973" width="0" style="290" hidden="1" customWidth="1"/>
    <col min="8974" max="8974" width="5.28515625" style="290" customWidth="1"/>
    <col min="8975" max="8980" width="0" style="290" hidden="1" customWidth="1"/>
    <col min="8981" max="9216" width="9.140625" style="290"/>
    <col min="9217" max="9217" width="5.5703125" style="290" customWidth="1"/>
    <col min="9218" max="9218" width="4.42578125" style="290" customWidth="1"/>
    <col min="9219" max="9219" width="4.7109375" style="290" customWidth="1"/>
    <col min="9220" max="9220" width="12.7109375" style="290" customWidth="1"/>
    <col min="9221" max="9221" width="55.5703125" style="290" customWidth="1"/>
    <col min="9222" max="9222" width="4.7109375" style="290" customWidth="1"/>
    <col min="9223" max="9223" width="9.85546875" style="290" customWidth="1"/>
    <col min="9224" max="9224" width="9.7109375" style="290" customWidth="1"/>
    <col min="9225" max="9225" width="13.5703125" style="290" customWidth="1"/>
    <col min="9226" max="9229" width="0" style="290" hidden="1" customWidth="1"/>
    <col min="9230" max="9230" width="5.28515625" style="290" customWidth="1"/>
    <col min="9231" max="9236" width="0" style="290" hidden="1" customWidth="1"/>
    <col min="9237" max="9472" width="9.140625" style="290"/>
    <col min="9473" max="9473" width="5.5703125" style="290" customWidth="1"/>
    <col min="9474" max="9474" width="4.42578125" style="290" customWidth="1"/>
    <col min="9475" max="9475" width="4.7109375" style="290" customWidth="1"/>
    <col min="9476" max="9476" width="12.7109375" style="290" customWidth="1"/>
    <col min="9477" max="9477" width="55.5703125" style="290" customWidth="1"/>
    <col min="9478" max="9478" width="4.7109375" style="290" customWidth="1"/>
    <col min="9479" max="9479" width="9.85546875" style="290" customWidth="1"/>
    <col min="9480" max="9480" width="9.7109375" style="290" customWidth="1"/>
    <col min="9481" max="9481" width="13.5703125" style="290" customWidth="1"/>
    <col min="9482" max="9485" width="0" style="290" hidden="1" customWidth="1"/>
    <col min="9486" max="9486" width="5.28515625" style="290" customWidth="1"/>
    <col min="9487" max="9492" width="0" style="290" hidden="1" customWidth="1"/>
    <col min="9493" max="9728" width="9.140625" style="290"/>
    <col min="9729" max="9729" width="5.5703125" style="290" customWidth="1"/>
    <col min="9730" max="9730" width="4.42578125" style="290" customWidth="1"/>
    <col min="9731" max="9731" width="4.7109375" style="290" customWidth="1"/>
    <col min="9732" max="9732" width="12.7109375" style="290" customWidth="1"/>
    <col min="9733" max="9733" width="55.5703125" style="290" customWidth="1"/>
    <col min="9734" max="9734" width="4.7109375" style="290" customWidth="1"/>
    <col min="9735" max="9735" width="9.85546875" style="290" customWidth="1"/>
    <col min="9736" max="9736" width="9.7109375" style="290" customWidth="1"/>
    <col min="9737" max="9737" width="13.5703125" style="290" customWidth="1"/>
    <col min="9738" max="9741" width="0" style="290" hidden="1" customWidth="1"/>
    <col min="9742" max="9742" width="5.28515625" style="290" customWidth="1"/>
    <col min="9743" max="9748" width="0" style="290" hidden="1" customWidth="1"/>
    <col min="9749" max="9984" width="9.140625" style="290"/>
    <col min="9985" max="9985" width="5.5703125" style="290" customWidth="1"/>
    <col min="9986" max="9986" width="4.42578125" style="290" customWidth="1"/>
    <col min="9987" max="9987" width="4.7109375" style="290" customWidth="1"/>
    <col min="9988" max="9988" width="12.7109375" style="290" customWidth="1"/>
    <col min="9989" max="9989" width="55.5703125" style="290" customWidth="1"/>
    <col min="9990" max="9990" width="4.7109375" style="290" customWidth="1"/>
    <col min="9991" max="9991" width="9.85546875" style="290" customWidth="1"/>
    <col min="9992" max="9992" width="9.7109375" style="290" customWidth="1"/>
    <col min="9993" max="9993" width="13.5703125" style="290" customWidth="1"/>
    <col min="9994" max="9997" width="0" style="290" hidden="1" customWidth="1"/>
    <col min="9998" max="9998" width="5.28515625" style="290" customWidth="1"/>
    <col min="9999" max="10004" width="0" style="290" hidden="1" customWidth="1"/>
    <col min="10005" max="10240" width="9.140625" style="290"/>
    <col min="10241" max="10241" width="5.5703125" style="290" customWidth="1"/>
    <col min="10242" max="10242" width="4.42578125" style="290" customWidth="1"/>
    <col min="10243" max="10243" width="4.7109375" style="290" customWidth="1"/>
    <col min="10244" max="10244" width="12.7109375" style="290" customWidth="1"/>
    <col min="10245" max="10245" width="55.5703125" style="290" customWidth="1"/>
    <col min="10246" max="10246" width="4.7109375" style="290" customWidth="1"/>
    <col min="10247" max="10247" width="9.85546875" style="290" customWidth="1"/>
    <col min="10248" max="10248" width="9.7109375" style="290" customWidth="1"/>
    <col min="10249" max="10249" width="13.5703125" style="290" customWidth="1"/>
    <col min="10250" max="10253" width="0" style="290" hidden="1" customWidth="1"/>
    <col min="10254" max="10254" width="5.28515625" style="290" customWidth="1"/>
    <col min="10255" max="10260" width="0" style="290" hidden="1" customWidth="1"/>
    <col min="10261" max="10496" width="9.140625" style="290"/>
    <col min="10497" max="10497" width="5.5703125" style="290" customWidth="1"/>
    <col min="10498" max="10498" width="4.42578125" style="290" customWidth="1"/>
    <col min="10499" max="10499" width="4.7109375" style="290" customWidth="1"/>
    <col min="10500" max="10500" width="12.7109375" style="290" customWidth="1"/>
    <col min="10501" max="10501" width="55.5703125" style="290" customWidth="1"/>
    <col min="10502" max="10502" width="4.7109375" style="290" customWidth="1"/>
    <col min="10503" max="10503" width="9.85546875" style="290" customWidth="1"/>
    <col min="10504" max="10504" width="9.7109375" style="290" customWidth="1"/>
    <col min="10505" max="10505" width="13.5703125" style="290" customWidth="1"/>
    <col min="10506" max="10509" width="0" style="290" hidden="1" customWidth="1"/>
    <col min="10510" max="10510" width="5.28515625" style="290" customWidth="1"/>
    <col min="10511" max="10516" width="0" style="290" hidden="1" customWidth="1"/>
    <col min="10517" max="10752" width="9.140625" style="290"/>
    <col min="10753" max="10753" width="5.5703125" style="290" customWidth="1"/>
    <col min="10754" max="10754" width="4.42578125" style="290" customWidth="1"/>
    <col min="10755" max="10755" width="4.7109375" style="290" customWidth="1"/>
    <col min="10756" max="10756" width="12.7109375" style="290" customWidth="1"/>
    <col min="10757" max="10757" width="55.5703125" style="290" customWidth="1"/>
    <col min="10758" max="10758" width="4.7109375" style="290" customWidth="1"/>
    <col min="10759" max="10759" width="9.85546875" style="290" customWidth="1"/>
    <col min="10760" max="10760" width="9.7109375" style="290" customWidth="1"/>
    <col min="10761" max="10761" width="13.5703125" style="290" customWidth="1"/>
    <col min="10762" max="10765" width="0" style="290" hidden="1" customWidth="1"/>
    <col min="10766" max="10766" width="5.28515625" style="290" customWidth="1"/>
    <col min="10767" max="10772" width="0" style="290" hidden="1" customWidth="1"/>
    <col min="10773" max="11008" width="9.140625" style="290"/>
    <col min="11009" max="11009" width="5.5703125" style="290" customWidth="1"/>
    <col min="11010" max="11010" width="4.42578125" style="290" customWidth="1"/>
    <col min="11011" max="11011" width="4.7109375" style="290" customWidth="1"/>
    <col min="11012" max="11012" width="12.7109375" style="290" customWidth="1"/>
    <col min="11013" max="11013" width="55.5703125" style="290" customWidth="1"/>
    <col min="11014" max="11014" width="4.7109375" style="290" customWidth="1"/>
    <col min="11015" max="11015" width="9.85546875" style="290" customWidth="1"/>
    <col min="11016" max="11016" width="9.7109375" style="290" customWidth="1"/>
    <col min="11017" max="11017" width="13.5703125" style="290" customWidth="1"/>
    <col min="11018" max="11021" width="0" style="290" hidden="1" customWidth="1"/>
    <col min="11022" max="11022" width="5.28515625" style="290" customWidth="1"/>
    <col min="11023" max="11028" width="0" style="290" hidden="1" customWidth="1"/>
    <col min="11029" max="11264" width="9.140625" style="290"/>
    <col min="11265" max="11265" width="5.5703125" style="290" customWidth="1"/>
    <col min="11266" max="11266" width="4.42578125" style="290" customWidth="1"/>
    <col min="11267" max="11267" width="4.7109375" style="290" customWidth="1"/>
    <col min="11268" max="11268" width="12.7109375" style="290" customWidth="1"/>
    <col min="11269" max="11269" width="55.5703125" style="290" customWidth="1"/>
    <col min="11270" max="11270" width="4.7109375" style="290" customWidth="1"/>
    <col min="11271" max="11271" width="9.85546875" style="290" customWidth="1"/>
    <col min="11272" max="11272" width="9.7109375" style="290" customWidth="1"/>
    <col min="11273" max="11273" width="13.5703125" style="290" customWidth="1"/>
    <col min="11274" max="11277" width="0" style="290" hidden="1" customWidth="1"/>
    <col min="11278" max="11278" width="5.28515625" style="290" customWidth="1"/>
    <col min="11279" max="11284" width="0" style="290" hidden="1" customWidth="1"/>
    <col min="11285" max="11520" width="9.140625" style="290"/>
    <col min="11521" max="11521" width="5.5703125" style="290" customWidth="1"/>
    <col min="11522" max="11522" width="4.42578125" style="290" customWidth="1"/>
    <col min="11523" max="11523" width="4.7109375" style="290" customWidth="1"/>
    <col min="11524" max="11524" width="12.7109375" style="290" customWidth="1"/>
    <col min="11525" max="11525" width="55.5703125" style="290" customWidth="1"/>
    <col min="11526" max="11526" width="4.7109375" style="290" customWidth="1"/>
    <col min="11527" max="11527" width="9.85546875" style="290" customWidth="1"/>
    <col min="11528" max="11528" width="9.7109375" style="290" customWidth="1"/>
    <col min="11529" max="11529" width="13.5703125" style="290" customWidth="1"/>
    <col min="11530" max="11533" width="0" style="290" hidden="1" customWidth="1"/>
    <col min="11534" max="11534" width="5.28515625" style="290" customWidth="1"/>
    <col min="11535" max="11540" width="0" style="290" hidden="1" customWidth="1"/>
    <col min="11541" max="11776" width="9.140625" style="290"/>
    <col min="11777" max="11777" width="5.5703125" style="290" customWidth="1"/>
    <col min="11778" max="11778" width="4.42578125" style="290" customWidth="1"/>
    <col min="11779" max="11779" width="4.7109375" style="290" customWidth="1"/>
    <col min="11780" max="11780" width="12.7109375" style="290" customWidth="1"/>
    <col min="11781" max="11781" width="55.5703125" style="290" customWidth="1"/>
    <col min="11782" max="11782" width="4.7109375" style="290" customWidth="1"/>
    <col min="11783" max="11783" width="9.85546875" style="290" customWidth="1"/>
    <col min="11784" max="11784" width="9.7109375" style="290" customWidth="1"/>
    <col min="11785" max="11785" width="13.5703125" style="290" customWidth="1"/>
    <col min="11786" max="11789" width="0" style="290" hidden="1" customWidth="1"/>
    <col min="11790" max="11790" width="5.28515625" style="290" customWidth="1"/>
    <col min="11791" max="11796" width="0" style="290" hidden="1" customWidth="1"/>
    <col min="11797" max="12032" width="9.140625" style="290"/>
    <col min="12033" max="12033" width="5.5703125" style="290" customWidth="1"/>
    <col min="12034" max="12034" width="4.42578125" style="290" customWidth="1"/>
    <col min="12035" max="12035" width="4.7109375" style="290" customWidth="1"/>
    <col min="12036" max="12036" width="12.7109375" style="290" customWidth="1"/>
    <col min="12037" max="12037" width="55.5703125" style="290" customWidth="1"/>
    <col min="12038" max="12038" width="4.7109375" style="290" customWidth="1"/>
    <col min="12039" max="12039" width="9.85546875" style="290" customWidth="1"/>
    <col min="12040" max="12040" width="9.7109375" style="290" customWidth="1"/>
    <col min="12041" max="12041" width="13.5703125" style="290" customWidth="1"/>
    <col min="12042" max="12045" width="0" style="290" hidden="1" customWidth="1"/>
    <col min="12046" max="12046" width="5.28515625" style="290" customWidth="1"/>
    <col min="12047" max="12052" width="0" style="290" hidden="1" customWidth="1"/>
    <col min="12053" max="12288" width="9.140625" style="290"/>
    <col min="12289" max="12289" width="5.5703125" style="290" customWidth="1"/>
    <col min="12290" max="12290" width="4.42578125" style="290" customWidth="1"/>
    <col min="12291" max="12291" width="4.7109375" style="290" customWidth="1"/>
    <col min="12292" max="12292" width="12.7109375" style="290" customWidth="1"/>
    <col min="12293" max="12293" width="55.5703125" style="290" customWidth="1"/>
    <col min="12294" max="12294" width="4.7109375" style="290" customWidth="1"/>
    <col min="12295" max="12295" width="9.85546875" style="290" customWidth="1"/>
    <col min="12296" max="12296" width="9.7109375" style="290" customWidth="1"/>
    <col min="12297" max="12297" width="13.5703125" style="290" customWidth="1"/>
    <col min="12298" max="12301" width="0" style="290" hidden="1" customWidth="1"/>
    <col min="12302" max="12302" width="5.28515625" style="290" customWidth="1"/>
    <col min="12303" max="12308" width="0" style="290" hidden="1" customWidth="1"/>
    <col min="12309" max="12544" width="9.140625" style="290"/>
    <col min="12545" max="12545" width="5.5703125" style="290" customWidth="1"/>
    <col min="12546" max="12546" width="4.42578125" style="290" customWidth="1"/>
    <col min="12547" max="12547" width="4.7109375" style="290" customWidth="1"/>
    <col min="12548" max="12548" width="12.7109375" style="290" customWidth="1"/>
    <col min="12549" max="12549" width="55.5703125" style="290" customWidth="1"/>
    <col min="12550" max="12550" width="4.7109375" style="290" customWidth="1"/>
    <col min="12551" max="12551" width="9.85546875" style="290" customWidth="1"/>
    <col min="12552" max="12552" width="9.7109375" style="290" customWidth="1"/>
    <col min="12553" max="12553" width="13.5703125" style="290" customWidth="1"/>
    <col min="12554" max="12557" width="0" style="290" hidden="1" customWidth="1"/>
    <col min="12558" max="12558" width="5.28515625" style="290" customWidth="1"/>
    <col min="12559" max="12564" width="0" style="290" hidden="1" customWidth="1"/>
    <col min="12565" max="12800" width="9.140625" style="290"/>
    <col min="12801" max="12801" width="5.5703125" style="290" customWidth="1"/>
    <col min="12802" max="12802" width="4.42578125" style="290" customWidth="1"/>
    <col min="12803" max="12803" width="4.7109375" style="290" customWidth="1"/>
    <col min="12804" max="12804" width="12.7109375" style="290" customWidth="1"/>
    <col min="12805" max="12805" width="55.5703125" style="290" customWidth="1"/>
    <col min="12806" max="12806" width="4.7109375" style="290" customWidth="1"/>
    <col min="12807" max="12807" width="9.85546875" style="290" customWidth="1"/>
    <col min="12808" max="12808" width="9.7109375" style="290" customWidth="1"/>
    <col min="12809" max="12809" width="13.5703125" style="290" customWidth="1"/>
    <col min="12810" max="12813" width="0" style="290" hidden="1" customWidth="1"/>
    <col min="12814" max="12814" width="5.28515625" style="290" customWidth="1"/>
    <col min="12815" max="12820" width="0" style="290" hidden="1" customWidth="1"/>
    <col min="12821" max="13056" width="9.140625" style="290"/>
    <col min="13057" max="13057" width="5.5703125" style="290" customWidth="1"/>
    <col min="13058" max="13058" width="4.42578125" style="290" customWidth="1"/>
    <col min="13059" max="13059" width="4.7109375" style="290" customWidth="1"/>
    <col min="13060" max="13060" width="12.7109375" style="290" customWidth="1"/>
    <col min="13061" max="13061" width="55.5703125" style="290" customWidth="1"/>
    <col min="13062" max="13062" width="4.7109375" style="290" customWidth="1"/>
    <col min="13063" max="13063" width="9.85546875" style="290" customWidth="1"/>
    <col min="13064" max="13064" width="9.7109375" style="290" customWidth="1"/>
    <col min="13065" max="13065" width="13.5703125" style="290" customWidth="1"/>
    <col min="13066" max="13069" width="0" style="290" hidden="1" customWidth="1"/>
    <col min="13070" max="13070" width="5.28515625" style="290" customWidth="1"/>
    <col min="13071" max="13076" width="0" style="290" hidden="1" customWidth="1"/>
    <col min="13077" max="13312" width="9.140625" style="290"/>
    <col min="13313" max="13313" width="5.5703125" style="290" customWidth="1"/>
    <col min="13314" max="13314" width="4.42578125" style="290" customWidth="1"/>
    <col min="13315" max="13315" width="4.7109375" style="290" customWidth="1"/>
    <col min="13316" max="13316" width="12.7109375" style="290" customWidth="1"/>
    <col min="13317" max="13317" width="55.5703125" style="290" customWidth="1"/>
    <col min="13318" max="13318" width="4.7109375" style="290" customWidth="1"/>
    <col min="13319" max="13319" width="9.85546875" style="290" customWidth="1"/>
    <col min="13320" max="13320" width="9.7109375" style="290" customWidth="1"/>
    <col min="13321" max="13321" width="13.5703125" style="290" customWidth="1"/>
    <col min="13322" max="13325" width="0" style="290" hidden="1" customWidth="1"/>
    <col min="13326" max="13326" width="5.28515625" style="290" customWidth="1"/>
    <col min="13327" max="13332" width="0" style="290" hidden="1" customWidth="1"/>
    <col min="13333" max="13568" width="9.140625" style="290"/>
    <col min="13569" max="13569" width="5.5703125" style="290" customWidth="1"/>
    <col min="13570" max="13570" width="4.42578125" style="290" customWidth="1"/>
    <col min="13571" max="13571" width="4.7109375" style="290" customWidth="1"/>
    <col min="13572" max="13572" width="12.7109375" style="290" customWidth="1"/>
    <col min="13573" max="13573" width="55.5703125" style="290" customWidth="1"/>
    <col min="13574" max="13574" width="4.7109375" style="290" customWidth="1"/>
    <col min="13575" max="13575" width="9.85546875" style="290" customWidth="1"/>
    <col min="13576" max="13576" width="9.7109375" style="290" customWidth="1"/>
    <col min="13577" max="13577" width="13.5703125" style="290" customWidth="1"/>
    <col min="13578" max="13581" width="0" style="290" hidden="1" customWidth="1"/>
    <col min="13582" max="13582" width="5.28515625" style="290" customWidth="1"/>
    <col min="13583" max="13588" width="0" style="290" hidden="1" customWidth="1"/>
    <col min="13589" max="13824" width="9.140625" style="290"/>
    <col min="13825" max="13825" width="5.5703125" style="290" customWidth="1"/>
    <col min="13826" max="13826" width="4.42578125" style="290" customWidth="1"/>
    <col min="13827" max="13827" width="4.7109375" style="290" customWidth="1"/>
    <col min="13828" max="13828" width="12.7109375" style="290" customWidth="1"/>
    <col min="13829" max="13829" width="55.5703125" style="290" customWidth="1"/>
    <col min="13830" max="13830" width="4.7109375" style="290" customWidth="1"/>
    <col min="13831" max="13831" width="9.85546875" style="290" customWidth="1"/>
    <col min="13832" max="13832" width="9.7109375" style="290" customWidth="1"/>
    <col min="13833" max="13833" width="13.5703125" style="290" customWidth="1"/>
    <col min="13834" max="13837" width="0" style="290" hidden="1" customWidth="1"/>
    <col min="13838" max="13838" width="5.28515625" style="290" customWidth="1"/>
    <col min="13839" max="13844" width="0" style="290" hidden="1" customWidth="1"/>
    <col min="13845" max="14080" width="9.140625" style="290"/>
    <col min="14081" max="14081" width="5.5703125" style="290" customWidth="1"/>
    <col min="14082" max="14082" width="4.42578125" style="290" customWidth="1"/>
    <col min="14083" max="14083" width="4.7109375" style="290" customWidth="1"/>
    <col min="14084" max="14084" width="12.7109375" style="290" customWidth="1"/>
    <col min="14085" max="14085" width="55.5703125" style="290" customWidth="1"/>
    <col min="14086" max="14086" width="4.7109375" style="290" customWidth="1"/>
    <col min="14087" max="14087" width="9.85546875" style="290" customWidth="1"/>
    <col min="14088" max="14088" width="9.7109375" style="290" customWidth="1"/>
    <col min="14089" max="14089" width="13.5703125" style="290" customWidth="1"/>
    <col min="14090" max="14093" width="0" style="290" hidden="1" customWidth="1"/>
    <col min="14094" max="14094" width="5.28515625" style="290" customWidth="1"/>
    <col min="14095" max="14100" width="0" style="290" hidden="1" customWidth="1"/>
    <col min="14101" max="14336" width="9.140625" style="290"/>
    <col min="14337" max="14337" width="5.5703125" style="290" customWidth="1"/>
    <col min="14338" max="14338" width="4.42578125" style="290" customWidth="1"/>
    <col min="14339" max="14339" width="4.7109375" style="290" customWidth="1"/>
    <col min="14340" max="14340" width="12.7109375" style="290" customWidth="1"/>
    <col min="14341" max="14341" width="55.5703125" style="290" customWidth="1"/>
    <col min="14342" max="14342" width="4.7109375" style="290" customWidth="1"/>
    <col min="14343" max="14343" width="9.85546875" style="290" customWidth="1"/>
    <col min="14344" max="14344" width="9.7109375" style="290" customWidth="1"/>
    <col min="14345" max="14345" width="13.5703125" style="290" customWidth="1"/>
    <col min="14346" max="14349" width="0" style="290" hidden="1" customWidth="1"/>
    <col min="14350" max="14350" width="5.28515625" style="290" customWidth="1"/>
    <col min="14351" max="14356" width="0" style="290" hidden="1" customWidth="1"/>
    <col min="14357" max="14592" width="9.140625" style="290"/>
    <col min="14593" max="14593" width="5.5703125" style="290" customWidth="1"/>
    <col min="14594" max="14594" width="4.42578125" style="290" customWidth="1"/>
    <col min="14595" max="14595" width="4.7109375" style="290" customWidth="1"/>
    <col min="14596" max="14596" width="12.7109375" style="290" customWidth="1"/>
    <col min="14597" max="14597" width="55.5703125" style="290" customWidth="1"/>
    <col min="14598" max="14598" width="4.7109375" style="290" customWidth="1"/>
    <col min="14599" max="14599" width="9.85546875" style="290" customWidth="1"/>
    <col min="14600" max="14600" width="9.7109375" style="290" customWidth="1"/>
    <col min="14601" max="14601" width="13.5703125" style="290" customWidth="1"/>
    <col min="14602" max="14605" width="0" style="290" hidden="1" customWidth="1"/>
    <col min="14606" max="14606" width="5.28515625" style="290" customWidth="1"/>
    <col min="14607" max="14612" width="0" style="290" hidden="1" customWidth="1"/>
    <col min="14613" max="14848" width="9.140625" style="290"/>
    <col min="14849" max="14849" width="5.5703125" style="290" customWidth="1"/>
    <col min="14850" max="14850" width="4.42578125" style="290" customWidth="1"/>
    <col min="14851" max="14851" width="4.7109375" style="290" customWidth="1"/>
    <col min="14852" max="14852" width="12.7109375" style="290" customWidth="1"/>
    <col min="14853" max="14853" width="55.5703125" style="290" customWidth="1"/>
    <col min="14854" max="14854" width="4.7109375" style="290" customWidth="1"/>
    <col min="14855" max="14855" width="9.85546875" style="290" customWidth="1"/>
    <col min="14856" max="14856" width="9.7109375" style="290" customWidth="1"/>
    <col min="14857" max="14857" width="13.5703125" style="290" customWidth="1"/>
    <col min="14858" max="14861" width="0" style="290" hidden="1" customWidth="1"/>
    <col min="14862" max="14862" width="5.28515625" style="290" customWidth="1"/>
    <col min="14863" max="14868" width="0" style="290" hidden="1" customWidth="1"/>
    <col min="14869" max="15104" width="9.140625" style="290"/>
    <col min="15105" max="15105" width="5.5703125" style="290" customWidth="1"/>
    <col min="15106" max="15106" width="4.42578125" style="290" customWidth="1"/>
    <col min="15107" max="15107" width="4.7109375" style="290" customWidth="1"/>
    <col min="15108" max="15108" width="12.7109375" style="290" customWidth="1"/>
    <col min="15109" max="15109" width="55.5703125" style="290" customWidth="1"/>
    <col min="15110" max="15110" width="4.7109375" style="290" customWidth="1"/>
    <col min="15111" max="15111" width="9.85546875" style="290" customWidth="1"/>
    <col min="15112" max="15112" width="9.7109375" style="290" customWidth="1"/>
    <col min="15113" max="15113" width="13.5703125" style="290" customWidth="1"/>
    <col min="15114" max="15117" width="0" style="290" hidden="1" customWidth="1"/>
    <col min="15118" max="15118" width="5.28515625" style="290" customWidth="1"/>
    <col min="15119" max="15124" width="0" style="290" hidden="1" customWidth="1"/>
    <col min="15125" max="15360" width="9.140625" style="290"/>
    <col min="15361" max="15361" width="5.5703125" style="290" customWidth="1"/>
    <col min="15362" max="15362" width="4.42578125" style="290" customWidth="1"/>
    <col min="15363" max="15363" width="4.7109375" style="290" customWidth="1"/>
    <col min="15364" max="15364" width="12.7109375" style="290" customWidth="1"/>
    <col min="15365" max="15365" width="55.5703125" style="290" customWidth="1"/>
    <col min="15366" max="15366" width="4.7109375" style="290" customWidth="1"/>
    <col min="15367" max="15367" width="9.85546875" style="290" customWidth="1"/>
    <col min="15368" max="15368" width="9.7109375" style="290" customWidth="1"/>
    <col min="15369" max="15369" width="13.5703125" style="290" customWidth="1"/>
    <col min="15370" max="15373" width="0" style="290" hidden="1" customWidth="1"/>
    <col min="15374" max="15374" width="5.28515625" style="290" customWidth="1"/>
    <col min="15375" max="15380" width="0" style="290" hidden="1" customWidth="1"/>
    <col min="15381" max="15616" width="9.140625" style="290"/>
    <col min="15617" max="15617" width="5.5703125" style="290" customWidth="1"/>
    <col min="15618" max="15618" width="4.42578125" style="290" customWidth="1"/>
    <col min="15619" max="15619" width="4.7109375" style="290" customWidth="1"/>
    <col min="15620" max="15620" width="12.7109375" style="290" customWidth="1"/>
    <col min="15621" max="15621" width="55.5703125" style="290" customWidth="1"/>
    <col min="15622" max="15622" width="4.7109375" style="290" customWidth="1"/>
    <col min="15623" max="15623" width="9.85546875" style="290" customWidth="1"/>
    <col min="15624" max="15624" width="9.7109375" style="290" customWidth="1"/>
    <col min="15625" max="15625" width="13.5703125" style="290" customWidth="1"/>
    <col min="15626" max="15629" width="0" style="290" hidden="1" customWidth="1"/>
    <col min="15630" max="15630" width="5.28515625" style="290" customWidth="1"/>
    <col min="15631" max="15636" width="0" style="290" hidden="1" customWidth="1"/>
    <col min="15637" max="15872" width="9.140625" style="290"/>
    <col min="15873" max="15873" width="5.5703125" style="290" customWidth="1"/>
    <col min="15874" max="15874" width="4.42578125" style="290" customWidth="1"/>
    <col min="15875" max="15875" width="4.7109375" style="290" customWidth="1"/>
    <col min="15876" max="15876" width="12.7109375" style="290" customWidth="1"/>
    <col min="15877" max="15877" width="55.5703125" style="290" customWidth="1"/>
    <col min="15878" max="15878" width="4.7109375" style="290" customWidth="1"/>
    <col min="15879" max="15879" width="9.85546875" style="290" customWidth="1"/>
    <col min="15880" max="15880" width="9.7109375" style="290" customWidth="1"/>
    <col min="15881" max="15881" width="13.5703125" style="290" customWidth="1"/>
    <col min="15882" max="15885" width="0" style="290" hidden="1" customWidth="1"/>
    <col min="15886" max="15886" width="5.28515625" style="290" customWidth="1"/>
    <col min="15887" max="15892" width="0" style="290" hidden="1" customWidth="1"/>
    <col min="15893" max="16128" width="9.140625" style="290"/>
    <col min="16129" max="16129" width="5.5703125" style="290" customWidth="1"/>
    <col min="16130" max="16130" width="4.42578125" style="290" customWidth="1"/>
    <col min="16131" max="16131" width="4.7109375" style="290" customWidth="1"/>
    <col min="16132" max="16132" width="12.7109375" style="290" customWidth="1"/>
    <col min="16133" max="16133" width="55.5703125" style="290" customWidth="1"/>
    <col min="16134" max="16134" width="4.7109375" style="290" customWidth="1"/>
    <col min="16135" max="16135" width="9.85546875" style="290" customWidth="1"/>
    <col min="16136" max="16136" width="9.7109375" style="290" customWidth="1"/>
    <col min="16137" max="16137" width="13.5703125" style="290" customWidth="1"/>
    <col min="16138" max="16141" width="0" style="290" hidden="1" customWidth="1"/>
    <col min="16142" max="16142" width="5.28515625" style="290" customWidth="1"/>
    <col min="16143" max="16148" width="0" style="290" hidden="1" customWidth="1"/>
    <col min="16149" max="16384" width="9.140625" style="290"/>
  </cols>
  <sheetData>
    <row r="1" spans="1:21" ht="18" customHeight="1">
      <c r="A1" s="640" t="s">
        <v>134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320"/>
      <c r="P1" s="320"/>
      <c r="Q1" s="319"/>
      <c r="R1" s="319"/>
      <c r="S1" s="319"/>
      <c r="T1" s="319"/>
    </row>
    <row r="2" spans="1:21" ht="11.25" customHeight="1">
      <c r="A2" s="638" t="s">
        <v>125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320"/>
      <c r="P2" s="320"/>
      <c r="Q2" s="319"/>
      <c r="R2" s="319"/>
      <c r="S2" s="319"/>
      <c r="T2" s="319"/>
    </row>
    <row r="3" spans="1:21" ht="11.25" customHeight="1">
      <c r="A3" s="640" t="s">
        <v>631</v>
      </c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320"/>
      <c r="P3" s="320"/>
      <c r="Q3" s="319"/>
      <c r="R3" s="319"/>
      <c r="S3" s="319"/>
      <c r="T3" s="319"/>
    </row>
    <row r="4" spans="1:21" ht="11.25" customHeight="1">
      <c r="A4" s="638" t="s">
        <v>1763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320"/>
      <c r="P4" s="320"/>
      <c r="Q4" s="319"/>
      <c r="R4" s="319"/>
      <c r="S4" s="319"/>
      <c r="T4" s="319"/>
    </row>
    <row r="5" spans="1:21" ht="11.25" customHeight="1">
      <c r="A5" s="640" t="s">
        <v>632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320"/>
      <c r="P5" s="320"/>
      <c r="Q5" s="319"/>
      <c r="R5" s="319"/>
      <c r="S5" s="319"/>
      <c r="T5" s="319"/>
    </row>
    <row r="6" spans="1:21" ht="12" customHeight="1">
      <c r="A6" s="639" t="s">
        <v>794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320"/>
      <c r="P6" s="320"/>
      <c r="Q6" s="319"/>
      <c r="R6" s="319"/>
      <c r="S6" s="319"/>
      <c r="T6" s="319"/>
    </row>
    <row r="7" spans="1:21" ht="21.75" customHeight="1">
      <c r="A7" s="294" t="s">
        <v>1100</v>
      </c>
      <c r="B7" s="295" t="s">
        <v>1101</v>
      </c>
      <c r="C7" s="295" t="s">
        <v>1102</v>
      </c>
      <c r="D7" s="295" t="s">
        <v>1103</v>
      </c>
      <c r="E7" s="295" t="s">
        <v>135</v>
      </c>
      <c r="F7" s="295" t="s">
        <v>43</v>
      </c>
      <c r="G7" s="295" t="s">
        <v>1104</v>
      </c>
      <c r="H7" s="295" t="s">
        <v>1105</v>
      </c>
      <c r="I7" s="295" t="s">
        <v>1097</v>
      </c>
      <c r="J7" s="295" t="s">
        <v>137</v>
      </c>
      <c r="K7" s="295" t="s">
        <v>1098</v>
      </c>
      <c r="L7" s="295" t="s">
        <v>1106</v>
      </c>
      <c r="M7" s="295" t="s">
        <v>1107</v>
      </c>
      <c r="N7" s="295" t="s">
        <v>152</v>
      </c>
      <c r="O7" s="321" t="s">
        <v>1108</v>
      </c>
      <c r="P7" s="322" t="s">
        <v>1109</v>
      </c>
      <c r="Q7" s="295"/>
      <c r="R7" s="295"/>
      <c r="S7" s="295"/>
      <c r="T7" s="323" t="s">
        <v>14</v>
      </c>
      <c r="U7" s="324"/>
    </row>
    <row r="8" spans="1:21" ht="11.25" customHeight="1">
      <c r="A8" s="298">
        <v>1</v>
      </c>
      <c r="B8" s="299">
        <v>2</v>
      </c>
      <c r="C8" s="299">
        <v>3</v>
      </c>
      <c r="D8" s="299">
        <v>4</v>
      </c>
      <c r="E8" s="299">
        <v>5</v>
      </c>
      <c r="F8" s="299">
        <v>6</v>
      </c>
      <c r="G8" s="299">
        <v>7</v>
      </c>
      <c r="H8" s="299">
        <v>8</v>
      </c>
      <c r="I8" s="299">
        <v>9</v>
      </c>
      <c r="J8" s="299"/>
      <c r="K8" s="299"/>
      <c r="L8" s="299"/>
      <c r="M8" s="299"/>
      <c r="N8" s="299">
        <v>10</v>
      </c>
      <c r="O8" s="325">
        <v>11</v>
      </c>
      <c r="P8" s="326">
        <v>12</v>
      </c>
      <c r="Q8" s="299"/>
      <c r="R8" s="299"/>
      <c r="S8" s="299"/>
      <c r="T8" s="327">
        <v>11</v>
      </c>
      <c r="U8" s="324"/>
    </row>
    <row r="9" spans="1:21" s="306" customFormat="1" ht="12.75" customHeight="1">
      <c r="A9" s="328"/>
      <c r="B9" s="329" t="s">
        <v>1110</v>
      </c>
      <c r="C9" s="328"/>
      <c r="D9" s="328" t="s">
        <v>29</v>
      </c>
      <c r="E9" s="328" t="s">
        <v>1111</v>
      </c>
      <c r="F9" s="328"/>
      <c r="G9" s="328"/>
      <c r="H9" s="328"/>
      <c r="I9" s="330">
        <f>I10+I18+I41+I61+I66</f>
        <v>0</v>
      </c>
      <c r="J9" s="328"/>
      <c r="K9" s="331">
        <f>K10+K18+K41+K61+K66</f>
        <v>3.21372386</v>
      </c>
      <c r="L9" s="328"/>
      <c r="M9" s="331">
        <f>M10+M18+M41+M61+M66</f>
        <v>1.3017129999999999</v>
      </c>
      <c r="N9" s="328"/>
      <c r="P9" s="303" t="s">
        <v>1112</v>
      </c>
    </row>
    <row r="10" spans="1:21" s="306" customFormat="1" ht="12.75" customHeight="1">
      <c r="B10" s="307" t="s">
        <v>1110</v>
      </c>
      <c r="D10" s="308" t="s">
        <v>38</v>
      </c>
      <c r="E10" s="308" t="s">
        <v>39</v>
      </c>
      <c r="I10" s="309">
        <f>I11</f>
        <v>0</v>
      </c>
      <c r="K10" s="310">
        <f>K11</f>
        <v>1.3608024999999999</v>
      </c>
      <c r="M10" s="310">
        <f>M11</f>
        <v>0</v>
      </c>
      <c r="P10" s="308" t="s">
        <v>35</v>
      </c>
    </row>
    <row r="11" spans="1:21" s="306" customFormat="1" ht="12.75" customHeight="1">
      <c r="B11" s="311" t="s">
        <v>1110</v>
      </c>
      <c r="D11" s="312" t="s">
        <v>1174</v>
      </c>
      <c r="E11" s="312" t="s">
        <v>1175</v>
      </c>
      <c r="I11" s="313">
        <f>SUM(I12:I17)</f>
        <v>0</v>
      </c>
      <c r="K11" s="314">
        <f>SUM(K12:K17)</f>
        <v>1.3608024999999999</v>
      </c>
      <c r="M11" s="314">
        <f>SUM(M12:M17)</f>
        <v>0</v>
      </c>
      <c r="P11" s="312" t="s">
        <v>1117</v>
      </c>
    </row>
    <row r="12" spans="1:21" s="340" customFormat="1" ht="24" customHeight="1">
      <c r="A12" s="332" t="s">
        <v>35</v>
      </c>
      <c r="B12" s="332" t="s">
        <v>1113</v>
      </c>
      <c r="C12" s="332" t="s">
        <v>1177</v>
      </c>
      <c r="D12" s="333" t="s">
        <v>1290</v>
      </c>
      <c r="E12" s="334" t="s">
        <v>1291</v>
      </c>
      <c r="F12" s="332" t="s">
        <v>46</v>
      </c>
      <c r="G12" s="335">
        <v>1</v>
      </c>
      <c r="H12" s="336"/>
      <c r="I12" s="336">
        <f>ROUND(G12*H12,2)</f>
        <v>0</v>
      </c>
      <c r="J12" s="337">
        <v>4.8430000000000001E-2</v>
      </c>
      <c r="K12" s="335">
        <f>G12*J12</f>
        <v>4.8430000000000001E-2</v>
      </c>
      <c r="L12" s="337">
        <v>0</v>
      </c>
      <c r="M12" s="335">
        <f>G12*L12</f>
        <v>0</v>
      </c>
      <c r="N12" s="338">
        <v>21</v>
      </c>
      <c r="O12" s="339">
        <v>4</v>
      </c>
      <c r="P12" s="340" t="s">
        <v>38</v>
      </c>
    </row>
    <row r="13" spans="1:21" s="340" customFormat="1" ht="15.75" customHeight="1">
      <c r="D13" s="341"/>
      <c r="E13" s="342" t="s">
        <v>35</v>
      </c>
      <c r="G13" s="343">
        <v>1</v>
      </c>
      <c r="P13" s="341" t="s">
        <v>38</v>
      </c>
      <c r="Q13" s="341" t="s">
        <v>1117</v>
      </c>
      <c r="R13" s="341" t="s">
        <v>1123</v>
      </c>
      <c r="S13" s="341" t="s">
        <v>35</v>
      </c>
    </row>
    <row r="14" spans="1:21" s="340" customFormat="1" ht="13.5" customHeight="1">
      <c r="A14" s="332" t="s">
        <v>1117</v>
      </c>
      <c r="B14" s="332" t="s">
        <v>1113</v>
      </c>
      <c r="C14" s="332" t="s">
        <v>1177</v>
      </c>
      <c r="D14" s="333" t="s">
        <v>1369</v>
      </c>
      <c r="E14" s="334" t="s">
        <v>1370</v>
      </c>
      <c r="F14" s="332" t="s">
        <v>44</v>
      </c>
      <c r="G14" s="335">
        <v>0.22600000000000001</v>
      </c>
      <c r="H14" s="336"/>
      <c r="I14" s="336">
        <f>ROUND(G14*H14,2)</f>
        <v>0</v>
      </c>
      <c r="J14" s="337">
        <v>1.8774999999999999</v>
      </c>
      <c r="K14" s="335">
        <f>G14*J14</f>
        <v>0.424315</v>
      </c>
      <c r="L14" s="337">
        <v>0</v>
      </c>
      <c r="M14" s="335">
        <f>G14*L14</f>
        <v>0</v>
      </c>
      <c r="N14" s="338">
        <v>21</v>
      </c>
      <c r="O14" s="339">
        <v>4</v>
      </c>
      <c r="P14" s="340" t="s">
        <v>38</v>
      </c>
    </row>
    <row r="15" spans="1:21" s="340" customFormat="1" ht="15.75" customHeight="1">
      <c r="D15" s="341"/>
      <c r="E15" s="342" t="s">
        <v>1371</v>
      </c>
      <c r="G15" s="343">
        <v>0.22600000000000001</v>
      </c>
      <c r="P15" s="341" t="s">
        <v>38</v>
      </c>
      <c r="Q15" s="341" t="s">
        <v>1117</v>
      </c>
      <c r="R15" s="341" t="s">
        <v>1123</v>
      </c>
      <c r="S15" s="341" t="s">
        <v>35</v>
      </c>
    </row>
    <row r="16" spans="1:21" s="340" customFormat="1" ht="13.5" customHeight="1">
      <c r="A16" s="332" t="s">
        <v>38</v>
      </c>
      <c r="B16" s="332" t="s">
        <v>1113</v>
      </c>
      <c r="C16" s="332" t="s">
        <v>1177</v>
      </c>
      <c r="D16" s="333" t="s">
        <v>1372</v>
      </c>
      <c r="E16" s="334" t="s">
        <v>1373</v>
      </c>
      <c r="F16" s="332" t="s">
        <v>44</v>
      </c>
      <c r="G16" s="335">
        <v>0.47299999999999998</v>
      </c>
      <c r="H16" s="336"/>
      <c r="I16" s="336">
        <f>ROUND(G16*H16,2)</f>
        <v>0</v>
      </c>
      <c r="J16" s="337">
        <v>1.8774999999999999</v>
      </c>
      <c r="K16" s="335">
        <f>G16*J16</f>
        <v>0.88805749999999994</v>
      </c>
      <c r="L16" s="337">
        <v>0</v>
      </c>
      <c r="M16" s="335">
        <f>G16*L16</f>
        <v>0</v>
      </c>
      <c r="N16" s="338">
        <v>21</v>
      </c>
      <c r="O16" s="339">
        <v>4</v>
      </c>
      <c r="P16" s="340" t="s">
        <v>38</v>
      </c>
    </row>
    <row r="17" spans="1:19" s="340" customFormat="1" ht="15.75" customHeight="1">
      <c r="D17" s="341"/>
      <c r="E17" s="342" t="s">
        <v>1374</v>
      </c>
      <c r="G17" s="343">
        <v>0.47299999999999998</v>
      </c>
      <c r="P17" s="341" t="s">
        <v>38</v>
      </c>
      <c r="Q17" s="341" t="s">
        <v>1117</v>
      </c>
      <c r="R17" s="341" t="s">
        <v>1123</v>
      </c>
      <c r="S17" s="341" t="s">
        <v>35</v>
      </c>
    </row>
    <row r="18" spans="1:19" s="306" customFormat="1" ht="12.75" customHeight="1">
      <c r="B18" s="307" t="s">
        <v>1110</v>
      </c>
      <c r="D18" s="308" t="s">
        <v>1133</v>
      </c>
      <c r="E18" s="308" t="s">
        <v>1181</v>
      </c>
      <c r="I18" s="309">
        <f>SUM(I19:I40)</f>
        <v>0</v>
      </c>
      <c r="K18" s="310">
        <f>SUM(K19:K40)</f>
        <v>1.84353396</v>
      </c>
      <c r="M18" s="310">
        <f>SUM(M19:M40)</f>
        <v>0</v>
      </c>
      <c r="P18" s="308" t="s">
        <v>35</v>
      </c>
    </row>
    <row r="19" spans="1:19" s="340" customFormat="1" ht="13.5" customHeight="1">
      <c r="A19" s="332" t="s">
        <v>1124</v>
      </c>
      <c r="B19" s="332" t="s">
        <v>1113</v>
      </c>
      <c r="C19" s="332" t="s">
        <v>1177</v>
      </c>
      <c r="D19" s="333" t="s">
        <v>1294</v>
      </c>
      <c r="E19" s="334" t="s">
        <v>1295</v>
      </c>
      <c r="F19" s="332" t="s">
        <v>46</v>
      </c>
      <c r="G19" s="335">
        <v>2</v>
      </c>
      <c r="H19" s="336"/>
      <c r="I19" s="336">
        <f>ROUND(G19*H19,2)</f>
        <v>0</v>
      </c>
      <c r="J19" s="337">
        <v>4.1500000000000002E-2</v>
      </c>
      <c r="K19" s="335">
        <f>G19*J19</f>
        <v>8.3000000000000004E-2</v>
      </c>
      <c r="L19" s="337">
        <v>0</v>
      </c>
      <c r="M19" s="335">
        <f>G19*L19</f>
        <v>0</v>
      </c>
      <c r="N19" s="338">
        <v>21</v>
      </c>
      <c r="O19" s="339">
        <v>4</v>
      </c>
      <c r="P19" s="340" t="s">
        <v>1117</v>
      </c>
    </row>
    <row r="20" spans="1:19" s="340" customFormat="1" ht="15.75" customHeight="1">
      <c r="D20" s="341"/>
      <c r="E20" s="342" t="s">
        <v>1117</v>
      </c>
      <c r="G20" s="343">
        <v>2</v>
      </c>
      <c r="P20" s="341" t="s">
        <v>1117</v>
      </c>
      <c r="Q20" s="341" t="s">
        <v>1117</v>
      </c>
      <c r="R20" s="341" t="s">
        <v>1123</v>
      </c>
      <c r="S20" s="341" t="s">
        <v>35</v>
      </c>
    </row>
    <row r="21" spans="1:19" s="340" customFormat="1" ht="13.5" customHeight="1">
      <c r="A21" s="332" t="s">
        <v>109</v>
      </c>
      <c r="B21" s="332" t="s">
        <v>1113</v>
      </c>
      <c r="C21" s="332" t="s">
        <v>1177</v>
      </c>
      <c r="D21" s="333" t="s">
        <v>1296</v>
      </c>
      <c r="E21" s="334" t="s">
        <v>1297</v>
      </c>
      <c r="F21" s="332" t="s">
        <v>46</v>
      </c>
      <c r="G21" s="335">
        <v>2</v>
      </c>
      <c r="H21" s="336"/>
      <c r="I21" s="336">
        <f>ROUND(G21*H21,2)</f>
        <v>0</v>
      </c>
      <c r="J21" s="337">
        <v>4.1500000000000002E-2</v>
      </c>
      <c r="K21" s="335">
        <f>G21*J21</f>
        <v>8.3000000000000004E-2</v>
      </c>
      <c r="L21" s="337">
        <v>0</v>
      </c>
      <c r="M21" s="335">
        <f>G21*L21</f>
        <v>0</v>
      </c>
      <c r="N21" s="338">
        <v>21</v>
      </c>
      <c r="O21" s="339">
        <v>4</v>
      </c>
      <c r="P21" s="340" t="s">
        <v>1117</v>
      </c>
    </row>
    <row r="22" spans="1:19" s="340" customFormat="1" ht="15.75" customHeight="1">
      <c r="D22" s="341"/>
      <c r="E22" s="342" t="s">
        <v>1117</v>
      </c>
      <c r="G22" s="343">
        <v>2</v>
      </c>
      <c r="P22" s="341" t="s">
        <v>1117</v>
      </c>
      <c r="Q22" s="341" t="s">
        <v>1117</v>
      </c>
      <c r="R22" s="341" t="s">
        <v>1123</v>
      </c>
      <c r="S22" s="341" t="s">
        <v>35</v>
      </c>
    </row>
    <row r="23" spans="1:19" s="340" customFormat="1" ht="24" customHeight="1">
      <c r="A23" s="332" t="s">
        <v>1133</v>
      </c>
      <c r="B23" s="332" t="s">
        <v>1113</v>
      </c>
      <c r="C23" s="332" t="s">
        <v>1177</v>
      </c>
      <c r="D23" s="333" t="s">
        <v>1375</v>
      </c>
      <c r="E23" s="334" t="s">
        <v>1376</v>
      </c>
      <c r="F23" s="332" t="s">
        <v>45</v>
      </c>
      <c r="G23" s="335">
        <v>2.08</v>
      </c>
      <c r="H23" s="336"/>
      <c r="I23" s="336">
        <f>ROUND(G23*H23,2)</f>
        <v>0</v>
      </c>
      <c r="J23" s="337">
        <v>1.7000000000000001E-2</v>
      </c>
      <c r="K23" s="335">
        <f>G23*J23</f>
        <v>3.5360000000000003E-2</v>
      </c>
      <c r="L23" s="337">
        <v>0</v>
      </c>
      <c r="M23" s="335">
        <f>G23*L23</f>
        <v>0</v>
      </c>
      <c r="N23" s="338">
        <v>21</v>
      </c>
      <c r="O23" s="339">
        <v>4</v>
      </c>
      <c r="P23" s="340" t="s">
        <v>1117</v>
      </c>
    </row>
    <row r="24" spans="1:19" s="340" customFormat="1" ht="15.75" customHeight="1">
      <c r="D24" s="341"/>
      <c r="E24" s="342" t="s">
        <v>1377</v>
      </c>
      <c r="G24" s="343">
        <v>2.08</v>
      </c>
      <c r="P24" s="341" t="s">
        <v>1117</v>
      </c>
      <c r="Q24" s="341" t="s">
        <v>1117</v>
      </c>
      <c r="R24" s="341" t="s">
        <v>1123</v>
      </c>
      <c r="S24" s="341" t="s">
        <v>35</v>
      </c>
    </row>
    <row r="25" spans="1:19" s="340" customFormat="1" ht="13.5" customHeight="1">
      <c r="A25" s="332" t="s">
        <v>1137</v>
      </c>
      <c r="B25" s="332" t="s">
        <v>1113</v>
      </c>
      <c r="C25" s="332" t="s">
        <v>1177</v>
      </c>
      <c r="D25" s="333" t="s">
        <v>1378</v>
      </c>
      <c r="E25" s="334" t="s">
        <v>1379</v>
      </c>
      <c r="F25" s="332" t="s">
        <v>46</v>
      </c>
      <c r="G25" s="335">
        <v>2</v>
      </c>
      <c r="H25" s="336"/>
      <c r="I25" s="336">
        <f>ROUND(G25*H25,2)</f>
        <v>0</v>
      </c>
      <c r="J25" s="337">
        <v>3.7599999999999999E-3</v>
      </c>
      <c r="K25" s="335">
        <f>G25*J25</f>
        <v>7.5199999999999998E-3</v>
      </c>
      <c r="L25" s="337">
        <v>0</v>
      </c>
      <c r="M25" s="335">
        <f>G25*L25</f>
        <v>0</v>
      </c>
      <c r="N25" s="338">
        <v>21</v>
      </c>
      <c r="O25" s="339">
        <v>4</v>
      </c>
      <c r="P25" s="340" t="s">
        <v>1117</v>
      </c>
    </row>
    <row r="26" spans="1:19" s="340" customFormat="1" ht="15.75" customHeight="1">
      <c r="D26" s="341"/>
      <c r="E26" s="342" t="s">
        <v>1117</v>
      </c>
      <c r="G26" s="343">
        <v>2</v>
      </c>
      <c r="P26" s="341" t="s">
        <v>1117</v>
      </c>
      <c r="Q26" s="341" t="s">
        <v>1117</v>
      </c>
      <c r="R26" s="341" t="s">
        <v>1123</v>
      </c>
      <c r="S26" s="341" t="s">
        <v>35</v>
      </c>
    </row>
    <row r="27" spans="1:19" s="340" customFormat="1" ht="13.5" customHeight="1">
      <c r="A27" s="332" t="s">
        <v>1140</v>
      </c>
      <c r="B27" s="332" t="s">
        <v>1113</v>
      </c>
      <c r="C27" s="332" t="s">
        <v>1177</v>
      </c>
      <c r="D27" s="333" t="s">
        <v>1380</v>
      </c>
      <c r="E27" s="334" t="s">
        <v>1381</v>
      </c>
      <c r="F27" s="332" t="s">
        <v>46</v>
      </c>
      <c r="G27" s="335">
        <v>2</v>
      </c>
      <c r="H27" s="336"/>
      <c r="I27" s="336">
        <f>ROUND(G27*H27,2)</f>
        <v>0</v>
      </c>
      <c r="J27" s="337">
        <v>0.1575</v>
      </c>
      <c r="K27" s="335">
        <f>G27*J27</f>
        <v>0.315</v>
      </c>
      <c r="L27" s="337">
        <v>0</v>
      </c>
      <c r="M27" s="335">
        <f>G27*L27</f>
        <v>0</v>
      </c>
      <c r="N27" s="338">
        <v>21</v>
      </c>
      <c r="O27" s="339">
        <v>4</v>
      </c>
      <c r="P27" s="340" t="s">
        <v>1117</v>
      </c>
    </row>
    <row r="28" spans="1:19" s="340" customFormat="1" ht="15.75" customHeight="1">
      <c r="D28" s="341"/>
      <c r="E28" s="342" t="s">
        <v>1117</v>
      </c>
      <c r="G28" s="343">
        <v>2</v>
      </c>
      <c r="P28" s="341" t="s">
        <v>1117</v>
      </c>
      <c r="Q28" s="341" t="s">
        <v>1117</v>
      </c>
      <c r="R28" s="341" t="s">
        <v>1123</v>
      </c>
      <c r="S28" s="341" t="s">
        <v>35</v>
      </c>
    </row>
    <row r="29" spans="1:19" s="340" customFormat="1" ht="13.5" customHeight="1">
      <c r="A29" s="332" t="s">
        <v>1144</v>
      </c>
      <c r="B29" s="332" t="s">
        <v>1113</v>
      </c>
      <c r="C29" s="332" t="s">
        <v>1177</v>
      </c>
      <c r="D29" s="333" t="s">
        <v>1382</v>
      </c>
      <c r="E29" s="334" t="s">
        <v>1383</v>
      </c>
      <c r="F29" s="332" t="s">
        <v>45</v>
      </c>
      <c r="G29" s="335">
        <v>16.103999999999999</v>
      </c>
      <c r="H29" s="336"/>
      <c r="I29" s="336">
        <f>ROUND(G29*H29,2)</f>
        <v>0</v>
      </c>
      <c r="J29" s="337">
        <v>1.7000000000000001E-2</v>
      </c>
      <c r="K29" s="335">
        <f>G29*J29</f>
        <v>0.27376800000000001</v>
      </c>
      <c r="L29" s="337">
        <v>0</v>
      </c>
      <c r="M29" s="335">
        <f>G29*L29</f>
        <v>0</v>
      </c>
      <c r="N29" s="338">
        <v>21</v>
      </c>
      <c r="O29" s="339">
        <v>4</v>
      </c>
      <c r="P29" s="340" t="s">
        <v>1117</v>
      </c>
    </row>
    <row r="30" spans="1:19" s="340" customFormat="1" ht="15.75" customHeight="1">
      <c r="D30" s="341"/>
      <c r="E30" s="342" t="s">
        <v>1384</v>
      </c>
      <c r="G30" s="343">
        <v>16.103999999999999</v>
      </c>
      <c r="P30" s="341" t="s">
        <v>1117</v>
      </c>
      <c r="Q30" s="341" t="s">
        <v>1117</v>
      </c>
      <c r="R30" s="341" t="s">
        <v>1123</v>
      </c>
      <c r="S30" s="341" t="s">
        <v>35</v>
      </c>
    </row>
    <row r="31" spans="1:19" s="340" customFormat="1" ht="24" customHeight="1">
      <c r="A31" s="332" t="s">
        <v>1147</v>
      </c>
      <c r="B31" s="332" t="s">
        <v>1113</v>
      </c>
      <c r="C31" s="332" t="s">
        <v>1177</v>
      </c>
      <c r="D31" s="333" t="s">
        <v>1301</v>
      </c>
      <c r="E31" s="334" t="s">
        <v>1302</v>
      </c>
      <c r="F31" s="332" t="s">
        <v>44</v>
      </c>
      <c r="G31" s="335">
        <v>5.3999999999999999E-2</v>
      </c>
      <c r="H31" s="336"/>
      <c r="I31" s="336">
        <f>ROUND(G31*H31,2)</f>
        <v>0</v>
      </c>
      <c r="J31" s="337">
        <v>2.2563399999999998</v>
      </c>
      <c r="K31" s="335">
        <f>G31*J31</f>
        <v>0.12184235999999998</v>
      </c>
      <c r="L31" s="337">
        <v>0</v>
      </c>
      <c r="M31" s="335">
        <f>G31*L31</f>
        <v>0</v>
      </c>
      <c r="N31" s="338">
        <v>21</v>
      </c>
      <c r="O31" s="339">
        <v>4</v>
      </c>
      <c r="P31" s="340" t="s">
        <v>1117</v>
      </c>
    </row>
    <row r="32" spans="1:19" s="340" customFormat="1" ht="15.75" customHeight="1">
      <c r="D32" s="341"/>
      <c r="E32" s="342" t="s">
        <v>1385</v>
      </c>
      <c r="G32" s="343">
        <v>5.3999999999999999E-2</v>
      </c>
      <c r="P32" s="341" t="s">
        <v>1117</v>
      </c>
      <c r="Q32" s="341" t="s">
        <v>1117</v>
      </c>
      <c r="R32" s="341" t="s">
        <v>1123</v>
      </c>
      <c r="S32" s="341" t="s">
        <v>35</v>
      </c>
    </row>
    <row r="33" spans="1:19" s="340" customFormat="1" ht="13.5" customHeight="1">
      <c r="A33" s="332" t="s">
        <v>1151</v>
      </c>
      <c r="B33" s="332" t="s">
        <v>1113</v>
      </c>
      <c r="C33" s="332" t="s">
        <v>1177</v>
      </c>
      <c r="D33" s="333" t="s">
        <v>1386</v>
      </c>
      <c r="E33" s="334" t="s">
        <v>1387</v>
      </c>
      <c r="F33" s="332" t="s">
        <v>45</v>
      </c>
      <c r="G33" s="335">
        <v>2.73</v>
      </c>
      <c r="H33" s="336"/>
      <c r="I33" s="336">
        <f>ROUND(G33*H33,2)</f>
        <v>0</v>
      </c>
      <c r="J33" s="337">
        <v>7.102E-2</v>
      </c>
      <c r="K33" s="335">
        <f>G33*J33</f>
        <v>0.19388459999999999</v>
      </c>
      <c r="L33" s="337">
        <v>0</v>
      </c>
      <c r="M33" s="335">
        <f>G33*L33</f>
        <v>0</v>
      </c>
      <c r="N33" s="338">
        <v>21</v>
      </c>
      <c r="O33" s="339">
        <v>4</v>
      </c>
      <c r="P33" s="340" t="s">
        <v>1117</v>
      </c>
    </row>
    <row r="34" spans="1:19" s="340" customFormat="1" ht="15.75" customHeight="1">
      <c r="D34" s="341"/>
      <c r="E34" s="342" t="s">
        <v>1388</v>
      </c>
      <c r="G34" s="343">
        <v>2.73</v>
      </c>
      <c r="P34" s="341" t="s">
        <v>1117</v>
      </c>
      <c r="Q34" s="341" t="s">
        <v>1117</v>
      </c>
      <c r="R34" s="341" t="s">
        <v>1123</v>
      </c>
      <c r="S34" s="341" t="s">
        <v>35</v>
      </c>
    </row>
    <row r="35" spans="1:19" s="340" customFormat="1" ht="24" customHeight="1">
      <c r="A35" s="332" t="s">
        <v>1155</v>
      </c>
      <c r="B35" s="332" t="s">
        <v>1113</v>
      </c>
      <c r="C35" s="332" t="s">
        <v>1177</v>
      </c>
      <c r="D35" s="333" t="s">
        <v>1308</v>
      </c>
      <c r="E35" s="334" t="s">
        <v>1309</v>
      </c>
      <c r="F35" s="332" t="s">
        <v>45</v>
      </c>
      <c r="G35" s="335">
        <v>2.73</v>
      </c>
      <c r="H35" s="336"/>
      <c r="I35" s="336">
        <f>ROUND(G35*H35,2)</f>
        <v>0</v>
      </c>
      <c r="J35" s="337">
        <v>4.1000000000000003E-3</v>
      </c>
      <c r="K35" s="335">
        <f>G35*J35</f>
        <v>1.1193000000000002E-2</v>
      </c>
      <c r="L35" s="337">
        <v>0</v>
      </c>
      <c r="M35" s="335">
        <f>G35*L35</f>
        <v>0</v>
      </c>
      <c r="N35" s="338">
        <v>21</v>
      </c>
      <c r="O35" s="339">
        <v>4</v>
      </c>
      <c r="P35" s="340" t="s">
        <v>1117</v>
      </c>
    </row>
    <row r="36" spans="1:19" s="340" customFormat="1" ht="15.75" customHeight="1">
      <c r="D36" s="341"/>
      <c r="E36" s="342" t="s">
        <v>1388</v>
      </c>
      <c r="G36" s="343">
        <v>2.73</v>
      </c>
      <c r="P36" s="341" t="s">
        <v>1117</v>
      </c>
      <c r="Q36" s="341" t="s">
        <v>1117</v>
      </c>
      <c r="R36" s="341" t="s">
        <v>1123</v>
      </c>
      <c r="S36" s="341" t="s">
        <v>35</v>
      </c>
    </row>
    <row r="37" spans="1:19" s="340" customFormat="1" ht="24" customHeight="1">
      <c r="A37" s="332" t="s">
        <v>1159</v>
      </c>
      <c r="B37" s="332" t="s">
        <v>1113</v>
      </c>
      <c r="C37" s="332" t="s">
        <v>1177</v>
      </c>
      <c r="D37" s="333" t="s">
        <v>1389</v>
      </c>
      <c r="E37" s="334" t="s">
        <v>1390</v>
      </c>
      <c r="F37" s="332" t="s">
        <v>44</v>
      </c>
      <c r="G37" s="335">
        <v>0.32400000000000001</v>
      </c>
      <c r="H37" s="336"/>
      <c r="I37" s="336">
        <f>ROUND(G37*H37,2)</f>
        <v>0</v>
      </c>
      <c r="J37" s="337">
        <v>2.004</v>
      </c>
      <c r="K37" s="335">
        <f>G37*J37</f>
        <v>0.64929599999999998</v>
      </c>
      <c r="L37" s="337">
        <v>0</v>
      </c>
      <c r="M37" s="335">
        <f>G37*L37</f>
        <v>0</v>
      </c>
      <c r="N37" s="338">
        <v>21</v>
      </c>
      <c r="O37" s="339">
        <v>4</v>
      </c>
      <c r="P37" s="340" t="s">
        <v>1117</v>
      </c>
    </row>
    <row r="38" spans="1:19" s="340" customFormat="1" ht="15.75" customHeight="1">
      <c r="D38" s="341"/>
      <c r="E38" s="342" t="s">
        <v>1391</v>
      </c>
      <c r="G38" s="343">
        <v>0.32400000000000001</v>
      </c>
      <c r="P38" s="341" t="s">
        <v>1117</v>
      </c>
      <c r="Q38" s="341" t="s">
        <v>1117</v>
      </c>
      <c r="R38" s="341" t="s">
        <v>1123</v>
      </c>
      <c r="S38" s="341" t="s">
        <v>35</v>
      </c>
    </row>
    <row r="39" spans="1:19" s="340" customFormat="1" ht="13.5" customHeight="1">
      <c r="A39" s="332" t="s">
        <v>1166</v>
      </c>
      <c r="B39" s="332" t="s">
        <v>1113</v>
      </c>
      <c r="C39" s="332" t="s">
        <v>1177</v>
      </c>
      <c r="D39" s="333" t="s">
        <v>1311</v>
      </c>
      <c r="E39" s="334" t="s">
        <v>1312</v>
      </c>
      <c r="F39" s="332" t="s">
        <v>46</v>
      </c>
      <c r="G39" s="335">
        <v>1</v>
      </c>
      <c r="H39" s="336"/>
      <c r="I39" s="336">
        <f>ROUND(G39*H39,2)</f>
        <v>0</v>
      </c>
      <c r="J39" s="337">
        <v>4.6339999999999999E-2</v>
      </c>
      <c r="K39" s="335">
        <f>G39*J39</f>
        <v>4.6339999999999999E-2</v>
      </c>
      <c r="L39" s="337">
        <v>0</v>
      </c>
      <c r="M39" s="335">
        <f>G39*L39</f>
        <v>0</v>
      </c>
      <c r="N39" s="338">
        <v>21</v>
      </c>
      <c r="O39" s="339">
        <v>4</v>
      </c>
      <c r="P39" s="340" t="s">
        <v>1117</v>
      </c>
    </row>
    <row r="40" spans="1:19" s="340" customFormat="1" ht="13.5" customHeight="1">
      <c r="A40" s="344" t="s">
        <v>1171</v>
      </c>
      <c r="B40" s="344" t="s">
        <v>1128</v>
      </c>
      <c r="C40" s="344" t="s">
        <v>1129</v>
      </c>
      <c r="D40" s="345" t="s">
        <v>1392</v>
      </c>
      <c r="E40" s="346" t="s">
        <v>1393</v>
      </c>
      <c r="F40" s="344" t="s">
        <v>46</v>
      </c>
      <c r="G40" s="347">
        <v>1</v>
      </c>
      <c r="H40" s="348"/>
      <c r="I40" s="348">
        <f>ROUND(G40*H40,2)</f>
        <v>0</v>
      </c>
      <c r="J40" s="349">
        <v>2.333E-2</v>
      </c>
      <c r="K40" s="347">
        <f>G40*J40</f>
        <v>2.333E-2</v>
      </c>
      <c r="L40" s="349">
        <v>0</v>
      </c>
      <c r="M40" s="347">
        <f>G40*L40</f>
        <v>0</v>
      </c>
      <c r="N40" s="350">
        <v>21</v>
      </c>
      <c r="O40" s="351">
        <v>8</v>
      </c>
      <c r="P40" s="352" t="s">
        <v>1117</v>
      </c>
    </row>
    <row r="41" spans="1:19" s="306" customFormat="1" ht="12.75" customHeight="1">
      <c r="B41" s="307" t="s">
        <v>1110</v>
      </c>
      <c r="D41" s="308" t="s">
        <v>1144</v>
      </c>
      <c r="E41" s="308" t="s">
        <v>1190</v>
      </c>
      <c r="I41" s="309">
        <f>SUM(I42:I60)</f>
        <v>0</v>
      </c>
      <c r="K41" s="310">
        <f>SUM(K42:K60)</f>
        <v>9.3874000000000006E-3</v>
      </c>
      <c r="M41" s="310">
        <f>SUM(M42:M60)</f>
        <v>1.3017129999999999</v>
      </c>
      <c r="P41" s="308" t="s">
        <v>35</v>
      </c>
    </row>
    <row r="42" spans="1:19" s="340" customFormat="1" ht="13.5" customHeight="1">
      <c r="A42" s="332" t="s">
        <v>1176</v>
      </c>
      <c r="B42" s="332" t="s">
        <v>1113</v>
      </c>
      <c r="C42" s="332" t="s">
        <v>1186</v>
      </c>
      <c r="D42" s="333" t="s">
        <v>1318</v>
      </c>
      <c r="E42" s="334" t="s">
        <v>1319</v>
      </c>
      <c r="F42" s="332" t="s">
        <v>45</v>
      </c>
      <c r="G42" s="335">
        <v>3.3</v>
      </c>
      <c r="H42" s="336"/>
      <c r="I42" s="336">
        <f>ROUND(G42*H42,2)</f>
        <v>0</v>
      </c>
      <c r="J42" s="337">
        <v>4.0000000000000003E-5</v>
      </c>
      <c r="K42" s="335">
        <f>G42*J42</f>
        <v>1.3200000000000001E-4</v>
      </c>
      <c r="L42" s="337">
        <v>0</v>
      </c>
      <c r="M42" s="335">
        <f>G42*L42</f>
        <v>0</v>
      </c>
      <c r="N42" s="338">
        <v>21</v>
      </c>
      <c r="O42" s="339">
        <v>4</v>
      </c>
      <c r="P42" s="340" t="s">
        <v>1117</v>
      </c>
    </row>
    <row r="43" spans="1:19" s="340" customFormat="1" ht="15.75" customHeight="1">
      <c r="D43" s="341"/>
      <c r="E43" s="342" t="s">
        <v>1394</v>
      </c>
      <c r="G43" s="343">
        <v>3.3</v>
      </c>
      <c r="P43" s="341" t="s">
        <v>1117</v>
      </c>
      <c r="Q43" s="341" t="s">
        <v>1117</v>
      </c>
      <c r="R43" s="341" t="s">
        <v>1123</v>
      </c>
      <c r="S43" s="341" t="s">
        <v>35</v>
      </c>
    </row>
    <row r="44" spans="1:19" s="340" customFormat="1" ht="13.5" customHeight="1">
      <c r="A44" s="332" t="s">
        <v>1182</v>
      </c>
      <c r="B44" s="332" t="s">
        <v>1113</v>
      </c>
      <c r="C44" s="332" t="s">
        <v>1186</v>
      </c>
      <c r="D44" s="333" t="s">
        <v>1323</v>
      </c>
      <c r="E44" s="334" t="s">
        <v>1324</v>
      </c>
      <c r="F44" s="332" t="s">
        <v>90</v>
      </c>
      <c r="G44" s="335">
        <v>1</v>
      </c>
      <c r="H44" s="336"/>
      <c r="I44" s="336">
        <f>ROUND(G44*H44,2)</f>
        <v>0</v>
      </c>
      <c r="J44" s="337">
        <v>5.7800000000000004E-3</v>
      </c>
      <c r="K44" s="335">
        <f>G44*J44</f>
        <v>5.7800000000000004E-3</v>
      </c>
      <c r="L44" s="337">
        <v>0</v>
      </c>
      <c r="M44" s="335">
        <f>G44*L44</f>
        <v>0</v>
      </c>
      <c r="N44" s="338">
        <v>21</v>
      </c>
      <c r="O44" s="339">
        <v>4</v>
      </c>
      <c r="P44" s="340" t="s">
        <v>1117</v>
      </c>
    </row>
    <row r="45" spans="1:19" s="340" customFormat="1" ht="13.5" customHeight="1">
      <c r="A45" s="332" t="s">
        <v>1164</v>
      </c>
      <c r="B45" s="332" t="s">
        <v>1113</v>
      </c>
      <c r="C45" s="332" t="s">
        <v>1196</v>
      </c>
      <c r="D45" s="333" t="s">
        <v>1395</v>
      </c>
      <c r="E45" s="334" t="s">
        <v>1396</v>
      </c>
      <c r="F45" s="332" t="s">
        <v>44</v>
      </c>
      <c r="G45" s="335">
        <v>0.39400000000000002</v>
      </c>
      <c r="H45" s="336"/>
      <c r="I45" s="336">
        <f>ROUND(G45*H45,2)</f>
        <v>0</v>
      </c>
      <c r="J45" s="337">
        <v>0</v>
      </c>
      <c r="K45" s="335">
        <f>G45*J45</f>
        <v>0</v>
      </c>
      <c r="L45" s="337">
        <v>2.4</v>
      </c>
      <c r="M45" s="335">
        <f>G45*L45</f>
        <v>0.9456</v>
      </c>
      <c r="N45" s="338">
        <v>21</v>
      </c>
      <c r="O45" s="339">
        <v>4</v>
      </c>
      <c r="P45" s="340" t="s">
        <v>1117</v>
      </c>
    </row>
    <row r="46" spans="1:19" s="340" customFormat="1" ht="15.75" customHeight="1">
      <c r="D46" s="341"/>
      <c r="E46" s="342" t="s">
        <v>1397</v>
      </c>
      <c r="G46" s="343">
        <v>0.39400000000000002</v>
      </c>
      <c r="P46" s="341" t="s">
        <v>1117</v>
      </c>
      <c r="Q46" s="341" t="s">
        <v>1117</v>
      </c>
      <c r="R46" s="341" t="s">
        <v>1123</v>
      </c>
      <c r="S46" s="341" t="s">
        <v>35</v>
      </c>
    </row>
    <row r="47" spans="1:19" s="340" customFormat="1" ht="13.5" customHeight="1">
      <c r="A47" s="332" t="s">
        <v>1191</v>
      </c>
      <c r="B47" s="332" t="s">
        <v>1113</v>
      </c>
      <c r="C47" s="332" t="s">
        <v>1196</v>
      </c>
      <c r="D47" s="333" t="s">
        <v>1398</v>
      </c>
      <c r="E47" s="334" t="s">
        <v>1399</v>
      </c>
      <c r="F47" s="332" t="s">
        <v>45</v>
      </c>
      <c r="G47" s="335">
        <v>0.90300000000000002</v>
      </c>
      <c r="H47" s="336"/>
      <c r="I47" s="336">
        <f>ROUND(G47*H47,2)</f>
        <v>0</v>
      </c>
      <c r="J47" s="337">
        <v>0</v>
      </c>
      <c r="K47" s="335">
        <f>G47*J47</f>
        <v>0</v>
      </c>
      <c r="L47" s="337">
        <v>5.5E-2</v>
      </c>
      <c r="M47" s="335">
        <f>G47*L47</f>
        <v>4.9665000000000001E-2</v>
      </c>
      <c r="N47" s="338">
        <v>21</v>
      </c>
      <c r="O47" s="339">
        <v>4</v>
      </c>
      <c r="P47" s="340" t="s">
        <v>1117</v>
      </c>
    </row>
    <row r="48" spans="1:19" s="340" customFormat="1" ht="15.75" customHeight="1">
      <c r="D48" s="341"/>
      <c r="E48" s="342" t="s">
        <v>1400</v>
      </c>
      <c r="G48" s="343">
        <v>0.90300000000000002</v>
      </c>
      <c r="P48" s="341" t="s">
        <v>1117</v>
      </c>
      <c r="Q48" s="341" t="s">
        <v>1117</v>
      </c>
      <c r="R48" s="341" t="s">
        <v>1123</v>
      </c>
      <c r="S48" s="341" t="s">
        <v>35</v>
      </c>
    </row>
    <row r="49" spans="1:19" s="340" customFormat="1" ht="13.5" customHeight="1">
      <c r="A49" s="332" t="s">
        <v>1195</v>
      </c>
      <c r="B49" s="332" t="s">
        <v>1113</v>
      </c>
      <c r="C49" s="332" t="s">
        <v>1196</v>
      </c>
      <c r="D49" s="333" t="s">
        <v>1401</v>
      </c>
      <c r="E49" s="334" t="s">
        <v>1402</v>
      </c>
      <c r="F49" s="332" t="s">
        <v>47</v>
      </c>
      <c r="G49" s="335">
        <v>5.3999999999999999E-2</v>
      </c>
      <c r="H49" s="336"/>
      <c r="I49" s="336">
        <f>ROUND(G49*H49,2)</f>
        <v>0</v>
      </c>
      <c r="J49" s="337">
        <v>0</v>
      </c>
      <c r="K49" s="335">
        <f>G49*J49</f>
        <v>0</v>
      </c>
      <c r="L49" s="337">
        <v>1.258</v>
      </c>
      <c r="M49" s="335">
        <f>G49*L49</f>
        <v>6.7932000000000006E-2</v>
      </c>
      <c r="N49" s="338">
        <v>21</v>
      </c>
      <c r="O49" s="339">
        <v>4</v>
      </c>
      <c r="P49" s="340" t="s">
        <v>1117</v>
      </c>
    </row>
    <row r="50" spans="1:19" s="340" customFormat="1" ht="15.75" customHeight="1">
      <c r="D50" s="341"/>
      <c r="E50" s="342" t="s">
        <v>1403</v>
      </c>
      <c r="G50" s="343">
        <v>5.3999999999999999E-2</v>
      </c>
      <c r="P50" s="341" t="s">
        <v>1117</v>
      </c>
      <c r="Q50" s="341" t="s">
        <v>1117</v>
      </c>
      <c r="R50" s="341" t="s">
        <v>1123</v>
      </c>
      <c r="S50" s="341" t="s">
        <v>35</v>
      </c>
    </row>
    <row r="51" spans="1:19" s="340" customFormat="1" ht="13.5" customHeight="1">
      <c r="A51" s="332" t="s">
        <v>1202</v>
      </c>
      <c r="B51" s="332" t="s">
        <v>1113</v>
      </c>
      <c r="C51" s="332" t="s">
        <v>1196</v>
      </c>
      <c r="D51" s="333" t="s">
        <v>1404</v>
      </c>
      <c r="E51" s="334" t="s">
        <v>1405</v>
      </c>
      <c r="F51" s="332" t="s">
        <v>45</v>
      </c>
      <c r="G51" s="335">
        <v>0.06</v>
      </c>
      <c r="H51" s="336"/>
      <c r="I51" s="336">
        <f>ROUND(G51*H51,2)</f>
        <v>0</v>
      </c>
      <c r="J51" s="337">
        <v>0</v>
      </c>
      <c r="K51" s="335">
        <f>G51*J51</f>
        <v>0</v>
      </c>
      <c r="L51" s="337">
        <v>8.8999999999999996E-2</v>
      </c>
      <c r="M51" s="335">
        <f>G51*L51</f>
        <v>5.3399999999999993E-3</v>
      </c>
      <c r="N51" s="338">
        <v>21</v>
      </c>
      <c r="O51" s="339">
        <v>4</v>
      </c>
      <c r="P51" s="340" t="s">
        <v>1117</v>
      </c>
    </row>
    <row r="52" spans="1:19" s="340" customFormat="1" ht="15.75" customHeight="1">
      <c r="D52" s="341"/>
      <c r="E52" s="342" t="s">
        <v>1406</v>
      </c>
      <c r="G52" s="343">
        <v>0.06</v>
      </c>
      <c r="P52" s="341" t="s">
        <v>1117</v>
      </c>
      <c r="Q52" s="341" t="s">
        <v>1117</v>
      </c>
      <c r="R52" s="341" t="s">
        <v>1123</v>
      </c>
      <c r="S52" s="341" t="s">
        <v>35</v>
      </c>
    </row>
    <row r="53" spans="1:19" s="340" customFormat="1" ht="13.5" customHeight="1">
      <c r="A53" s="332" t="s">
        <v>1207</v>
      </c>
      <c r="B53" s="332" t="s">
        <v>1113</v>
      </c>
      <c r="C53" s="332" t="s">
        <v>1196</v>
      </c>
      <c r="D53" s="333" t="s">
        <v>1328</v>
      </c>
      <c r="E53" s="334" t="s">
        <v>1329</v>
      </c>
      <c r="F53" s="332" t="s">
        <v>45</v>
      </c>
      <c r="G53" s="335">
        <v>1.5760000000000001</v>
      </c>
      <c r="H53" s="336"/>
      <c r="I53" s="336">
        <f>ROUND(G53*H53,2)</f>
        <v>0</v>
      </c>
      <c r="J53" s="337">
        <v>0</v>
      </c>
      <c r="K53" s="335">
        <f>G53*J53</f>
        <v>0</v>
      </c>
      <c r="L53" s="337">
        <v>7.5999999999999998E-2</v>
      </c>
      <c r="M53" s="335">
        <f>G53*L53</f>
        <v>0.11977600000000001</v>
      </c>
      <c r="N53" s="338">
        <v>21</v>
      </c>
      <c r="O53" s="339">
        <v>4</v>
      </c>
      <c r="P53" s="340" t="s">
        <v>1117</v>
      </c>
    </row>
    <row r="54" spans="1:19" s="340" customFormat="1" ht="15.75" customHeight="1">
      <c r="D54" s="341"/>
      <c r="E54" s="342" t="s">
        <v>1407</v>
      </c>
      <c r="G54" s="343">
        <v>1.5760000000000001</v>
      </c>
      <c r="P54" s="341" t="s">
        <v>1117</v>
      </c>
      <c r="Q54" s="341" t="s">
        <v>1117</v>
      </c>
      <c r="R54" s="341" t="s">
        <v>1123</v>
      </c>
      <c r="S54" s="341" t="s">
        <v>35</v>
      </c>
    </row>
    <row r="55" spans="1:19" s="340" customFormat="1" ht="13.5" customHeight="1">
      <c r="A55" s="332" t="s">
        <v>1210</v>
      </c>
      <c r="B55" s="332" t="s">
        <v>1113</v>
      </c>
      <c r="C55" s="332" t="s">
        <v>1335</v>
      </c>
      <c r="D55" s="333" t="s">
        <v>1408</v>
      </c>
      <c r="E55" s="334" t="s">
        <v>1409</v>
      </c>
      <c r="F55" s="332" t="s">
        <v>49</v>
      </c>
      <c r="G55" s="335">
        <v>0.9</v>
      </c>
      <c r="H55" s="336"/>
      <c r="I55" s="336">
        <f>ROUND(G55*H55,2)</f>
        <v>0</v>
      </c>
      <c r="J55" s="337">
        <v>3.0899999999999999E-3</v>
      </c>
      <c r="K55" s="335">
        <f>G55*J55</f>
        <v>2.7810000000000001E-3</v>
      </c>
      <c r="L55" s="337">
        <v>0.126</v>
      </c>
      <c r="M55" s="335">
        <f>G55*L55</f>
        <v>0.1134</v>
      </c>
      <c r="N55" s="338">
        <v>21</v>
      </c>
      <c r="O55" s="339">
        <v>4</v>
      </c>
      <c r="P55" s="340" t="s">
        <v>1117</v>
      </c>
    </row>
    <row r="56" spans="1:19" s="340" customFormat="1" ht="15.75" customHeight="1">
      <c r="D56" s="341"/>
      <c r="E56" s="342" t="s">
        <v>1410</v>
      </c>
      <c r="G56" s="343">
        <v>0.5</v>
      </c>
      <c r="P56" s="341" t="s">
        <v>1117</v>
      </c>
      <c r="Q56" s="341" t="s">
        <v>1117</v>
      </c>
      <c r="R56" s="341" t="s">
        <v>1123</v>
      </c>
      <c r="S56" s="341" t="s">
        <v>1112</v>
      </c>
    </row>
    <row r="57" spans="1:19" s="340" customFormat="1" ht="15.75" customHeight="1">
      <c r="D57" s="341"/>
      <c r="E57" s="342" t="s">
        <v>1411</v>
      </c>
      <c r="G57" s="343">
        <v>0.4</v>
      </c>
      <c r="P57" s="341" t="s">
        <v>1117</v>
      </c>
      <c r="Q57" s="341" t="s">
        <v>1117</v>
      </c>
      <c r="R57" s="341" t="s">
        <v>1123</v>
      </c>
      <c r="S57" s="341" t="s">
        <v>1112</v>
      </c>
    </row>
    <row r="58" spans="1:19" s="340" customFormat="1" ht="15.75" customHeight="1">
      <c r="D58" s="356"/>
      <c r="E58" s="357" t="s">
        <v>1239</v>
      </c>
      <c r="G58" s="358">
        <v>0.9</v>
      </c>
      <c r="P58" s="356" t="s">
        <v>1117</v>
      </c>
      <c r="Q58" s="356" t="s">
        <v>1124</v>
      </c>
      <c r="R58" s="356" t="s">
        <v>1123</v>
      </c>
      <c r="S58" s="356" t="s">
        <v>35</v>
      </c>
    </row>
    <row r="59" spans="1:19" s="340" customFormat="1" ht="13.5" customHeight="1">
      <c r="A59" s="332" t="s">
        <v>1213</v>
      </c>
      <c r="B59" s="332" t="s">
        <v>1113</v>
      </c>
      <c r="C59" s="332" t="s">
        <v>1335</v>
      </c>
      <c r="D59" s="333" t="s">
        <v>1412</v>
      </c>
      <c r="E59" s="334" t="s">
        <v>1413</v>
      </c>
      <c r="F59" s="332" t="s">
        <v>49</v>
      </c>
      <c r="G59" s="335">
        <v>4.34</v>
      </c>
      <c r="H59" s="336"/>
      <c r="I59" s="336">
        <f>ROUND(G59*H59,2)</f>
        <v>0</v>
      </c>
      <c r="J59" s="337">
        <v>1.6000000000000001E-4</v>
      </c>
      <c r="K59" s="335">
        <f>G59*J59</f>
        <v>6.9440000000000007E-4</v>
      </c>
      <c r="L59" s="337">
        <v>0</v>
      </c>
      <c r="M59" s="335">
        <f>G59*L59</f>
        <v>0</v>
      </c>
      <c r="N59" s="338">
        <v>21</v>
      </c>
      <c r="O59" s="339">
        <v>4</v>
      </c>
      <c r="P59" s="340" t="s">
        <v>1117</v>
      </c>
    </row>
    <row r="60" spans="1:19" s="340" customFormat="1" ht="15.75" customHeight="1">
      <c r="D60" s="341"/>
      <c r="E60" s="342" t="s">
        <v>1414</v>
      </c>
      <c r="G60" s="343">
        <v>4.34</v>
      </c>
      <c r="P60" s="341" t="s">
        <v>1117</v>
      </c>
      <c r="Q60" s="341" t="s">
        <v>1117</v>
      </c>
      <c r="R60" s="341" t="s">
        <v>1123</v>
      </c>
      <c r="S60" s="341" t="s">
        <v>35</v>
      </c>
    </row>
    <row r="61" spans="1:19" s="306" customFormat="1" ht="12.75" customHeight="1">
      <c r="B61" s="307" t="s">
        <v>1110</v>
      </c>
      <c r="D61" s="308" t="s">
        <v>1200</v>
      </c>
      <c r="E61" s="308" t="s">
        <v>1201</v>
      </c>
      <c r="I61" s="309">
        <f>SUM(I62:I65)</f>
        <v>0</v>
      </c>
      <c r="K61" s="310">
        <f>SUM(K62:K65)</f>
        <v>0</v>
      </c>
      <c r="M61" s="310">
        <f>SUM(M62:M65)</f>
        <v>0</v>
      </c>
      <c r="P61" s="308" t="s">
        <v>35</v>
      </c>
    </row>
    <row r="62" spans="1:19" s="340" customFormat="1" ht="24" customHeight="1">
      <c r="A62" s="332" t="s">
        <v>1217</v>
      </c>
      <c r="B62" s="332" t="s">
        <v>1113</v>
      </c>
      <c r="C62" s="332" t="s">
        <v>1196</v>
      </c>
      <c r="D62" s="333" t="s">
        <v>1211</v>
      </c>
      <c r="E62" s="334" t="s">
        <v>1212</v>
      </c>
      <c r="F62" s="332" t="s">
        <v>47</v>
      </c>
      <c r="G62" s="335">
        <v>1.3129999999999999</v>
      </c>
      <c r="H62" s="336"/>
      <c r="I62" s="336">
        <f>ROUND(G62*H62,2)</f>
        <v>0</v>
      </c>
      <c r="J62" s="337">
        <v>0</v>
      </c>
      <c r="K62" s="335">
        <f>G62*J62</f>
        <v>0</v>
      </c>
      <c r="L62" s="337">
        <v>0</v>
      </c>
      <c r="M62" s="335">
        <f>G62*L62</f>
        <v>0</v>
      </c>
      <c r="N62" s="338">
        <v>21</v>
      </c>
      <c r="O62" s="339">
        <v>4</v>
      </c>
      <c r="P62" s="340" t="s">
        <v>1117</v>
      </c>
    </row>
    <row r="63" spans="1:19" s="340" customFormat="1" ht="13.5" customHeight="1">
      <c r="A63" s="332" t="s">
        <v>1222</v>
      </c>
      <c r="B63" s="332" t="s">
        <v>1113</v>
      </c>
      <c r="C63" s="332" t="s">
        <v>1196</v>
      </c>
      <c r="D63" s="333" t="s">
        <v>1214</v>
      </c>
      <c r="E63" s="334" t="s">
        <v>1215</v>
      </c>
      <c r="F63" s="332" t="s">
        <v>47</v>
      </c>
      <c r="G63" s="335">
        <v>18.382000000000001</v>
      </c>
      <c r="H63" s="336"/>
      <c r="I63" s="336">
        <f>ROUND(G63*H63,2)</f>
        <v>0</v>
      </c>
      <c r="J63" s="337">
        <v>0</v>
      </c>
      <c r="K63" s="335">
        <f>G63*J63</f>
        <v>0</v>
      </c>
      <c r="L63" s="337">
        <v>0</v>
      </c>
      <c r="M63" s="335">
        <f>G63*L63</f>
        <v>0</v>
      </c>
      <c r="N63" s="338">
        <v>21</v>
      </c>
      <c r="O63" s="339">
        <v>4</v>
      </c>
      <c r="P63" s="340" t="s">
        <v>1117</v>
      </c>
    </row>
    <row r="64" spans="1:19" s="340" customFormat="1" ht="15.75" customHeight="1">
      <c r="D64" s="341"/>
      <c r="E64" s="342" t="s">
        <v>1415</v>
      </c>
      <c r="G64" s="343">
        <v>18.382000000000001</v>
      </c>
      <c r="P64" s="341" t="s">
        <v>1117</v>
      </c>
      <c r="Q64" s="341" t="s">
        <v>1117</v>
      </c>
      <c r="R64" s="341" t="s">
        <v>1123</v>
      </c>
      <c r="S64" s="341" t="s">
        <v>35</v>
      </c>
    </row>
    <row r="65" spans="1:19" s="340" customFormat="1" ht="13.5" customHeight="1">
      <c r="A65" s="332" t="s">
        <v>1283</v>
      </c>
      <c r="B65" s="332" t="s">
        <v>1113</v>
      </c>
      <c r="C65" s="332" t="s">
        <v>1196</v>
      </c>
      <c r="D65" s="333" t="s">
        <v>1344</v>
      </c>
      <c r="E65" s="334" t="s">
        <v>196</v>
      </c>
      <c r="F65" s="332" t="s">
        <v>47</v>
      </c>
      <c r="G65" s="335">
        <v>1.3129999999999999</v>
      </c>
      <c r="H65" s="336"/>
      <c r="I65" s="336">
        <f>ROUND(G65*H65,2)</f>
        <v>0</v>
      </c>
      <c r="J65" s="337">
        <v>0</v>
      </c>
      <c r="K65" s="335">
        <f>G65*J65</f>
        <v>0</v>
      </c>
      <c r="L65" s="337">
        <v>0</v>
      </c>
      <c r="M65" s="335">
        <f>G65*L65</f>
        <v>0</v>
      </c>
      <c r="N65" s="338">
        <v>21</v>
      </c>
      <c r="O65" s="339">
        <v>4</v>
      </c>
      <c r="P65" s="340" t="s">
        <v>1117</v>
      </c>
    </row>
    <row r="66" spans="1:19" s="306" customFormat="1" ht="12.75" customHeight="1">
      <c r="B66" s="307" t="s">
        <v>1110</v>
      </c>
      <c r="D66" s="308" t="s">
        <v>1220</v>
      </c>
      <c r="E66" s="308" t="s">
        <v>1221</v>
      </c>
      <c r="I66" s="309">
        <f>I67</f>
        <v>0</v>
      </c>
      <c r="K66" s="310">
        <f>K67</f>
        <v>0</v>
      </c>
      <c r="M66" s="310">
        <f>M67</f>
        <v>0</v>
      </c>
      <c r="P66" s="308" t="s">
        <v>35</v>
      </c>
    </row>
    <row r="67" spans="1:19" s="340" customFormat="1" ht="13.5" customHeight="1">
      <c r="A67" s="332" t="s">
        <v>1285</v>
      </c>
      <c r="B67" s="332" t="s">
        <v>1113</v>
      </c>
      <c r="C67" s="332" t="s">
        <v>1186</v>
      </c>
      <c r="D67" s="333" t="s">
        <v>1345</v>
      </c>
      <c r="E67" s="334" t="s">
        <v>1346</v>
      </c>
      <c r="F67" s="332" t="s">
        <v>47</v>
      </c>
      <c r="G67" s="335">
        <v>3.214</v>
      </c>
      <c r="H67" s="336"/>
      <c r="I67" s="336">
        <f>ROUND(G67*H67,2)</f>
        <v>0</v>
      </c>
      <c r="J67" s="337">
        <v>0</v>
      </c>
      <c r="K67" s="335">
        <f>G67*J67</f>
        <v>0</v>
      </c>
      <c r="L67" s="337">
        <v>0</v>
      </c>
      <c r="M67" s="335">
        <f>G67*L67</f>
        <v>0</v>
      </c>
      <c r="N67" s="338">
        <v>21</v>
      </c>
      <c r="O67" s="339">
        <v>4</v>
      </c>
      <c r="P67" s="340" t="s">
        <v>1117</v>
      </c>
    </row>
    <row r="68" spans="1:19" s="306" customFormat="1" ht="12.75" customHeight="1">
      <c r="B68" s="302" t="s">
        <v>1110</v>
      </c>
      <c r="D68" s="303" t="s">
        <v>30</v>
      </c>
      <c r="E68" s="303" t="s">
        <v>1347</v>
      </c>
      <c r="I68" s="304">
        <f>I69+I73+I77+I80+I83</f>
        <v>0</v>
      </c>
      <c r="K68" s="305">
        <f>K69+K73+K77+K80+K83</f>
        <v>4.2579799999999994E-2</v>
      </c>
      <c r="M68" s="305">
        <f>M69+M73+M77+M80+M83</f>
        <v>1.0800000000000001E-2</v>
      </c>
      <c r="P68" s="303" t="s">
        <v>1112</v>
      </c>
    </row>
    <row r="69" spans="1:19" s="306" customFormat="1" ht="12.75" customHeight="1">
      <c r="B69" s="307" t="s">
        <v>1110</v>
      </c>
      <c r="D69" s="308" t="s">
        <v>1416</v>
      </c>
      <c r="E69" s="308" t="s">
        <v>1417</v>
      </c>
      <c r="I69" s="309">
        <f>SUM(I70:I72)</f>
        <v>0</v>
      </c>
      <c r="K69" s="310">
        <f>SUM(K70:K72)</f>
        <v>4.9680000000000004E-4</v>
      </c>
      <c r="M69" s="310">
        <f>SUM(M70:M72)</f>
        <v>0</v>
      </c>
      <c r="P69" s="308" t="s">
        <v>35</v>
      </c>
    </row>
    <row r="70" spans="1:19" s="340" customFormat="1" ht="13.5" customHeight="1">
      <c r="A70" s="332" t="s">
        <v>1286</v>
      </c>
      <c r="B70" s="332" t="s">
        <v>1113</v>
      </c>
      <c r="C70" s="332" t="s">
        <v>1416</v>
      </c>
      <c r="D70" s="333" t="s">
        <v>1418</v>
      </c>
      <c r="E70" s="334" t="s">
        <v>1419</v>
      </c>
      <c r="F70" s="332" t="s">
        <v>45</v>
      </c>
      <c r="G70" s="335">
        <v>0.54</v>
      </c>
      <c r="H70" s="336"/>
      <c r="I70" s="336">
        <f>ROUND(G70*H70,2)</f>
        <v>0</v>
      </c>
      <c r="J70" s="337">
        <v>9.2000000000000003E-4</v>
      </c>
      <c r="K70" s="335">
        <f>G70*J70</f>
        <v>4.9680000000000004E-4</v>
      </c>
      <c r="L70" s="337">
        <v>0</v>
      </c>
      <c r="M70" s="335">
        <f>G70*L70</f>
        <v>0</v>
      </c>
      <c r="N70" s="338">
        <v>21</v>
      </c>
      <c r="O70" s="339">
        <v>16</v>
      </c>
      <c r="P70" s="340" t="s">
        <v>1117</v>
      </c>
    </row>
    <row r="71" spans="1:19" s="340" customFormat="1" ht="15.75" customHeight="1">
      <c r="D71" s="341"/>
      <c r="E71" s="342" t="s">
        <v>1420</v>
      </c>
      <c r="G71" s="343">
        <v>0.54</v>
      </c>
      <c r="P71" s="341" t="s">
        <v>1117</v>
      </c>
      <c r="Q71" s="341" t="s">
        <v>1117</v>
      </c>
      <c r="R71" s="341" t="s">
        <v>1123</v>
      </c>
      <c r="S71" s="341" t="s">
        <v>35</v>
      </c>
    </row>
    <row r="72" spans="1:19" s="340" customFormat="1" ht="24" customHeight="1">
      <c r="A72" s="332" t="s">
        <v>1287</v>
      </c>
      <c r="B72" s="332" t="s">
        <v>1113</v>
      </c>
      <c r="C72" s="332" t="s">
        <v>1416</v>
      </c>
      <c r="D72" s="333" t="s">
        <v>1421</v>
      </c>
      <c r="E72" s="334" t="s">
        <v>1422</v>
      </c>
      <c r="F72" s="332" t="s">
        <v>65</v>
      </c>
      <c r="G72" s="335">
        <v>1.296</v>
      </c>
      <c r="H72" s="336"/>
      <c r="I72" s="336">
        <f>ROUND(G72*H72,2)</f>
        <v>0</v>
      </c>
      <c r="J72" s="337">
        <v>0</v>
      </c>
      <c r="K72" s="335">
        <f>G72*J72</f>
        <v>0</v>
      </c>
      <c r="L72" s="337">
        <v>0</v>
      </c>
      <c r="M72" s="335">
        <f>G72*L72</f>
        <v>0</v>
      </c>
      <c r="N72" s="338">
        <v>21</v>
      </c>
      <c r="O72" s="339">
        <v>16</v>
      </c>
      <c r="P72" s="340" t="s">
        <v>1117</v>
      </c>
    </row>
    <row r="73" spans="1:19" s="306" customFormat="1" ht="12.75" customHeight="1">
      <c r="B73" s="307" t="s">
        <v>1110</v>
      </c>
      <c r="D73" s="308" t="s">
        <v>1348</v>
      </c>
      <c r="E73" s="308" t="s">
        <v>1349</v>
      </c>
      <c r="I73" s="309">
        <f>SUM(I74:I76)</f>
        <v>0</v>
      </c>
      <c r="K73" s="310">
        <f>SUM(K74:K76)</f>
        <v>3.6999999999999998E-2</v>
      </c>
      <c r="M73" s="310">
        <f>SUM(M74:M76)</f>
        <v>0</v>
      </c>
      <c r="P73" s="308" t="s">
        <v>35</v>
      </c>
    </row>
    <row r="74" spans="1:19" s="340" customFormat="1" ht="24" customHeight="1">
      <c r="A74" s="332" t="s">
        <v>1174</v>
      </c>
      <c r="B74" s="332" t="s">
        <v>1113</v>
      </c>
      <c r="C74" s="332" t="s">
        <v>1348</v>
      </c>
      <c r="D74" s="333" t="s">
        <v>1423</v>
      </c>
      <c r="E74" s="334" t="s">
        <v>1424</v>
      </c>
      <c r="F74" s="332" t="s">
        <v>46</v>
      </c>
      <c r="G74" s="335">
        <v>1</v>
      </c>
      <c r="H74" s="336"/>
      <c r="I74" s="336">
        <f>ROUND(G74*H74,2)</f>
        <v>0</v>
      </c>
      <c r="J74" s="337">
        <v>0</v>
      </c>
      <c r="K74" s="335">
        <f>G74*J74</f>
        <v>0</v>
      </c>
      <c r="L74" s="337">
        <v>0</v>
      </c>
      <c r="M74" s="335">
        <f>G74*L74</f>
        <v>0</v>
      </c>
      <c r="N74" s="338">
        <v>21</v>
      </c>
      <c r="O74" s="339">
        <v>16</v>
      </c>
      <c r="P74" s="340" t="s">
        <v>1117</v>
      </c>
    </row>
    <row r="75" spans="1:19" s="340" customFormat="1" ht="24" customHeight="1">
      <c r="A75" s="344" t="s">
        <v>1289</v>
      </c>
      <c r="B75" s="344" t="s">
        <v>1128</v>
      </c>
      <c r="C75" s="344" t="s">
        <v>1129</v>
      </c>
      <c r="D75" s="345" t="s">
        <v>1425</v>
      </c>
      <c r="E75" s="346" t="s">
        <v>1426</v>
      </c>
      <c r="F75" s="344" t="s">
        <v>46</v>
      </c>
      <c r="G75" s="347">
        <v>1</v>
      </c>
      <c r="H75" s="348"/>
      <c r="I75" s="348">
        <f>ROUND(G75*H75,2)</f>
        <v>0</v>
      </c>
      <c r="J75" s="349">
        <v>3.6999999999999998E-2</v>
      </c>
      <c r="K75" s="347">
        <f>G75*J75</f>
        <v>3.6999999999999998E-2</v>
      </c>
      <c r="L75" s="349">
        <v>0</v>
      </c>
      <c r="M75" s="347">
        <f>G75*L75</f>
        <v>0</v>
      </c>
      <c r="N75" s="350">
        <v>21</v>
      </c>
      <c r="O75" s="351">
        <v>32</v>
      </c>
      <c r="P75" s="352" t="s">
        <v>1117</v>
      </c>
    </row>
    <row r="76" spans="1:19" s="340" customFormat="1" ht="13.5" customHeight="1">
      <c r="A76" s="332" t="s">
        <v>1427</v>
      </c>
      <c r="B76" s="332" t="s">
        <v>1113</v>
      </c>
      <c r="C76" s="332" t="s">
        <v>1348</v>
      </c>
      <c r="D76" s="333" t="s">
        <v>1354</v>
      </c>
      <c r="E76" s="334" t="s">
        <v>1355</v>
      </c>
      <c r="F76" s="332" t="s">
        <v>65</v>
      </c>
      <c r="G76" s="335">
        <v>173.03</v>
      </c>
      <c r="H76" s="336"/>
      <c r="I76" s="336">
        <f>ROUND(G76*H76,2)</f>
        <v>0</v>
      </c>
      <c r="J76" s="337">
        <v>0</v>
      </c>
      <c r="K76" s="335">
        <f>G76*J76</f>
        <v>0</v>
      </c>
      <c r="L76" s="337">
        <v>0</v>
      </c>
      <c r="M76" s="335">
        <f>G76*L76</f>
        <v>0</v>
      </c>
      <c r="N76" s="338">
        <v>21</v>
      </c>
      <c r="O76" s="339">
        <v>16</v>
      </c>
      <c r="P76" s="340" t="s">
        <v>1117</v>
      </c>
    </row>
    <row r="77" spans="1:19" s="306" customFormat="1" ht="12.75" customHeight="1">
      <c r="B77" s="307" t="s">
        <v>1110</v>
      </c>
      <c r="D77" s="308" t="s">
        <v>53</v>
      </c>
      <c r="E77" s="308" t="s">
        <v>52</v>
      </c>
      <c r="I77" s="309">
        <f>SUM(I78:I79)</f>
        <v>0</v>
      </c>
      <c r="K77" s="310">
        <f>SUM(K78:K79)</f>
        <v>0</v>
      </c>
      <c r="M77" s="310">
        <f>SUM(M78:M79)</f>
        <v>1.0800000000000001E-2</v>
      </c>
      <c r="P77" s="308" t="s">
        <v>35</v>
      </c>
    </row>
    <row r="78" spans="1:19" s="340" customFormat="1" ht="13.5" customHeight="1">
      <c r="A78" s="332" t="s">
        <v>1428</v>
      </c>
      <c r="B78" s="332" t="s">
        <v>1113</v>
      </c>
      <c r="C78" s="332" t="s">
        <v>53</v>
      </c>
      <c r="D78" s="333" t="s">
        <v>1429</v>
      </c>
      <c r="E78" s="334" t="s">
        <v>1430</v>
      </c>
      <c r="F78" s="332" t="s">
        <v>45</v>
      </c>
      <c r="G78" s="335">
        <v>0.54</v>
      </c>
      <c r="H78" s="336"/>
      <c r="I78" s="336">
        <f>ROUND(G78*H78,2)</f>
        <v>0</v>
      </c>
      <c r="J78" s="337">
        <v>0</v>
      </c>
      <c r="K78" s="335">
        <f>G78*J78</f>
        <v>0</v>
      </c>
      <c r="L78" s="337">
        <v>0.02</v>
      </c>
      <c r="M78" s="335">
        <f>G78*L78</f>
        <v>1.0800000000000001E-2</v>
      </c>
      <c r="N78" s="338">
        <v>21</v>
      </c>
      <c r="O78" s="339">
        <v>16</v>
      </c>
      <c r="P78" s="340" t="s">
        <v>1117</v>
      </c>
    </row>
    <row r="79" spans="1:19" s="340" customFormat="1" ht="15.75" customHeight="1">
      <c r="D79" s="341"/>
      <c r="E79" s="342" t="s">
        <v>1420</v>
      </c>
      <c r="G79" s="343">
        <v>0.54</v>
      </c>
      <c r="P79" s="341" t="s">
        <v>1117</v>
      </c>
      <c r="Q79" s="341" t="s">
        <v>1117</v>
      </c>
      <c r="R79" s="341" t="s">
        <v>1123</v>
      </c>
      <c r="S79" s="341" t="s">
        <v>35</v>
      </c>
    </row>
    <row r="80" spans="1:19" s="306" customFormat="1" ht="12.75" customHeight="1">
      <c r="B80" s="307" t="s">
        <v>1110</v>
      </c>
      <c r="D80" s="308" t="s">
        <v>40</v>
      </c>
      <c r="E80" s="308" t="s">
        <v>1356</v>
      </c>
      <c r="I80" s="309">
        <f>SUM(I81:I82)</f>
        <v>0</v>
      </c>
      <c r="K80" s="310">
        <f>SUM(K81:K82)</f>
        <v>2.4296999999999999E-3</v>
      </c>
      <c r="M80" s="310">
        <f>SUM(M81:M82)</f>
        <v>0</v>
      </c>
      <c r="P80" s="308" t="s">
        <v>35</v>
      </c>
    </row>
    <row r="81" spans="1:19" s="340" customFormat="1" ht="13.5" customHeight="1">
      <c r="A81" s="332" t="s">
        <v>1431</v>
      </c>
      <c r="B81" s="332" t="s">
        <v>1113</v>
      </c>
      <c r="C81" s="332" t="s">
        <v>40</v>
      </c>
      <c r="D81" s="333" t="s">
        <v>1360</v>
      </c>
      <c r="E81" s="334" t="s">
        <v>1361</v>
      </c>
      <c r="F81" s="332" t="s">
        <v>45</v>
      </c>
      <c r="G81" s="335">
        <v>2.73</v>
      </c>
      <c r="H81" s="336"/>
      <c r="I81" s="336">
        <f>ROUND(G81*H81,2)</f>
        <v>0</v>
      </c>
      <c r="J81" s="337">
        <v>8.8999999999999995E-4</v>
      </c>
      <c r="K81" s="335">
        <f>G81*J81</f>
        <v>2.4296999999999999E-3</v>
      </c>
      <c r="L81" s="337">
        <v>0</v>
      </c>
      <c r="M81" s="335">
        <f>G81*L81</f>
        <v>0</v>
      </c>
      <c r="N81" s="338">
        <v>21</v>
      </c>
      <c r="O81" s="339">
        <v>16</v>
      </c>
      <c r="P81" s="340" t="s">
        <v>1117</v>
      </c>
    </row>
    <row r="82" spans="1:19" s="340" customFormat="1" ht="15.75" customHeight="1">
      <c r="D82" s="341"/>
      <c r="E82" s="342" t="s">
        <v>1388</v>
      </c>
      <c r="G82" s="343">
        <v>2.73</v>
      </c>
      <c r="P82" s="341" t="s">
        <v>1117</v>
      </c>
      <c r="Q82" s="341" t="s">
        <v>1117</v>
      </c>
      <c r="R82" s="341" t="s">
        <v>1123</v>
      </c>
      <c r="S82" s="341" t="s">
        <v>35</v>
      </c>
    </row>
    <row r="83" spans="1:19" s="306" customFormat="1" ht="12.75" customHeight="1">
      <c r="B83" s="307" t="s">
        <v>1110</v>
      </c>
      <c r="D83" s="308" t="s">
        <v>41</v>
      </c>
      <c r="E83" s="308" t="s">
        <v>1365</v>
      </c>
      <c r="I83" s="309">
        <f>SUM(I84:I85)</f>
        <v>0</v>
      </c>
      <c r="K83" s="310">
        <f>SUM(K84:K85)</f>
        <v>2.6532999999999999E-3</v>
      </c>
      <c r="M83" s="310">
        <f>SUM(M84:M85)</f>
        <v>0</v>
      </c>
      <c r="P83" s="308" t="s">
        <v>35</v>
      </c>
    </row>
    <row r="84" spans="1:19" s="340" customFormat="1" ht="13.5" customHeight="1">
      <c r="A84" s="332" t="s">
        <v>1432</v>
      </c>
      <c r="B84" s="332" t="s">
        <v>1113</v>
      </c>
      <c r="C84" s="332" t="s">
        <v>41</v>
      </c>
      <c r="D84" s="333" t="s">
        <v>1433</v>
      </c>
      <c r="E84" s="334" t="s">
        <v>1434</v>
      </c>
      <c r="F84" s="332" t="s">
        <v>45</v>
      </c>
      <c r="G84" s="335">
        <v>20.41</v>
      </c>
      <c r="H84" s="336"/>
      <c r="I84" s="336">
        <f>ROUND(G84*H84,2)</f>
        <v>0</v>
      </c>
      <c r="J84" s="337">
        <v>1.2999999999999999E-4</v>
      </c>
      <c r="K84" s="335">
        <f>G84*J84</f>
        <v>2.6532999999999999E-3</v>
      </c>
      <c r="L84" s="337">
        <v>0</v>
      </c>
      <c r="M84" s="335">
        <f>G84*L84</f>
        <v>0</v>
      </c>
      <c r="N84" s="338">
        <v>21</v>
      </c>
      <c r="O84" s="339">
        <v>16</v>
      </c>
      <c r="P84" s="340" t="s">
        <v>1117</v>
      </c>
    </row>
    <row r="85" spans="1:19" s="340" customFormat="1" ht="15.75" customHeight="1">
      <c r="D85" s="341"/>
      <c r="E85" s="342" t="s">
        <v>1435</v>
      </c>
      <c r="G85" s="343">
        <v>20.41</v>
      </c>
      <c r="P85" s="341" t="s">
        <v>1117</v>
      </c>
      <c r="Q85" s="341" t="s">
        <v>1117</v>
      </c>
      <c r="R85" s="341" t="s">
        <v>1123</v>
      </c>
      <c r="S85" s="341" t="s">
        <v>35</v>
      </c>
    </row>
    <row r="86" spans="1:19" s="315" customFormat="1" ht="12.75" customHeight="1">
      <c r="E86" s="316" t="s">
        <v>33</v>
      </c>
      <c r="I86" s="317">
        <f>I9+I68</f>
        <v>0</v>
      </c>
      <c r="K86" s="318">
        <f>K9+K68</f>
        <v>3.2563036599999999</v>
      </c>
      <c r="M86" s="318">
        <f>M9+M68</f>
        <v>1.3125129999999998</v>
      </c>
    </row>
  </sheetData>
  <mergeCells count="6">
    <mergeCell ref="A6:N6"/>
    <mergeCell ref="A1:N1"/>
    <mergeCell ref="A2:N2"/>
    <mergeCell ref="A3:N3"/>
    <mergeCell ref="A4:N4"/>
    <mergeCell ref="A5:N5"/>
  </mergeCells>
  <pageMargins left="0.70866141732283472" right="0.70866141732283472" top="0.78740157480314965" bottom="0.78740157480314965" header="0.31496062992125984" footer="0.31496062992125984"/>
  <pageSetup paperSize="9" scale="70" fitToHeight="7" orientation="portrait" useFirstPageNumber="1" r:id="rId1"/>
  <headerFooter>
    <oddFooter>&amp;C&amp;P</oddFooter>
    <firstFooter>&amp;C&amp;P</first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1096</v>
      </c>
      <c r="D2" s="615" t="s">
        <v>1095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51</v>
      </c>
      <c r="B4" s="593"/>
      <c r="C4" s="609" t="s">
        <v>838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SO 05-Stavba'!C9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05-Stavba'!C16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showGridLines="0" workbookViewId="0">
      <pane ySplit="8" topLeftCell="A9" activePane="bottomLeft" state="frozenSplit"/>
      <selection activeCell="K29" sqref="K29"/>
      <selection pane="bottomLeft" activeCell="K29" sqref="K29"/>
    </sheetView>
  </sheetViews>
  <sheetFormatPr defaultRowHeight="12.75" customHeight="1"/>
  <cols>
    <col min="1" max="1" width="11.7109375" style="290" customWidth="1"/>
    <col min="2" max="2" width="55.7109375" style="290" customWidth="1"/>
    <col min="3" max="3" width="13.5703125" style="290" customWidth="1"/>
    <col min="4" max="4" width="13.7109375" style="290" hidden="1" customWidth="1"/>
    <col min="5" max="5" width="13.85546875" style="290" hidden="1" customWidth="1"/>
    <col min="6" max="256" width="9.140625" style="290"/>
    <col min="257" max="257" width="11.7109375" style="290" customWidth="1"/>
    <col min="258" max="258" width="55.7109375" style="290" customWidth="1"/>
    <col min="259" max="259" width="13.5703125" style="290" customWidth="1"/>
    <col min="260" max="261" width="0" style="290" hidden="1" customWidth="1"/>
    <col min="262" max="512" width="9.140625" style="290"/>
    <col min="513" max="513" width="11.7109375" style="290" customWidth="1"/>
    <col min="514" max="514" width="55.7109375" style="290" customWidth="1"/>
    <col min="515" max="515" width="13.5703125" style="290" customWidth="1"/>
    <col min="516" max="517" width="0" style="290" hidden="1" customWidth="1"/>
    <col min="518" max="768" width="9.140625" style="290"/>
    <col min="769" max="769" width="11.7109375" style="290" customWidth="1"/>
    <col min="770" max="770" width="55.7109375" style="290" customWidth="1"/>
    <col min="771" max="771" width="13.5703125" style="290" customWidth="1"/>
    <col min="772" max="773" width="0" style="290" hidden="1" customWidth="1"/>
    <col min="774" max="1024" width="9.140625" style="290"/>
    <col min="1025" max="1025" width="11.7109375" style="290" customWidth="1"/>
    <col min="1026" max="1026" width="55.7109375" style="290" customWidth="1"/>
    <col min="1027" max="1027" width="13.5703125" style="290" customWidth="1"/>
    <col min="1028" max="1029" width="0" style="290" hidden="1" customWidth="1"/>
    <col min="1030" max="1280" width="9.140625" style="290"/>
    <col min="1281" max="1281" width="11.7109375" style="290" customWidth="1"/>
    <col min="1282" max="1282" width="55.7109375" style="290" customWidth="1"/>
    <col min="1283" max="1283" width="13.5703125" style="290" customWidth="1"/>
    <col min="1284" max="1285" width="0" style="290" hidden="1" customWidth="1"/>
    <col min="1286" max="1536" width="9.140625" style="290"/>
    <col min="1537" max="1537" width="11.7109375" style="290" customWidth="1"/>
    <col min="1538" max="1538" width="55.7109375" style="290" customWidth="1"/>
    <col min="1539" max="1539" width="13.5703125" style="290" customWidth="1"/>
    <col min="1540" max="1541" width="0" style="290" hidden="1" customWidth="1"/>
    <col min="1542" max="1792" width="9.140625" style="290"/>
    <col min="1793" max="1793" width="11.7109375" style="290" customWidth="1"/>
    <col min="1794" max="1794" width="55.7109375" style="290" customWidth="1"/>
    <col min="1795" max="1795" width="13.5703125" style="290" customWidth="1"/>
    <col min="1796" max="1797" width="0" style="290" hidden="1" customWidth="1"/>
    <col min="1798" max="2048" width="9.140625" style="290"/>
    <col min="2049" max="2049" width="11.7109375" style="290" customWidth="1"/>
    <col min="2050" max="2050" width="55.7109375" style="290" customWidth="1"/>
    <col min="2051" max="2051" width="13.5703125" style="290" customWidth="1"/>
    <col min="2052" max="2053" width="0" style="290" hidden="1" customWidth="1"/>
    <col min="2054" max="2304" width="9.140625" style="290"/>
    <col min="2305" max="2305" width="11.7109375" style="290" customWidth="1"/>
    <col min="2306" max="2306" width="55.7109375" style="290" customWidth="1"/>
    <col min="2307" max="2307" width="13.5703125" style="290" customWidth="1"/>
    <col min="2308" max="2309" width="0" style="290" hidden="1" customWidth="1"/>
    <col min="2310" max="2560" width="9.140625" style="290"/>
    <col min="2561" max="2561" width="11.7109375" style="290" customWidth="1"/>
    <col min="2562" max="2562" width="55.7109375" style="290" customWidth="1"/>
    <col min="2563" max="2563" width="13.5703125" style="290" customWidth="1"/>
    <col min="2564" max="2565" width="0" style="290" hidden="1" customWidth="1"/>
    <col min="2566" max="2816" width="9.140625" style="290"/>
    <col min="2817" max="2817" width="11.7109375" style="290" customWidth="1"/>
    <col min="2818" max="2818" width="55.7109375" style="290" customWidth="1"/>
    <col min="2819" max="2819" width="13.5703125" style="290" customWidth="1"/>
    <col min="2820" max="2821" width="0" style="290" hidden="1" customWidth="1"/>
    <col min="2822" max="3072" width="9.140625" style="290"/>
    <col min="3073" max="3073" width="11.7109375" style="290" customWidth="1"/>
    <col min="3074" max="3074" width="55.7109375" style="290" customWidth="1"/>
    <col min="3075" max="3075" width="13.5703125" style="290" customWidth="1"/>
    <col min="3076" max="3077" width="0" style="290" hidden="1" customWidth="1"/>
    <col min="3078" max="3328" width="9.140625" style="290"/>
    <col min="3329" max="3329" width="11.7109375" style="290" customWidth="1"/>
    <col min="3330" max="3330" width="55.7109375" style="290" customWidth="1"/>
    <col min="3331" max="3331" width="13.5703125" style="290" customWidth="1"/>
    <col min="3332" max="3333" width="0" style="290" hidden="1" customWidth="1"/>
    <col min="3334" max="3584" width="9.140625" style="290"/>
    <col min="3585" max="3585" width="11.7109375" style="290" customWidth="1"/>
    <col min="3586" max="3586" width="55.7109375" style="290" customWidth="1"/>
    <col min="3587" max="3587" width="13.5703125" style="290" customWidth="1"/>
    <col min="3588" max="3589" width="0" style="290" hidden="1" customWidth="1"/>
    <col min="3590" max="3840" width="9.140625" style="290"/>
    <col min="3841" max="3841" width="11.7109375" style="290" customWidth="1"/>
    <col min="3842" max="3842" width="55.7109375" style="290" customWidth="1"/>
    <col min="3843" max="3843" width="13.5703125" style="290" customWidth="1"/>
    <col min="3844" max="3845" width="0" style="290" hidden="1" customWidth="1"/>
    <col min="3846" max="4096" width="9.140625" style="290"/>
    <col min="4097" max="4097" width="11.7109375" style="290" customWidth="1"/>
    <col min="4098" max="4098" width="55.7109375" style="290" customWidth="1"/>
    <col min="4099" max="4099" width="13.5703125" style="290" customWidth="1"/>
    <col min="4100" max="4101" width="0" style="290" hidden="1" customWidth="1"/>
    <col min="4102" max="4352" width="9.140625" style="290"/>
    <col min="4353" max="4353" width="11.7109375" style="290" customWidth="1"/>
    <col min="4354" max="4354" width="55.7109375" style="290" customWidth="1"/>
    <col min="4355" max="4355" width="13.5703125" style="290" customWidth="1"/>
    <col min="4356" max="4357" width="0" style="290" hidden="1" customWidth="1"/>
    <col min="4358" max="4608" width="9.140625" style="290"/>
    <col min="4609" max="4609" width="11.7109375" style="290" customWidth="1"/>
    <col min="4610" max="4610" width="55.7109375" style="290" customWidth="1"/>
    <col min="4611" max="4611" width="13.5703125" style="290" customWidth="1"/>
    <col min="4612" max="4613" width="0" style="290" hidden="1" customWidth="1"/>
    <col min="4614" max="4864" width="9.140625" style="290"/>
    <col min="4865" max="4865" width="11.7109375" style="290" customWidth="1"/>
    <col min="4866" max="4866" width="55.7109375" style="290" customWidth="1"/>
    <col min="4867" max="4867" width="13.5703125" style="290" customWidth="1"/>
    <col min="4868" max="4869" width="0" style="290" hidden="1" customWidth="1"/>
    <col min="4870" max="5120" width="9.140625" style="290"/>
    <col min="5121" max="5121" width="11.7109375" style="290" customWidth="1"/>
    <col min="5122" max="5122" width="55.7109375" style="290" customWidth="1"/>
    <col min="5123" max="5123" width="13.5703125" style="290" customWidth="1"/>
    <col min="5124" max="5125" width="0" style="290" hidden="1" customWidth="1"/>
    <col min="5126" max="5376" width="9.140625" style="290"/>
    <col min="5377" max="5377" width="11.7109375" style="290" customWidth="1"/>
    <col min="5378" max="5378" width="55.7109375" style="290" customWidth="1"/>
    <col min="5379" max="5379" width="13.5703125" style="290" customWidth="1"/>
    <col min="5380" max="5381" width="0" style="290" hidden="1" customWidth="1"/>
    <col min="5382" max="5632" width="9.140625" style="290"/>
    <col min="5633" max="5633" width="11.7109375" style="290" customWidth="1"/>
    <col min="5634" max="5634" width="55.7109375" style="290" customWidth="1"/>
    <col min="5635" max="5635" width="13.5703125" style="290" customWidth="1"/>
    <col min="5636" max="5637" width="0" style="290" hidden="1" customWidth="1"/>
    <col min="5638" max="5888" width="9.140625" style="290"/>
    <col min="5889" max="5889" width="11.7109375" style="290" customWidth="1"/>
    <col min="5890" max="5890" width="55.7109375" style="290" customWidth="1"/>
    <col min="5891" max="5891" width="13.5703125" style="290" customWidth="1"/>
    <col min="5892" max="5893" width="0" style="290" hidden="1" customWidth="1"/>
    <col min="5894" max="6144" width="9.140625" style="290"/>
    <col min="6145" max="6145" width="11.7109375" style="290" customWidth="1"/>
    <col min="6146" max="6146" width="55.7109375" style="290" customWidth="1"/>
    <col min="6147" max="6147" width="13.5703125" style="290" customWidth="1"/>
    <col min="6148" max="6149" width="0" style="290" hidden="1" customWidth="1"/>
    <col min="6150" max="6400" width="9.140625" style="290"/>
    <col min="6401" max="6401" width="11.7109375" style="290" customWidth="1"/>
    <col min="6402" max="6402" width="55.7109375" style="290" customWidth="1"/>
    <col min="6403" max="6403" width="13.5703125" style="290" customWidth="1"/>
    <col min="6404" max="6405" width="0" style="290" hidden="1" customWidth="1"/>
    <col min="6406" max="6656" width="9.140625" style="290"/>
    <col min="6657" max="6657" width="11.7109375" style="290" customWidth="1"/>
    <col min="6658" max="6658" width="55.7109375" style="290" customWidth="1"/>
    <col min="6659" max="6659" width="13.5703125" style="290" customWidth="1"/>
    <col min="6660" max="6661" width="0" style="290" hidden="1" customWidth="1"/>
    <col min="6662" max="6912" width="9.140625" style="290"/>
    <col min="6913" max="6913" width="11.7109375" style="290" customWidth="1"/>
    <col min="6914" max="6914" width="55.7109375" style="290" customWidth="1"/>
    <col min="6915" max="6915" width="13.5703125" style="290" customWidth="1"/>
    <col min="6916" max="6917" width="0" style="290" hidden="1" customWidth="1"/>
    <col min="6918" max="7168" width="9.140625" style="290"/>
    <col min="7169" max="7169" width="11.7109375" style="290" customWidth="1"/>
    <col min="7170" max="7170" width="55.7109375" style="290" customWidth="1"/>
    <col min="7171" max="7171" width="13.5703125" style="290" customWidth="1"/>
    <col min="7172" max="7173" width="0" style="290" hidden="1" customWidth="1"/>
    <col min="7174" max="7424" width="9.140625" style="290"/>
    <col min="7425" max="7425" width="11.7109375" style="290" customWidth="1"/>
    <col min="7426" max="7426" width="55.7109375" style="290" customWidth="1"/>
    <col min="7427" max="7427" width="13.5703125" style="290" customWidth="1"/>
    <col min="7428" max="7429" width="0" style="290" hidden="1" customWidth="1"/>
    <col min="7430" max="7680" width="9.140625" style="290"/>
    <col min="7681" max="7681" width="11.7109375" style="290" customWidth="1"/>
    <col min="7682" max="7682" width="55.7109375" style="290" customWidth="1"/>
    <col min="7683" max="7683" width="13.5703125" style="290" customWidth="1"/>
    <col min="7684" max="7685" width="0" style="290" hidden="1" customWidth="1"/>
    <col min="7686" max="7936" width="9.140625" style="290"/>
    <col min="7937" max="7937" width="11.7109375" style="290" customWidth="1"/>
    <col min="7938" max="7938" width="55.7109375" style="290" customWidth="1"/>
    <col min="7939" max="7939" width="13.5703125" style="290" customWidth="1"/>
    <col min="7940" max="7941" width="0" style="290" hidden="1" customWidth="1"/>
    <col min="7942" max="8192" width="9.140625" style="290"/>
    <col min="8193" max="8193" width="11.7109375" style="290" customWidth="1"/>
    <col min="8194" max="8194" width="55.7109375" style="290" customWidth="1"/>
    <col min="8195" max="8195" width="13.5703125" style="290" customWidth="1"/>
    <col min="8196" max="8197" width="0" style="290" hidden="1" customWidth="1"/>
    <col min="8198" max="8448" width="9.140625" style="290"/>
    <col min="8449" max="8449" width="11.7109375" style="290" customWidth="1"/>
    <col min="8450" max="8450" width="55.7109375" style="290" customWidth="1"/>
    <col min="8451" max="8451" width="13.5703125" style="290" customWidth="1"/>
    <col min="8452" max="8453" width="0" style="290" hidden="1" customWidth="1"/>
    <col min="8454" max="8704" width="9.140625" style="290"/>
    <col min="8705" max="8705" width="11.7109375" style="290" customWidth="1"/>
    <col min="8706" max="8706" width="55.7109375" style="290" customWidth="1"/>
    <col min="8707" max="8707" width="13.5703125" style="290" customWidth="1"/>
    <col min="8708" max="8709" width="0" style="290" hidden="1" customWidth="1"/>
    <col min="8710" max="8960" width="9.140625" style="290"/>
    <col min="8961" max="8961" width="11.7109375" style="290" customWidth="1"/>
    <col min="8962" max="8962" width="55.7109375" style="290" customWidth="1"/>
    <col min="8963" max="8963" width="13.5703125" style="290" customWidth="1"/>
    <col min="8964" max="8965" width="0" style="290" hidden="1" customWidth="1"/>
    <col min="8966" max="9216" width="9.140625" style="290"/>
    <col min="9217" max="9217" width="11.7109375" style="290" customWidth="1"/>
    <col min="9218" max="9218" width="55.7109375" style="290" customWidth="1"/>
    <col min="9219" max="9219" width="13.5703125" style="290" customWidth="1"/>
    <col min="9220" max="9221" width="0" style="290" hidden="1" customWidth="1"/>
    <col min="9222" max="9472" width="9.140625" style="290"/>
    <col min="9473" max="9473" width="11.7109375" style="290" customWidth="1"/>
    <col min="9474" max="9474" width="55.7109375" style="290" customWidth="1"/>
    <col min="9475" max="9475" width="13.5703125" style="290" customWidth="1"/>
    <col min="9476" max="9477" width="0" style="290" hidden="1" customWidth="1"/>
    <col min="9478" max="9728" width="9.140625" style="290"/>
    <col min="9729" max="9729" width="11.7109375" style="290" customWidth="1"/>
    <col min="9730" max="9730" width="55.7109375" style="290" customWidth="1"/>
    <col min="9731" max="9731" width="13.5703125" style="290" customWidth="1"/>
    <col min="9732" max="9733" width="0" style="290" hidden="1" customWidth="1"/>
    <col min="9734" max="9984" width="9.140625" style="290"/>
    <col min="9985" max="9985" width="11.7109375" style="290" customWidth="1"/>
    <col min="9986" max="9986" width="55.7109375" style="290" customWidth="1"/>
    <col min="9987" max="9987" width="13.5703125" style="290" customWidth="1"/>
    <col min="9988" max="9989" width="0" style="290" hidden="1" customWidth="1"/>
    <col min="9990" max="10240" width="9.140625" style="290"/>
    <col min="10241" max="10241" width="11.7109375" style="290" customWidth="1"/>
    <col min="10242" max="10242" width="55.7109375" style="290" customWidth="1"/>
    <col min="10243" max="10243" width="13.5703125" style="290" customWidth="1"/>
    <col min="10244" max="10245" width="0" style="290" hidden="1" customWidth="1"/>
    <col min="10246" max="10496" width="9.140625" style="290"/>
    <col min="10497" max="10497" width="11.7109375" style="290" customWidth="1"/>
    <col min="10498" max="10498" width="55.7109375" style="290" customWidth="1"/>
    <col min="10499" max="10499" width="13.5703125" style="290" customWidth="1"/>
    <col min="10500" max="10501" width="0" style="290" hidden="1" customWidth="1"/>
    <col min="10502" max="10752" width="9.140625" style="290"/>
    <col min="10753" max="10753" width="11.7109375" style="290" customWidth="1"/>
    <col min="10754" max="10754" width="55.7109375" style="290" customWidth="1"/>
    <col min="10755" max="10755" width="13.5703125" style="290" customWidth="1"/>
    <col min="10756" max="10757" width="0" style="290" hidden="1" customWidth="1"/>
    <col min="10758" max="11008" width="9.140625" style="290"/>
    <col min="11009" max="11009" width="11.7109375" style="290" customWidth="1"/>
    <col min="11010" max="11010" width="55.7109375" style="290" customWidth="1"/>
    <col min="11011" max="11011" width="13.5703125" style="290" customWidth="1"/>
    <col min="11012" max="11013" width="0" style="290" hidden="1" customWidth="1"/>
    <col min="11014" max="11264" width="9.140625" style="290"/>
    <col min="11265" max="11265" width="11.7109375" style="290" customWidth="1"/>
    <col min="11266" max="11266" width="55.7109375" style="290" customWidth="1"/>
    <col min="11267" max="11267" width="13.5703125" style="290" customWidth="1"/>
    <col min="11268" max="11269" width="0" style="290" hidden="1" customWidth="1"/>
    <col min="11270" max="11520" width="9.140625" style="290"/>
    <col min="11521" max="11521" width="11.7109375" style="290" customWidth="1"/>
    <col min="11522" max="11522" width="55.7109375" style="290" customWidth="1"/>
    <col min="11523" max="11523" width="13.5703125" style="290" customWidth="1"/>
    <col min="11524" max="11525" width="0" style="290" hidden="1" customWidth="1"/>
    <col min="11526" max="11776" width="9.140625" style="290"/>
    <col min="11777" max="11777" width="11.7109375" style="290" customWidth="1"/>
    <col min="11778" max="11778" width="55.7109375" style="290" customWidth="1"/>
    <col min="11779" max="11779" width="13.5703125" style="290" customWidth="1"/>
    <col min="11780" max="11781" width="0" style="290" hidden="1" customWidth="1"/>
    <col min="11782" max="12032" width="9.140625" style="290"/>
    <col min="12033" max="12033" width="11.7109375" style="290" customWidth="1"/>
    <col min="12034" max="12034" width="55.7109375" style="290" customWidth="1"/>
    <col min="12035" max="12035" width="13.5703125" style="290" customWidth="1"/>
    <col min="12036" max="12037" width="0" style="290" hidden="1" customWidth="1"/>
    <col min="12038" max="12288" width="9.140625" style="290"/>
    <col min="12289" max="12289" width="11.7109375" style="290" customWidth="1"/>
    <col min="12290" max="12290" width="55.7109375" style="290" customWidth="1"/>
    <col min="12291" max="12291" width="13.5703125" style="290" customWidth="1"/>
    <col min="12292" max="12293" width="0" style="290" hidden="1" customWidth="1"/>
    <col min="12294" max="12544" width="9.140625" style="290"/>
    <col min="12545" max="12545" width="11.7109375" style="290" customWidth="1"/>
    <col min="12546" max="12546" width="55.7109375" style="290" customWidth="1"/>
    <col min="12547" max="12547" width="13.5703125" style="290" customWidth="1"/>
    <col min="12548" max="12549" width="0" style="290" hidden="1" customWidth="1"/>
    <col min="12550" max="12800" width="9.140625" style="290"/>
    <col min="12801" max="12801" width="11.7109375" style="290" customWidth="1"/>
    <col min="12802" max="12802" width="55.7109375" style="290" customWidth="1"/>
    <col min="12803" max="12803" width="13.5703125" style="290" customWidth="1"/>
    <col min="12804" max="12805" width="0" style="290" hidden="1" customWidth="1"/>
    <col min="12806" max="13056" width="9.140625" style="290"/>
    <col min="13057" max="13057" width="11.7109375" style="290" customWidth="1"/>
    <col min="13058" max="13058" width="55.7109375" style="290" customWidth="1"/>
    <col min="13059" max="13059" width="13.5703125" style="290" customWidth="1"/>
    <col min="13060" max="13061" width="0" style="290" hidden="1" customWidth="1"/>
    <col min="13062" max="13312" width="9.140625" style="290"/>
    <col min="13313" max="13313" width="11.7109375" style="290" customWidth="1"/>
    <col min="13314" max="13314" width="55.7109375" style="290" customWidth="1"/>
    <col min="13315" max="13315" width="13.5703125" style="290" customWidth="1"/>
    <col min="13316" max="13317" width="0" style="290" hidden="1" customWidth="1"/>
    <col min="13318" max="13568" width="9.140625" style="290"/>
    <col min="13569" max="13569" width="11.7109375" style="290" customWidth="1"/>
    <col min="13570" max="13570" width="55.7109375" style="290" customWidth="1"/>
    <col min="13571" max="13571" width="13.5703125" style="290" customWidth="1"/>
    <col min="13572" max="13573" width="0" style="290" hidden="1" customWidth="1"/>
    <col min="13574" max="13824" width="9.140625" style="290"/>
    <col min="13825" max="13825" width="11.7109375" style="290" customWidth="1"/>
    <col min="13826" max="13826" width="55.7109375" style="290" customWidth="1"/>
    <col min="13827" max="13827" width="13.5703125" style="290" customWidth="1"/>
    <col min="13828" max="13829" width="0" style="290" hidden="1" customWidth="1"/>
    <col min="13830" max="14080" width="9.140625" style="290"/>
    <col min="14081" max="14081" width="11.7109375" style="290" customWidth="1"/>
    <col min="14082" max="14082" width="55.7109375" style="290" customWidth="1"/>
    <col min="14083" max="14083" width="13.5703125" style="290" customWidth="1"/>
    <col min="14084" max="14085" width="0" style="290" hidden="1" customWidth="1"/>
    <col min="14086" max="14336" width="9.140625" style="290"/>
    <col min="14337" max="14337" width="11.7109375" style="290" customWidth="1"/>
    <col min="14338" max="14338" width="55.7109375" style="290" customWidth="1"/>
    <col min="14339" max="14339" width="13.5703125" style="290" customWidth="1"/>
    <col min="14340" max="14341" width="0" style="290" hidden="1" customWidth="1"/>
    <col min="14342" max="14592" width="9.140625" style="290"/>
    <col min="14593" max="14593" width="11.7109375" style="290" customWidth="1"/>
    <col min="14594" max="14594" width="55.7109375" style="290" customWidth="1"/>
    <col min="14595" max="14595" width="13.5703125" style="290" customWidth="1"/>
    <col min="14596" max="14597" width="0" style="290" hidden="1" customWidth="1"/>
    <col min="14598" max="14848" width="9.140625" style="290"/>
    <col min="14849" max="14849" width="11.7109375" style="290" customWidth="1"/>
    <col min="14850" max="14850" width="55.7109375" style="290" customWidth="1"/>
    <col min="14851" max="14851" width="13.5703125" style="290" customWidth="1"/>
    <col min="14852" max="14853" width="0" style="290" hidden="1" customWidth="1"/>
    <col min="14854" max="15104" width="9.140625" style="290"/>
    <col min="15105" max="15105" width="11.7109375" style="290" customWidth="1"/>
    <col min="15106" max="15106" width="55.7109375" style="290" customWidth="1"/>
    <col min="15107" max="15107" width="13.5703125" style="290" customWidth="1"/>
    <col min="15108" max="15109" width="0" style="290" hidden="1" customWidth="1"/>
    <col min="15110" max="15360" width="9.140625" style="290"/>
    <col min="15361" max="15361" width="11.7109375" style="290" customWidth="1"/>
    <col min="15362" max="15362" width="55.7109375" style="290" customWidth="1"/>
    <col min="15363" max="15363" width="13.5703125" style="290" customWidth="1"/>
    <col min="15364" max="15365" width="0" style="290" hidden="1" customWidth="1"/>
    <col min="15366" max="15616" width="9.140625" style="290"/>
    <col min="15617" max="15617" width="11.7109375" style="290" customWidth="1"/>
    <col min="15618" max="15618" width="55.7109375" style="290" customWidth="1"/>
    <col min="15619" max="15619" width="13.5703125" style="290" customWidth="1"/>
    <col min="15620" max="15621" width="0" style="290" hidden="1" customWidth="1"/>
    <col min="15622" max="15872" width="9.140625" style="290"/>
    <col min="15873" max="15873" width="11.7109375" style="290" customWidth="1"/>
    <col min="15874" max="15874" width="55.7109375" style="290" customWidth="1"/>
    <col min="15875" max="15875" width="13.5703125" style="290" customWidth="1"/>
    <col min="15876" max="15877" width="0" style="290" hidden="1" customWidth="1"/>
    <col min="15878" max="16128" width="9.140625" style="290"/>
    <col min="16129" max="16129" width="11.7109375" style="290" customWidth="1"/>
    <col min="16130" max="16130" width="55.7109375" style="290" customWidth="1"/>
    <col min="16131" max="16131" width="13.5703125" style="290" customWidth="1"/>
    <col min="16132" max="16133" width="0" style="290" hidden="1" customWidth="1"/>
    <col min="16134" max="16384" width="9.140625" style="290"/>
  </cols>
  <sheetData>
    <row r="1" spans="1:5" ht="18" customHeight="1">
      <c r="A1" s="71" t="s">
        <v>134</v>
      </c>
      <c r="B1" s="72"/>
      <c r="C1" s="353"/>
      <c r="D1" s="289"/>
      <c r="E1" s="289"/>
    </row>
    <row r="2" spans="1:5" ht="29.25" customHeight="1">
      <c r="A2" s="638" t="s">
        <v>125</v>
      </c>
      <c r="B2" s="638"/>
      <c r="C2" s="638"/>
      <c r="D2" s="292"/>
      <c r="E2" s="292"/>
    </row>
    <row r="3" spans="1:5" ht="12" customHeight="1">
      <c r="A3" s="71" t="s">
        <v>631</v>
      </c>
      <c r="B3" s="172"/>
      <c r="C3" s="354"/>
      <c r="D3" s="291"/>
      <c r="E3" s="293"/>
    </row>
    <row r="4" spans="1:5" ht="12" customHeight="1">
      <c r="A4" s="638" t="s">
        <v>1764</v>
      </c>
      <c r="B4" s="638"/>
      <c r="C4" s="638"/>
      <c r="D4" s="291"/>
      <c r="E4" s="293"/>
    </row>
    <row r="5" spans="1:5" ht="12" customHeight="1">
      <c r="A5" s="71" t="s">
        <v>632</v>
      </c>
      <c r="B5" s="172"/>
      <c r="C5" s="354"/>
      <c r="D5" s="291"/>
      <c r="E5" s="293"/>
    </row>
    <row r="6" spans="1:5" ht="11.25" customHeight="1">
      <c r="A6" s="639" t="s">
        <v>838</v>
      </c>
      <c r="B6" s="639"/>
      <c r="C6" s="355"/>
      <c r="D6" s="291"/>
      <c r="E6" s="293"/>
    </row>
    <row r="7" spans="1:5" ht="12" customHeight="1">
      <c r="A7" s="294" t="s">
        <v>143</v>
      </c>
      <c r="B7" s="295" t="s">
        <v>135</v>
      </c>
      <c r="C7" s="296" t="s">
        <v>1097</v>
      </c>
      <c r="D7" s="297" t="s">
        <v>1098</v>
      </c>
      <c r="E7" s="296" t="s">
        <v>1099</v>
      </c>
    </row>
    <row r="8" spans="1:5" ht="12" customHeight="1">
      <c r="A8" s="298">
        <v>1</v>
      </c>
      <c r="B8" s="299">
        <v>2</v>
      </c>
      <c r="C8" s="300">
        <v>3</v>
      </c>
      <c r="D8" s="301">
        <v>4</v>
      </c>
      <c r="E8" s="300">
        <v>5</v>
      </c>
    </row>
    <row r="9" spans="1:5" s="306" customFormat="1" ht="12.75" customHeight="1">
      <c r="A9" s="302" t="str">
        <f>'Položky SO 05-Stavba'!D9</f>
        <v>HSV</v>
      </c>
      <c r="B9" s="303" t="str">
        <f>'Položky SO 05-Stavba'!E9</f>
        <v>Práce a dodávky HSV</v>
      </c>
      <c r="C9" s="304">
        <f>'Položky SO 05-Stavba'!I9</f>
        <v>0</v>
      </c>
      <c r="D9" s="305">
        <f>'Položky SO 05-Stavba'!K9</f>
        <v>12.415467080000001</v>
      </c>
      <c r="E9" s="305">
        <f>'Položky SO 05-Stavba'!M9</f>
        <v>3.4661780000000002</v>
      </c>
    </row>
    <row r="10" spans="1:5" s="306" customFormat="1" ht="12.75" customHeight="1">
      <c r="A10" s="307" t="str">
        <f>'Položky SO 05-Stavba'!D10</f>
        <v>3</v>
      </c>
      <c r="B10" s="308" t="str">
        <f>'Položky SO 05-Stavba'!E10</f>
        <v>Svislé a kompletní konstrukce</v>
      </c>
      <c r="C10" s="309">
        <f>'Položky SO 05-Stavba'!I10</f>
        <v>0</v>
      </c>
      <c r="D10" s="310">
        <f>'Položky SO 05-Stavba'!K10</f>
        <v>0.99883</v>
      </c>
      <c r="E10" s="310">
        <f>'Položky SO 05-Stavba'!M10</f>
        <v>0</v>
      </c>
    </row>
    <row r="11" spans="1:5" s="306" customFormat="1" ht="12.75" customHeight="1">
      <c r="A11" s="311" t="str">
        <f>'Položky SO 05-Stavba'!D11</f>
        <v>31</v>
      </c>
      <c r="B11" s="312" t="str">
        <f>'Položky SO 05-Stavba'!E11</f>
        <v>Zdi podpěrné a volné</v>
      </c>
      <c r="C11" s="313">
        <f>'Položky SO 05-Stavba'!I11</f>
        <v>0</v>
      </c>
      <c r="D11" s="314">
        <f>'Položky SO 05-Stavba'!K11</f>
        <v>0.99883</v>
      </c>
      <c r="E11" s="314">
        <f>'Položky SO 05-Stavba'!M11</f>
        <v>0</v>
      </c>
    </row>
    <row r="12" spans="1:5" s="306" customFormat="1" ht="12.75" customHeight="1">
      <c r="A12" s="307" t="str">
        <f>'Položky SO 05-Stavba'!D14</f>
        <v>6</v>
      </c>
      <c r="B12" s="308" t="str">
        <f>'Položky SO 05-Stavba'!E14</f>
        <v>Úpravy povrchů, podlahy a osazování výplní</v>
      </c>
      <c r="C12" s="309">
        <f>'Položky SO 05-Stavba'!I14</f>
        <v>0</v>
      </c>
      <c r="D12" s="310">
        <f>'Položky SO 05-Stavba'!K14</f>
        <v>11.37448408</v>
      </c>
      <c r="E12" s="310">
        <f>'Položky SO 05-Stavba'!M14</f>
        <v>0</v>
      </c>
    </row>
    <row r="13" spans="1:5" s="306" customFormat="1" ht="12.75" customHeight="1">
      <c r="A13" s="307" t="str">
        <f>'Položky SO 05-Stavba'!D36</f>
        <v>9</v>
      </c>
      <c r="B13" s="308" t="str">
        <f>'Položky SO 05-Stavba'!E36</f>
        <v>Ostatní konstrukce a práce-bourání</v>
      </c>
      <c r="C13" s="309">
        <f>'Položky SO 05-Stavba'!I36</f>
        <v>0</v>
      </c>
      <c r="D13" s="310">
        <f>'Položky SO 05-Stavba'!K36</f>
        <v>4.2152999999999996E-2</v>
      </c>
      <c r="E13" s="310">
        <f>'Položky SO 05-Stavba'!M36</f>
        <v>3.4661780000000002</v>
      </c>
    </row>
    <row r="14" spans="1:5" s="306" customFormat="1" ht="12.75" customHeight="1">
      <c r="A14" s="307" t="str">
        <f>'Položky SO 05-Stavba'!D61</f>
        <v>997</v>
      </c>
      <c r="B14" s="308" t="str">
        <f>'Položky SO 05-Stavba'!E61</f>
        <v>Přesun sutě</v>
      </c>
      <c r="C14" s="309">
        <f>'Položky SO 05-Stavba'!I61</f>
        <v>0</v>
      </c>
      <c r="D14" s="310">
        <f>'Položky SO 05-Stavba'!K61</f>
        <v>0</v>
      </c>
      <c r="E14" s="310">
        <f>'Položky SO 05-Stavba'!M61</f>
        <v>0</v>
      </c>
    </row>
    <row r="15" spans="1:5" s="306" customFormat="1" ht="12.75" customHeight="1">
      <c r="A15" s="307" t="str">
        <f>'Položky SO 05-Stavba'!D66</f>
        <v>998</v>
      </c>
      <c r="B15" s="308" t="str">
        <f>'Položky SO 05-Stavba'!E66</f>
        <v>Přesun hmot</v>
      </c>
      <c r="C15" s="309">
        <f>'Položky SO 05-Stavba'!I66</f>
        <v>0</v>
      </c>
      <c r="D15" s="310">
        <f>'Položky SO 05-Stavba'!K66</f>
        <v>0</v>
      </c>
      <c r="E15" s="310">
        <f>'Položky SO 05-Stavba'!M66</f>
        <v>0</v>
      </c>
    </row>
    <row r="16" spans="1:5" s="306" customFormat="1" ht="12.75" customHeight="1">
      <c r="A16" s="302" t="str">
        <f>'Položky SO 05-Stavba'!D68</f>
        <v>PSV</v>
      </c>
      <c r="B16" s="303" t="str">
        <f>'Položky SO 05-Stavba'!E68</f>
        <v>Práce a dodávky PSV</v>
      </c>
      <c r="C16" s="304">
        <f>'Položky SO 05-Stavba'!I68</f>
        <v>0</v>
      </c>
      <c r="D16" s="305">
        <f>'Položky SO 05-Stavba'!K68</f>
        <v>1.7444399999999999E-2</v>
      </c>
      <c r="E16" s="305">
        <f>'Položky SO 05-Stavba'!M68</f>
        <v>0</v>
      </c>
    </row>
    <row r="17" spans="1:5" s="306" customFormat="1" ht="12.75" customHeight="1">
      <c r="A17" s="307" t="str">
        <f>'Položky SO 05-Stavba'!D69</f>
        <v>783</v>
      </c>
      <c r="B17" s="308" t="str">
        <f>'Položky SO 05-Stavba'!E69</f>
        <v>Dokončovací práce - nátěry</v>
      </c>
      <c r="C17" s="309">
        <f>'Položky SO 05-Stavba'!I69</f>
        <v>0</v>
      </c>
      <c r="D17" s="310">
        <f>'Položky SO 05-Stavba'!K69</f>
        <v>1.0252799999999999E-2</v>
      </c>
      <c r="E17" s="310">
        <f>'Položky SO 05-Stavba'!M69</f>
        <v>0</v>
      </c>
    </row>
    <row r="18" spans="1:5" s="306" customFormat="1" ht="12.75" customHeight="1">
      <c r="A18" s="307" t="str">
        <f>'Položky SO 05-Stavba'!D72</f>
        <v>784</v>
      </c>
      <c r="B18" s="308" t="str">
        <f>'Položky SO 05-Stavba'!E72</f>
        <v>Dokončovací práce - malby a tapety</v>
      </c>
      <c r="C18" s="309">
        <f>'Položky SO 05-Stavba'!I72</f>
        <v>0</v>
      </c>
      <c r="D18" s="310">
        <f>'Položky SO 05-Stavba'!K72</f>
        <v>7.1915999999999994E-3</v>
      </c>
      <c r="E18" s="310">
        <f>'Položky SO 05-Stavba'!M72</f>
        <v>0</v>
      </c>
    </row>
    <row r="19" spans="1:5" s="315" customFormat="1" ht="12.75" customHeight="1">
      <c r="B19" s="316" t="s">
        <v>33</v>
      </c>
      <c r="C19" s="317">
        <f>'Položky SO 05-Stavba'!I75</f>
        <v>0</v>
      </c>
      <c r="D19" s="318">
        <f>'Položky SO 05-Stavba'!K75</f>
        <v>12.432911480000001</v>
      </c>
      <c r="E19" s="318">
        <f>'Položky SO 05-Stavba'!M75</f>
        <v>3.4661780000000002</v>
      </c>
    </row>
  </sheetData>
  <mergeCells count="3">
    <mergeCell ref="A4:C4"/>
    <mergeCell ref="A6:B6"/>
    <mergeCell ref="A2:C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"/>
  <sheetViews>
    <sheetView showGridLines="0" workbookViewId="0">
      <pane ySplit="8" topLeftCell="A9" activePane="bottomLeft" state="frozenSplit"/>
      <selection activeCell="K29" sqref="K29"/>
      <selection pane="bottomLeft" activeCell="H62" sqref="H62:H74"/>
    </sheetView>
  </sheetViews>
  <sheetFormatPr defaultRowHeight="11.25" customHeight="1"/>
  <cols>
    <col min="1" max="1" width="5.5703125" style="290" customWidth="1"/>
    <col min="2" max="2" width="4.42578125" style="290" customWidth="1"/>
    <col min="3" max="3" width="4.7109375" style="290" customWidth="1"/>
    <col min="4" max="4" width="12.7109375" style="290" customWidth="1"/>
    <col min="5" max="5" width="55.5703125" style="290" customWidth="1"/>
    <col min="6" max="6" width="4.7109375" style="290" customWidth="1"/>
    <col min="7" max="7" width="9.85546875" style="290" customWidth="1"/>
    <col min="8" max="8" width="9.7109375" style="290" customWidth="1"/>
    <col min="9" max="9" width="13.5703125" style="290" customWidth="1"/>
    <col min="10" max="10" width="10.5703125" style="290" hidden="1" customWidth="1"/>
    <col min="11" max="11" width="10.85546875" style="290" hidden="1" customWidth="1"/>
    <col min="12" max="12" width="9.7109375" style="290" hidden="1" customWidth="1"/>
    <col min="13" max="13" width="11.5703125" style="290" hidden="1" customWidth="1"/>
    <col min="14" max="14" width="5.28515625" style="290" customWidth="1"/>
    <col min="15" max="15" width="7" style="290" hidden="1" customWidth="1"/>
    <col min="16" max="16" width="7.28515625" style="290" hidden="1" customWidth="1"/>
    <col min="17" max="19" width="9.140625" style="290" hidden="1" customWidth="1"/>
    <col min="20" max="20" width="0" style="290" hidden="1" customWidth="1"/>
    <col min="21" max="256" width="9.140625" style="290"/>
    <col min="257" max="257" width="5.5703125" style="290" customWidth="1"/>
    <col min="258" max="258" width="4.42578125" style="290" customWidth="1"/>
    <col min="259" max="259" width="4.7109375" style="290" customWidth="1"/>
    <col min="260" max="260" width="12.7109375" style="290" customWidth="1"/>
    <col min="261" max="261" width="55.5703125" style="290" customWidth="1"/>
    <col min="262" max="262" width="4.7109375" style="290" customWidth="1"/>
    <col min="263" max="263" width="9.85546875" style="290" customWidth="1"/>
    <col min="264" max="264" width="9.7109375" style="290" customWidth="1"/>
    <col min="265" max="265" width="13.5703125" style="290" customWidth="1"/>
    <col min="266" max="269" width="0" style="290" hidden="1" customWidth="1"/>
    <col min="270" max="270" width="5.28515625" style="290" customWidth="1"/>
    <col min="271" max="276" width="0" style="290" hidden="1" customWidth="1"/>
    <col min="277" max="512" width="9.140625" style="290"/>
    <col min="513" max="513" width="5.5703125" style="290" customWidth="1"/>
    <col min="514" max="514" width="4.42578125" style="290" customWidth="1"/>
    <col min="515" max="515" width="4.7109375" style="290" customWidth="1"/>
    <col min="516" max="516" width="12.7109375" style="290" customWidth="1"/>
    <col min="517" max="517" width="55.5703125" style="290" customWidth="1"/>
    <col min="518" max="518" width="4.7109375" style="290" customWidth="1"/>
    <col min="519" max="519" width="9.85546875" style="290" customWidth="1"/>
    <col min="520" max="520" width="9.7109375" style="290" customWidth="1"/>
    <col min="521" max="521" width="13.5703125" style="290" customWidth="1"/>
    <col min="522" max="525" width="0" style="290" hidden="1" customWidth="1"/>
    <col min="526" max="526" width="5.28515625" style="290" customWidth="1"/>
    <col min="527" max="532" width="0" style="290" hidden="1" customWidth="1"/>
    <col min="533" max="768" width="9.140625" style="290"/>
    <col min="769" max="769" width="5.5703125" style="290" customWidth="1"/>
    <col min="770" max="770" width="4.42578125" style="290" customWidth="1"/>
    <col min="771" max="771" width="4.7109375" style="290" customWidth="1"/>
    <col min="772" max="772" width="12.7109375" style="290" customWidth="1"/>
    <col min="773" max="773" width="55.5703125" style="290" customWidth="1"/>
    <col min="774" max="774" width="4.7109375" style="290" customWidth="1"/>
    <col min="775" max="775" width="9.85546875" style="290" customWidth="1"/>
    <col min="776" max="776" width="9.7109375" style="290" customWidth="1"/>
    <col min="777" max="777" width="13.5703125" style="290" customWidth="1"/>
    <col min="778" max="781" width="0" style="290" hidden="1" customWidth="1"/>
    <col min="782" max="782" width="5.28515625" style="290" customWidth="1"/>
    <col min="783" max="788" width="0" style="290" hidden="1" customWidth="1"/>
    <col min="789" max="1024" width="9.140625" style="290"/>
    <col min="1025" max="1025" width="5.5703125" style="290" customWidth="1"/>
    <col min="1026" max="1026" width="4.42578125" style="290" customWidth="1"/>
    <col min="1027" max="1027" width="4.7109375" style="290" customWidth="1"/>
    <col min="1028" max="1028" width="12.7109375" style="290" customWidth="1"/>
    <col min="1029" max="1029" width="55.5703125" style="290" customWidth="1"/>
    <col min="1030" max="1030" width="4.7109375" style="290" customWidth="1"/>
    <col min="1031" max="1031" width="9.85546875" style="290" customWidth="1"/>
    <col min="1032" max="1032" width="9.7109375" style="290" customWidth="1"/>
    <col min="1033" max="1033" width="13.5703125" style="290" customWidth="1"/>
    <col min="1034" max="1037" width="0" style="290" hidden="1" customWidth="1"/>
    <col min="1038" max="1038" width="5.28515625" style="290" customWidth="1"/>
    <col min="1039" max="1044" width="0" style="290" hidden="1" customWidth="1"/>
    <col min="1045" max="1280" width="9.140625" style="290"/>
    <col min="1281" max="1281" width="5.5703125" style="290" customWidth="1"/>
    <col min="1282" max="1282" width="4.42578125" style="290" customWidth="1"/>
    <col min="1283" max="1283" width="4.7109375" style="290" customWidth="1"/>
    <col min="1284" max="1284" width="12.7109375" style="290" customWidth="1"/>
    <col min="1285" max="1285" width="55.5703125" style="290" customWidth="1"/>
    <col min="1286" max="1286" width="4.7109375" style="290" customWidth="1"/>
    <col min="1287" max="1287" width="9.85546875" style="290" customWidth="1"/>
    <col min="1288" max="1288" width="9.7109375" style="290" customWidth="1"/>
    <col min="1289" max="1289" width="13.5703125" style="290" customWidth="1"/>
    <col min="1290" max="1293" width="0" style="290" hidden="1" customWidth="1"/>
    <col min="1294" max="1294" width="5.28515625" style="290" customWidth="1"/>
    <col min="1295" max="1300" width="0" style="290" hidden="1" customWidth="1"/>
    <col min="1301" max="1536" width="9.140625" style="290"/>
    <col min="1537" max="1537" width="5.5703125" style="290" customWidth="1"/>
    <col min="1538" max="1538" width="4.42578125" style="290" customWidth="1"/>
    <col min="1539" max="1539" width="4.7109375" style="290" customWidth="1"/>
    <col min="1540" max="1540" width="12.7109375" style="290" customWidth="1"/>
    <col min="1541" max="1541" width="55.5703125" style="290" customWidth="1"/>
    <col min="1542" max="1542" width="4.7109375" style="290" customWidth="1"/>
    <col min="1543" max="1543" width="9.85546875" style="290" customWidth="1"/>
    <col min="1544" max="1544" width="9.7109375" style="290" customWidth="1"/>
    <col min="1545" max="1545" width="13.5703125" style="290" customWidth="1"/>
    <col min="1546" max="1549" width="0" style="290" hidden="1" customWidth="1"/>
    <col min="1550" max="1550" width="5.28515625" style="290" customWidth="1"/>
    <col min="1551" max="1556" width="0" style="290" hidden="1" customWidth="1"/>
    <col min="1557" max="1792" width="9.140625" style="290"/>
    <col min="1793" max="1793" width="5.5703125" style="290" customWidth="1"/>
    <col min="1794" max="1794" width="4.42578125" style="290" customWidth="1"/>
    <col min="1795" max="1795" width="4.7109375" style="290" customWidth="1"/>
    <col min="1796" max="1796" width="12.7109375" style="290" customWidth="1"/>
    <col min="1797" max="1797" width="55.5703125" style="290" customWidth="1"/>
    <col min="1798" max="1798" width="4.7109375" style="290" customWidth="1"/>
    <col min="1799" max="1799" width="9.85546875" style="290" customWidth="1"/>
    <col min="1800" max="1800" width="9.7109375" style="290" customWidth="1"/>
    <col min="1801" max="1801" width="13.5703125" style="290" customWidth="1"/>
    <col min="1802" max="1805" width="0" style="290" hidden="1" customWidth="1"/>
    <col min="1806" max="1806" width="5.28515625" style="290" customWidth="1"/>
    <col min="1807" max="1812" width="0" style="290" hidden="1" customWidth="1"/>
    <col min="1813" max="2048" width="9.140625" style="290"/>
    <col min="2049" max="2049" width="5.5703125" style="290" customWidth="1"/>
    <col min="2050" max="2050" width="4.42578125" style="290" customWidth="1"/>
    <col min="2051" max="2051" width="4.7109375" style="290" customWidth="1"/>
    <col min="2052" max="2052" width="12.7109375" style="290" customWidth="1"/>
    <col min="2053" max="2053" width="55.5703125" style="290" customWidth="1"/>
    <col min="2054" max="2054" width="4.7109375" style="290" customWidth="1"/>
    <col min="2055" max="2055" width="9.85546875" style="290" customWidth="1"/>
    <col min="2056" max="2056" width="9.7109375" style="290" customWidth="1"/>
    <col min="2057" max="2057" width="13.5703125" style="290" customWidth="1"/>
    <col min="2058" max="2061" width="0" style="290" hidden="1" customWidth="1"/>
    <col min="2062" max="2062" width="5.28515625" style="290" customWidth="1"/>
    <col min="2063" max="2068" width="0" style="290" hidden="1" customWidth="1"/>
    <col min="2069" max="2304" width="9.140625" style="290"/>
    <col min="2305" max="2305" width="5.5703125" style="290" customWidth="1"/>
    <col min="2306" max="2306" width="4.42578125" style="290" customWidth="1"/>
    <col min="2307" max="2307" width="4.7109375" style="290" customWidth="1"/>
    <col min="2308" max="2308" width="12.7109375" style="290" customWidth="1"/>
    <col min="2309" max="2309" width="55.5703125" style="290" customWidth="1"/>
    <col min="2310" max="2310" width="4.7109375" style="290" customWidth="1"/>
    <col min="2311" max="2311" width="9.85546875" style="290" customWidth="1"/>
    <col min="2312" max="2312" width="9.7109375" style="290" customWidth="1"/>
    <col min="2313" max="2313" width="13.5703125" style="290" customWidth="1"/>
    <col min="2314" max="2317" width="0" style="290" hidden="1" customWidth="1"/>
    <col min="2318" max="2318" width="5.28515625" style="290" customWidth="1"/>
    <col min="2319" max="2324" width="0" style="290" hidden="1" customWidth="1"/>
    <col min="2325" max="2560" width="9.140625" style="290"/>
    <col min="2561" max="2561" width="5.5703125" style="290" customWidth="1"/>
    <col min="2562" max="2562" width="4.42578125" style="290" customWidth="1"/>
    <col min="2563" max="2563" width="4.7109375" style="290" customWidth="1"/>
    <col min="2564" max="2564" width="12.7109375" style="290" customWidth="1"/>
    <col min="2565" max="2565" width="55.5703125" style="290" customWidth="1"/>
    <col min="2566" max="2566" width="4.7109375" style="290" customWidth="1"/>
    <col min="2567" max="2567" width="9.85546875" style="290" customWidth="1"/>
    <col min="2568" max="2568" width="9.7109375" style="290" customWidth="1"/>
    <col min="2569" max="2569" width="13.5703125" style="290" customWidth="1"/>
    <col min="2570" max="2573" width="0" style="290" hidden="1" customWidth="1"/>
    <col min="2574" max="2574" width="5.28515625" style="290" customWidth="1"/>
    <col min="2575" max="2580" width="0" style="290" hidden="1" customWidth="1"/>
    <col min="2581" max="2816" width="9.140625" style="290"/>
    <col min="2817" max="2817" width="5.5703125" style="290" customWidth="1"/>
    <col min="2818" max="2818" width="4.42578125" style="290" customWidth="1"/>
    <col min="2819" max="2819" width="4.7109375" style="290" customWidth="1"/>
    <col min="2820" max="2820" width="12.7109375" style="290" customWidth="1"/>
    <col min="2821" max="2821" width="55.5703125" style="290" customWidth="1"/>
    <col min="2822" max="2822" width="4.7109375" style="290" customWidth="1"/>
    <col min="2823" max="2823" width="9.85546875" style="290" customWidth="1"/>
    <col min="2824" max="2824" width="9.7109375" style="290" customWidth="1"/>
    <col min="2825" max="2825" width="13.5703125" style="290" customWidth="1"/>
    <col min="2826" max="2829" width="0" style="290" hidden="1" customWidth="1"/>
    <col min="2830" max="2830" width="5.28515625" style="290" customWidth="1"/>
    <col min="2831" max="2836" width="0" style="290" hidden="1" customWidth="1"/>
    <col min="2837" max="3072" width="9.140625" style="290"/>
    <col min="3073" max="3073" width="5.5703125" style="290" customWidth="1"/>
    <col min="3074" max="3074" width="4.42578125" style="290" customWidth="1"/>
    <col min="3075" max="3075" width="4.7109375" style="290" customWidth="1"/>
    <col min="3076" max="3076" width="12.7109375" style="290" customWidth="1"/>
    <col min="3077" max="3077" width="55.5703125" style="290" customWidth="1"/>
    <col min="3078" max="3078" width="4.7109375" style="290" customWidth="1"/>
    <col min="3079" max="3079" width="9.85546875" style="290" customWidth="1"/>
    <col min="3080" max="3080" width="9.7109375" style="290" customWidth="1"/>
    <col min="3081" max="3081" width="13.5703125" style="290" customWidth="1"/>
    <col min="3082" max="3085" width="0" style="290" hidden="1" customWidth="1"/>
    <col min="3086" max="3086" width="5.28515625" style="290" customWidth="1"/>
    <col min="3087" max="3092" width="0" style="290" hidden="1" customWidth="1"/>
    <col min="3093" max="3328" width="9.140625" style="290"/>
    <col min="3329" max="3329" width="5.5703125" style="290" customWidth="1"/>
    <col min="3330" max="3330" width="4.42578125" style="290" customWidth="1"/>
    <col min="3331" max="3331" width="4.7109375" style="290" customWidth="1"/>
    <col min="3332" max="3332" width="12.7109375" style="290" customWidth="1"/>
    <col min="3333" max="3333" width="55.5703125" style="290" customWidth="1"/>
    <col min="3334" max="3334" width="4.7109375" style="290" customWidth="1"/>
    <col min="3335" max="3335" width="9.85546875" style="290" customWidth="1"/>
    <col min="3336" max="3336" width="9.7109375" style="290" customWidth="1"/>
    <col min="3337" max="3337" width="13.5703125" style="290" customWidth="1"/>
    <col min="3338" max="3341" width="0" style="290" hidden="1" customWidth="1"/>
    <col min="3342" max="3342" width="5.28515625" style="290" customWidth="1"/>
    <col min="3343" max="3348" width="0" style="290" hidden="1" customWidth="1"/>
    <col min="3349" max="3584" width="9.140625" style="290"/>
    <col min="3585" max="3585" width="5.5703125" style="290" customWidth="1"/>
    <col min="3586" max="3586" width="4.42578125" style="290" customWidth="1"/>
    <col min="3587" max="3587" width="4.7109375" style="290" customWidth="1"/>
    <col min="3588" max="3588" width="12.7109375" style="290" customWidth="1"/>
    <col min="3589" max="3589" width="55.5703125" style="290" customWidth="1"/>
    <col min="3590" max="3590" width="4.7109375" style="290" customWidth="1"/>
    <col min="3591" max="3591" width="9.85546875" style="290" customWidth="1"/>
    <col min="3592" max="3592" width="9.7109375" style="290" customWidth="1"/>
    <col min="3593" max="3593" width="13.5703125" style="290" customWidth="1"/>
    <col min="3594" max="3597" width="0" style="290" hidden="1" customWidth="1"/>
    <col min="3598" max="3598" width="5.28515625" style="290" customWidth="1"/>
    <col min="3599" max="3604" width="0" style="290" hidden="1" customWidth="1"/>
    <col min="3605" max="3840" width="9.140625" style="290"/>
    <col min="3841" max="3841" width="5.5703125" style="290" customWidth="1"/>
    <col min="3842" max="3842" width="4.42578125" style="290" customWidth="1"/>
    <col min="3843" max="3843" width="4.7109375" style="290" customWidth="1"/>
    <col min="3844" max="3844" width="12.7109375" style="290" customWidth="1"/>
    <col min="3845" max="3845" width="55.5703125" style="290" customWidth="1"/>
    <col min="3846" max="3846" width="4.7109375" style="290" customWidth="1"/>
    <col min="3847" max="3847" width="9.85546875" style="290" customWidth="1"/>
    <col min="3848" max="3848" width="9.7109375" style="290" customWidth="1"/>
    <col min="3849" max="3849" width="13.5703125" style="290" customWidth="1"/>
    <col min="3850" max="3853" width="0" style="290" hidden="1" customWidth="1"/>
    <col min="3854" max="3854" width="5.28515625" style="290" customWidth="1"/>
    <col min="3855" max="3860" width="0" style="290" hidden="1" customWidth="1"/>
    <col min="3861" max="4096" width="9.140625" style="290"/>
    <col min="4097" max="4097" width="5.5703125" style="290" customWidth="1"/>
    <col min="4098" max="4098" width="4.42578125" style="290" customWidth="1"/>
    <col min="4099" max="4099" width="4.7109375" style="290" customWidth="1"/>
    <col min="4100" max="4100" width="12.7109375" style="290" customWidth="1"/>
    <col min="4101" max="4101" width="55.5703125" style="290" customWidth="1"/>
    <col min="4102" max="4102" width="4.7109375" style="290" customWidth="1"/>
    <col min="4103" max="4103" width="9.85546875" style="290" customWidth="1"/>
    <col min="4104" max="4104" width="9.7109375" style="290" customWidth="1"/>
    <col min="4105" max="4105" width="13.5703125" style="290" customWidth="1"/>
    <col min="4106" max="4109" width="0" style="290" hidden="1" customWidth="1"/>
    <col min="4110" max="4110" width="5.28515625" style="290" customWidth="1"/>
    <col min="4111" max="4116" width="0" style="290" hidden="1" customWidth="1"/>
    <col min="4117" max="4352" width="9.140625" style="290"/>
    <col min="4353" max="4353" width="5.5703125" style="290" customWidth="1"/>
    <col min="4354" max="4354" width="4.42578125" style="290" customWidth="1"/>
    <col min="4355" max="4355" width="4.7109375" style="290" customWidth="1"/>
    <col min="4356" max="4356" width="12.7109375" style="290" customWidth="1"/>
    <col min="4357" max="4357" width="55.5703125" style="290" customWidth="1"/>
    <col min="4358" max="4358" width="4.7109375" style="290" customWidth="1"/>
    <col min="4359" max="4359" width="9.85546875" style="290" customWidth="1"/>
    <col min="4360" max="4360" width="9.7109375" style="290" customWidth="1"/>
    <col min="4361" max="4361" width="13.5703125" style="290" customWidth="1"/>
    <col min="4362" max="4365" width="0" style="290" hidden="1" customWidth="1"/>
    <col min="4366" max="4366" width="5.28515625" style="290" customWidth="1"/>
    <col min="4367" max="4372" width="0" style="290" hidden="1" customWidth="1"/>
    <col min="4373" max="4608" width="9.140625" style="290"/>
    <col min="4609" max="4609" width="5.5703125" style="290" customWidth="1"/>
    <col min="4610" max="4610" width="4.42578125" style="290" customWidth="1"/>
    <col min="4611" max="4611" width="4.7109375" style="290" customWidth="1"/>
    <col min="4612" max="4612" width="12.7109375" style="290" customWidth="1"/>
    <col min="4613" max="4613" width="55.5703125" style="290" customWidth="1"/>
    <col min="4614" max="4614" width="4.7109375" style="290" customWidth="1"/>
    <col min="4615" max="4615" width="9.85546875" style="290" customWidth="1"/>
    <col min="4616" max="4616" width="9.7109375" style="290" customWidth="1"/>
    <col min="4617" max="4617" width="13.5703125" style="290" customWidth="1"/>
    <col min="4618" max="4621" width="0" style="290" hidden="1" customWidth="1"/>
    <col min="4622" max="4622" width="5.28515625" style="290" customWidth="1"/>
    <col min="4623" max="4628" width="0" style="290" hidden="1" customWidth="1"/>
    <col min="4629" max="4864" width="9.140625" style="290"/>
    <col min="4865" max="4865" width="5.5703125" style="290" customWidth="1"/>
    <col min="4866" max="4866" width="4.42578125" style="290" customWidth="1"/>
    <col min="4867" max="4867" width="4.7109375" style="290" customWidth="1"/>
    <col min="4868" max="4868" width="12.7109375" style="290" customWidth="1"/>
    <col min="4869" max="4869" width="55.5703125" style="290" customWidth="1"/>
    <col min="4870" max="4870" width="4.7109375" style="290" customWidth="1"/>
    <col min="4871" max="4871" width="9.85546875" style="290" customWidth="1"/>
    <col min="4872" max="4872" width="9.7109375" style="290" customWidth="1"/>
    <col min="4873" max="4873" width="13.5703125" style="290" customWidth="1"/>
    <col min="4874" max="4877" width="0" style="290" hidden="1" customWidth="1"/>
    <col min="4878" max="4878" width="5.28515625" style="290" customWidth="1"/>
    <col min="4879" max="4884" width="0" style="290" hidden="1" customWidth="1"/>
    <col min="4885" max="5120" width="9.140625" style="290"/>
    <col min="5121" max="5121" width="5.5703125" style="290" customWidth="1"/>
    <col min="5122" max="5122" width="4.42578125" style="290" customWidth="1"/>
    <col min="5123" max="5123" width="4.7109375" style="290" customWidth="1"/>
    <col min="5124" max="5124" width="12.7109375" style="290" customWidth="1"/>
    <col min="5125" max="5125" width="55.5703125" style="290" customWidth="1"/>
    <col min="5126" max="5126" width="4.7109375" style="290" customWidth="1"/>
    <col min="5127" max="5127" width="9.85546875" style="290" customWidth="1"/>
    <col min="5128" max="5128" width="9.7109375" style="290" customWidth="1"/>
    <col min="5129" max="5129" width="13.5703125" style="290" customWidth="1"/>
    <col min="5130" max="5133" width="0" style="290" hidden="1" customWidth="1"/>
    <col min="5134" max="5134" width="5.28515625" style="290" customWidth="1"/>
    <col min="5135" max="5140" width="0" style="290" hidden="1" customWidth="1"/>
    <col min="5141" max="5376" width="9.140625" style="290"/>
    <col min="5377" max="5377" width="5.5703125" style="290" customWidth="1"/>
    <col min="5378" max="5378" width="4.42578125" style="290" customWidth="1"/>
    <col min="5379" max="5379" width="4.7109375" style="290" customWidth="1"/>
    <col min="5380" max="5380" width="12.7109375" style="290" customWidth="1"/>
    <col min="5381" max="5381" width="55.5703125" style="290" customWidth="1"/>
    <col min="5382" max="5382" width="4.7109375" style="290" customWidth="1"/>
    <col min="5383" max="5383" width="9.85546875" style="290" customWidth="1"/>
    <col min="5384" max="5384" width="9.7109375" style="290" customWidth="1"/>
    <col min="5385" max="5385" width="13.5703125" style="290" customWidth="1"/>
    <col min="5386" max="5389" width="0" style="290" hidden="1" customWidth="1"/>
    <col min="5390" max="5390" width="5.28515625" style="290" customWidth="1"/>
    <col min="5391" max="5396" width="0" style="290" hidden="1" customWidth="1"/>
    <col min="5397" max="5632" width="9.140625" style="290"/>
    <col min="5633" max="5633" width="5.5703125" style="290" customWidth="1"/>
    <col min="5634" max="5634" width="4.42578125" style="290" customWidth="1"/>
    <col min="5635" max="5635" width="4.7109375" style="290" customWidth="1"/>
    <col min="5636" max="5636" width="12.7109375" style="290" customWidth="1"/>
    <col min="5637" max="5637" width="55.5703125" style="290" customWidth="1"/>
    <col min="5638" max="5638" width="4.7109375" style="290" customWidth="1"/>
    <col min="5639" max="5639" width="9.85546875" style="290" customWidth="1"/>
    <col min="5640" max="5640" width="9.7109375" style="290" customWidth="1"/>
    <col min="5641" max="5641" width="13.5703125" style="290" customWidth="1"/>
    <col min="5642" max="5645" width="0" style="290" hidden="1" customWidth="1"/>
    <col min="5646" max="5646" width="5.28515625" style="290" customWidth="1"/>
    <col min="5647" max="5652" width="0" style="290" hidden="1" customWidth="1"/>
    <col min="5653" max="5888" width="9.140625" style="290"/>
    <col min="5889" max="5889" width="5.5703125" style="290" customWidth="1"/>
    <col min="5890" max="5890" width="4.42578125" style="290" customWidth="1"/>
    <col min="5891" max="5891" width="4.7109375" style="290" customWidth="1"/>
    <col min="5892" max="5892" width="12.7109375" style="290" customWidth="1"/>
    <col min="5893" max="5893" width="55.5703125" style="290" customWidth="1"/>
    <col min="5894" max="5894" width="4.7109375" style="290" customWidth="1"/>
    <col min="5895" max="5895" width="9.85546875" style="290" customWidth="1"/>
    <col min="5896" max="5896" width="9.7109375" style="290" customWidth="1"/>
    <col min="5897" max="5897" width="13.5703125" style="290" customWidth="1"/>
    <col min="5898" max="5901" width="0" style="290" hidden="1" customWidth="1"/>
    <col min="5902" max="5902" width="5.28515625" style="290" customWidth="1"/>
    <col min="5903" max="5908" width="0" style="290" hidden="1" customWidth="1"/>
    <col min="5909" max="6144" width="9.140625" style="290"/>
    <col min="6145" max="6145" width="5.5703125" style="290" customWidth="1"/>
    <col min="6146" max="6146" width="4.42578125" style="290" customWidth="1"/>
    <col min="6147" max="6147" width="4.7109375" style="290" customWidth="1"/>
    <col min="6148" max="6148" width="12.7109375" style="290" customWidth="1"/>
    <col min="6149" max="6149" width="55.5703125" style="290" customWidth="1"/>
    <col min="6150" max="6150" width="4.7109375" style="290" customWidth="1"/>
    <col min="6151" max="6151" width="9.85546875" style="290" customWidth="1"/>
    <col min="6152" max="6152" width="9.7109375" style="290" customWidth="1"/>
    <col min="6153" max="6153" width="13.5703125" style="290" customWidth="1"/>
    <col min="6154" max="6157" width="0" style="290" hidden="1" customWidth="1"/>
    <col min="6158" max="6158" width="5.28515625" style="290" customWidth="1"/>
    <col min="6159" max="6164" width="0" style="290" hidden="1" customWidth="1"/>
    <col min="6165" max="6400" width="9.140625" style="290"/>
    <col min="6401" max="6401" width="5.5703125" style="290" customWidth="1"/>
    <col min="6402" max="6402" width="4.42578125" style="290" customWidth="1"/>
    <col min="6403" max="6403" width="4.7109375" style="290" customWidth="1"/>
    <col min="6404" max="6404" width="12.7109375" style="290" customWidth="1"/>
    <col min="6405" max="6405" width="55.5703125" style="290" customWidth="1"/>
    <col min="6406" max="6406" width="4.7109375" style="290" customWidth="1"/>
    <col min="6407" max="6407" width="9.85546875" style="290" customWidth="1"/>
    <col min="6408" max="6408" width="9.7109375" style="290" customWidth="1"/>
    <col min="6409" max="6409" width="13.5703125" style="290" customWidth="1"/>
    <col min="6410" max="6413" width="0" style="290" hidden="1" customWidth="1"/>
    <col min="6414" max="6414" width="5.28515625" style="290" customWidth="1"/>
    <col min="6415" max="6420" width="0" style="290" hidden="1" customWidth="1"/>
    <col min="6421" max="6656" width="9.140625" style="290"/>
    <col min="6657" max="6657" width="5.5703125" style="290" customWidth="1"/>
    <col min="6658" max="6658" width="4.42578125" style="290" customWidth="1"/>
    <col min="6659" max="6659" width="4.7109375" style="290" customWidth="1"/>
    <col min="6660" max="6660" width="12.7109375" style="290" customWidth="1"/>
    <col min="6661" max="6661" width="55.5703125" style="290" customWidth="1"/>
    <col min="6662" max="6662" width="4.7109375" style="290" customWidth="1"/>
    <col min="6663" max="6663" width="9.85546875" style="290" customWidth="1"/>
    <col min="6664" max="6664" width="9.7109375" style="290" customWidth="1"/>
    <col min="6665" max="6665" width="13.5703125" style="290" customWidth="1"/>
    <col min="6666" max="6669" width="0" style="290" hidden="1" customWidth="1"/>
    <col min="6670" max="6670" width="5.28515625" style="290" customWidth="1"/>
    <col min="6671" max="6676" width="0" style="290" hidden="1" customWidth="1"/>
    <col min="6677" max="6912" width="9.140625" style="290"/>
    <col min="6913" max="6913" width="5.5703125" style="290" customWidth="1"/>
    <col min="6914" max="6914" width="4.42578125" style="290" customWidth="1"/>
    <col min="6915" max="6915" width="4.7109375" style="290" customWidth="1"/>
    <col min="6916" max="6916" width="12.7109375" style="290" customWidth="1"/>
    <col min="6917" max="6917" width="55.5703125" style="290" customWidth="1"/>
    <col min="6918" max="6918" width="4.7109375" style="290" customWidth="1"/>
    <col min="6919" max="6919" width="9.85546875" style="290" customWidth="1"/>
    <col min="6920" max="6920" width="9.7109375" style="290" customWidth="1"/>
    <col min="6921" max="6921" width="13.5703125" style="290" customWidth="1"/>
    <col min="6922" max="6925" width="0" style="290" hidden="1" customWidth="1"/>
    <col min="6926" max="6926" width="5.28515625" style="290" customWidth="1"/>
    <col min="6927" max="6932" width="0" style="290" hidden="1" customWidth="1"/>
    <col min="6933" max="7168" width="9.140625" style="290"/>
    <col min="7169" max="7169" width="5.5703125" style="290" customWidth="1"/>
    <col min="7170" max="7170" width="4.42578125" style="290" customWidth="1"/>
    <col min="7171" max="7171" width="4.7109375" style="290" customWidth="1"/>
    <col min="7172" max="7172" width="12.7109375" style="290" customWidth="1"/>
    <col min="7173" max="7173" width="55.5703125" style="290" customWidth="1"/>
    <col min="7174" max="7174" width="4.7109375" style="290" customWidth="1"/>
    <col min="7175" max="7175" width="9.85546875" style="290" customWidth="1"/>
    <col min="7176" max="7176" width="9.7109375" style="290" customWidth="1"/>
    <col min="7177" max="7177" width="13.5703125" style="290" customWidth="1"/>
    <col min="7178" max="7181" width="0" style="290" hidden="1" customWidth="1"/>
    <col min="7182" max="7182" width="5.28515625" style="290" customWidth="1"/>
    <col min="7183" max="7188" width="0" style="290" hidden="1" customWidth="1"/>
    <col min="7189" max="7424" width="9.140625" style="290"/>
    <col min="7425" max="7425" width="5.5703125" style="290" customWidth="1"/>
    <col min="7426" max="7426" width="4.42578125" style="290" customWidth="1"/>
    <col min="7427" max="7427" width="4.7109375" style="290" customWidth="1"/>
    <col min="7428" max="7428" width="12.7109375" style="290" customWidth="1"/>
    <col min="7429" max="7429" width="55.5703125" style="290" customWidth="1"/>
    <col min="7430" max="7430" width="4.7109375" style="290" customWidth="1"/>
    <col min="7431" max="7431" width="9.85546875" style="290" customWidth="1"/>
    <col min="7432" max="7432" width="9.7109375" style="290" customWidth="1"/>
    <col min="7433" max="7433" width="13.5703125" style="290" customWidth="1"/>
    <col min="7434" max="7437" width="0" style="290" hidden="1" customWidth="1"/>
    <col min="7438" max="7438" width="5.28515625" style="290" customWidth="1"/>
    <col min="7439" max="7444" width="0" style="290" hidden="1" customWidth="1"/>
    <col min="7445" max="7680" width="9.140625" style="290"/>
    <col min="7681" max="7681" width="5.5703125" style="290" customWidth="1"/>
    <col min="7682" max="7682" width="4.42578125" style="290" customWidth="1"/>
    <col min="7683" max="7683" width="4.7109375" style="290" customWidth="1"/>
    <col min="7684" max="7684" width="12.7109375" style="290" customWidth="1"/>
    <col min="7685" max="7685" width="55.5703125" style="290" customWidth="1"/>
    <col min="7686" max="7686" width="4.7109375" style="290" customWidth="1"/>
    <col min="7687" max="7687" width="9.85546875" style="290" customWidth="1"/>
    <col min="7688" max="7688" width="9.7109375" style="290" customWidth="1"/>
    <col min="7689" max="7689" width="13.5703125" style="290" customWidth="1"/>
    <col min="7690" max="7693" width="0" style="290" hidden="1" customWidth="1"/>
    <col min="7694" max="7694" width="5.28515625" style="290" customWidth="1"/>
    <col min="7695" max="7700" width="0" style="290" hidden="1" customWidth="1"/>
    <col min="7701" max="7936" width="9.140625" style="290"/>
    <col min="7937" max="7937" width="5.5703125" style="290" customWidth="1"/>
    <col min="7938" max="7938" width="4.42578125" style="290" customWidth="1"/>
    <col min="7939" max="7939" width="4.7109375" style="290" customWidth="1"/>
    <col min="7940" max="7940" width="12.7109375" style="290" customWidth="1"/>
    <col min="7941" max="7941" width="55.5703125" style="290" customWidth="1"/>
    <col min="7942" max="7942" width="4.7109375" style="290" customWidth="1"/>
    <col min="7943" max="7943" width="9.85546875" style="290" customWidth="1"/>
    <col min="7944" max="7944" width="9.7109375" style="290" customWidth="1"/>
    <col min="7945" max="7945" width="13.5703125" style="290" customWidth="1"/>
    <col min="7946" max="7949" width="0" style="290" hidden="1" customWidth="1"/>
    <col min="7950" max="7950" width="5.28515625" style="290" customWidth="1"/>
    <col min="7951" max="7956" width="0" style="290" hidden="1" customWidth="1"/>
    <col min="7957" max="8192" width="9.140625" style="290"/>
    <col min="8193" max="8193" width="5.5703125" style="290" customWidth="1"/>
    <col min="8194" max="8194" width="4.42578125" style="290" customWidth="1"/>
    <col min="8195" max="8195" width="4.7109375" style="290" customWidth="1"/>
    <col min="8196" max="8196" width="12.7109375" style="290" customWidth="1"/>
    <col min="8197" max="8197" width="55.5703125" style="290" customWidth="1"/>
    <col min="8198" max="8198" width="4.7109375" style="290" customWidth="1"/>
    <col min="8199" max="8199" width="9.85546875" style="290" customWidth="1"/>
    <col min="8200" max="8200" width="9.7109375" style="290" customWidth="1"/>
    <col min="8201" max="8201" width="13.5703125" style="290" customWidth="1"/>
    <col min="8202" max="8205" width="0" style="290" hidden="1" customWidth="1"/>
    <col min="8206" max="8206" width="5.28515625" style="290" customWidth="1"/>
    <col min="8207" max="8212" width="0" style="290" hidden="1" customWidth="1"/>
    <col min="8213" max="8448" width="9.140625" style="290"/>
    <col min="8449" max="8449" width="5.5703125" style="290" customWidth="1"/>
    <col min="8450" max="8450" width="4.42578125" style="290" customWidth="1"/>
    <col min="8451" max="8451" width="4.7109375" style="290" customWidth="1"/>
    <col min="8452" max="8452" width="12.7109375" style="290" customWidth="1"/>
    <col min="8453" max="8453" width="55.5703125" style="290" customWidth="1"/>
    <col min="8454" max="8454" width="4.7109375" style="290" customWidth="1"/>
    <col min="8455" max="8455" width="9.85546875" style="290" customWidth="1"/>
    <col min="8456" max="8456" width="9.7109375" style="290" customWidth="1"/>
    <col min="8457" max="8457" width="13.5703125" style="290" customWidth="1"/>
    <col min="8458" max="8461" width="0" style="290" hidden="1" customWidth="1"/>
    <col min="8462" max="8462" width="5.28515625" style="290" customWidth="1"/>
    <col min="8463" max="8468" width="0" style="290" hidden="1" customWidth="1"/>
    <col min="8469" max="8704" width="9.140625" style="290"/>
    <col min="8705" max="8705" width="5.5703125" style="290" customWidth="1"/>
    <col min="8706" max="8706" width="4.42578125" style="290" customWidth="1"/>
    <col min="8707" max="8707" width="4.7109375" style="290" customWidth="1"/>
    <col min="8708" max="8708" width="12.7109375" style="290" customWidth="1"/>
    <col min="8709" max="8709" width="55.5703125" style="290" customWidth="1"/>
    <col min="8710" max="8710" width="4.7109375" style="290" customWidth="1"/>
    <col min="8711" max="8711" width="9.85546875" style="290" customWidth="1"/>
    <col min="8712" max="8712" width="9.7109375" style="290" customWidth="1"/>
    <col min="8713" max="8713" width="13.5703125" style="290" customWidth="1"/>
    <col min="8714" max="8717" width="0" style="290" hidden="1" customWidth="1"/>
    <col min="8718" max="8718" width="5.28515625" style="290" customWidth="1"/>
    <col min="8719" max="8724" width="0" style="290" hidden="1" customWidth="1"/>
    <col min="8725" max="8960" width="9.140625" style="290"/>
    <col min="8961" max="8961" width="5.5703125" style="290" customWidth="1"/>
    <col min="8962" max="8962" width="4.42578125" style="290" customWidth="1"/>
    <col min="8963" max="8963" width="4.7109375" style="290" customWidth="1"/>
    <col min="8964" max="8964" width="12.7109375" style="290" customWidth="1"/>
    <col min="8965" max="8965" width="55.5703125" style="290" customWidth="1"/>
    <col min="8966" max="8966" width="4.7109375" style="290" customWidth="1"/>
    <col min="8967" max="8967" width="9.85546875" style="290" customWidth="1"/>
    <col min="8968" max="8968" width="9.7109375" style="290" customWidth="1"/>
    <col min="8969" max="8969" width="13.5703125" style="290" customWidth="1"/>
    <col min="8970" max="8973" width="0" style="290" hidden="1" customWidth="1"/>
    <col min="8974" max="8974" width="5.28515625" style="290" customWidth="1"/>
    <col min="8975" max="8980" width="0" style="290" hidden="1" customWidth="1"/>
    <col min="8981" max="9216" width="9.140625" style="290"/>
    <col min="9217" max="9217" width="5.5703125" style="290" customWidth="1"/>
    <col min="9218" max="9218" width="4.42578125" style="290" customWidth="1"/>
    <col min="9219" max="9219" width="4.7109375" style="290" customWidth="1"/>
    <col min="9220" max="9220" width="12.7109375" style="290" customWidth="1"/>
    <col min="9221" max="9221" width="55.5703125" style="290" customWidth="1"/>
    <col min="9222" max="9222" width="4.7109375" style="290" customWidth="1"/>
    <col min="9223" max="9223" width="9.85546875" style="290" customWidth="1"/>
    <col min="9224" max="9224" width="9.7109375" style="290" customWidth="1"/>
    <col min="9225" max="9225" width="13.5703125" style="290" customWidth="1"/>
    <col min="9226" max="9229" width="0" style="290" hidden="1" customWidth="1"/>
    <col min="9230" max="9230" width="5.28515625" style="290" customWidth="1"/>
    <col min="9231" max="9236" width="0" style="290" hidden="1" customWidth="1"/>
    <col min="9237" max="9472" width="9.140625" style="290"/>
    <col min="9473" max="9473" width="5.5703125" style="290" customWidth="1"/>
    <col min="9474" max="9474" width="4.42578125" style="290" customWidth="1"/>
    <col min="9475" max="9475" width="4.7109375" style="290" customWidth="1"/>
    <col min="9476" max="9476" width="12.7109375" style="290" customWidth="1"/>
    <col min="9477" max="9477" width="55.5703125" style="290" customWidth="1"/>
    <col min="9478" max="9478" width="4.7109375" style="290" customWidth="1"/>
    <col min="9479" max="9479" width="9.85546875" style="290" customWidth="1"/>
    <col min="9480" max="9480" width="9.7109375" style="290" customWidth="1"/>
    <col min="9481" max="9481" width="13.5703125" style="290" customWidth="1"/>
    <col min="9482" max="9485" width="0" style="290" hidden="1" customWidth="1"/>
    <col min="9486" max="9486" width="5.28515625" style="290" customWidth="1"/>
    <col min="9487" max="9492" width="0" style="290" hidden="1" customWidth="1"/>
    <col min="9493" max="9728" width="9.140625" style="290"/>
    <col min="9729" max="9729" width="5.5703125" style="290" customWidth="1"/>
    <col min="9730" max="9730" width="4.42578125" style="290" customWidth="1"/>
    <col min="9731" max="9731" width="4.7109375" style="290" customWidth="1"/>
    <col min="9732" max="9732" width="12.7109375" style="290" customWidth="1"/>
    <col min="9733" max="9733" width="55.5703125" style="290" customWidth="1"/>
    <col min="9734" max="9734" width="4.7109375" style="290" customWidth="1"/>
    <col min="9735" max="9735" width="9.85546875" style="290" customWidth="1"/>
    <col min="9736" max="9736" width="9.7109375" style="290" customWidth="1"/>
    <col min="9737" max="9737" width="13.5703125" style="290" customWidth="1"/>
    <col min="9738" max="9741" width="0" style="290" hidden="1" customWidth="1"/>
    <col min="9742" max="9742" width="5.28515625" style="290" customWidth="1"/>
    <col min="9743" max="9748" width="0" style="290" hidden="1" customWidth="1"/>
    <col min="9749" max="9984" width="9.140625" style="290"/>
    <col min="9985" max="9985" width="5.5703125" style="290" customWidth="1"/>
    <col min="9986" max="9986" width="4.42578125" style="290" customWidth="1"/>
    <col min="9987" max="9987" width="4.7109375" style="290" customWidth="1"/>
    <col min="9988" max="9988" width="12.7109375" style="290" customWidth="1"/>
    <col min="9989" max="9989" width="55.5703125" style="290" customWidth="1"/>
    <col min="9990" max="9990" width="4.7109375" style="290" customWidth="1"/>
    <col min="9991" max="9991" width="9.85546875" style="290" customWidth="1"/>
    <col min="9992" max="9992" width="9.7109375" style="290" customWidth="1"/>
    <col min="9993" max="9993" width="13.5703125" style="290" customWidth="1"/>
    <col min="9994" max="9997" width="0" style="290" hidden="1" customWidth="1"/>
    <col min="9998" max="9998" width="5.28515625" style="290" customWidth="1"/>
    <col min="9999" max="10004" width="0" style="290" hidden="1" customWidth="1"/>
    <col min="10005" max="10240" width="9.140625" style="290"/>
    <col min="10241" max="10241" width="5.5703125" style="290" customWidth="1"/>
    <col min="10242" max="10242" width="4.42578125" style="290" customWidth="1"/>
    <col min="10243" max="10243" width="4.7109375" style="290" customWidth="1"/>
    <col min="10244" max="10244" width="12.7109375" style="290" customWidth="1"/>
    <col min="10245" max="10245" width="55.5703125" style="290" customWidth="1"/>
    <col min="10246" max="10246" width="4.7109375" style="290" customWidth="1"/>
    <col min="10247" max="10247" width="9.85546875" style="290" customWidth="1"/>
    <col min="10248" max="10248" width="9.7109375" style="290" customWidth="1"/>
    <col min="10249" max="10249" width="13.5703125" style="290" customWidth="1"/>
    <col min="10250" max="10253" width="0" style="290" hidden="1" customWidth="1"/>
    <col min="10254" max="10254" width="5.28515625" style="290" customWidth="1"/>
    <col min="10255" max="10260" width="0" style="290" hidden="1" customWidth="1"/>
    <col min="10261" max="10496" width="9.140625" style="290"/>
    <col min="10497" max="10497" width="5.5703125" style="290" customWidth="1"/>
    <col min="10498" max="10498" width="4.42578125" style="290" customWidth="1"/>
    <col min="10499" max="10499" width="4.7109375" style="290" customWidth="1"/>
    <col min="10500" max="10500" width="12.7109375" style="290" customWidth="1"/>
    <col min="10501" max="10501" width="55.5703125" style="290" customWidth="1"/>
    <col min="10502" max="10502" width="4.7109375" style="290" customWidth="1"/>
    <col min="10503" max="10503" width="9.85546875" style="290" customWidth="1"/>
    <col min="10504" max="10504" width="9.7109375" style="290" customWidth="1"/>
    <col min="10505" max="10505" width="13.5703125" style="290" customWidth="1"/>
    <col min="10506" max="10509" width="0" style="290" hidden="1" customWidth="1"/>
    <col min="10510" max="10510" width="5.28515625" style="290" customWidth="1"/>
    <col min="10511" max="10516" width="0" style="290" hidden="1" customWidth="1"/>
    <col min="10517" max="10752" width="9.140625" style="290"/>
    <col min="10753" max="10753" width="5.5703125" style="290" customWidth="1"/>
    <col min="10754" max="10754" width="4.42578125" style="290" customWidth="1"/>
    <col min="10755" max="10755" width="4.7109375" style="290" customWidth="1"/>
    <col min="10756" max="10756" width="12.7109375" style="290" customWidth="1"/>
    <col min="10757" max="10757" width="55.5703125" style="290" customWidth="1"/>
    <col min="10758" max="10758" width="4.7109375" style="290" customWidth="1"/>
    <col min="10759" max="10759" width="9.85546875" style="290" customWidth="1"/>
    <col min="10760" max="10760" width="9.7109375" style="290" customWidth="1"/>
    <col min="10761" max="10761" width="13.5703125" style="290" customWidth="1"/>
    <col min="10762" max="10765" width="0" style="290" hidden="1" customWidth="1"/>
    <col min="10766" max="10766" width="5.28515625" style="290" customWidth="1"/>
    <col min="10767" max="10772" width="0" style="290" hidden="1" customWidth="1"/>
    <col min="10773" max="11008" width="9.140625" style="290"/>
    <col min="11009" max="11009" width="5.5703125" style="290" customWidth="1"/>
    <col min="11010" max="11010" width="4.42578125" style="290" customWidth="1"/>
    <col min="11011" max="11011" width="4.7109375" style="290" customWidth="1"/>
    <col min="11012" max="11012" width="12.7109375" style="290" customWidth="1"/>
    <col min="11013" max="11013" width="55.5703125" style="290" customWidth="1"/>
    <col min="11014" max="11014" width="4.7109375" style="290" customWidth="1"/>
    <col min="11015" max="11015" width="9.85546875" style="290" customWidth="1"/>
    <col min="11016" max="11016" width="9.7109375" style="290" customWidth="1"/>
    <col min="11017" max="11017" width="13.5703125" style="290" customWidth="1"/>
    <col min="11018" max="11021" width="0" style="290" hidden="1" customWidth="1"/>
    <col min="11022" max="11022" width="5.28515625" style="290" customWidth="1"/>
    <col min="11023" max="11028" width="0" style="290" hidden="1" customWidth="1"/>
    <col min="11029" max="11264" width="9.140625" style="290"/>
    <col min="11265" max="11265" width="5.5703125" style="290" customWidth="1"/>
    <col min="11266" max="11266" width="4.42578125" style="290" customWidth="1"/>
    <col min="11267" max="11267" width="4.7109375" style="290" customWidth="1"/>
    <col min="11268" max="11268" width="12.7109375" style="290" customWidth="1"/>
    <col min="11269" max="11269" width="55.5703125" style="290" customWidth="1"/>
    <col min="11270" max="11270" width="4.7109375" style="290" customWidth="1"/>
    <col min="11271" max="11271" width="9.85546875" style="290" customWidth="1"/>
    <col min="11272" max="11272" width="9.7109375" style="290" customWidth="1"/>
    <col min="11273" max="11273" width="13.5703125" style="290" customWidth="1"/>
    <col min="11274" max="11277" width="0" style="290" hidden="1" customWidth="1"/>
    <col min="11278" max="11278" width="5.28515625" style="290" customWidth="1"/>
    <col min="11279" max="11284" width="0" style="290" hidden="1" customWidth="1"/>
    <col min="11285" max="11520" width="9.140625" style="290"/>
    <col min="11521" max="11521" width="5.5703125" style="290" customWidth="1"/>
    <col min="11522" max="11522" width="4.42578125" style="290" customWidth="1"/>
    <col min="11523" max="11523" width="4.7109375" style="290" customWidth="1"/>
    <col min="11524" max="11524" width="12.7109375" style="290" customWidth="1"/>
    <col min="11525" max="11525" width="55.5703125" style="290" customWidth="1"/>
    <col min="11526" max="11526" width="4.7109375" style="290" customWidth="1"/>
    <col min="11527" max="11527" width="9.85546875" style="290" customWidth="1"/>
    <col min="11528" max="11528" width="9.7109375" style="290" customWidth="1"/>
    <col min="11529" max="11529" width="13.5703125" style="290" customWidth="1"/>
    <col min="11530" max="11533" width="0" style="290" hidden="1" customWidth="1"/>
    <col min="11534" max="11534" width="5.28515625" style="290" customWidth="1"/>
    <col min="11535" max="11540" width="0" style="290" hidden="1" customWidth="1"/>
    <col min="11541" max="11776" width="9.140625" style="290"/>
    <col min="11777" max="11777" width="5.5703125" style="290" customWidth="1"/>
    <col min="11778" max="11778" width="4.42578125" style="290" customWidth="1"/>
    <col min="11779" max="11779" width="4.7109375" style="290" customWidth="1"/>
    <col min="11780" max="11780" width="12.7109375" style="290" customWidth="1"/>
    <col min="11781" max="11781" width="55.5703125" style="290" customWidth="1"/>
    <col min="11782" max="11782" width="4.7109375" style="290" customWidth="1"/>
    <col min="11783" max="11783" width="9.85546875" style="290" customWidth="1"/>
    <col min="11784" max="11784" width="9.7109375" style="290" customWidth="1"/>
    <col min="11785" max="11785" width="13.5703125" style="290" customWidth="1"/>
    <col min="11786" max="11789" width="0" style="290" hidden="1" customWidth="1"/>
    <col min="11790" max="11790" width="5.28515625" style="290" customWidth="1"/>
    <col min="11791" max="11796" width="0" style="290" hidden="1" customWidth="1"/>
    <col min="11797" max="12032" width="9.140625" style="290"/>
    <col min="12033" max="12033" width="5.5703125" style="290" customWidth="1"/>
    <col min="12034" max="12034" width="4.42578125" style="290" customWidth="1"/>
    <col min="12035" max="12035" width="4.7109375" style="290" customWidth="1"/>
    <col min="12036" max="12036" width="12.7109375" style="290" customWidth="1"/>
    <col min="12037" max="12037" width="55.5703125" style="290" customWidth="1"/>
    <col min="12038" max="12038" width="4.7109375" style="290" customWidth="1"/>
    <col min="12039" max="12039" width="9.85546875" style="290" customWidth="1"/>
    <col min="12040" max="12040" width="9.7109375" style="290" customWidth="1"/>
    <col min="12041" max="12041" width="13.5703125" style="290" customWidth="1"/>
    <col min="12042" max="12045" width="0" style="290" hidden="1" customWidth="1"/>
    <col min="12046" max="12046" width="5.28515625" style="290" customWidth="1"/>
    <col min="12047" max="12052" width="0" style="290" hidden="1" customWidth="1"/>
    <col min="12053" max="12288" width="9.140625" style="290"/>
    <col min="12289" max="12289" width="5.5703125" style="290" customWidth="1"/>
    <col min="12290" max="12290" width="4.42578125" style="290" customWidth="1"/>
    <col min="12291" max="12291" width="4.7109375" style="290" customWidth="1"/>
    <col min="12292" max="12292" width="12.7109375" style="290" customWidth="1"/>
    <col min="12293" max="12293" width="55.5703125" style="290" customWidth="1"/>
    <col min="12294" max="12294" width="4.7109375" style="290" customWidth="1"/>
    <col min="12295" max="12295" width="9.85546875" style="290" customWidth="1"/>
    <col min="12296" max="12296" width="9.7109375" style="290" customWidth="1"/>
    <col min="12297" max="12297" width="13.5703125" style="290" customWidth="1"/>
    <col min="12298" max="12301" width="0" style="290" hidden="1" customWidth="1"/>
    <col min="12302" max="12302" width="5.28515625" style="290" customWidth="1"/>
    <col min="12303" max="12308" width="0" style="290" hidden="1" customWidth="1"/>
    <col min="12309" max="12544" width="9.140625" style="290"/>
    <col min="12545" max="12545" width="5.5703125" style="290" customWidth="1"/>
    <col min="12546" max="12546" width="4.42578125" style="290" customWidth="1"/>
    <col min="12547" max="12547" width="4.7109375" style="290" customWidth="1"/>
    <col min="12548" max="12548" width="12.7109375" style="290" customWidth="1"/>
    <col min="12549" max="12549" width="55.5703125" style="290" customWidth="1"/>
    <col min="12550" max="12550" width="4.7109375" style="290" customWidth="1"/>
    <col min="12551" max="12551" width="9.85546875" style="290" customWidth="1"/>
    <col min="12552" max="12552" width="9.7109375" style="290" customWidth="1"/>
    <col min="12553" max="12553" width="13.5703125" style="290" customWidth="1"/>
    <col min="12554" max="12557" width="0" style="290" hidden="1" customWidth="1"/>
    <col min="12558" max="12558" width="5.28515625" style="290" customWidth="1"/>
    <col min="12559" max="12564" width="0" style="290" hidden="1" customWidth="1"/>
    <col min="12565" max="12800" width="9.140625" style="290"/>
    <col min="12801" max="12801" width="5.5703125" style="290" customWidth="1"/>
    <col min="12802" max="12802" width="4.42578125" style="290" customWidth="1"/>
    <col min="12803" max="12803" width="4.7109375" style="290" customWidth="1"/>
    <col min="12804" max="12804" width="12.7109375" style="290" customWidth="1"/>
    <col min="12805" max="12805" width="55.5703125" style="290" customWidth="1"/>
    <col min="12806" max="12806" width="4.7109375" style="290" customWidth="1"/>
    <col min="12807" max="12807" width="9.85546875" style="290" customWidth="1"/>
    <col min="12808" max="12808" width="9.7109375" style="290" customWidth="1"/>
    <col min="12809" max="12809" width="13.5703125" style="290" customWidth="1"/>
    <col min="12810" max="12813" width="0" style="290" hidden="1" customWidth="1"/>
    <col min="12814" max="12814" width="5.28515625" style="290" customWidth="1"/>
    <col min="12815" max="12820" width="0" style="290" hidden="1" customWidth="1"/>
    <col min="12821" max="13056" width="9.140625" style="290"/>
    <col min="13057" max="13057" width="5.5703125" style="290" customWidth="1"/>
    <col min="13058" max="13058" width="4.42578125" style="290" customWidth="1"/>
    <col min="13059" max="13059" width="4.7109375" style="290" customWidth="1"/>
    <col min="13060" max="13060" width="12.7109375" style="290" customWidth="1"/>
    <col min="13061" max="13061" width="55.5703125" style="290" customWidth="1"/>
    <col min="13062" max="13062" width="4.7109375" style="290" customWidth="1"/>
    <col min="13063" max="13063" width="9.85546875" style="290" customWidth="1"/>
    <col min="13064" max="13064" width="9.7109375" style="290" customWidth="1"/>
    <col min="13065" max="13065" width="13.5703125" style="290" customWidth="1"/>
    <col min="13066" max="13069" width="0" style="290" hidden="1" customWidth="1"/>
    <col min="13070" max="13070" width="5.28515625" style="290" customWidth="1"/>
    <col min="13071" max="13076" width="0" style="290" hidden="1" customWidth="1"/>
    <col min="13077" max="13312" width="9.140625" style="290"/>
    <col min="13313" max="13313" width="5.5703125" style="290" customWidth="1"/>
    <col min="13314" max="13314" width="4.42578125" style="290" customWidth="1"/>
    <col min="13315" max="13315" width="4.7109375" style="290" customWidth="1"/>
    <col min="13316" max="13316" width="12.7109375" style="290" customWidth="1"/>
    <col min="13317" max="13317" width="55.5703125" style="290" customWidth="1"/>
    <col min="13318" max="13318" width="4.7109375" style="290" customWidth="1"/>
    <col min="13319" max="13319" width="9.85546875" style="290" customWidth="1"/>
    <col min="13320" max="13320" width="9.7109375" style="290" customWidth="1"/>
    <col min="13321" max="13321" width="13.5703125" style="290" customWidth="1"/>
    <col min="13322" max="13325" width="0" style="290" hidden="1" customWidth="1"/>
    <col min="13326" max="13326" width="5.28515625" style="290" customWidth="1"/>
    <col min="13327" max="13332" width="0" style="290" hidden="1" customWidth="1"/>
    <col min="13333" max="13568" width="9.140625" style="290"/>
    <col min="13569" max="13569" width="5.5703125" style="290" customWidth="1"/>
    <col min="13570" max="13570" width="4.42578125" style="290" customWidth="1"/>
    <col min="13571" max="13571" width="4.7109375" style="290" customWidth="1"/>
    <col min="13572" max="13572" width="12.7109375" style="290" customWidth="1"/>
    <col min="13573" max="13573" width="55.5703125" style="290" customWidth="1"/>
    <col min="13574" max="13574" width="4.7109375" style="290" customWidth="1"/>
    <col min="13575" max="13575" width="9.85546875" style="290" customWidth="1"/>
    <col min="13576" max="13576" width="9.7109375" style="290" customWidth="1"/>
    <col min="13577" max="13577" width="13.5703125" style="290" customWidth="1"/>
    <col min="13578" max="13581" width="0" style="290" hidden="1" customWidth="1"/>
    <col min="13582" max="13582" width="5.28515625" style="290" customWidth="1"/>
    <col min="13583" max="13588" width="0" style="290" hidden="1" customWidth="1"/>
    <col min="13589" max="13824" width="9.140625" style="290"/>
    <col min="13825" max="13825" width="5.5703125" style="290" customWidth="1"/>
    <col min="13826" max="13826" width="4.42578125" style="290" customWidth="1"/>
    <col min="13827" max="13827" width="4.7109375" style="290" customWidth="1"/>
    <col min="13828" max="13828" width="12.7109375" style="290" customWidth="1"/>
    <col min="13829" max="13829" width="55.5703125" style="290" customWidth="1"/>
    <col min="13830" max="13830" width="4.7109375" style="290" customWidth="1"/>
    <col min="13831" max="13831" width="9.85546875" style="290" customWidth="1"/>
    <col min="13832" max="13832" width="9.7109375" style="290" customWidth="1"/>
    <col min="13833" max="13833" width="13.5703125" style="290" customWidth="1"/>
    <col min="13834" max="13837" width="0" style="290" hidden="1" customWidth="1"/>
    <col min="13838" max="13838" width="5.28515625" style="290" customWidth="1"/>
    <col min="13839" max="13844" width="0" style="290" hidden="1" customWidth="1"/>
    <col min="13845" max="14080" width="9.140625" style="290"/>
    <col min="14081" max="14081" width="5.5703125" style="290" customWidth="1"/>
    <col min="14082" max="14082" width="4.42578125" style="290" customWidth="1"/>
    <col min="14083" max="14083" width="4.7109375" style="290" customWidth="1"/>
    <col min="14084" max="14084" width="12.7109375" style="290" customWidth="1"/>
    <col min="14085" max="14085" width="55.5703125" style="290" customWidth="1"/>
    <col min="14086" max="14086" width="4.7109375" style="290" customWidth="1"/>
    <col min="14087" max="14087" width="9.85546875" style="290" customWidth="1"/>
    <col min="14088" max="14088" width="9.7109375" style="290" customWidth="1"/>
    <col min="14089" max="14089" width="13.5703125" style="290" customWidth="1"/>
    <col min="14090" max="14093" width="0" style="290" hidden="1" customWidth="1"/>
    <col min="14094" max="14094" width="5.28515625" style="290" customWidth="1"/>
    <col min="14095" max="14100" width="0" style="290" hidden="1" customWidth="1"/>
    <col min="14101" max="14336" width="9.140625" style="290"/>
    <col min="14337" max="14337" width="5.5703125" style="290" customWidth="1"/>
    <col min="14338" max="14338" width="4.42578125" style="290" customWidth="1"/>
    <col min="14339" max="14339" width="4.7109375" style="290" customWidth="1"/>
    <col min="14340" max="14340" width="12.7109375" style="290" customWidth="1"/>
    <col min="14341" max="14341" width="55.5703125" style="290" customWidth="1"/>
    <col min="14342" max="14342" width="4.7109375" style="290" customWidth="1"/>
    <col min="14343" max="14343" width="9.85546875" style="290" customWidth="1"/>
    <col min="14344" max="14344" width="9.7109375" style="290" customWidth="1"/>
    <col min="14345" max="14345" width="13.5703125" style="290" customWidth="1"/>
    <col min="14346" max="14349" width="0" style="290" hidden="1" customWidth="1"/>
    <col min="14350" max="14350" width="5.28515625" style="290" customWidth="1"/>
    <col min="14351" max="14356" width="0" style="290" hidden="1" customWidth="1"/>
    <col min="14357" max="14592" width="9.140625" style="290"/>
    <col min="14593" max="14593" width="5.5703125" style="290" customWidth="1"/>
    <col min="14594" max="14594" width="4.42578125" style="290" customWidth="1"/>
    <col min="14595" max="14595" width="4.7109375" style="290" customWidth="1"/>
    <col min="14596" max="14596" width="12.7109375" style="290" customWidth="1"/>
    <col min="14597" max="14597" width="55.5703125" style="290" customWidth="1"/>
    <col min="14598" max="14598" width="4.7109375" style="290" customWidth="1"/>
    <col min="14599" max="14599" width="9.85546875" style="290" customWidth="1"/>
    <col min="14600" max="14600" width="9.7109375" style="290" customWidth="1"/>
    <col min="14601" max="14601" width="13.5703125" style="290" customWidth="1"/>
    <col min="14602" max="14605" width="0" style="290" hidden="1" customWidth="1"/>
    <col min="14606" max="14606" width="5.28515625" style="290" customWidth="1"/>
    <col min="14607" max="14612" width="0" style="290" hidden="1" customWidth="1"/>
    <col min="14613" max="14848" width="9.140625" style="290"/>
    <col min="14849" max="14849" width="5.5703125" style="290" customWidth="1"/>
    <col min="14850" max="14850" width="4.42578125" style="290" customWidth="1"/>
    <col min="14851" max="14851" width="4.7109375" style="290" customWidth="1"/>
    <col min="14852" max="14852" width="12.7109375" style="290" customWidth="1"/>
    <col min="14853" max="14853" width="55.5703125" style="290" customWidth="1"/>
    <col min="14854" max="14854" width="4.7109375" style="290" customWidth="1"/>
    <col min="14855" max="14855" width="9.85546875" style="290" customWidth="1"/>
    <col min="14856" max="14856" width="9.7109375" style="290" customWidth="1"/>
    <col min="14857" max="14857" width="13.5703125" style="290" customWidth="1"/>
    <col min="14858" max="14861" width="0" style="290" hidden="1" customWidth="1"/>
    <col min="14862" max="14862" width="5.28515625" style="290" customWidth="1"/>
    <col min="14863" max="14868" width="0" style="290" hidden="1" customWidth="1"/>
    <col min="14869" max="15104" width="9.140625" style="290"/>
    <col min="15105" max="15105" width="5.5703125" style="290" customWidth="1"/>
    <col min="15106" max="15106" width="4.42578125" style="290" customWidth="1"/>
    <col min="15107" max="15107" width="4.7109375" style="290" customWidth="1"/>
    <col min="15108" max="15108" width="12.7109375" style="290" customWidth="1"/>
    <col min="15109" max="15109" width="55.5703125" style="290" customWidth="1"/>
    <col min="15110" max="15110" width="4.7109375" style="290" customWidth="1"/>
    <col min="15111" max="15111" width="9.85546875" style="290" customWidth="1"/>
    <col min="15112" max="15112" width="9.7109375" style="290" customWidth="1"/>
    <col min="15113" max="15113" width="13.5703125" style="290" customWidth="1"/>
    <col min="15114" max="15117" width="0" style="290" hidden="1" customWidth="1"/>
    <col min="15118" max="15118" width="5.28515625" style="290" customWidth="1"/>
    <col min="15119" max="15124" width="0" style="290" hidden="1" customWidth="1"/>
    <col min="15125" max="15360" width="9.140625" style="290"/>
    <col min="15361" max="15361" width="5.5703125" style="290" customWidth="1"/>
    <col min="15362" max="15362" width="4.42578125" style="290" customWidth="1"/>
    <col min="15363" max="15363" width="4.7109375" style="290" customWidth="1"/>
    <col min="15364" max="15364" width="12.7109375" style="290" customWidth="1"/>
    <col min="15365" max="15365" width="55.5703125" style="290" customWidth="1"/>
    <col min="15366" max="15366" width="4.7109375" style="290" customWidth="1"/>
    <col min="15367" max="15367" width="9.85546875" style="290" customWidth="1"/>
    <col min="15368" max="15368" width="9.7109375" style="290" customWidth="1"/>
    <col min="15369" max="15369" width="13.5703125" style="290" customWidth="1"/>
    <col min="15370" max="15373" width="0" style="290" hidden="1" customWidth="1"/>
    <col min="15374" max="15374" width="5.28515625" style="290" customWidth="1"/>
    <col min="15375" max="15380" width="0" style="290" hidden="1" customWidth="1"/>
    <col min="15381" max="15616" width="9.140625" style="290"/>
    <col min="15617" max="15617" width="5.5703125" style="290" customWidth="1"/>
    <col min="15618" max="15618" width="4.42578125" style="290" customWidth="1"/>
    <col min="15619" max="15619" width="4.7109375" style="290" customWidth="1"/>
    <col min="15620" max="15620" width="12.7109375" style="290" customWidth="1"/>
    <col min="15621" max="15621" width="55.5703125" style="290" customWidth="1"/>
    <col min="15622" max="15622" width="4.7109375" style="290" customWidth="1"/>
    <col min="15623" max="15623" width="9.85546875" style="290" customWidth="1"/>
    <col min="15624" max="15624" width="9.7109375" style="290" customWidth="1"/>
    <col min="15625" max="15625" width="13.5703125" style="290" customWidth="1"/>
    <col min="15626" max="15629" width="0" style="290" hidden="1" customWidth="1"/>
    <col min="15630" max="15630" width="5.28515625" style="290" customWidth="1"/>
    <col min="15631" max="15636" width="0" style="290" hidden="1" customWidth="1"/>
    <col min="15637" max="15872" width="9.140625" style="290"/>
    <col min="15873" max="15873" width="5.5703125" style="290" customWidth="1"/>
    <col min="15874" max="15874" width="4.42578125" style="290" customWidth="1"/>
    <col min="15875" max="15875" width="4.7109375" style="290" customWidth="1"/>
    <col min="15876" max="15876" width="12.7109375" style="290" customWidth="1"/>
    <col min="15877" max="15877" width="55.5703125" style="290" customWidth="1"/>
    <col min="15878" max="15878" width="4.7109375" style="290" customWidth="1"/>
    <col min="15879" max="15879" width="9.85546875" style="290" customWidth="1"/>
    <col min="15880" max="15880" width="9.7109375" style="290" customWidth="1"/>
    <col min="15881" max="15881" width="13.5703125" style="290" customWidth="1"/>
    <col min="15882" max="15885" width="0" style="290" hidden="1" customWidth="1"/>
    <col min="15886" max="15886" width="5.28515625" style="290" customWidth="1"/>
    <col min="15887" max="15892" width="0" style="290" hidden="1" customWidth="1"/>
    <col min="15893" max="16128" width="9.140625" style="290"/>
    <col min="16129" max="16129" width="5.5703125" style="290" customWidth="1"/>
    <col min="16130" max="16130" width="4.42578125" style="290" customWidth="1"/>
    <col min="16131" max="16131" width="4.7109375" style="290" customWidth="1"/>
    <col min="16132" max="16132" width="12.7109375" style="290" customWidth="1"/>
    <col min="16133" max="16133" width="55.5703125" style="290" customWidth="1"/>
    <col min="16134" max="16134" width="4.7109375" style="290" customWidth="1"/>
    <col min="16135" max="16135" width="9.85546875" style="290" customWidth="1"/>
    <col min="16136" max="16136" width="9.7109375" style="290" customWidth="1"/>
    <col min="16137" max="16137" width="13.5703125" style="290" customWidth="1"/>
    <col min="16138" max="16141" width="0" style="290" hidden="1" customWidth="1"/>
    <col min="16142" max="16142" width="5.28515625" style="290" customWidth="1"/>
    <col min="16143" max="16148" width="0" style="290" hidden="1" customWidth="1"/>
    <col min="16149" max="16384" width="9.140625" style="290"/>
  </cols>
  <sheetData>
    <row r="1" spans="1:21" ht="18" customHeight="1">
      <c r="A1" s="640" t="s">
        <v>134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320"/>
      <c r="P1" s="320"/>
      <c r="Q1" s="319"/>
      <c r="R1" s="319"/>
      <c r="S1" s="319"/>
      <c r="T1" s="319"/>
    </row>
    <row r="2" spans="1:21" ht="11.25" customHeight="1">
      <c r="A2" s="638" t="s">
        <v>125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320"/>
      <c r="P2" s="320"/>
      <c r="Q2" s="319"/>
      <c r="R2" s="319"/>
      <c r="S2" s="319"/>
      <c r="T2" s="319"/>
    </row>
    <row r="3" spans="1:21" ht="11.25" customHeight="1">
      <c r="A3" s="640" t="s">
        <v>631</v>
      </c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320"/>
      <c r="P3" s="320"/>
      <c r="Q3" s="319"/>
      <c r="R3" s="319"/>
      <c r="S3" s="319"/>
      <c r="T3" s="319"/>
    </row>
    <row r="4" spans="1:21" ht="11.25" customHeight="1">
      <c r="A4" s="638" t="s">
        <v>1764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320"/>
      <c r="P4" s="320"/>
      <c r="Q4" s="319"/>
      <c r="R4" s="319"/>
      <c r="S4" s="319"/>
      <c r="T4" s="319"/>
    </row>
    <row r="5" spans="1:21" ht="11.25" customHeight="1">
      <c r="A5" s="640" t="s">
        <v>632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320"/>
      <c r="P5" s="320"/>
      <c r="Q5" s="319"/>
      <c r="R5" s="319"/>
      <c r="S5" s="319"/>
      <c r="T5" s="319"/>
    </row>
    <row r="6" spans="1:21" ht="14.25" customHeight="1">
      <c r="A6" s="639" t="s">
        <v>838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320"/>
      <c r="P6" s="320"/>
      <c r="Q6" s="319"/>
      <c r="R6" s="319"/>
      <c r="S6" s="319"/>
      <c r="T6" s="319"/>
    </row>
    <row r="7" spans="1:21" ht="21.75" customHeight="1">
      <c r="A7" s="294" t="s">
        <v>1100</v>
      </c>
      <c r="B7" s="295" t="s">
        <v>1101</v>
      </c>
      <c r="C7" s="295" t="s">
        <v>1102</v>
      </c>
      <c r="D7" s="295" t="s">
        <v>1103</v>
      </c>
      <c r="E7" s="295" t="s">
        <v>135</v>
      </c>
      <c r="F7" s="295" t="s">
        <v>43</v>
      </c>
      <c r="G7" s="295" t="s">
        <v>1104</v>
      </c>
      <c r="H7" s="295" t="s">
        <v>1105</v>
      </c>
      <c r="I7" s="295" t="s">
        <v>1097</v>
      </c>
      <c r="J7" s="295" t="s">
        <v>137</v>
      </c>
      <c r="K7" s="295" t="s">
        <v>1098</v>
      </c>
      <c r="L7" s="295" t="s">
        <v>1106</v>
      </c>
      <c r="M7" s="295" t="s">
        <v>1107</v>
      </c>
      <c r="N7" s="295" t="s">
        <v>152</v>
      </c>
      <c r="O7" s="321" t="s">
        <v>1108</v>
      </c>
      <c r="P7" s="322" t="s">
        <v>1109</v>
      </c>
      <c r="Q7" s="295"/>
      <c r="R7" s="295"/>
      <c r="S7" s="295"/>
      <c r="T7" s="323" t="s">
        <v>14</v>
      </c>
      <c r="U7" s="324"/>
    </row>
    <row r="8" spans="1:21" ht="11.25" customHeight="1">
      <c r="A8" s="298">
        <v>1</v>
      </c>
      <c r="B8" s="299">
        <v>2</v>
      </c>
      <c r="C8" s="299">
        <v>3</v>
      </c>
      <c r="D8" s="299">
        <v>4</v>
      </c>
      <c r="E8" s="299">
        <v>5</v>
      </c>
      <c r="F8" s="299">
        <v>6</v>
      </c>
      <c r="G8" s="299">
        <v>7</v>
      </c>
      <c r="H8" s="299">
        <v>8</v>
      </c>
      <c r="I8" s="299">
        <v>9</v>
      </c>
      <c r="J8" s="299"/>
      <c r="K8" s="299"/>
      <c r="L8" s="299"/>
      <c r="M8" s="299"/>
      <c r="N8" s="299">
        <v>10</v>
      </c>
      <c r="O8" s="325">
        <v>11</v>
      </c>
      <c r="P8" s="326">
        <v>12</v>
      </c>
      <c r="Q8" s="299"/>
      <c r="R8" s="299"/>
      <c r="S8" s="299"/>
      <c r="T8" s="327">
        <v>11</v>
      </c>
      <c r="U8" s="324"/>
    </row>
    <row r="9" spans="1:21" s="306" customFormat="1" ht="12.75" customHeight="1">
      <c r="A9" s="328"/>
      <c r="B9" s="329" t="s">
        <v>1110</v>
      </c>
      <c r="C9" s="328"/>
      <c r="D9" s="328" t="s">
        <v>29</v>
      </c>
      <c r="E9" s="328" t="s">
        <v>1111</v>
      </c>
      <c r="F9" s="328"/>
      <c r="G9" s="328"/>
      <c r="H9" s="328"/>
      <c r="I9" s="330">
        <f>I10+I14+I36+I61+I66</f>
        <v>0</v>
      </c>
      <c r="J9" s="328"/>
      <c r="K9" s="331">
        <f>K10+K14+K36+K61+K66</f>
        <v>12.415467080000001</v>
      </c>
      <c r="L9" s="328"/>
      <c r="M9" s="331">
        <f>M10+M14+M36+M61+M66</f>
        <v>3.4661780000000002</v>
      </c>
      <c r="N9" s="328"/>
      <c r="P9" s="303" t="s">
        <v>1112</v>
      </c>
    </row>
    <row r="10" spans="1:21" s="306" customFormat="1" ht="12.75" customHeight="1">
      <c r="B10" s="307" t="s">
        <v>1110</v>
      </c>
      <c r="D10" s="308" t="s">
        <v>38</v>
      </c>
      <c r="E10" s="308" t="s">
        <v>39</v>
      </c>
      <c r="I10" s="309">
        <f>I11</f>
        <v>0</v>
      </c>
      <c r="K10" s="310">
        <f>K11</f>
        <v>0.99883</v>
      </c>
      <c r="M10" s="310">
        <f>M11</f>
        <v>0</v>
      </c>
      <c r="P10" s="308" t="s">
        <v>35</v>
      </c>
    </row>
    <row r="11" spans="1:21" s="306" customFormat="1" ht="12.75" customHeight="1">
      <c r="B11" s="311" t="s">
        <v>1110</v>
      </c>
      <c r="D11" s="312" t="s">
        <v>1174</v>
      </c>
      <c r="E11" s="312" t="s">
        <v>1175</v>
      </c>
      <c r="I11" s="313">
        <f>SUM(I12:I13)</f>
        <v>0</v>
      </c>
      <c r="K11" s="314">
        <f>SUM(K12:K13)</f>
        <v>0.99883</v>
      </c>
      <c r="M11" s="314">
        <f>SUM(M12:M13)</f>
        <v>0</v>
      </c>
      <c r="P11" s="312" t="s">
        <v>1117</v>
      </c>
    </row>
    <row r="12" spans="1:21" s="340" customFormat="1" ht="13.5" customHeight="1">
      <c r="A12" s="332" t="s">
        <v>35</v>
      </c>
      <c r="B12" s="332" t="s">
        <v>1113</v>
      </c>
      <c r="C12" s="332" t="s">
        <v>1177</v>
      </c>
      <c r="D12" s="333" t="s">
        <v>1372</v>
      </c>
      <c r="E12" s="334" t="s">
        <v>1373</v>
      </c>
      <c r="F12" s="332" t="s">
        <v>44</v>
      </c>
      <c r="G12" s="335">
        <v>0.53200000000000003</v>
      </c>
      <c r="H12" s="336"/>
      <c r="I12" s="336">
        <f>ROUND(G12*H12,2)</f>
        <v>0</v>
      </c>
      <c r="J12" s="337">
        <v>1.8774999999999999</v>
      </c>
      <c r="K12" s="335">
        <f>G12*J12</f>
        <v>0.99883</v>
      </c>
      <c r="L12" s="337">
        <v>0</v>
      </c>
      <c r="M12" s="335">
        <f>G12*L12</f>
        <v>0</v>
      </c>
      <c r="N12" s="338">
        <v>21</v>
      </c>
      <c r="O12" s="339">
        <v>16</v>
      </c>
      <c r="P12" s="340" t="s">
        <v>38</v>
      </c>
    </row>
    <row r="13" spans="1:21" s="340" customFormat="1" ht="15.75" customHeight="1">
      <c r="D13" s="341"/>
      <c r="E13" s="342" t="s">
        <v>1436</v>
      </c>
      <c r="G13" s="343">
        <v>0.53200000000000003</v>
      </c>
      <c r="P13" s="341" t="s">
        <v>38</v>
      </c>
      <c r="Q13" s="341" t="s">
        <v>1117</v>
      </c>
      <c r="R13" s="341" t="s">
        <v>1123</v>
      </c>
      <c r="S13" s="341" t="s">
        <v>35</v>
      </c>
    </row>
    <row r="14" spans="1:21" s="306" customFormat="1" ht="12.75" customHeight="1">
      <c r="B14" s="307" t="s">
        <v>1110</v>
      </c>
      <c r="D14" s="308" t="s">
        <v>1133</v>
      </c>
      <c r="E14" s="308" t="s">
        <v>1181</v>
      </c>
      <c r="I14" s="309">
        <f>SUM(I15:I35)</f>
        <v>0</v>
      </c>
      <c r="K14" s="310">
        <f>SUM(K15:K35)</f>
        <v>11.37448408</v>
      </c>
      <c r="M14" s="310">
        <f>SUM(M15:M35)</f>
        <v>0</v>
      </c>
      <c r="P14" s="308" t="s">
        <v>35</v>
      </c>
    </row>
    <row r="15" spans="1:21" s="340" customFormat="1" ht="13.5" customHeight="1">
      <c r="A15" s="332" t="s">
        <v>1117</v>
      </c>
      <c r="B15" s="332" t="s">
        <v>1113</v>
      </c>
      <c r="C15" s="332" t="s">
        <v>1177</v>
      </c>
      <c r="D15" s="333" t="s">
        <v>1294</v>
      </c>
      <c r="E15" s="334" t="s">
        <v>1295</v>
      </c>
      <c r="F15" s="332" t="s">
        <v>46</v>
      </c>
      <c r="G15" s="335">
        <v>2</v>
      </c>
      <c r="H15" s="336"/>
      <c r="I15" s="336">
        <f>ROUND(G15*H15,2)</f>
        <v>0</v>
      </c>
      <c r="J15" s="337">
        <v>4.1500000000000002E-2</v>
      </c>
      <c r="K15" s="335">
        <f>G15*J15</f>
        <v>8.3000000000000004E-2</v>
      </c>
      <c r="L15" s="337">
        <v>0</v>
      </c>
      <c r="M15" s="335">
        <f>G15*L15</f>
        <v>0</v>
      </c>
      <c r="N15" s="338">
        <v>21</v>
      </c>
      <c r="O15" s="339">
        <v>4</v>
      </c>
      <c r="P15" s="340" t="s">
        <v>1117</v>
      </c>
    </row>
    <row r="16" spans="1:21" s="340" customFormat="1" ht="15.75" customHeight="1">
      <c r="D16" s="341"/>
      <c r="E16" s="342" t="s">
        <v>1117</v>
      </c>
      <c r="G16" s="343">
        <v>2</v>
      </c>
      <c r="P16" s="341" t="s">
        <v>1117</v>
      </c>
      <c r="Q16" s="341" t="s">
        <v>1117</v>
      </c>
      <c r="R16" s="341" t="s">
        <v>1123</v>
      </c>
      <c r="S16" s="341" t="s">
        <v>35</v>
      </c>
    </row>
    <row r="17" spans="1:19" s="340" customFormat="1" ht="13.5" customHeight="1">
      <c r="A17" s="332" t="s">
        <v>38</v>
      </c>
      <c r="B17" s="332" t="s">
        <v>1113</v>
      </c>
      <c r="C17" s="332" t="s">
        <v>1177</v>
      </c>
      <c r="D17" s="333" t="s">
        <v>1296</v>
      </c>
      <c r="E17" s="334" t="s">
        <v>1297</v>
      </c>
      <c r="F17" s="332" t="s">
        <v>46</v>
      </c>
      <c r="G17" s="335">
        <v>3</v>
      </c>
      <c r="H17" s="336"/>
      <c r="I17" s="336">
        <f>ROUND(G17*H17,2)</f>
        <v>0</v>
      </c>
      <c r="J17" s="337">
        <v>4.1500000000000002E-2</v>
      </c>
      <c r="K17" s="335">
        <f>G17*J17</f>
        <v>0.1245</v>
      </c>
      <c r="L17" s="337">
        <v>0</v>
      </c>
      <c r="M17" s="335">
        <f>G17*L17</f>
        <v>0</v>
      </c>
      <c r="N17" s="338">
        <v>21</v>
      </c>
      <c r="O17" s="339">
        <v>4</v>
      </c>
      <c r="P17" s="340" t="s">
        <v>1117</v>
      </c>
    </row>
    <row r="18" spans="1:19" s="340" customFormat="1" ht="15.75" customHeight="1">
      <c r="D18" s="341"/>
      <c r="E18" s="342" t="s">
        <v>38</v>
      </c>
      <c r="G18" s="343">
        <v>3</v>
      </c>
      <c r="P18" s="341" t="s">
        <v>1117</v>
      </c>
      <c r="Q18" s="341" t="s">
        <v>1117</v>
      </c>
      <c r="R18" s="341" t="s">
        <v>1123</v>
      </c>
      <c r="S18" s="341" t="s">
        <v>35</v>
      </c>
    </row>
    <row r="19" spans="1:19" s="340" customFormat="1" ht="24" customHeight="1">
      <c r="A19" s="332" t="s">
        <v>1124</v>
      </c>
      <c r="B19" s="332" t="s">
        <v>1113</v>
      </c>
      <c r="C19" s="332" t="s">
        <v>1177</v>
      </c>
      <c r="D19" s="333" t="s">
        <v>1437</v>
      </c>
      <c r="E19" s="334" t="s">
        <v>1438</v>
      </c>
      <c r="F19" s="332" t="s">
        <v>45</v>
      </c>
      <c r="G19" s="335">
        <v>11.52</v>
      </c>
      <c r="H19" s="336"/>
      <c r="I19" s="336">
        <f>ROUND(G19*H19,2)</f>
        <v>0</v>
      </c>
      <c r="J19" s="337">
        <v>5.1000000000000004E-3</v>
      </c>
      <c r="K19" s="335">
        <f>G19*J19</f>
        <v>5.8751999999999999E-2</v>
      </c>
      <c r="L19" s="337">
        <v>0</v>
      </c>
      <c r="M19" s="335">
        <f>G19*L19</f>
        <v>0</v>
      </c>
      <c r="N19" s="338">
        <v>21</v>
      </c>
      <c r="O19" s="339">
        <v>4</v>
      </c>
      <c r="P19" s="340" t="s">
        <v>1117</v>
      </c>
    </row>
    <row r="20" spans="1:19" s="340" customFormat="1" ht="15.75" customHeight="1">
      <c r="D20" s="341"/>
      <c r="E20" s="342" t="s">
        <v>1439</v>
      </c>
      <c r="G20" s="343">
        <v>11.52</v>
      </c>
      <c r="P20" s="341" t="s">
        <v>1117</v>
      </c>
      <c r="Q20" s="341" t="s">
        <v>1117</v>
      </c>
      <c r="R20" s="341" t="s">
        <v>1123</v>
      </c>
      <c r="S20" s="341" t="s">
        <v>35</v>
      </c>
    </row>
    <row r="21" spans="1:19" s="340" customFormat="1" ht="13.5" customHeight="1">
      <c r="A21" s="332" t="s">
        <v>109</v>
      </c>
      <c r="B21" s="332" t="s">
        <v>1113</v>
      </c>
      <c r="C21" s="332" t="s">
        <v>1186</v>
      </c>
      <c r="D21" s="333" t="s">
        <v>1440</v>
      </c>
      <c r="E21" s="334" t="s">
        <v>1441</v>
      </c>
      <c r="F21" s="332" t="s">
        <v>45</v>
      </c>
      <c r="G21" s="335">
        <v>12.3</v>
      </c>
      <c r="H21" s="336"/>
      <c r="I21" s="336">
        <f>ROUND(G21*H21,2)</f>
        <v>0</v>
      </c>
      <c r="J21" s="337">
        <v>1.8380000000000001E-2</v>
      </c>
      <c r="K21" s="335">
        <f>G21*J21</f>
        <v>0.22607400000000002</v>
      </c>
      <c r="L21" s="337">
        <v>0</v>
      </c>
      <c r="M21" s="335">
        <f>G21*L21</f>
        <v>0</v>
      </c>
      <c r="N21" s="338">
        <v>21</v>
      </c>
      <c r="O21" s="339">
        <v>4</v>
      </c>
      <c r="P21" s="340" t="s">
        <v>1117</v>
      </c>
    </row>
    <row r="22" spans="1:19" s="340" customFormat="1" ht="15.75" customHeight="1">
      <c r="D22" s="359"/>
      <c r="E22" s="360" t="s">
        <v>1442</v>
      </c>
      <c r="G22" s="361"/>
      <c r="P22" s="359" t="s">
        <v>1117</v>
      </c>
      <c r="Q22" s="359" t="s">
        <v>35</v>
      </c>
      <c r="R22" s="359" t="s">
        <v>1123</v>
      </c>
      <c r="S22" s="359" t="s">
        <v>1112</v>
      </c>
    </row>
    <row r="23" spans="1:19" s="340" customFormat="1" ht="15.75" customHeight="1">
      <c r="D23" s="341"/>
      <c r="E23" s="342" t="s">
        <v>1443</v>
      </c>
      <c r="G23" s="343">
        <v>12.3</v>
      </c>
      <c r="P23" s="341" t="s">
        <v>1117</v>
      </c>
      <c r="Q23" s="341" t="s">
        <v>1117</v>
      </c>
      <c r="R23" s="341" t="s">
        <v>1123</v>
      </c>
      <c r="S23" s="341" t="s">
        <v>35</v>
      </c>
    </row>
    <row r="24" spans="1:19" s="340" customFormat="1" ht="13.5" customHeight="1">
      <c r="A24" s="332" t="s">
        <v>1133</v>
      </c>
      <c r="B24" s="332" t="s">
        <v>1113</v>
      </c>
      <c r="C24" s="332" t="s">
        <v>1177</v>
      </c>
      <c r="D24" s="333" t="s">
        <v>1380</v>
      </c>
      <c r="E24" s="334" t="s">
        <v>1381</v>
      </c>
      <c r="F24" s="332" t="s">
        <v>46</v>
      </c>
      <c r="G24" s="335">
        <v>2</v>
      </c>
      <c r="H24" s="336"/>
      <c r="I24" s="336">
        <f>ROUND(G24*H24,2)</f>
        <v>0</v>
      </c>
      <c r="J24" s="337">
        <v>0.1575</v>
      </c>
      <c r="K24" s="335">
        <f>G24*J24</f>
        <v>0.315</v>
      </c>
      <c r="L24" s="337">
        <v>0</v>
      </c>
      <c r="M24" s="335">
        <f>G24*L24</f>
        <v>0</v>
      </c>
      <c r="N24" s="338">
        <v>21</v>
      </c>
      <c r="O24" s="339">
        <v>4</v>
      </c>
      <c r="P24" s="340" t="s">
        <v>1117</v>
      </c>
    </row>
    <row r="25" spans="1:19" s="340" customFormat="1" ht="15.75" customHeight="1">
      <c r="D25" s="341"/>
      <c r="E25" s="342" t="s">
        <v>1444</v>
      </c>
      <c r="G25" s="343">
        <v>2</v>
      </c>
      <c r="P25" s="341" t="s">
        <v>1117</v>
      </c>
      <c r="Q25" s="341" t="s">
        <v>1117</v>
      </c>
      <c r="R25" s="341" t="s">
        <v>1123</v>
      </c>
      <c r="S25" s="341" t="s">
        <v>35</v>
      </c>
    </row>
    <row r="26" spans="1:19" s="340" customFormat="1" ht="13.5" customHeight="1">
      <c r="A26" s="332" t="s">
        <v>1137</v>
      </c>
      <c r="B26" s="332" t="s">
        <v>1113</v>
      </c>
      <c r="C26" s="332" t="s">
        <v>1177</v>
      </c>
      <c r="D26" s="333" t="s">
        <v>1445</v>
      </c>
      <c r="E26" s="334" t="s">
        <v>1446</v>
      </c>
      <c r="F26" s="332" t="s">
        <v>45</v>
      </c>
      <c r="G26" s="335">
        <v>43.2</v>
      </c>
      <c r="H26" s="336"/>
      <c r="I26" s="336">
        <f>ROUND(G26*H26,2)</f>
        <v>0</v>
      </c>
      <c r="J26" s="337">
        <v>5.1999999999999998E-3</v>
      </c>
      <c r="K26" s="335">
        <f>G26*J26</f>
        <v>0.22464000000000001</v>
      </c>
      <c r="L26" s="337">
        <v>0</v>
      </c>
      <c r="M26" s="335">
        <f>G26*L26</f>
        <v>0</v>
      </c>
      <c r="N26" s="338">
        <v>21</v>
      </c>
      <c r="O26" s="339">
        <v>4</v>
      </c>
      <c r="P26" s="340" t="s">
        <v>1117</v>
      </c>
    </row>
    <row r="27" spans="1:19" s="340" customFormat="1" ht="15.75" customHeight="1">
      <c r="D27" s="341"/>
      <c r="E27" s="342" t="s">
        <v>1447</v>
      </c>
      <c r="G27" s="343">
        <v>43.2</v>
      </c>
      <c r="P27" s="341" t="s">
        <v>1117</v>
      </c>
      <c r="Q27" s="341" t="s">
        <v>1117</v>
      </c>
      <c r="R27" s="341" t="s">
        <v>1123</v>
      </c>
      <c r="S27" s="341" t="s">
        <v>35</v>
      </c>
    </row>
    <row r="28" spans="1:19" s="340" customFormat="1" ht="24" customHeight="1">
      <c r="A28" s="332" t="s">
        <v>1140</v>
      </c>
      <c r="B28" s="332" t="s">
        <v>1113</v>
      </c>
      <c r="C28" s="332" t="s">
        <v>1177</v>
      </c>
      <c r="D28" s="333" t="s">
        <v>1301</v>
      </c>
      <c r="E28" s="334" t="s">
        <v>1302</v>
      </c>
      <c r="F28" s="332" t="s">
        <v>44</v>
      </c>
      <c r="G28" s="335">
        <v>0.112</v>
      </c>
      <c r="H28" s="336"/>
      <c r="I28" s="336">
        <f>ROUND(G28*H28,2)</f>
        <v>0</v>
      </c>
      <c r="J28" s="337">
        <v>2.2563399999999998</v>
      </c>
      <c r="K28" s="335">
        <f>G28*J28</f>
        <v>0.25271008</v>
      </c>
      <c r="L28" s="337">
        <v>0</v>
      </c>
      <c r="M28" s="335">
        <f>G28*L28</f>
        <v>0</v>
      </c>
      <c r="N28" s="338">
        <v>21</v>
      </c>
      <c r="O28" s="339">
        <v>4</v>
      </c>
      <c r="P28" s="340" t="s">
        <v>1117</v>
      </c>
    </row>
    <row r="29" spans="1:19" s="340" customFormat="1" ht="15.75" customHeight="1">
      <c r="D29" s="341"/>
      <c r="E29" s="342" t="s">
        <v>1448</v>
      </c>
      <c r="G29" s="343">
        <v>0.112</v>
      </c>
      <c r="P29" s="341" t="s">
        <v>1117</v>
      </c>
      <c r="Q29" s="341" t="s">
        <v>1117</v>
      </c>
      <c r="R29" s="341" t="s">
        <v>1123</v>
      </c>
      <c r="S29" s="341" t="s">
        <v>1112</v>
      </c>
    </row>
    <row r="30" spans="1:19" s="340" customFormat="1" ht="15.75" customHeight="1">
      <c r="D30" s="356"/>
      <c r="E30" s="357" t="s">
        <v>1239</v>
      </c>
      <c r="G30" s="358">
        <v>0.112</v>
      </c>
      <c r="P30" s="356" t="s">
        <v>1117</v>
      </c>
      <c r="Q30" s="356" t="s">
        <v>1124</v>
      </c>
      <c r="R30" s="356" t="s">
        <v>1123</v>
      </c>
      <c r="S30" s="356" t="s">
        <v>35</v>
      </c>
    </row>
    <row r="31" spans="1:19" s="340" customFormat="1" ht="13.5" customHeight="1">
      <c r="A31" s="332" t="s">
        <v>1144</v>
      </c>
      <c r="B31" s="332" t="s">
        <v>1113</v>
      </c>
      <c r="C31" s="332" t="s">
        <v>1177</v>
      </c>
      <c r="D31" s="333" t="s">
        <v>1449</v>
      </c>
      <c r="E31" s="334" t="s">
        <v>1450</v>
      </c>
      <c r="F31" s="332" t="s">
        <v>46</v>
      </c>
      <c r="G31" s="335">
        <v>4</v>
      </c>
      <c r="H31" s="336"/>
      <c r="I31" s="336">
        <f>ROUND(G31*H31,2)</f>
        <v>0</v>
      </c>
      <c r="J31" s="337">
        <v>2.2563399999999998</v>
      </c>
      <c r="K31" s="335">
        <f>G31*J31</f>
        <v>9.0253599999999992</v>
      </c>
      <c r="L31" s="337">
        <v>0</v>
      </c>
      <c r="M31" s="335">
        <f>G31*L31</f>
        <v>0</v>
      </c>
      <c r="N31" s="338">
        <v>21</v>
      </c>
      <c r="O31" s="339">
        <v>4</v>
      </c>
      <c r="P31" s="340" t="s">
        <v>1117</v>
      </c>
    </row>
    <row r="32" spans="1:19" s="340" customFormat="1" ht="15.75" customHeight="1">
      <c r="D32" s="341"/>
      <c r="E32" s="342" t="s">
        <v>1124</v>
      </c>
      <c r="G32" s="343">
        <v>4</v>
      </c>
      <c r="P32" s="341" t="s">
        <v>1117</v>
      </c>
      <c r="Q32" s="341" t="s">
        <v>1117</v>
      </c>
      <c r="R32" s="341" t="s">
        <v>1123</v>
      </c>
      <c r="S32" s="341" t="s">
        <v>1112</v>
      </c>
    </row>
    <row r="33" spans="1:19" s="340" customFormat="1" ht="15.75" customHeight="1">
      <c r="D33" s="356"/>
      <c r="E33" s="357" t="s">
        <v>1239</v>
      </c>
      <c r="G33" s="358">
        <v>4</v>
      </c>
      <c r="P33" s="356" t="s">
        <v>1117</v>
      </c>
      <c r="Q33" s="356" t="s">
        <v>1124</v>
      </c>
      <c r="R33" s="356" t="s">
        <v>1123</v>
      </c>
      <c r="S33" s="356" t="s">
        <v>35</v>
      </c>
    </row>
    <row r="34" spans="1:19" s="340" customFormat="1" ht="13.5" customHeight="1">
      <c r="A34" s="332" t="s">
        <v>1147</v>
      </c>
      <c r="B34" s="332" t="s">
        <v>1113</v>
      </c>
      <c r="C34" s="332" t="s">
        <v>1186</v>
      </c>
      <c r="D34" s="333" t="s">
        <v>1451</v>
      </c>
      <c r="E34" s="334" t="s">
        <v>1452</v>
      </c>
      <c r="F34" s="332" t="s">
        <v>45</v>
      </c>
      <c r="G34" s="335">
        <v>11.52</v>
      </c>
      <c r="H34" s="336"/>
      <c r="I34" s="336">
        <f>ROUND(G34*H34,2)</f>
        <v>0</v>
      </c>
      <c r="J34" s="337">
        <v>9.2399999999999996E-2</v>
      </c>
      <c r="K34" s="335">
        <f>G34*J34</f>
        <v>1.0644479999999998</v>
      </c>
      <c r="L34" s="337">
        <v>0</v>
      </c>
      <c r="M34" s="335">
        <f>G34*L34</f>
        <v>0</v>
      </c>
      <c r="N34" s="338">
        <v>21</v>
      </c>
      <c r="O34" s="339">
        <v>4</v>
      </c>
      <c r="P34" s="340" t="s">
        <v>1117</v>
      </c>
    </row>
    <row r="35" spans="1:19" s="340" customFormat="1" ht="15.75" customHeight="1">
      <c r="D35" s="341"/>
      <c r="E35" s="342" t="s">
        <v>1453</v>
      </c>
      <c r="G35" s="343">
        <v>11.52</v>
      </c>
      <c r="P35" s="341" t="s">
        <v>1117</v>
      </c>
      <c r="Q35" s="341" t="s">
        <v>1117</v>
      </c>
      <c r="R35" s="341" t="s">
        <v>1123</v>
      </c>
      <c r="S35" s="341" t="s">
        <v>35</v>
      </c>
    </row>
    <row r="36" spans="1:19" s="306" customFormat="1" ht="12.75" customHeight="1">
      <c r="B36" s="307" t="s">
        <v>1110</v>
      </c>
      <c r="D36" s="308" t="s">
        <v>1144</v>
      </c>
      <c r="E36" s="308" t="s">
        <v>1190</v>
      </c>
      <c r="I36" s="309">
        <f>SUM(I37:I60)</f>
        <v>0</v>
      </c>
      <c r="K36" s="310">
        <f>SUM(K37:K60)</f>
        <v>4.2152999999999996E-2</v>
      </c>
      <c r="M36" s="310">
        <f>SUM(M37:M60)</f>
        <v>3.4661780000000002</v>
      </c>
      <c r="P36" s="308" t="s">
        <v>35</v>
      </c>
    </row>
    <row r="37" spans="1:19" s="340" customFormat="1" ht="13.5" customHeight="1">
      <c r="A37" s="332" t="s">
        <v>1151</v>
      </c>
      <c r="B37" s="332" t="s">
        <v>1113</v>
      </c>
      <c r="C37" s="332" t="s">
        <v>1186</v>
      </c>
      <c r="D37" s="333" t="s">
        <v>1318</v>
      </c>
      <c r="E37" s="334" t="s">
        <v>1319</v>
      </c>
      <c r="F37" s="332" t="s">
        <v>45</v>
      </c>
      <c r="G37" s="335">
        <v>12</v>
      </c>
      <c r="H37" s="336"/>
      <c r="I37" s="336">
        <f>ROUND(G37*H37,2)</f>
        <v>0</v>
      </c>
      <c r="J37" s="337">
        <v>4.0000000000000003E-5</v>
      </c>
      <c r="K37" s="335">
        <f>G37*J37</f>
        <v>4.8000000000000007E-4</v>
      </c>
      <c r="L37" s="337">
        <v>0</v>
      </c>
      <c r="M37" s="335">
        <f>G37*L37</f>
        <v>0</v>
      </c>
      <c r="N37" s="338">
        <v>21</v>
      </c>
      <c r="O37" s="339">
        <v>4</v>
      </c>
      <c r="P37" s="340" t="s">
        <v>1117</v>
      </c>
    </row>
    <row r="38" spans="1:19" s="340" customFormat="1" ht="15.75" customHeight="1">
      <c r="D38" s="341"/>
      <c r="E38" s="342" t="s">
        <v>1454</v>
      </c>
      <c r="G38" s="343">
        <v>12</v>
      </c>
      <c r="P38" s="341" t="s">
        <v>1117</v>
      </c>
      <c r="Q38" s="341" t="s">
        <v>1117</v>
      </c>
      <c r="R38" s="341" t="s">
        <v>1123</v>
      </c>
      <c r="S38" s="341" t="s">
        <v>35</v>
      </c>
    </row>
    <row r="39" spans="1:19" s="340" customFormat="1" ht="13.5" customHeight="1">
      <c r="A39" s="332" t="s">
        <v>1155</v>
      </c>
      <c r="B39" s="332" t="s">
        <v>1113</v>
      </c>
      <c r="C39" s="332" t="s">
        <v>1186</v>
      </c>
      <c r="D39" s="333" t="s">
        <v>1455</v>
      </c>
      <c r="E39" s="334" t="s">
        <v>1456</v>
      </c>
      <c r="F39" s="332" t="s">
        <v>46</v>
      </c>
      <c r="G39" s="335">
        <v>2</v>
      </c>
      <c r="H39" s="336"/>
      <c r="I39" s="336">
        <f>ROUND(G39*H39,2)</f>
        <v>0</v>
      </c>
      <c r="J39" s="337">
        <v>1.5469999999999999E-2</v>
      </c>
      <c r="K39" s="335">
        <f>G39*J39</f>
        <v>3.0939999999999999E-2</v>
      </c>
      <c r="L39" s="337">
        <v>0</v>
      </c>
      <c r="M39" s="335">
        <f>G39*L39</f>
        <v>0</v>
      </c>
      <c r="N39" s="338">
        <v>21</v>
      </c>
      <c r="O39" s="339">
        <v>4</v>
      </c>
      <c r="P39" s="340" t="s">
        <v>1117</v>
      </c>
    </row>
    <row r="40" spans="1:19" s="340" customFormat="1" ht="15.75" customHeight="1">
      <c r="D40" s="341"/>
      <c r="E40" s="342" t="s">
        <v>1117</v>
      </c>
      <c r="G40" s="343">
        <v>2</v>
      </c>
      <c r="P40" s="341" t="s">
        <v>1117</v>
      </c>
      <c r="Q40" s="341" t="s">
        <v>1117</v>
      </c>
      <c r="R40" s="341" t="s">
        <v>1123</v>
      </c>
      <c r="S40" s="341" t="s">
        <v>35</v>
      </c>
    </row>
    <row r="41" spans="1:19" s="340" customFormat="1" ht="13.5" customHeight="1">
      <c r="A41" s="332" t="s">
        <v>1159</v>
      </c>
      <c r="B41" s="332" t="s">
        <v>1113</v>
      </c>
      <c r="C41" s="332" t="s">
        <v>1186</v>
      </c>
      <c r="D41" s="333" t="s">
        <v>1323</v>
      </c>
      <c r="E41" s="334" t="s">
        <v>1324</v>
      </c>
      <c r="F41" s="332" t="s">
        <v>90</v>
      </c>
      <c r="G41" s="335">
        <v>1</v>
      </c>
      <c r="H41" s="336"/>
      <c r="I41" s="336">
        <f>ROUND(G41*H41,2)</f>
        <v>0</v>
      </c>
      <c r="J41" s="337">
        <v>5.7800000000000004E-3</v>
      </c>
      <c r="K41" s="335">
        <f>G41*J41</f>
        <v>5.7800000000000004E-3</v>
      </c>
      <c r="L41" s="337">
        <v>0</v>
      </c>
      <c r="M41" s="335">
        <f>G41*L41</f>
        <v>0</v>
      </c>
      <c r="N41" s="338">
        <v>21</v>
      </c>
      <c r="O41" s="339">
        <v>4</v>
      </c>
      <c r="P41" s="340" t="s">
        <v>1117</v>
      </c>
    </row>
    <row r="42" spans="1:19" s="340" customFormat="1" ht="13.5" customHeight="1">
      <c r="A42" s="332" t="s">
        <v>1166</v>
      </c>
      <c r="B42" s="332" t="s">
        <v>1113</v>
      </c>
      <c r="C42" s="332" t="s">
        <v>1196</v>
      </c>
      <c r="D42" s="333" t="s">
        <v>1457</v>
      </c>
      <c r="E42" s="334" t="s">
        <v>1458</v>
      </c>
      <c r="F42" s="332" t="s">
        <v>45</v>
      </c>
      <c r="G42" s="335">
        <v>7.5739999999999998</v>
      </c>
      <c r="H42" s="336"/>
      <c r="I42" s="336">
        <f>ROUND(G42*H42,2)</f>
        <v>0</v>
      </c>
      <c r="J42" s="337">
        <v>0</v>
      </c>
      <c r="K42" s="335">
        <f>G42*J42</f>
        <v>0</v>
      </c>
      <c r="L42" s="337">
        <v>0.26100000000000001</v>
      </c>
      <c r="M42" s="335">
        <f>G42*L42</f>
        <v>1.9768140000000001</v>
      </c>
      <c r="N42" s="338">
        <v>21</v>
      </c>
      <c r="O42" s="339">
        <v>4</v>
      </c>
      <c r="P42" s="340" t="s">
        <v>1117</v>
      </c>
    </row>
    <row r="43" spans="1:19" s="340" customFormat="1" ht="15.75" customHeight="1">
      <c r="D43" s="341"/>
      <c r="E43" s="342" t="s">
        <v>1459</v>
      </c>
      <c r="G43" s="343">
        <v>7.5739999999999998</v>
      </c>
      <c r="P43" s="341" t="s">
        <v>1117</v>
      </c>
      <c r="Q43" s="341" t="s">
        <v>1117</v>
      </c>
      <c r="R43" s="341" t="s">
        <v>1123</v>
      </c>
      <c r="S43" s="341" t="s">
        <v>35</v>
      </c>
    </row>
    <row r="44" spans="1:19" s="340" customFormat="1" ht="13.5" customHeight="1">
      <c r="A44" s="332" t="s">
        <v>1171</v>
      </c>
      <c r="B44" s="332" t="s">
        <v>1113</v>
      </c>
      <c r="C44" s="332" t="s">
        <v>1196</v>
      </c>
      <c r="D44" s="333" t="s">
        <v>1328</v>
      </c>
      <c r="E44" s="334" t="s">
        <v>1329</v>
      </c>
      <c r="F44" s="332" t="s">
        <v>45</v>
      </c>
      <c r="G44" s="335">
        <v>3.3490000000000002</v>
      </c>
      <c r="H44" s="336"/>
      <c r="I44" s="336">
        <f>ROUND(G44*H44,2)</f>
        <v>0</v>
      </c>
      <c r="J44" s="337">
        <v>0</v>
      </c>
      <c r="K44" s="335">
        <f>G44*J44</f>
        <v>0</v>
      </c>
      <c r="L44" s="337">
        <v>7.5999999999999998E-2</v>
      </c>
      <c r="M44" s="335">
        <f>G44*L44</f>
        <v>0.25452400000000003</v>
      </c>
      <c r="N44" s="338">
        <v>21</v>
      </c>
      <c r="O44" s="339">
        <v>4</v>
      </c>
      <c r="P44" s="340" t="s">
        <v>1117</v>
      </c>
    </row>
    <row r="45" spans="1:19" s="340" customFormat="1" ht="15.75" customHeight="1">
      <c r="D45" s="341"/>
      <c r="E45" s="342" t="s">
        <v>1460</v>
      </c>
      <c r="G45" s="343">
        <v>3.3490000000000002</v>
      </c>
      <c r="P45" s="341" t="s">
        <v>1117</v>
      </c>
      <c r="Q45" s="341" t="s">
        <v>1117</v>
      </c>
      <c r="R45" s="341" t="s">
        <v>1123</v>
      </c>
      <c r="S45" s="341" t="s">
        <v>35</v>
      </c>
    </row>
    <row r="46" spans="1:19" s="340" customFormat="1" ht="13.5" customHeight="1">
      <c r="A46" s="332" t="s">
        <v>1176</v>
      </c>
      <c r="B46" s="332" t="s">
        <v>1113</v>
      </c>
      <c r="C46" s="332" t="s">
        <v>1335</v>
      </c>
      <c r="D46" s="333" t="s">
        <v>1336</v>
      </c>
      <c r="E46" s="334" t="s">
        <v>1461</v>
      </c>
      <c r="F46" s="332" t="s">
        <v>49</v>
      </c>
      <c r="G46" s="335">
        <v>0.6</v>
      </c>
      <c r="H46" s="336"/>
      <c r="I46" s="336">
        <f>ROUND(G46*H46,2)</f>
        <v>0</v>
      </c>
      <c r="J46" s="337">
        <v>2.82E-3</v>
      </c>
      <c r="K46" s="335">
        <f>G46*J46</f>
        <v>1.6919999999999999E-3</v>
      </c>
      <c r="L46" s="337">
        <v>0.10100000000000001</v>
      </c>
      <c r="M46" s="335">
        <f>G46*L46</f>
        <v>6.0600000000000001E-2</v>
      </c>
      <c r="N46" s="338">
        <v>21</v>
      </c>
      <c r="O46" s="339">
        <v>4</v>
      </c>
      <c r="P46" s="340" t="s">
        <v>1117</v>
      </c>
    </row>
    <row r="47" spans="1:19" s="340" customFormat="1" ht="15.75" customHeight="1">
      <c r="D47" s="341"/>
      <c r="E47" s="342" t="s">
        <v>1338</v>
      </c>
      <c r="G47" s="343">
        <v>0.6</v>
      </c>
      <c r="P47" s="341" t="s">
        <v>1117</v>
      </c>
      <c r="Q47" s="341" t="s">
        <v>1117</v>
      </c>
      <c r="R47" s="341" t="s">
        <v>1123</v>
      </c>
      <c r="S47" s="341" t="s">
        <v>35</v>
      </c>
    </row>
    <row r="48" spans="1:19" s="340" customFormat="1" ht="13.5" customHeight="1">
      <c r="A48" s="332" t="s">
        <v>1182</v>
      </c>
      <c r="B48" s="332" t="s">
        <v>1113</v>
      </c>
      <c r="C48" s="332" t="s">
        <v>1335</v>
      </c>
      <c r="D48" s="333" t="s">
        <v>1408</v>
      </c>
      <c r="E48" s="334" t="s">
        <v>1409</v>
      </c>
      <c r="F48" s="332" t="s">
        <v>49</v>
      </c>
      <c r="G48" s="335">
        <v>0.9</v>
      </c>
      <c r="H48" s="336"/>
      <c r="I48" s="336">
        <f>ROUND(G48*H48,2)</f>
        <v>0</v>
      </c>
      <c r="J48" s="337">
        <v>3.0899999999999999E-3</v>
      </c>
      <c r="K48" s="335">
        <f>G48*J48</f>
        <v>2.7810000000000001E-3</v>
      </c>
      <c r="L48" s="337">
        <v>0.126</v>
      </c>
      <c r="M48" s="335">
        <f>G48*L48</f>
        <v>0.1134</v>
      </c>
      <c r="N48" s="338">
        <v>21</v>
      </c>
      <c r="O48" s="339">
        <v>4</v>
      </c>
      <c r="P48" s="340" t="s">
        <v>1117</v>
      </c>
    </row>
    <row r="49" spans="1:19" s="340" customFormat="1" ht="15.75" customHeight="1">
      <c r="D49" s="341"/>
      <c r="E49" s="342" t="s">
        <v>1462</v>
      </c>
      <c r="G49" s="343">
        <v>0.9</v>
      </c>
      <c r="P49" s="341" t="s">
        <v>1117</v>
      </c>
      <c r="Q49" s="341" t="s">
        <v>1117</v>
      </c>
      <c r="R49" s="341" t="s">
        <v>1123</v>
      </c>
      <c r="S49" s="341" t="s">
        <v>1112</v>
      </c>
    </row>
    <row r="50" spans="1:19" s="340" customFormat="1" ht="15.75" customHeight="1">
      <c r="D50" s="356"/>
      <c r="E50" s="357" t="s">
        <v>1239</v>
      </c>
      <c r="G50" s="358">
        <v>0.9</v>
      </c>
      <c r="P50" s="356" t="s">
        <v>1117</v>
      </c>
      <c r="Q50" s="356" t="s">
        <v>1124</v>
      </c>
      <c r="R50" s="356" t="s">
        <v>1123</v>
      </c>
      <c r="S50" s="356" t="s">
        <v>35</v>
      </c>
    </row>
    <row r="51" spans="1:19" s="340" customFormat="1" ht="13.5" customHeight="1">
      <c r="A51" s="332" t="s">
        <v>1164</v>
      </c>
      <c r="B51" s="332" t="s">
        <v>1113</v>
      </c>
      <c r="C51" s="332" t="s">
        <v>1196</v>
      </c>
      <c r="D51" s="333" t="s">
        <v>1463</v>
      </c>
      <c r="E51" s="334" t="s">
        <v>1464</v>
      </c>
      <c r="F51" s="332" t="s">
        <v>45</v>
      </c>
      <c r="G51" s="335">
        <v>12.3</v>
      </c>
      <c r="H51" s="336"/>
      <c r="I51" s="336">
        <f>ROUND(G51*H51,2)</f>
        <v>0</v>
      </c>
      <c r="J51" s="337">
        <v>0</v>
      </c>
      <c r="K51" s="335">
        <f>G51*J51</f>
        <v>0</v>
      </c>
      <c r="L51" s="337">
        <v>6.8000000000000005E-2</v>
      </c>
      <c r="M51" s="335">
        <f>G51*L51</f>
        <v>0.83640000000000014</v>
      </c>
      <c r="N51" s="338">
        <v>21</v>
      </c>
      <c r="O51" s="339">
        <v>4</v>
      </c>
      <c r="P51" s="340" t="s">
        <v>1117</v>
      </c>
    </row>
    <row r="52" spans="1:19" s="340" customFormat="1" ht="15.75" customHeight="1">
      <c r="D52" s="341"/>
      <c r="E52" s="342" t="s">
        <v>1443</v>
      </c>
      <c r="G52" s="343">
        <v>12.3</v>
      </c>
      <c r="P52" s="341" t="s">
        <v>1117</v>
      </c>
      <c r="Q52" s="341" t="s">
        <v>1117</v>
      </c>
      <c r="R52" s="341" t="s">
        <v>1123</v>
      </c>
      <c r="S52" s="341" t="s">
        <v>35</v>
      </c>
    </row>
    <row r="53" spans="1:19" s="340" customFormat="1" ht="13.5" customHeight="1">
      <c r="A53" s="332" t="s">
        <v>1191</v>
      </c>
      <c r="B53" s="332" t="s">
        <v>1113</v>
      </c>
      <c r="C53" s="332" t="s">
        <v>53</v>
      </c>
      <c r="D53" s="333" t="s">
        <v>1341</v>
      </c>
      <c r="E53" s="334" t="s">
        <v>1342</v>
      </c>
      <c r="F53" s="332" t="s">
        <v>46</v>
      </c>
      <c r="G53" s="335">
        <v>2</v>
      </c>
      <c r="H53" s="336"/>
      <c r="I53" s="336">
        <f>ROUND(G53*H53,2)</f>
        <v>0</v>
      </c>
      <c r="J53" s="337">
        <v>2.4000000000000001E-4</v>
      </c>
      <c r="K53" s="335">
        <f>G53*J53</f>
        <v>4.8000000000000001E-4</v>
      </c>
      <c r="L53" s="337">
        <v>0</v>
      </c>
      <c r="M53" s="335">
        <f>G53*L53</f>
        <v>0</v>
      </c>
      <c r="N53" s="338">
        <v>21</v>
      </c>
      <c r="O53" s="339">
        <v>16</v>
      </c>
      <c r="P53" s="340" t="s">
        <v>1117</v>
      </c>
    </row>
    <row r="54" spans="1:19" s="340" customFormat="1" ht="13.5" customHeight="1">
      <c r="A54" s="332" t="s">
        <v>1195</v>
      </c>
      <c r="B54" s="332" t="s">
        <v>1113</v>
      </c>
      <c r="C54" s="332" t="s">
        <v>53</v>
      </c>
      <c r="D54" s="333" t="s">
        <v>1465</v>
      </c>
      <c r="E54" s="334" t="s">
        <v>1466</v>
      </c>
      <c r="F54" s="332" t="s">
        <v>45</v>
      </c>
      <c r="G54" s="335">
        <v>9.24</v>
      </c>
      <c r="H54" s="336"/>
      <c r="I54" s="336">
        <f>ROUND(G54*H54,2)</f>
        <v>0</v>
      </c>
      <c r="J54" s="337">
        <v>0</v>
      </c>
      <c r="K54" s="335">
        <f>G54*J54</f>
        <v>0</v>
      </c>
      <c r="L54" s="337">
        <v>1.7999999999999999E-2</v>
      </c>
      <c r="M54" s="335">
        <f>G54*L54</f>
        <v>0.16632</v>
      </c>
      <c r="N54" s="338">
        <v>21</v>
      </c>
      <c r="O54" s="339">
        <v>16</v>
      </c>
      <c r="P54" s="340" t="s">
        <v>1117</v>
      </c>
    </row>
    <row r="55" spans="1:19" s="340" customFormat="1" ht="15.75" customHeight="1">
      <c r="D55" s="341"/>
      <c r="E55" s="342" t="s">
        <v>1467</v>
      </c>
      <c r="G55" s="343">
        <v>9.24</v>
      </c>
      <c r="P55" s="341" t="s">
        <v>1117</v>
      </c>
      <c r="Q55" s="341" t="s">
        <v>1117</v>
      </c>
      <c r="R55" s="341" t="s">
        <v>1123</v>
      </c>
      <c r="S55" s="341" t="s">
        <v>35</v>
      </c>
    </row>
    <row r="56" spans="1:19" s="340" customFormat="1" ht="13.5" customHeight="1">
      <c r="A56" s="332" t="s">
        <v>1202</v>
      </c>
      <c r="B56" s="332" t="s">
        <v>1113</v>
      </c>
      <c r="C56" s="332" t="s">
        <v>53</v>
      </c>
      <c r="D56" s="333" t="s">
        <v>1468</v>
      </c>
      <c r="E56" s="334" t="s">
        <v>1469</v>
      </c>
      <c r="F56" s="332" t="s">
        <v>46</v>
      </c>
      <c r="G56" s="335">
        <v>2</v>
      </c>
      <c r="H56" s="336"/>
      <c r="I56" s="336">
        <f>ROUND(G56*H56,2)</f>
        <v>0</v>
      </c>
      <c r="J56" s="337">
        <v>0</v>
      </c>
      <c r="K56" s="335">
        <f>G56*J56</f>
        <v>0</v>
      </c>
      <c r="L56" s="337">
        <v>0</v>
      </c>
      <c r="M56" s="335">
        <f>G56*L56</f>
        <v>0</v>
      </c>
      <c r="N56" s="338">
        <v>21</v>
      </c>
      <c r="O56" s="339">
        <v>16</v>
      </c>
      <c r="P56" s="340" t="s">
        <v>1117</v>
      </c>
    </row>
    <row r="57" spans="1:19" s="340" customFormat="1" ht="13.5" customHeight="1">
      <c r="A57" s="332" t="s">
        <v>1207</v>
      </c>
      <c r="B57" s="332" t="s">
        <v>1113</v>
      </c>
      <c r="C57" s="332" t="s">
        <v>103</v>
      </c>
      <c r="D57" s="333" t="s">
        <v>1470</v>
      </c>
      <c r="E57" s="334" t="s">
        <v>1471</v>
      </c>
      <c r="F57" s="332" t="s">
        <v>90</v>
      </c>
      <c r="G57" s="335">
        <v>2</v>
      </c>
      <c r="H57" s="336"/>
      <c r="I57" s="336">
        <f>ROUND(G57*H57,2)</f>
        <v>0</v>
      </c>
      <c r="J57" s="337">
        <v>0</v>
      </c>
      <c r="K57" s="335">
        <f>G57*J57</f>
        <v>0</v>
      </c>
      <c r="L57" s="337">
        <v>1.933E-2</v>
      </c>
      <c r="M57" s="335">
        <f>G57*L57</f>
        <v>3.866E-2</v>
      </c>
      <c r="N57" s="338">
        <v>21</v>
      </c>
      <c r="O57" s="339">
        <v>16</v>
      </c>
      <c r="P57" s="340" t="s">
        <v>1117</v>
      </c>
    </row>
    <row r="58" spans="1:19" s="340" customFormat="1" ht="15.75" customHeight="1">
      <c r="D58" s="341"/>
      <c r="E58" s="342" t="s">
        <v>1117</v>
      </c>
      <c r="G58" s="343">
        <v>2</v>
      </c>
      <c r="P58" s="341" t="s">
        <v>1117</v>
      </c>
      <c r="Q58" s="341" t="s">
        <v>1117</v>
      </c>
      <c r="R58" s="341" t="s">
        <v>1123</v>
      </c>
      <c r="S58" s="341" t="s">
        <v>35</v>
      </c>
    </row>
    <row r="59" spans="1:19" s="340" customFormat="1" ht="13.5" customHeight="1">
      <c r="A59" s="332" t="s">
        <v>1210</v>
      </c>
      <c r="B59" s="332" t="s">
        <v>1113</v>
      </c>
      <c r="C59" s="332" t="s">
        <v>103</v>
      </c>
      <c r="D59" s="333" t="s">
        <v>1472</v>
      </c>
      <c r="E59" s="334" t="s">
        <v>1473</v>
      </c>
      <c r="F59" s="332" t="s">
        <v>90</v>
      </c>
      <c r="G59" s="335">
        <v>1</v>
      </c>
      <c r="H59" s="336"/>
      <c r="I59" s="336">
        <f>ROUND(G59*H59,2)</f>
        <v>0</v>
      </c>
      <c r="J59" s="337">
        <v>0</v>
      </c>
      <c r="K59" s="335">
        <f>G59*J59</f>
        <v>0</v>
      </c>
      <c r="L59" s="337">
        <v>1.9460000000000002E-2</v>
      </c>
      <c r="M59" s="335">
        <f>G59*L59</f>
        <v>1.9460000000000002E-2</v>
      </c>
      <c r="N59" s="338">
        <v>21</v>
      </c>
      <c r="O59" s="339">
        <v>16</v>
      </c>
      <c r="P59" s="340" t="s">
        <v>1117</v>
      </c>
    </row>
    <row r="60" spans="1:19" s="340" customFormat="1" ht="15.75" customHeight="1">
      <c r="D60" s="341"/>
      <c r="E60" s="342" t="s">
        <v>35</v>
      </c>
      <c r="G60" s="343">
        <v>1</v>
      </c>
      <c r="P60" s="341" t="s">
        <v>1117</v>
      </c>
      <c r="Q60" s="341" t="s">
        <v>1117</v>
      </c>
      <c r="R60" s="341" t="s">
        <v>1123</v>
      </c>
      <c r="S60" s="341" t="s">
        <v>35</v>
      </c>
    </row>
    <row r="61" spans="1:19" s="306" customFormat="1" ht="12.75" customHeight="1">
      <c r="B61" s="307" t="s">
        <v>1110</v>
      </c>
      <c r="D61" s="308" t="s">
        <v>1200</v>
      </c>
      <c r="E61" s="308" t="s">
        <v>1201</v>
      </c>
      <c r="I61" s="309">
        <f>SUM(I62:I65)</f>
        <v>0</v>
      </c>
      <c r="K61" s="310">
        <f>SUM(K62:K65)</f>
        <v>0</v>
      </c>
      <c r="M61" s="310">
        <f>SUM(M62:M65)</f>
        <v>0</v>
      </c>
      <c r="P61" s="308" t="s">
        <v>35</v>
      </c>
    </row>
    <row r="62" spans="1:19" s="340" customFormat="1" ht="24" customHeight="1">
      <c r="A62" s="332" t="s">
        <v>1213</v>
      </c>
      <c r="B62" s="332" t="s">
        <v>1113</v>
      </c>
      <c r="C62" s="332" t="s">
        <v>1196</v>
      </c>
      <c r="D62" s="333" t="s">
        <v>1211</v>
      </c>
      <c r="E62" s="334" t="s">
        <v>1212</v>
      </c>
      <c r="F62" s="332" t="s">
        <v>47</v>
      </c>
      <c r="G62" s="335">
        <v>3.4660000000000002</v>
      </c>
      <c r="H62" s="336"/>
      <c r="I62" s="336">
        <f>ROUND(G62*H62,2)</f>
        <v>0</v>
      </c>
      <c r="J62" s="337">
        <v>0</v>
      </c>
      <c r="K62" s="335">
        <f>G62*J62</f>
        <v>0</v>
      </c>
      <c r="L62" s="337">
        <v>0</v>
      </c>
      <c r="M62" s="335">
        <f>G62*L62</f>
        <v>0</v>
      </c>
      <c r="N62" s="338">
        <v>21</v>
      </c>
      <c r="O62" s="339">
        <v>4</v>
      </c>
      <c r="P62" s="340" t="s">
        <v>1117</v>
      </c>
    </row>
    <row r="63" spans="1:19" s="340" customFormat="1" ht="13.5" customHeight="1">
      <c r="A63" s="332" t="s">
        <v>1217</v>
      </c>
      <c r="B63" s="332" t="s">
        <v>1113</v>
      </c>
      <c r="C63" s="332" t="s">
        <v>1196</v>
      </c>
      <c r="D63" s="333" t="s">
        <v>1214</v>
      </c>
      <c r="E63" s="334" t="s">
        <v>1215</v>
      </c>
      <c r="F63" s="332" t="s">
        <v>47</v>
      </c>
      <c r="G63" s="335">
        <v>48.524000000000001</v>
      </c>
      <c r="H63" s="336"/>
      <c r="I63" s="336">
        <f>ROUND(G63*H63,2)</f>
        <v>0</v>
      </c>
      <c r="J63" s="337">
        <v>0</v>
      </c>
      <c r="K63" s="335">
        <f>G63*J63</f>
        <v>0</v>
      </c>
      <c r="L63" s="337">
        <v>0</v>
      </c>
      <c r="M63" s="335">
        <f>G63*L63</f>
        <v>0</v>
      </c>
      <c r="N63" s="338">
        <v>21</v>
      </c>
      <c r="O63" s="339">
        <v>4</v>
      </c>
      <c r="P63" s="340" t="s">
        <v>1117</v>
      </c>
    </row>
    <row r="64" spans="1:19" s="340" customFormat="1" ht="15.75" customHeight="1">
      <c r="D64" s="341"/>
      <c r="E64" s="342" t="s">
        <v>1474</v>
      </c>
      <c r="G64" s="343">
        <v>48.524000000000001</v>
      </c>
      <c r="P64" s="341" t="s">
        <v>1117</v>
      </c>
      <c r="Q64" s="341" t="s">
        <v>1117</v>
      </c>
      <c r="R64" s="341" t="s">
        <v>1123</v>
      </c>
      <c r="S64" s="341" t="s">
        <v>35</v>
      </c>
    </row>
    <row r="65" spans="1:19" s="340" customFormat="1" ht="13.5" customHeight="1">
      <c r="A65" s="332" t="s">
        <v>1222</v>
      </c>
      <c r="B65" s="332" t="s">
        <v>1113</v>
      </c>
      <c r="C65" s="332" t="s">
        <v>1196</v>
      </c>
      <c r="D65" s="333" t="s">
        <v>1344</v>
      </c>
      <c r="E65" s="334" t="s">
        <v>196</v>
      </c>
      <c r="F65" s="332" t="s">
        <v>47</v>
      </c>
      <c r="G65" s="335">
        <v>3.4660000000000002</v>
      </c>
      <c r="H65" s="336"/>
      <c r="I65" s="336">
        <f>ROUND(G65*H65,2)</f>
        <v>0</v>
      </c>
      <c r="J65" s="337">
        <v>0</v>
      </c>
      <c r="K65" s="335">
        <f>G65*J65</f>
        <v>0</v>
      </c>
      <c r="L65" s="337">
        <v>0</v>
      </c>
      <c r="M65" s="335">
        <f>G65*L65</f>
        <v>0</v>
      </c>
      <c r="N65" s="338">
        <v>21</v>
      </c>
      <c r="O65" s="339">
        <v>4</v>
      </c>
      <c r="P65" s="340" t="s">
        <v>1117</v>
      </c>
    </row>
    <row r="66" spans="1:19" s="306" customFormat="1" ht="12.75" customHeight="1">
      <c r="B66" s="307" t="s">
        <v>1110</v>
      </c>
      <c r="D66" s="308" t="s">
        <v>1220</v>
      </c>
      <c r="E66" s="308" t="s">
        <v>1221</v>
      </c>
      <c r="I66" s="309">
        <f>I67</f>
        <v>0</v>
      </c>
      <c r="K66" s="310">
        <f>K67</f>
        <v>0</v>
      </c>
      <c r="M66" s="310">
        <f>M67</f>
        <v>0</v>
      </c>
      <c r="P66" s="308" t="s">
        <v>35</v>
      </c>
    </row>
    <row r="67" spans="1:19" s="340" customFormat="1" ht="13.5" customHeight="1">
      <c r="A67" s="332" t="s">
        <v>1283</v>
      </c>
      <c r="B67" s="332" t="s">
        <v>1113</v>
      </c>
      <c r="C67" s="332" t="s">
        <v>1186</v>
      </c>
      <c r="D67" s="333" t="s">
        <v>1345</v>
      </c>
      <c r="E67" s="334" t="s">
        <v>1346</v>
      </c>
      <c r="F67" s="332" t="s">
        <v>47</v>
      </c>
      <c r="G67" s="335">
        <v>11.416</v>
      </c>
      <c r="H67" s="336"/>
      <c r="I67" s="336">
        <f>ROUND(G67*H67,2)</f>
        <v>0</v>
      </c>
      <c r="J67" s="337">
        <v>0</v>
      </c>
      <c r="K67" s="335">
        <f>G67*J67</f>
        <v>0</v>
      </c>
      <c r="L67" s="337">
        <v>0</v>
      </c>
      <c r="M67" s="335">
        <f>G67*L67</f>
        <v>0</v>
      </c>
      <c r="N67" s="338">
        <v>21</v>
      </c>
      <c r="O67" s="339">
        <v>4</v>
      </c>
      <c r="P67" s="340" t="s">
        <v>1117</v>
      </c>
    </row>
    <row r="68" spans="1:19" s="306" customFormat="1" ht="12.75" customHeight="1">
      <c r="B68" s="302" t="s">
        <v>1110</v>
      </c>
      <c r="D68" s="303" t="s">
        <v>30</v>
      </c>
      <c r="E68" s="303" t="s">
        <v>1347</v>
      </c>
      <c r="I68" s="304">
        <f>I69+I72</f>
        <v>0</v>
      </c>
      <c r="K68" s="305">
        <f>K69+K72</f>
        <v>1.7444399999999999E-2</v>
      </c>
      <c r="M68" s="305">
        <f>M69+M72</f>
        <v>0</v>
      </c>
      <c r="P68" s="303" t="s">
        <v>1112</v>
      </c>
    </row>
    <row r="69" spans="1:19" s="306" customFormat="1" ht="12.75" customHeight="1">
      <c r="B69" s="307" t="s">
        <v>1110</v>
      </c>
      <c r="D69" s="308" t="s">
        <v>40</v>
      </c>
      <c r="E69" s="308" t="s">
        <v>1356</v>
      </c>
      <c r="I69" s="309">
        <f>SUM(I70:I71)</f>
        <v>0</v>
      </c>
      <c r="K69" s="310">
        <f>SUM(K70:K71)</f>
        <v>1.0252799999999999E-2</v>
      </c>
      <c r="M69" s="310">
        <f>SUM(M70:M71)</f>
        <v>0</v>
      </c>
      <c r="P69" s="308" t="s">
        <v>35</v>
      </c>
    </row>
    <row r="70" spans="1:19" s="340" customFormat="1" ht="13.5" customHeight="1">
      <c r="A70" s="332" t="s">
        <v>1285</v>
      </c>
      <c r="B70" s="332" t="s">
        <v>1113</v>
      </c>
      <c r="C70" s="332" t="s">
        <v>40</v>
      </c>
      <c r="D70" s="333" t="s">
        <v>1360</v>
      </c>
      <c r="E70" s="334" t="s">
        <v>1361</v>
      </c>
      <c r="F70" s="332" t="s">
        <v>45</v>
      </c>
      <c r="G70" s="335">
        <v>11.52</v>
      </c>
      <c r="H70" s="336"/>
      <c r="I70" s="336">
        <f>ROUND(G70*H70,2)</f>
        <v>0</v>
      </c>
      <c r="J70" s="337">
        <v>8.8999999999999995E-4</v>
      </c>
      <c r="K70" s="335">
        <f>G70*J70</f>
        <v>1.0252799999999999E-2</v>
      </c>
      <c r="L70" s="337">
        <v>0</v>
      </c>
      <c r="M70" s="335">
        <f>G70*L70</f>
        <v>0</v>
      </c>
      <c r="N70" s="338">
        <v>21</v>
      </c>
      <c r="O70" s="339">
        <v>16</v>
      </c>
      <c r="P70" s="340" t="s">
        <v>1117</v>
      </c>
    </row>
    <row r="71" spans="1:19" s="340" customFormat="1" ht="15.75" customHeight="1">
      <c r="D71" s="341"/>
      <c r="E71" s="342" t="s">
        <v>1475</v>
      </c>
      <c r="G71" s="343">
        <v>11.52</v>
      </c>
      <c r="P71" s="341" t="s">
        <v>1117</v>
      </c>
      <c r="Q71" s="341" t="s">
        <v>1117</v>
      </c>
      <c r="R71" s="341" t="s">
        <v>1123</v>
      </c>
      <c r="S71" s="341" t="s">
        <v>35</v>
      </c>
    </row>
    <row r="72" spans="1:19" s="306" customFormat="1" ht="12.75" customHeight="1">
      <c r="B72" s="307" t="s">
        <v>1110</v>
      </c>
      <c r="D72" s="308" t="s">
        <v>41</v>
      </c>
      <c r="E72" s="308" t="s">
        <v>1365</v>
      </c>
      <c r="I72" s="309">
        <f>SUM(I73:I74)</f>
        <v>0</v>
      </c>
      <c r="K72" s="310">
        <f>SUM(K73:K74)</f>
        <v>7.1915999999999994E-3</v>
      </c>
      <c r="M72" s="310">
        <f>SUM(M73:M74)</f>
        <v>0</v>
      </c>
      <c r="P72" s="308" t="s">
        <v>35</v>
      </c>
    </row>
    <row r="73" spans="1:19" s="340" customFormat="1" ht="13.5" customHeight="1">
      <c r="A73" s="332" t="s">
        <v>1286</v>
      </c>
      <c r="B73" s="332" t="s">
        <v>1113</v>
      </c>
      <c r="C73" s="332" t="s">
        <v>41</v>
      </c>
      <c r="D73" s="333" t="s">
        <v>1366</v>
      </c>
      <c r="E73" s="334" t="s">
        <v>1367</v>
      </c>
      <c r="F73" s="332" t="s">
        <v>45</v>
      </c>
      <c r="G73" s="335">
        <v>55.32</v>
      </c>
      <c r="H73" s="336"/>
      <c r="I73" s="336">
        <f>ROUND(G73*H73,2)</f>
        <v>0</v>
      </c>
      <c r="J73" s="337">
        <v>1.2999999999999999E-4</v>
      </c>
      <c r="K73" s="335">
        <f>G73*J73</f>
        <v>7.1915999999999994E-3</v>
      </c>
      <c r="L73" s="337">
        <v>0</v>
      </c>
      <c r="M73" s="335">
        <f>G73*L73</f>
        <v>0</v>
      </c>
      <c r="N73" s="338">
        <v>21</v>
      </c>
      <c r="O73" s="339">
        <v>16</v>
      </c>
      <c r="P73" s="340" t="s">
        <v>1117</v>
      </c>
    </row>
    <row r="74" spans="1:19" s="340" customFormat="1" ht="15.75" customHeight="1">
      <c r="D74" s="341"/>
      <c r="E74" s="342" t="s">
        <v>1476</v>
      </c>
      <c r="G74" s="343">
        <v>55.32</v>
      </c>
      <c r="P74" s="341" t="s">
        <v>1117</v>
      </c>
      <c r="Q74" s="341" t="s">
        <v>1117</v>
      </c>
      <c r="R74" s="341" t="s">
        <v>1123</v>
      </c>
      <c r="S74" s="341" t="s">
        <v>35</v>
      </c>
    </row>
    <row r="75" spans="1:19" s="315" customFormat="1" ht="12.75" customHeight="1">
      <c r="E75" s="316" t="s">
        <v>33</v>
      </c>
      <c r="I75" s="317">
        <f>I9+I68</f>
        <v>0</v>
      </c>
      <c r="K75" s="318">
        <f>K9+K68</f>
        <v>12.432911480000001</v>
      </c>
      <c r="M75" s="318">
        <f>M9+M68</f>
        <v>3.4661780000000002</v>
      </c>
    </row>
  </sheetData>
  <mergeCells count="6">
    <mergeCell ref="A6:N6"/>
    <mergeCell ref="A1:N1"/>
    <mergeCell ref="A2:N2"/>
    <mergeCell ref="A3:N3"/>
    <mergeCell ref="A4:N4"/>
    <mergeCell ref="A5:N5"/>
  </mergeCells>
  <pageMargins left="0.70866141732283472" right="0.70866141732283472" top="0.78740157480314965" bottom="0.78740157480314965" header="0.31496062992125984" footer="0.31496062992125984"/>
  <pageSetup paperSize="9" scale="70" fitToHeight="7" orientation="portrait" useFirstPageNumber="1" r:id="rId1"/>
  <headerFooter>
    <oddFooter>&amp;C&amp;P</oddFooter>
    <firstFooter>&amp;C&amp;P</first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1096</v>
      </c>
      <c r="D2" s="615" t="s">
        <v>1095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102</v>
      </c>
      <c r="B4" s="593"/>
      <c r="C4" s="609" t="s">
        <v>1094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IO 01-Stavba'!C9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0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showGridLines="0" workbookViewId="0">
      <pane ySplit="8" topLeftCell="A9" activePane="bottomLeft" state="frozenSplit"/>
      <selection activeCell="K29" sqref="K29"/>
      <selection pane="bottomLeft" activeCell="K29" sqref="K29"/>
    </sheetView>
  </sheetViews>
  <sheetFormatPr defaultRowHeight="12.75" customHeight="1"/>
  <cols>
    <col min="1" max="1" width="11.7109375" style="290" customWidth="1"/>
    <col min="2" max="2" width="55.7109375" style="290" customWidth="1"/>
    <col min="3" max="3" width="13.5703125" style="290" customWidth="1"/>
    <col min="4" max="4" width="13.7109375" style="290" hidden="1" customWidth="1"/>
    <col min="5" max="5" width="13.85546875" style="290" hidden="1" customWidth="1"/>
    <col min="6" max="256" width="9.140625" style="290"/>
    <col min="257" max="257" width="11.7109375" style="290" customWidth="1"/>
    <col min="258" max="258" width="55.7109375" style="290" customWidth="1"/>
    <col min="259" max="259" width="13.5703125" style="290" customWidth="1"/>
    <col min="260" max="261" width="0" style="290" hidden="1" customWidth="1"/>
    <col min="262" max="512" width="9.140625" style="290"/>
    <col min="513" max="513" width="11.7109375" style="290" customWidth="1"/>
    <col min="514" max="514" width="55.7109375" style="290" customWidth="1"/>
    <col min="515" max="515" width="13.5703125" style="290" customWidth="1"/>
    <col min="516" max="517" width="0" style="290" hidden="1" customWidth="1"/>
    <col min="518" max="768" width="9.140625" style="290"/>
    <col min="769" max="769" width="11.7109375" style="290" customWidth="1"/>
    <col min="770" max="770" width="55.7109375" style="290" customWidth="1"/>
    <col min="771" max="771" width="13.5703125" style="290" customWidth="1"/>
    <col min="772" max="773" width="0" style="290" hidden="1" customWidth="1"/>
    <col min="774" max="1024" width="9.140625" style="290"/>
    <col min="1025" max="1025" width="11.7109375" style="290" customWidth="1"/>
    <col min="1026" max="1026" width="55.7109375" style="290" customWidth="1"/>
    <col min="1027" max="1027" width="13.5703125" style="290" customWidth="1"/>
    <col min="1028" max="1029" width="0" style="290" hidden="1" customWidth="1"/>
    <col min="1030" max="1280" width="9.140625" style="290"/>
    <col min="1281" max="1281" width="11.7109375" style="290" customWidth="1"/>
    <col min="1282" max="1282" width="55.7109375" style="290" customWidth="1"/>
    <col min="1283" max="1283" width="13.5703125" style="290" customWidth="1"/>
    <col min="1284" max="1285" width="0" style="290" hidden="1" customWidth="1"/>
    <col min="1286" max="1536" width="9.140625" style="290"/>
    <col min="1537" max="1537" width="11.7109375" style="290" customWidth="1"/>
    <col min="1538" max="1538" width="55.7109375" style="290" customWidth="1"/>
    <col min="1539" max="1539" width="13.5703125" style="290" customWidth="1"/>
    <col min="1540" max="1541" width="0" style="290" hidden="1" customWidth="1"/>
    <col min="1542" max="1792" width="9.140625" style="290"/>
    <col min="1793" max="1793" width="11.7109375" style="290" customWidth="1"/>
    <col min="1794" max="1794" width="55.7109375" style="290" customWidth="1"/>
    <col min="1795" max="1795" width="13.5703125" style="290" customWidth="1"/>
    <col min="1796" max="1797" width="0" style="290" hidden="1" customWidth="1"/>
    <col min="1798" max="2048" width="9.140625" style="290"/>
    <col min="2049" max="2049" width="11.7109375" style="290" customWidth="1"/>
    <col min="2050" max="2050" width="55.7109375" style="290" customWidth="1"/>
    <col min="2051" max="2051" width="13.5703125" style="290" customWidth="1"/>
    <col min="2052" max="2053" width="0" style="290" hidden="1" customWidth="1"/>
    <col min="2054" max="2304" width="9.140625" style="290"/>
    <col min="2305" max="2305" width="11.7109375" style="290" customWidth="1"/>
    <col min="2306" max="2306" width="55.7109375" style="290" customWidth="1"/>
    <col min="2307" max="2307" width="13.5703125" style="290" customWidth="1"/>
    <col min="2308" max="2309" width="0" style="290" hidden="1" customWidth="1"/>
    <col min="2310" max="2560" width="9.140625" style="290"/>
    <col min="2561" max="2561" width="11.7109375" style="290" customWidth="1"/>
    <col min="2562" max="2562" width="55.7109375" style="290" customWidth="1"/>
    <col min="2563" max="2563" width="13.5703125" style="290" customWidth="1"/>
    <col min="2564" max="2565" width="0" style="290" hidden="1" customWidth="1"/>
    <col min="2566" max="2816" width="9.140625" style="290"/>
    <col min="2817" max="2817" width="11.7109375" style="290" customWidth="1"/>
    <col min="2818" max="2818" width="55.7109375" style="290" customWidth="1"/>
    <col min="2819" max="2819" width="13.5703125" style="290" customWidth="1"/>
    <col min="2820" max="2821" width="0" style="290" hidden="1" customWidth="1"/>
    <col min="2822" max="3072" width="9.140625" style="290"/>
    <col min="3073" max="3073" width="11.7109375" style="290" customWidth="1"/>
    <col min="3074" max="3074" width="55.7109375" style="290" customWidth="1"/>
    <col min="3075" max="3075" width="13.5703125" style="290" customWidth="1"/>
    <col min="3076" max="3077" width="0" style="290" hidden="1" customWidth="1"/>
    <col min="3078" max="3328" width="9.140625" style="290"/>
    <col min="3329" max="3329" width="11.7109375" style="290" customWidth="1"/>
    <col min="3330" max="3330" width="55.7109375" style="290" customWidth="1"/>
    <col min="3331" max="3331" width="13.5703125" style="290" customWidth="1"/>
    <col min="3332" max="3333" width="0" style="290" hidden="1" customWidth="1"/>
    <col min="3334" max="3584" width="9.140625" style="290"/>
    <col min="3585" max="3585" width="11.7109375" style="290" customWidth="1"/>
    <col min="3586" max="3586" width="55.7109375" style="290" customWidth="1"/>
    <col min="3587" max="3587" width="13.5703125" style="290" customWidth="1"/>
    <col min="3588" max="3589" width="0" style="290" hidden="1" customWidth="1"/>
    <col min="3590" max="3840" width="9.140625" style="290"/>
    <col min="3841" max="3841" width="11.7109375" style="290" customWidth="1"/>
    <col min="3842" max="3842" width="55.7109375" style="290" customWidth="1"/>
    <col min="3843" max="3843" width="13.5703125" style="290" customWidth="1"/>
    <col min="3844" max="3845" width="0" style="290" hidden="1" customWidth="1"/>
    <col min="3846" max="4096" width="9.140625" style="290"/>
    <col min="4097" max="4097" width="11.7109375" style="290" customWidth="1"/>
    <col min="4098" max="4098" width="55.7109375" style="290" customWidth="1"/>
    <col min="4099" max="4099" width="13.5703125" style="290" customWidth="1"/>
    <col min="4100" max="4101" width="0" style="290" hidden="1" customWidth="1"/>
    <col min="4102" max="4352" width="9.140625" style="290"/>
    <col min="4353" max="4353" width="11.7109375" style="290" customWidth="1"/>
    <col min="4354" max="4354" width="55.7109375" style="290" customWidth="1"/>
    <col min="4355" max="4355" width="13.5703125" style="290" customWidth="1"/>
    <col min="4356" max="4357" width="0" style="290" hidden="1" customWidth="1"/>
    <col min="4358" max="4608" width="9.140625" style="290"/>
    <col min="4609" max="4609" width="11.7109375" style="290" customWidth="1"/>
    <col min="4610" max="4610" width="55.7109375" style="290" customWidth="1"/>
    <col min="4611" max="4611" width="13.5703125" style="290" customWidth="1"/>
    <col min="4612" max="4613" width="0" style="290" hidden="1" customWidth="1"/>
    <col min="4614" max="4864" width="9.140625" style="290"/>
    <col min="4865" max="4865" width="11.7109375" style="290" customWidth="1"/>
    <col min="4866" max="4866" width="55.7109375" style="290" customWidth="1"/>
    <col min="4867" max="4867" width="13.5703125" style="290" customWidth="1"/>
    <col min="4868" max="4869" width="0" style="290" hidden="1" customWidth="1"/>
    <col min="4870" max="5120" width="9.140625" style="290"/>
    <col min="5121" max="5121" width="11.7109375" style="290" customWidth="1"/>
    <col min="5122" max="5122" width="55.7109375" style="290" customWidth="1"/>
    <col min="5123" max="5123" width="13.5703125" style="290" customWidth="1"/>
    <col min="5124" max="5125" width="0" style="290" hidden="1" customWidth="1"/>
    <col min="5126" max="5376" width="9.140625" style="290"/>
    <col min="5377" max="5377" width="11.7109375" style="290" customWidth="1"/>
    <col min="5378" max="5378" width="55.7109375" style="290" customWidth="1"/>
    <col min="5379" max="5379" width="13.5703125" style="290" customWidth="1"/>
    <col min="5380" max="5381" width="0" style="290" hidden="1" customWidth="1"/>
    <col min="5382" max="5632" width="9.140625" style="290"/>
    <col min="5633" max="5633" width="11.7109375" style="290" customWidth="1"/>
    <col min="5634" max="5634" width="55.7109375" style="290" customWidth="1"/>
    <col min="5635" max="5635" width="13.5703125" style="290" customWidth="1"/>
    <col min="5636" max="5637" width="0" style="290" hidden="1" customWidth="1"/>
    <col min="5638" max="5888" width="9.140625" style="290"/>
    <col min="5889" max="5889" width="11.7109375" style="290" customWidth="1"/>
    <col min="5890" max="5890" width="55.7109375" style="290" customWidth="1"/>
    <col min="5891" max="5891" width="13.5703125" style="290" customWidth="1"/>
    <col min="5892" max="5893" width="0" style="290" hidden="1" customWidth="1"/>
    <col min="5894" max="6144" width="9.140625" style="290"/>
    <col min="6145" max="6145" width="11.7109375" style="290" customWidth="1"/>
    <col min="6146" max="6146" width="55.7109375" style="290" customWidth="1"/>
    <col min="6147" max="6147" width="13.5703125" style="290" customWidth="1"/>
    <col min="6148" max="6149" width="0" style="290" hidden="1" customWidth="1"/>
    <col min="6150" max="6400" width="9.140625" style="290"/>
    <col min="6401" max="6401" width="11.7109375" style="290" customWidth="1"/>
    <col min="6402" max="6402" width="55.7109375" style="290" customWidth="1"/>
    <col min="6403" max="6403" width="13.5703125" style="290" customWidth="1"/>
    <col min="6404" max="6405" width="0" style="290" hidden="1" customWidth="1"/>
    <col min="6406" max="6656" width="9.140625" style="290"/>
    <col min="6657" max="6657" width="11.7109375" style="290" customWidth="1"/>
    <col min="6658" max="6658" width="55.7109375" style="290" customWidth="1"/>
    <col min="6659" max="6659" width="13.5703125" style="290" customWidth="1"/>
    <col min="6660" max="6661" width="0" style="290" hidden="1" customWidth="1"/>
    <col min="6662" max="6912" width="9.140625" style="290"/>
    <col min="6913" max="6913" width="11.7109375" style="290" customWidth="1"/>
    <col min="6914" max="6914" width="55.7109375" style="290" customWidth="1"/>
    <col min="6915" max="6915" width="13.5703125" style="290" customWidth="1"/>
    <col min="6916" max="6917" width="0" style="290" hidden="1" customWidth="1"/>
    <col min="6918" max="7168" width="9.140625" style="290"/>
    <col min="7169" max="7169" width="11.7109375" style="290" customWidth="1"/>
    <col min="7170" max="7170" width="55.7109375" style="290" customWidth="1"/>
    <col min="7171" max="7171" width="13.5703125" style="290" customWidth="1"/>
    <col min="7172" max="7173" width="0" style="290" hidden="1" customWidth="1"/>
    <col min="7174" max="7424" width="9.140625" style="290"/>
    <col min="7425" max="7425" width="11.7109375" style="290" customWidth="1"/>
    <col min="7426" max="7426" width="55.7109375" style="290" customWidth="1"/>
    <col min="7427" max="7427" width="13.5703125" style="290" customWidth="1"/>
    <col min="7428" max="7429" width="0" style="290" hidden="1" customWidth="1"/>
    <col min="7430" max="7680" width="9.140625" style="290"/>
    <col min="7681" max="7681" width="11.7109375" style="290" customWidth="1"/>
    <col min="7682" max="7682" width="55.7109375" style="290" customWidth="1"/>
    <col min="7683" max="7683" width="13.5703125" style="290" customWidth="1"/>
    <col min="7684" max="7685" width="0" style="290" hidden="1" customWidth="1"/>
    <col min="7686" max="7936" width="9.140625" style="290"/>
    <col min="7937" max="7937" width="11.7109375" style="290" customWidth="1"/>
    <col min="7938" max="7938" width="55.7109375" style="290" customWidth="1"/>
    <col min="7939" max="7939" width="13.5703125" style="290" customWidth="1"/>
    <col min="7940" max="7941" width="0" style="290" hidden="1" customWidth="1"/>
    <col min="7942" max="8192" width="9.140625" style="290"/>
    <col min="8193" max="8193" width="11.7109375" style="290" customWidth="1"/>
    <col min="8194" max="8194" width="55.7109375" style="290" customWidth="1"/>
    <col min="8195" max="8195" width="13.5703125" style="290" customWidth="1"/>
    <col min="8196" max="8197" width="0" style="290" hidden="1" customWidth="1"/>
    <col min="8198" max="8448" width="9.140625" style="290"/>
    <col min="8449" max="8449" width="11.7109375" style="290" customWidth="1"/>
    <col min="8450" max="8450" width="55.7109375" style="290" customWidth="1"/>
    <col min="8451" max="8451" width="13.5703125" style="290" customWidth="1"/>
    <col min="8452" max="8453" width="0" style="290" hidden="1" customWidth="1"/>
    <col min="8454" max="8704" width="9.140625" style="290"/>
    <col min="8705" max="8705" width="11.7109375" style="290" customWidth="1"/>
    <col min="8706" max="8706" width="55.7109375" style="290" customWidth="1"/>
    <col min="8707" max="8707" width="13.5703125" style="290" customWidth="1"/>
    <col min="8708" max="8709" width="0" style="290" hidden="1" customWidth="1"/>
    <col min="8710" max="8960" width="9.140625" style="290"/>
    <col min="8961" max="8961" width="11.7109375" style="290" customWidth="1"/>
    <col min="8962" max="8962" width="55.7109375" style="290" customWidth="1"/>
    <col min="8963" max="8963" width="13.5703125" style="290" customWidth="1"/>
    <col min="8964" max="8965" width="0" style="290" hidden="1" customWidth="1"/>
    <col min="8966" max="9216" width="9.140625" style="290"/>
    <col min="9217" max="9217" width="11.7109375" style="290" customWidth="1"/>
    <col min="9218" max="9218" width="55.7109375" style="290" customWidth="1"/>
    <col min="9219" max="9219" width="13.5703125" style="290" customWidth="1"/>
    <col min="9220" max="9221" width="0" style="290" hidden="1" customWidth="1"/>
    <col min="9222" max="9472" width="9.140625" style="290"/>
    <col min="9473" max="9473" width="11.7109375" style="290" customWidth="1"/>
    <col min="9474" max="9474" width="55.7109375" style="290" customWidth="1"/>
    <col min="9475" max="9475" width="13.5703125" style="290" customWidth="1"/>
    <col min="9476" max="9477" width="0" style="290" hidden="1" customWidth="1"/>
    <col min="9478" max="9728" width="9.140625" style="290"/>
    <col min="9729" max="9729" width="11.7109375" style="290" customWidth="1"/>
    <col min="9730" max="9730" width="55.7109375" style="290" customWidth="1"/>
    <col min="9731" max="9731" width="13.5703125" style="290" customWidth="1"/>
    <col min="9732" max="9733" width="0" style="290" hidden="1" customWidth="1"/>
    <col min="9734" max="9984" width="9.140625" style="290"/>
    <col min="9985" max="9985" width="11.7109375" style="290" customWidth="1"/>
    <col min="9986" max="9986" width="55.7109375" style="290" customWidth="1"/>
    <col min="9987" max="9987" width="13.5703125" style="290" customWidth="1"/>
    <col min="9988" max="9989" width="0" style="290" hidden="1" customWidth="1"/>
    <col min="9990" max="10240" width="9.140625" style="290"/>
    <col min="10241" max="10241" width="11.7109375" style="290" customWidth="1"/>
    <col min="10242" max="10242" width="55.7109375" style="290" customWidth="1"/>
    <col min="10243" max="10243" width="13.5703125" style="290" customWidth="1"/>
    <col min="10244" max="10245" width="0" style="290" hidden="1" customWidth="1"/>
    <col min="10246" max="10496" width="9.140625" style="290"/>
    <col min="10497" max="10497" width="11.7109375" style="290" customWidth="1"/>
    <col min="10498" max="10498" width="55.7109375" style="290" customWidth="1"/>
    <col min="10499" max="10499" width="13.5703125" style="290" customWidth="1"/>
    <col min="10500" max="10501" width="0" style="290" hidden="1" customWidth="1"/>
    <col min="10502" max="10752" width="9.140625" style="290"/>
    <col min="10753" max="10753" width="11.7109375" style="290" customWidth="1"/>
    <col min="10754" max="10754" width="55.7109375" style="290" customWidth="1"/>
    <col min="10755" max="10755" width="13.5703125" style="290" customWidth="1"/>
    <col min="10756" max="10757" width="0" style="290" hidden="1" customWidth="1"/>
    <col min="10758" max="11008" width="9.140625" style="290"/>
    <col min="11009" max="11009" width="11.7109375" style="290" customWidth="1"/>
    <col min="11010" max="11010" width="55.7109375" style="290" customWidth="1"/>
    <col min="11011" max="11011" width="13.5703125" style="290" customWidth="1"/>
    <col min="11012" max="11013" width="0" style="290" hidden="1" customWidth="1"/>
    <col min="11014" max="11264" width="9.140625" style="290"/>
    <col min="11265" max="11265" width="11.7109375" style="290" customWidth="1"/>
    <col min="11266" max="11266" width="55.7109375" style="290" customWidth="1"/>
    <col min="11267" max="11267" width="13.5703125" style="290" customWidth="1"/>
    <col min="11268" max="11269" width="0" style="290" hidden="1" customWidth="1"/>
    <col min="11270" max="11520" width="9.140625" style="290"/>
    <col min="11521" max="11521" width="11.7109375" style="290" customWidth="1"/>
    <col min="11522" max="11522" width="55.7109375" style="290" customWidth="1"/>
    <col min="11523" max="11523" width="13.5703125" style="290" customWidth="1"/>
    <col min="11524" max="11525" width="0" style="290" hidden="1" customWidth="1"/>
    <col min="11526" max="11776" width="9.140625" style="290"/>
    <col min="11777" max="11777" width="11.7109375" style="290" customWidth="1"/>
    <col min="11778" max="11778" width="55.7109375" style="290" customWidth="1"/>
    <col min="11779" max="11779" width="13.5703125" style="290" customWidth="1"/>
    <col min="11780" max="11781" width="0" style="290" hidden="1" customWidth="1"/>
    <col min="11782" max="12032" width="9.140625" style="290"/>
    <col min="12033" max="12033" width="11.7109375" style="290" customWidth="1"/>
    <col min="12034" max="12034" width="55.7109375" style="290" customWidth="1"/>
    <col min="12035" max="12035" width="13.5703125" style="290" customWidth="1"/>
    <col min="12036" max="12037" width="0" style="290" hidden="1" customWidth="1"/>
    <col min="12038" max="12288" width="9.140625" style="290"/>
    <col min="12289" max="12289" width="11.7109375" style="290" customWidth="1"/>
    <col min="12290" max="12290" width="55.7109375" style="290" customWidth="1"/>
    <col min="12291" max="12291" width="13.5703125" style="290" customWidth="1"/>
    <col min="12292" max="12293" width="0" style="290" hidden="1" customWidth="1"/>
    <col min="12294" max="12544" width="9.140625" style="290"/>
    <col min="12545" max="12545" width="11.7109375" style="290" customWidth="1"/>
    <col min="12546" max="12546" width="55.7109375" style="290" customWidth="1"/>
    <col min="12547" max="12547" width="13.5703125" style="290" customWidth="1"/>
    <col min="12548" max="12549" width="0" style="290" hidden="1" customWidth="1"/>
    <col min="12550" max="12800" width="9.140625" style="290"/>
    <col min="12801" max="12801" width="11.7109375" style="290" customWidth="1"/>
    <col min="12802" max="12802" width="55.7109375" style="290" customWidth="1"/>
    <col min="12803" max="12803" width="13.5703125" style="290" customWidth="1"/>
    <col min="12804" max="12805" width="0" style="290" hidden="1" customWidth="1"/>
    <col min="12806" max="13056" width="9.140625" style="290"/>
    <col min="13057" max="13057" width="11.7109375" style="290" customWidth="1"/>
    <col min="13058" max="13058" width="55.7109375" style="290" customWidth="1"/>
    <col min="13059" max="13059" width="13.5703125" style="290" customWidth="1"/>
    <col min="13060" max="13061" width="0" style="290" hidden="1" customWidth="1"/>
    <col min="13062" max="13312" width="9.140625" style="290"/>
    <col min="13313" max="13313" width="11.7109375" style="290" customWidth="1"/>
    <col min="13314" max="13314" width="55.7109375" style="290" customWidth="1"/>
    <col min="13315" max="13315" width="13.5703125" style="290" customWidth="1"/>
    <col min="13316" max="13317" width="0" style="290" hidden="1" customWidth="1"/>
    <col min="13318" max="13568" width="9.140625" style="290"/>
    <col min="13569" max="13569" width="11.7109375" style="290" customWidth="1"/>
    <col min="13570" max="13570" width="55.7109375" style="290" customWidth="1"/>
    <col min="13571" max="13571" width="13.5703125" style="290" customWidth="1"/>
    <col min="13572" max="13573" width="0" style="290" hidden="1" customWidth="1"/>
    <col min="13574" max="13824" width="9.140625" style="290"/>
    <col min="13825" max="13825" width="11.7109375" style="290" customWidth="1"/>
    <col min="13826" max="13826" width="55.7109375" style="290" customWidth="1"/>
    <col min="13827" max="13827" width="13.5703125" style="290" customWidth="1"/>
    <col min="13828" max="13829" width="0" style="290" hidden="1" customWidth="1"/>
    <col min="13830" max="14080" width="9.140625" style="290"/>
    <col min="14081" max="14081" width="11.7109375" style="290" customWidth="1"/>
    <col min="14082" max="14082" width="55.7109375" style="290" customWidth="1"/>
    <col min="14083" max="14083" width="13.5703125" style="290" customWidth="1"/>
    <col min="14084" max="14085" width="0" style="290" hidden="1" customWidth="1"/>
    <col min="14086" max="14336" width="9.140625" style="290"/>
    <col min="14337" max="14337" width="11.7109375" style="290" customWidth="1"/>
    <col min="14338" max="14338" width="55.7109375" style="290" customWidth="1"/>
    <col min="14339" max="14339" width="13.5703125" style="290" customWidth="1"/>
    <col min="14340" max="14341" width="0" style="290" hidden="1" customWidth="1"/>
    <col min="14342" max="14592" width="9.140625" style="290"/>
    <col min="14593" max="14593" width="11.7109375" style="290" customWidth="1"/>
    <col min="14594" max="14594" width="55.7109375" style="290" customWidth="1"/>
    <col min="14595" max="14595" width="13.5703125" style="290" customWidth="1"/>
    <col min="14596" max="14597" width="0" style="290" hidden="1" customWidth="1"/>
    <col min="14598" max="14848" width="9.140625" style="290"/>
    <col min="14849" max="14849" width="11.7109375" style="290" customWidth="1"/>
    <col min="14850" max="14850" width="55.7109375" style="290" customWidth="1"/>
    <col min="14851" max="14851" width="13.5703125" style="290" customWidth="1"/>
    <col min="14852" max="14853" width="0" style="290" hidden="1" customWidth="1"/>
    <col min="14854" max="15104" width="9.140625" style="290"/>
    <col min="15105" max="15105" width="11.7109375" style="290" customWidth="1"/>
    <col min="15106" max="15106" width="55.7109375" style="290" customWidth="1"/>
    <col min="15107" max="15107" width="13.5703125" style="290" customWidth="1"/>
    <col min="15108" max="15109" width="0" style="290" hidden="1" customWidth="1"/>
    <col min="15110" max="15360" width="9.140625" style="290"/>
    <col min="15361" max="15361" width="11.7109375" style="290" customWidth="1"/>
    <col min="15362" max="15362" width="55.7109375" style="290" customWidth="1"/>
    <col min="15363" max="15363" width="13.5703125" style="290" customWidth="1"/>
    <col min="15364" max="15365" width="0" style="290" hidden="1" customWidth="1"/>
    <col min="15366" max="15616" width="9.140625" style="290"/>
    <col min="15617" max="15617" width="11.7109375" style="290" customWidth="1"/>
    <col min="15618" max="15618" width="55.7109375" style="290" customWidth="1"/>
    <col min="15619" max="15619" width="13.5703125" style="290" customWidth="1"/>
    <col min="15620" max="15621" width="0" style="290" hidden="1" customWidth="1"/>
    <col min="15622" max="15872" width="9.140625" style="290"/>
    <col min="15873" max="15873" width="11.7109375" style="290" customWidth="1"/>
    <col min="15874" max="15874" width="55.7109375" style="290" customWidth="1"/>
    <col min="15875" max="15875" width="13.5703125" style="290" customWidth="1"/>
    <col min="15876" max="15877" width="0" style="290" hidden="1" customWidth="1"/>
    <col min="15878" max="16128" width="9.140625" style="290"/>
    <col min="16129" max="16129" width="11.7109375" style="290" customWidth="1"/>
    <col min="16130" max="16130" width="55.7109375" style="290" customWidth="1"/>
    <col min="16131" max="16131" width="13.5703125" style="290" customWidth="1"/>
    <col min="16132" max="16133" width="0" style="290" hidden="1" customWidth="1"/>
    <col min="16134" max="16384" width="9.140625" style="290"/>
  </cols>
  <sheetData>
    <row r="1" spans="1:5" ht="18" customHeight="1">
      <c r="A1" s="71" t="s">
        <v>134</v>
      </c>
      <c r="B1" s="72"/>
      <c r="C1" s="353"/>
      <c r="D1" s="289"/>
      <c r="E1" s="289"/>
    </row>
    <row r="2" spans="1:5" ht="31.5" customHeight="1">
      <c r="A2" s="638" t="s">
        <v>125</v>
      </c>
      <c r="B2" s="638"/>
      <c r="C2" s="638"/>
      <c r="D2" s="292"/>
      <c r="E2" s="292"/>
    </row>
    <row r="3" spans="1:5" ht="12" customHeight="1">
      <c r="A3" s="71" t="s">
        <v>631</v>
      </c>
      <c r="B3" s="172"/>
      <c r="C3" s="354"/>
      <c r="D3" s="291"/>
      <c r="E3" s="293"/>
    </row>
    <row r="4" spans="1:5" ht="12" customHeight="1">
      <c r="A4" s="638" t="s">
        <v>1760</v>
      </c>
      <c r="B4" s="638"/>
      <c r="C4" s="638"/>
      <c r="D4" s="291"/>
      <c r="E4" s="293"/>
    </row>
    <row r="5" spans="1:5" ht="12" customHeight="1">
      <c r="A5" s="71" t="s">
        <v>632</v>
      </c>
      <c r="B5" s="172"/>
      <c r="C5" s="354"/>
      <c r="D5" s="291"/>
      <c r="E5" s="293"/>
    </row>
    <row r="6" spans="1:5" ht="13.5" customHeight="1">
      <c r="A6" s="639" t="s">
        <v>1094</v>
      </c>
      <c r="B6" s="639"/>
      <c r="C6" s="355"/>
      <c r="D6" s="291"/>
      <c r="E6" s="293"/>
    </row>
    <row r="7" spans="1:5" ht="12" customHeight="1">
      <c r="A7" s="294" t="s">
        <v>143</v>
      </c>
      <c r="B7" s="295" t="s">
        <v>135</v>
      </c>
      <c r="C7" s="296" t="s">
        <v>1097</v>
      </c>
      <c r="D7" s="297" t="s">
        <v>1098</v>
      </c>
      <c r="E7" s="296" t="s">
        <v>1099</v>
      </c>
    </row>
    <row r="8" spans="1:5" ht="12" customHeight="1">
      <c r="A8" s="298">
        <v>1</v>
      </c>
      <c r="B8" s="299">
        <v>2</v>
      </c>
      <c r="C8" s="300">
        <v>3</v>
      </c>
      <c r="D8" s="301">
        <v>4</v>
      </c>
      <c r="E8" s="300">
        <v>5</v>
      </c>
    </row>
    <row r="9" spans="1:5" s="306" customFormat="1" ht="12.75" customHeight="1">
      <c r="A9" s="302" t="str">
        <f>'Položky IO 01-Stavba'!D9</f>
        <v>HSV</v>
      </c>
      <c r="B9" s="303" t="str">
        <f>'Položky IO 01-Stavba'!E9</f>
        <v>Práce a dodávky HSV</v>
      </c>
      <c r="C9" s="304">
        <f>'Položky IO 01-Stavba'!I9</f>
        <v>0</v>
      </c>
      <c r="D9" s="305">
        <f>'Položky IO 01-Stavba'!K9</f>
        <v>38.898074999999999</v>
      </c>
      <c r="E9" s="305">
        <f>'Položky IO 01-Stavba'!M9</f>
        <v>8.9631360000000004</v>
      </c>
    </row>
    <row r="10" spans="1:5" s="306" customFormat="1" ht="12.75" customHeight="1">
      <c r="A10" s="307" t="str">
        <f>'Položky IO 01-Stavba'!D10</f>
        <v>1</v>
      </c>
      <c r="B10" s="308" t="str">
        <f>'Položky IO 01-Stavba'!E10</f>
        <v>Zemní práce</v>
      </c>
      <c r="C10" s="309">
        <f>'Položky IO 01-Stavba'!I10</f>
        <v>0</v>
      </c>
      <c r="D10" s="310">
        <f>'Položky IO 01-Stavba'!K10</f>
        <v>36.033555</v>
      </c>
      <c r="E10" s="310">
        <f>'Položky IO 01-Stavba'!M10</f>
        <v>0</v>
      </c>
    </row>
    <row r="11" spans="1:5" s="306" customFormat="1" ht="12.75" customHeight="1">
      <c r="A11" s="311" t="str">
        <f>'Položky IO 01-Stavba'!D33</f>
        <v>13</v>
      </c>
      <c r="B11" s="312" t="str">
        <f>'Položky IO 01-Stavba'!E33</f>
        <v>Zemní práce - hloubené vykopávky</v>
      </c>
      <c r="C11" s="313">
        <f>'Položky IO 01-Stavba'!I33</f>
        <v>0</v>
      </c>
      <c r="D11" s="314">
        <f>'Položky IO 01-Stavba'!K33</f>
        <v>0</v>
      </c>
      <c r="E11" s="314">
        <f>'Položky IO 01-Stavba'!M33</f>
        <v>0</v>
      </c>
    </row>
    <row r="12" spans="1:5" s="306" customFormat="1" ht="12.75" customHeight="1">
      <c r="A12" s="311" t="str">
        <f>'Položky IO 01-Stavba'!D36</f>
        <v>18</v>
      </c>
      <c r="B12" s="312" t="str">
        <f>'Položky IO 01-Stavba'!E36</f>
        <v>Zemní práce - povrchové úpravy terénu</v>
      </c>
      <c r="C12" s="313">
        <f>'Položky IO 01-Stavba'!I36</f>
        <v>0</v>
      </c>
      <c r="D12" s="314">
        <f>'Položky IO 01-Stavba'!K36</f>
        <v>8.5499999999999997E-4</v>
      </c>
      <c r="E12" s="314">
        <f>'Položky IO 01-Stavba'!M36</f>
        <v>0</v>
      </c>
    </row>
    <row r="13" spans="1:5" s="306" customFormat="1" ht="12.75" customHeight="1">
      <c r="A13" s="307" t="str">
        <f>'Položky IO 01-Stavba'!D40</f>
        <v>3</v>
      </c>
      <c r="B13" s="308" t="str">
        <f>'Položky IO 01-Stavba'!E40</f>
        <v>Svislé a kompletní konstrukce</v>
      </c>
      <c r="C13" s="309">
        <f>'Položky IO 01-Stavba'!I40</f>
        <v>0</v>
      </c>
      <c r="D13" s="310">
        <f>'Položky IO 01-Stavba'!K40</f>
        <v>0.27035999999999999</v>
      </c>
      <c r="E13" s="310">
        <f>'Položky IO 01-Stavba'!M40</f>
        <v>0</v>
      </c>
    </row>
    <row r="14" spans="1:5" s="306" customFormat="1" ht="12.75" customHeight="1">
      <c r="A14" s="311" t="str">
        <f>'Položky IO 01-Stavba'!D41</f>
        <v>31</v>
      </c>
      <c r="B14" s="312" t="str">
        <f>'Položky IO 01-Stavba'!E41</f>
        <v>Zdi podpěrné a volné</v>
      </c>
      <c r="C14" s="313">
        <f>'Položky IO 01-Stavba'!I41</f>
        <v>0</v>
      </c>
      <c r="D14" s="314">
        <f>'Položky IO 01-Stavba'!K41</f>
        <v>0.27035999999999999</v>
      </c>
      <c r="E14" s="314">
        <f>'Položky IO 01-Stavba'!M41</f>
        <v>0</v>
      </c>
    </row>
    <row r="15" spans="1:5" s="306" customFormat="1" ht="12.75" customHeight="1">
      <c r="A15" s="307" t="str">
        <f>'Položky IO 01-Stavba'!D44</f>
        <v>6</v>
      </c>
      <c r="B15" s="308" t="str">
        <f>'Položky IO 01-Stavba'!E44</f>
        <v>Úpravy povrchů, podlahy a osazování výplní</v>
      </c>
      <c r="C15" s="309">
        <f>'Položky IO 01-Stavba'!I44</f>
        <v>0</v>
      </c>
      <c r="D15" s="310">
        <f>'Položky IO 01-Stavba'!K44</f>
        <v>2.59416</v>
      </c>
      <c r="E15" s="310">
        <f>'Položky IO 01-Stavba'!M44</f>
        <v>0</v>
      </c>
    </row>
    <row r="16" spans="1:5" s="306" customFormat="1" ht="12.75" customHeight="1">
      <c r="A16" s="307" t="str">
        <f>'Položky IO 01-Stavba'!D49</f>
        <v>9</v>
      </c>
      <c r="B16" s="308" t="str">
        <f>'Položky IO 01-Stavba'!E49</f>
        <v>Ostatní konstrukce a práce-bourání</v>
      </c>
      <c r="C16" s="309">
        <f>'Položky IO 01-Stavba'!I49</f>
        <v>0</v>
      </c>
      <c r="D16" s="310">
        <f>'Položky IO 01-Stavba'!K49</f>
        <v>0</v>
      </c>
      <c r="E16" s="310">
        <f>'Položky IO 01-Stavba'!M49</f>
        <v>8.9631360000000004</v>
      </c>
    </row>
    <row r="17" spans="1:5" s="306" customFormat="1" ht="12.75" customHeight="1">
      <c r="A17" s="307" t="str">
        <f>'Položky IO 01-Stavba'!D54</f>
        <v>997</v>
      </c>
      <c r="B17" s="308" t="str">
        <f>'Položky IO 01-Stavba'!E54</f>
        <v>Přesun sutě</v>
      </c>
      <c r="C17" s="309">
        <f>'Položky IO 01-Stavba'!I54</f>
        <v>0</v>
      </c>
      <c r="D17" s="310">
        <f>'Položky IO 01-Stavba'!K54</f>
        <v>0</v>
      </c>
      <c r="E17" s="310">
        <f>'Položky IO 01-Stavba'!M54</f>
        <v>0</v>
      </c>
    </row>
    <row r="18" spans="1:5" s="306" customFormat="1" ht="12.75" customHeight="1">
      <c r="A18" s="307" t="str">
        <f>'Položky IO 01-Stavba'!D63</f>
        <v>998</v>
      </c>
      <c r="B18" s="308" t="str">
        <f>'Položky IO 01-Stavba'!E63</f>
        <v>Přesun hmot</v>
      </c>
      <c r="C18" s="309">
        <f>'Položky IO 01-Stavba'!I63</f>
        <v>0</v>
      </c>
      <c r="D18" s="310">
        <f>'Položky IO 01-Stavba'!K63</f>
        <v>0</v>
      </c>
      <c r="E18" s="310">
        <f>'Položky IO 01-Stavba'!M63</f>
        <v>0</v>
      </c>
    </row>
    <row r="19" spans="1:5" s="306" customFormat="1" ht="12.75" customHeight="1">
      <c r="A19" s="307"/>
      <c r="B19" s="308" t="s">
        <v>1771</v>
      </c>
      <c r="C19" s="309">
        <f>'Položky IO 01-Stavba'!I65</f>
        <v>0</v>
      </c>
      <c r="D19" s="310"/>
      <c r="E19" s="310"/>
    </row>
    <row r="20" spans="1:5" s="315" customFormat="1" ht="12.75" customHeight="1">
      <c r="B20" s="316" t="s">
        <v>33</v>
      </c>
      <c r="C20" s="317">
        <f>'Položky IO 01-Stavba'!I67</f>
        <v>0</v>
      </c>
      <c r="D20" s="318">
        <f>'Položky IO 01-Stavba'!K67</f>
        <v>38.898074999999999</v>
      </c>
      <c r="E20" s="318">
        <f>'Položky IO 01-Stavba'!M67</f>
        <v>8.9631360000000004</v>
      </c>
    </row>
  </sheetData>
  <mergeCells count="3">
    <mergeCell ref="A6:B6"/>
    <mergeCell ref="A4:C4"/>
    <mergeCell ref="A2:C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showGridLines="0" workbookViewId="0">
      <pane ySplit="8" topLeftCell="A57" activePane="bottomLeft" state="frozenSplit"/>
      <selection activeCell="K29" sqref="K29"/>
      <selection pane="bottomLeft" activeCell="H60" sqref="H60:H67"/>
    </sheetView>
  </sheetViews>
  <sheetFormatPr defaultRowHeight="11.25" customHeight="1"/>
  <cols>
    <col min="1" max="1" width="5.5703125" style="290" customWidth="1"/>
    <col min="2" max="2" width="4.42578125" style="290" customWidth="1"/>
    <col min="3" max="3" width="4.7109375" style="290" customWidth="1"/>
    <col min="4" max="4" width="12.7109375" style="290" customWidth="1"/>
    <col min="5" max="5" width="55.5703125" style="290" customWidth="1"/>
    <col min="6" max="6" width="4.7109375" style="290" customWidth="1"/>
    <col min="7" max="7" width="9.85546875" style="290" customWidth="1"/>
    <col min="8" max="8" width="9.7109375" style="290" customWidth="1"/>
    <col min="9" max="9" width="13.5703125" style="290" customWidth="1"/>
    <col min="10" max="10" width="10.5703125" style="290" hidden="1" customWidth="1"/>
    <col min="11" max="11" width="10.85546875" style="290" hidden="1" customWidth="1"/>
    <col min="12" max="12" width="9.7109375" style="290" hidden="1" customWidth="1"/>
    <col min="13" max="13" width="11.5703125" style="290" hidden="1" customWidth="1"/>
    <col min="14" max="14" width="5.28515625" style="290" hidden="1" customWidth="1"/>
    <col min="15" max="15" width="7" style="290" hidden="1" customWidth="1"/>
    <col min="16" max="16" width="7.28515625" style="290" hidden="1" customWidth="1"/>
    <col min="17" max="19" width="9.140625" style="290" hidden="1" customWidth="1"/>
    <col min="20" max="20" width="0" style="290" hidden="1" customWidth="1"/>
    <col min="21" max="256" width="9.140625" style="290"/>
    <col min="257" max="257" width="5.5703125" style="290" customWidth="1"/>
    <col min="258" max="258" width="4.42578125" style="290" customWidth="1"/>
    <col min="259" max="259" width="4.7109375" style="290" customWidth="1"/>
    <col min="260" max="260" width="12.7109375" style="290" customWidth="1"/>
    <col min="261" max="261" width="55.5703125" style="290" customWidth="1"/>
    <col min="262" max="262" width="4.7109375" style="290" customWidth="1"/>
    <col min="263" max="263" width="9.85546875" style="290" customWidth="1"/>
    <col min="264" max="264" width="9.7109375" style="290" customWidth="1"/>
    <col min="265" max="265" width="13.5703125" style="290" customWidth="1"/>
    <col min="266" max="269" width="0" style="290" hidden="1" customWidth="1"/>
    <col min="270" max="270" width="5.28515625" style="290" customWidth="1"/>
    <col min="271" max="276" width="0" style="290" hidden="1" customWidth="1"/>
    <col min="277" max="512" width="9.140625" style="290"/>
    <col min="513" max="513" width="5.5703125" style="290" customWidth="1"/>
    <col min="514" max="514" width="4.42578125" style="290" customWidth="1"/>
    <col min="515" max="515" width="4.7109375" style="290" customWidth="1"/>
    <col min="516" max="516" width="12.7109375" style="290" customWidth="1"/>
    <col min="517" max="517" width="55.5703125" style="290" customWidth="1"/>
    <col min="518" max="518" width="4.7109375" style="290" customWidth="1"/>
    <col min="519" max="519" width="9.85546875" style="290" customWidth="1"/>
    <col min="520" max="520" width="9.7109375" style="290" customWidth="1"/>
    <col min="521" max="521" width="13.5703125" style="290" customWidth="1"/>
    <col min="522" max="525" width="0" style="290" hidden="1" customWidth="1"/>
    <col min="526" max="526" width="5.28515625" style="290" customWidth="1"/>
    <col min="527" max="532" width="0" style="290" hidden="1" customWidth="1"/>
    <col min="533" max="768" width="9.140625" style="290"/>
    <col min="769" max="769" width="5.5703125" style="290" customWidth="1"/>
    <col min="770" max="770" width="4.42578125" style="290" customWidth="1"/>
    <col min="771" max="771" width="4.7109375" style="290" customWidth="1"/>
    <col min="772" max="772" width="12.7109375" style="290" customWidth="1"/>
    <col min="773" max="773" width="55.5703125" style="290" customWidth="1"/>
    <col min="774" max="774" width="4.7109375" style="290" customWidth="1"/>
    <col min="775" max="775" width="9.85546875" style="290" customWidth="1"/>
    <col min="776" max="776" width="9.7109375" style="290" customWidth="1"/>
    <col min="777" max="777" width="13.5703125" style="290" customWidth="1"/>
    <col min="778" max="781" width="0" style="290" hidden="1" customWidth="1"/>
    <col min="782" max="782" width="5.28515625" style="290" customWidth="1"/>
    <col min="783" max="788" width="0" style="290" hidden="1" customWidth="1"/>
    <col min="789" max="1024" width="9.140625" style="290"/>
    <col min="1025" max="1025" width="5.5703125" style="290" customWidth="1"/>
    <col min="1026" max="1026" width="4.42578125" style="290" customWidth="1"/>
    <col min="1027" max="1027" width="4.7109375" style="290" customWidth="1"/>
    <col min="1028" max="1028" width="12.7109375" style="290" customWidth="1"/>
    <col min="1029" max="1029" width="55.5703125" style="290" customWidth="1"/>
    <col min="1030" max="1030" width="4.7109375" style="290" customWidth="1"/>
    <col min="1031" max="1031" width="9.85546875" style="290" customWidth="1"/>
    <col min="1032" max="1032" width="9.7109375" style="290" customWidth="1"/>
    <col min="1033" max="1033" width="13.5703125" style="290" customWidth="1"/>
    <col min="1034" max="1037" width="0" style="290" hidden="1" customWidth="1"/>
    <col min="1038" max="1038" width="5.28515625" style="290" customWidth="1"/>
    <col min="1039" max="1044" width="0" style="290" hidden="1" customWidth="1"/>
    <col min="1045" max="1280" width="9.140625" style="290"/>
    <col min="1281" max="1281" width="5.5703125" style="290" customWidth="1"/>
    <col min="1282" max="1282" width="4.42578125" style="290" customWidth="1"/>
    <col min="1283" max="1283" width="4.7109375" style="290" customWidth="1"/>
    <col min="1284" max="1284" width="12.7109375" style="290" customWidth="1"/>
    <col min="1285" max="1285" width="55.5703125" style="290" customWidth="1"/>
    <col min="1286" max="1286" width="4.7109375" style="290" customWidth="1"/>
    <col min="1287" max="1287" width="9.85546875" style="290" customWidth="1"/>
    <col min="1288" max="1288" width="9.7109375" style="290" customWidth="1"/>
    <col min="1289" max="1289" width="13.5703125" style="290" customWidth="1"/>
    <col min="1290" max="1293" width="0" style="290" hidden="1" customWidth="1"/>
    <col min="1294" max="1294" width="5.28515625" style="290" customWidth="1"/>
    <col min="1295" max="1300" width="0" style="290" hidden="1" customWidth="1"/>
    <col min="1301" max="1536" width="9.140625" style="290"/>
    <col min="1537" max="1537" width="5.5703125" style="290" customWidth="1"/>
    <col min="1538" max="1538" width="4.42578125" style="290" customWidth="1"/>
    <col min="1539" max="1539" width="4.7109375" style="290" customWidth="1"/>
    <col min="1540" max="1540" width="12.7109375" style="290" customWidth="1"/>
    <col min="1541" max="1541" width="55.5703125" style="290" customWidth="1"/>
    <col min="1542" max="1542" width="4.7109375" style="290" customWidth="1"/>
    <col min="1543" max="1543" width="9.85546875" style="290" customWidth="1"/>
    <col min="1544" max="1544" width="9.7109375" style="290" customWidth="1"/>
    <col min="1545" max="1545" width="13.5703125" style="290" customWidth="1"/>
    <col min="1546" max="1549" width="0" style="290" hidden="1" customWidth="1"/>
    <col min="1550" max="1550" width="5.28515625" style="290" customWidth="1"/>
    <col min="1551" max="1556" width="0" style="290" hidden="1" customWidth="1"/>
    <col min="1557" max="1792" width="9.140625" style="290"/>
    <col min="1793" max="1793" width="5.5703125" style="290" customWidth="1"/>
    <col min="1794" max="1794" width="4.42578125" style="290" customWidth="1"/>
    <col min="1795" max="1795" width="4.7109375" style="290" customWidth="1"/>
    <col min="1796" max="1796" width="12.7109375" style="290" customWidth="1"/>
    <col min="1797" max="1797" width="55.5703125" style="290" customWidth="1"/>
    <col min="1798" max="1798" width="4.7109375" style="290" customWidth="1"/>
    <col min="1799" max="1799" width="9.85546875" style="290" customWidth="1"/>
    <col min="1800" max="1800" width="9.7109375" style="290" customWidth="1"/>
    <col min="1801" max="1801" width="13.5703125" style="290" customWidth="1"/>
    <col min="1802" max="1805" width="0" style="290" hidden="1" customWidth="1"/>
    <col min="1806" max="1806" width="5.28515625" style="290" customWidth="1"/>
    <col min="1807" max="1812" width="0" style="290" hidden="1" customWidth="1"/>
    <col min="1813" max="2048" width="9.140625" style="290"/>
    <col min="2049" max="2049" width="5.5703125" style="290" customWidth="1"/>
    <col min="2050" max="2050" width="4.42578125" style="290" customWidth="1"/>
    <col min="2051" max="2051" width="4.7109375" style="290" customWidth="1"/>
    <col min="2052" max="2052" width="12.7109375" style="290" customWidth="1"/>
    <col min="2053" max="2053" width="55.5703125" style="290" customWidth="1"/>
    <col min="2054" max="2054" width="4.7109375" style="290" customWidth="1"/>
    <col min="2055" max="2055" width="9.85546875" style="290" customWidth="1"/>
    <col min="2056" max="2056" width="9.7109375" style="290" customWidth="1"/>
    <col min="2057" max="2057" width="13.5703125" style="290" customWidth="1"/>
    <col min="2058" max="2061" width="0" style="290" hidden="1" customWidth="1"/>
    <col min="2062" max="2062" width="5.28515625" style="290" customWidth="1"/>
    <col min="2063" max="2068" width="0" style="290" hidden="1" customWidth="1"/>
    <col min="2069" max="2304" width="9.140625" style="290"/>
    <col min="2305" max="2305" width="5.5703125" style="290" customWidth="1"/>
    <col min="2306" max="2306" width="4.42578125" style="290" customWidth="1"/>
    <col min="2307" max="2307" width="4.7109375" style="290" customWidth="1"/>
    <col min="2308" max="2308" width="12.7109375" style="290" customWidth="1"/>
    <col min="2309" max="2309" width="55.5703125" style="290" customWidth="1"/>
    <col min="2310" max="2310" width="4.7109375" style="290" customWidth="1"/>
    <col min="2311" max="2311" width="9.85546875" style="290" customWidth="1"/>
    <col min="2312" max="2312" width="9.7109375" style="290" customWidth="1"/>
    <col min="2313" max="2313" width="13.5703125" style="290" customWidth="1"/>
    <col min="2314" max="2317" width="0" style="290" hidden="1" customWidth="1"/>
    <col min="2318" max="2318" width="5.28515625" style="290" customWidth="1"/>
    <col min="2319" max="2324" width="0" style="290" hidden="1" customWidth="1"/>
    <col min="2325" max="2560" width="9.140625" style="290"/>
    <col min="2561" max="2561" width="5.5703125" style="290" customWidth="1"/>
    <col min="2562" max="2562" width="4.42578125" style="290" customWidth="1"/>
    <col min="2563" max="2563" width="4.7109375" style="290" customWidth="1"/>
    <col min="2564" max="2564" width="12.7109375" style="290" customWidth="1"/>
    <col min="2565" max="2565" width="55.5703125" style="290" customWidth="1"/>
    <col min="2566" max="2566" width="4.7109375" style="290" customWidth="1"/>
    <col min="2567" max="2567" width="9.85546875" style="290" customWidth="1"/>
    <col min="2568" max="2568" width="9.7109375" style="290" customWidth="1"/>
    <col min="2569" max="2569" width="13.5703125" style="290" customWidth="1"/>
    <col min="2570" max="2573" width="0" style="290" hidden="1" customWidth="1"/>
    <col min="2574" max="2574" width="5.28515625" style="290" customWidth="1"/>
    <col min="2575" max="2580" width="0" style="290" hidden="1" customWidth="1"/>
    <col min="2581" max="2816" width="9.140625" style="290"/>
    <col min="2817" max="2817" width="5.5703125" style="290" customWidth="1"/>
    <col min="2818" max="2818" width="4.42578125" style="290" customWidth="1"/>
    <col min="2819" max="2819" width="4.7109375" style="290" customWidth="1"/>
    <col min="2820" max="2820" width="12.7109375" style="290" customWidth="1"/>
    <col min="2821" max="2821" width="55.5703125" style="290" customWidth="1"/>
    <col min="2822" max="2822" width="4.7109375" style="290" customWidth="1"/>
    <col min="2823" max="2823" width="9.85546875" style="290" customWidth="1"/>
    <col min="2824" max="2824" width="9.7109375" style="290" customWidth="1"/>
    <col min="2825" max="2825" width="13.5703125" style="290" customWidth="1"/>
    <col min="2826" max="2829" width="0" style="290" hidden="1" customWidth="1"/>
    <col min="2830" max="2830" width="5.28515625" style="290" customWidth="1"/>
    <col min="2831" max="2836" width="0" style="290" hidden="1" customWidth="1"/>
    <col min="2837" max="3072" width="9.140625" style="290"/>
    <col min="3073" max="3073" width="5.5703125" style="290" customWidth="1"/>
    <col min="3074" max="3074" width="4.42578125" style="290" customWidth="1"/>
    <col min="3075" max="3075" width="4.7109375" style="290" customWidth="1"/>
    <col min="3076" max="3076" width="12.7109375" style="290" customWidth="1"/>
    <col min="3077" max="3077" width="55.5703125" style="290" customWidth="1"/>
    <col min="3078" max="3078" width="4.7109375" style="290" customWidth="1"/>
    <col min="3079" max="3079" width="9.85546875" style="290" customWidth="1"/>
    <col min="3080" max="3080" width="9.7109375" style="290" customWidth="1"/>
    <col min="3081" max="3081" width="13.5703125" style="290" customWidth="1"/>
    <col min="3082" max="3085" width="0" style="290" hidden="1" customWidth="1"/>
    <col min="3086" max="3086" width="5.28515625" style="290" customWidth="1"/>
    <col min="3087" max="3092" width="0" style="290" hidden="1" customWidth="1"/>
    <col min="3093" max="3328" width="9.140625" style="290"/>
    <col min="3329" max="3329" width="5.5703125" style="290" customWidth="1"/>
    <col min="3330" max="3330" width="4.42578125" style="290" customWidth="1"/>
    <col min="3331" max="3331" width="4.7109375" style="290" customWidth="1"/>
    <col min="3332" max="3332" width="12.7109375" style="290" customWidth="1"/>
    <col min="3333" max="3333" width="55.5703125" style="290" customWidth="1"/>
    <col min="3334" max="3334" width="4.7109375" style="290" customWidth="1"/>
    <col min="3335" max="3335" width="9.85546875" style="290" customWidth="1"/>
    <col min="3336" max="3336" width="9.7109375" style="290" customWidth="1"/>
    <col min="3337" max="3337" width="13.5703125" style="290" customWidth="1"/>
    <col min="3338" max="3341" width="0" style="290" hidden="1" customWidth="1"/>
    <col min="3342" max="3342" width="5.28515625" style="290" customWidth="1"/>
    <col min="3343" max="3348" width="0" style="290" hidden="1" customWidth="1"/>
    <col min="3349" max="3584" width="9.140625" style="290"/>
    <col min="3585" max="3585" width="5.5703125" style="290" customWidth="1"/>
    <col min="3586" max="3586" width="4.42578125" style="290" customWidth="1"/>
    <col min="3587" max="3587" width="4.7109375" style="290" customWidth="1"/>
    <col min="3588" max="3588" width="12.7109375" style="290" customWidth="1"/>
    <col min="3589" max="3589" width="55.5703125" style="290" customWidth="1"/>
    <col min="3590" max="3590" width="4.7109375" style="290" customWidth="1"/>
    <col min="3591" max="3591" width="9.85546875" style="290" customWidth="1"/>
    <col min="3592" max="3592" width="9.7109375" style="290" customWidth="1"/>
    <col min="3593" max="3593" width="13.5703125" style="290" customWidth="1"/>
    <col min="3594" max="3597" width="0" style="290" hidden="1" customWidth="1"/>
    <col min="3598" max="3598" width="5.28515625" style="290" customWidth="1"/>
    <col min="3599" max="3604" width="0" style="290" hidden="1" customWidth="1"/>
    <col min="3605" max="3840" width="9.140625" style="290"/>
    <col min="3841" max="3841" width="5.5703125" style="290" customWidth="1"/>
    <col min="3842" max="3842" width="4.42578125" style="290" customWidth="1"/>
    <col min="3843" max="3843" width="4.7109375" style="290" customWidth="1"/>
    <col min="3844" max="3844" width="12.7109375" style="290" customWidth="1"/>
    <col min="3845" max="3845" width="55.5703125" style="290" customWidth="1"/>
    <col min="3846" max="3846" width="4.7109375" style="290" customWidth="1"/>
    <col min="3847" max="3847" width="9.85546875" style="290" customWidth="1"/>
    <col min="3848" max="3848" width="9.7109375" style="290" customWidth="1"/>
    <col min="3849" max="3849" width="13.5703125" style="290" customWidth="1"/>
    <col min="3850" max="3853" width="0" style="290" hidden="1" customWidth="1"/>
    <col min="3854" max="3854" width="5.28515625" style="290" customWidth="1"/>
    <col min="3855" max="3860" width="0" style="290" hidden="1" customWidth="1"/>
    <col min="3861" max="4096" width="9.140625" style="290"/>
    <col min="4097" max="4097" width="5.5703125" style="290" customWidth="1"/>
    <col min="4098" max="4098" width="4.42578125" style="290" customWidth="1"/>
    <col min="4099" max="4099" width="4.7109375" style="290" customWidth="1"/>
    <col min="4100" max="4100" width="12.7109375" style="290" customWidth="1"/>
    <col min="4101" max="4101" width="55.5703125" style="290" customWidth="1"/>
    <col min="4102" max="4102" width="4.7109375" style="290" customWidth="1"/>
    <col min="4103" max="4103" width="9.85546875" style="290" customWidth="1"/>
    <col min="4104" max="4104" width="9.7109375" style="290" customWidth="1"/>
    <col min="4105" max="4105" width="13.5703125" style="290" customWidth="1"/>
    <col min="4106" max="4109" width="0" style="290" hidden="1" customWidth="1"/>
    <col min="4110" max="4110" width="5.28515625" style="290" customWidth="1"/>
    <col min="4111" max="4116" width="0" style="290" hidden="1" customWidth="1"/>
    <col min="4117" max="4352" width="9.140625" style="290"/>
    <col min="4353" max="4353" width="5.5703125" style="290" customWidth="1"/>
    <col min="4354" max="4354" width="4.42578125" style="290" customWidth="1"/>
    <col min="4355" max="4355" width="4.7109375" style="290" customWidth="1"/>
    <col min="4356" max="4356" width="12.7109375" style="290" customWidth="1"/>
    <col min="4357" max="4357" width="55.5703125" style="290" customWidth="1"/>
    <col min="4358" max="4358" width="4.7109375" style="290" customWidth="1"/>
    <col min="4359" max="4359" width="9.85546875" style="290" customWidth="1"/>
    <col min="4360" max="4360" width="9.7109375" style="290" customWidth="1"/>
    <col min="4361" max="4361" width="13.5703125" style="290" customWidth="1"/>
    <col min="4362" max="4365" width="0" style="290" hidden="1" customWidth="1"/>
    <col min="4366" max="4366" width="5.28515625" style="290" customWidth="1"/>
    <col min="4367" max="4372" width="0" style="290" hidden="1" customWidth="1"/>
    <col min="4373" max="4608" width="9.140625" style="290"/>
    <col min="4609" max="4609" width="5.5703125" style="290" customWidth="1"/>
    <col min="4610" max="4610" width="4.42578125" style="290" customWidth="1"/>
    <col min="4611" max="4611" width="4.7109375" style="290" customWidth="1"/>
    <col min="4612" max="4612" width="12.7109375" style="290" customWidth="1"/>
    <col min="4613" max="4613" width="55.5703125" style="290" customWidth="1"/>
    <col min="4614" max="4614" width="4.7109375" style="290" customWidth="1"/>
    <col min="4615" max="4615" width="9.85546875" style="290" customWidth="1"/>
    <col min="4616" max="4616" width="9.7109375" style="290" customWidth="1"/>
    <col min="4617" max="4617" width="13.5703125" style="290" customWidth="1"/>
    <col min="4618" max="4621" width="0" style="290" hidden="1" customWidth="1"/>
    <col min="4622" max="4622" width="5.28515625" style="290" customWidth="1"/>
    <col min="4623" max="4628" width="0" style="290" hidden="1" customWidth="1"/>
    <col min="4629" max="4864" width="9.140625" style="290"/>
    <col min="4865" max="4865" width="5.5703125" style="290" customWidth="1"/>
    <col min="4866" max="4866" width="4.42578125" style="290" customWidth="1"/>
    <col min="4867" max="4867" width="4.7109375" style="290" customWidth="1"/>
    <col min="4868" max="4868" width="12.7109375" style="290" customWidth="1"/>
    <col min="4869" max="4869" width="55.5703125" style="290" customWidth="1"/>
    <col min="4870" max="4870" width="4.7109375" style="290" customWidth="1"/>
    <col min="4871" max="4871" width="9.85546875" style="290" customWidth="1"/>
    <col min="4872" max="4872" width="9.7109375" style="290" customWidth="1"/>
    <col min="4873" max="4873" width="13.5703125" style="290" customWidth="1"/>
    <col min="4874" max="4877" width="0" style="290" hidden="1" customWidth="1"/>
    <col min="4878" max="4878" width="5.28515625" style="290" customWidth="1"/>
    <col min="4879" max="4884" width="0" style="290" hidden="1" customWidth="1"/>
    <col min="4885" max="5120" width="9.140625" style="290"/>
    <col min="5121" max="5121" width="5.5703125" style="290" customWidth="1"/>
    <col min="5122" max="5122" width="4.42578125" style="290" customWidth="1"/>
    <col min="5123" max="5123" width="4.7109375" style="290" customWidth="1"/>
    <col min="5124" max="5124" width="12.7109375" style="290" customWidth="1"/>
    <col min="5125" max="5125" width="55.5703125" style="290" customWidth="1"/>
    <col min="5126" max="5126" width="4.7109375" style="290" customWidth="1"/>
    <col min="5127" max="5127" width="9.85546875" style="290" customWidth="1"/>
    <col min="5128" max="5128" width="9.7109375" style="290" customWidth="1"/>
    <col min="5129" max="5129" width="13.5703125" style="290" customWidth="1"/>
    <col min="5130" max="5133" width="0" style="290" hidden="1" customWidth="1"/>
    <col min="5134" max="5134" width="5.28515625" style="290" customWidth="1"/>
    <col min="5135" max="5140" width="0" style="290" hidden="1" customWidth="1"/>
    <col min="5141" max="5376" width="9.140625" style="290"/>
    <col min="5377" max="5377" width="5.5703125" style="290" customWidth="1"/>
    <col min="5378" max="5378" width="4.42578125" style="290" customWidth="1"/>
    <col min="5379" max="5379" width="4.7109375" style="290" customWidth="1"/>
    <col min="5380" max="5380" width="12.7109375" style="290" customWidth="1"/>
    <col min="5381" max="5381" width="55.5703125" style="290" customWidth="1"/>
    <col min="5382" max="5382" width="4.7109375" style="290" customWidth="1"/>
    <col min="5383" max="5383" width="9.85546875" style="290" customWidth="1"/>
    <col min="5384" max="5384" width="9.7109375" style="290" customWidth="1"/>
    <col min="5385" max="5385" width="13.5703125" style="290" customWidth="1"/>
    <col min="5386" max="5389" width="0" style="290" hidden="1" customWidth="1"/>
    <col min="5390" max="5390" width="5.28515625" style="290" customWidth="1"/>
    <col min="5391" max="5396" width="0" style="290" hidden="1" customWidth="1"/>
    <col min="5397" max="5632" width="9.140625" style="290"/>
    <col min="5633" max="5633" width="5.5703125" style="290" customWidth="1"/>
    <col min="5634" max="5634" width="4.42578125" style="290" customWidth="1"/>
    <col min="5635" max="5635" width="4.7109375" style="290" customWidth="1"/>
    <col min="5636" max="5636" width="12.7109375" style="290" customWidth="1"/>
    <col min="5637" max="5637" width="55.5703125" style="290" customWidth="1"/>
    <col min="5638" max="5638" width="4.7109375" style="290" customWidth="1"/>
    <col min="5639" max="5639" width="9.85546875" style="290" customWidth="1"/>
    <col min="5640" max="5640" width="9.7109375" style="290" customWidth="1"/>
    <col min="5641" max="5641" width="13.5703125" style="290" customWidth="1"/>
    <col min="5642" max="5645" width="0" style="290" hidden="1" customWidth="1"/>
    <col min="5646" max="5646" width="5.28515625" style="290" customWidth="1"/>
    <col min="5647" max="5652" width="0" style="290" hidden="1" customWidth="1"/>
    <col min="5653" max="5888" width="9.140625" style="290"/>
    <col min="5889" max="5889" width="5.5703125" style="290" customWidth="1"/>
    <col min="5890" max="5890" width="4.42578125" style="290" customWidth="1"/>
    <col min="5891" max="5891" width="4.7109375" style="290" customWidth="1"/>
    <col min="5892" max="5892" width="12.7109375" style="290" customWidth="1"/>
    <col min="5893" max="5893" width="55.5703125" style="290" customWidth="1"/>
    <col min="5894" max="5894" width="4.7109375" style="290" customWidth="1"/>
    <col min="5895" max="5895" width="9.85546875" style="290" customWidth="1"/>
    <col min="5896" max="5896" width="9.7109375" style="290" customWidth="1"/>
    <col min="5897" max="5897" width="13.5703125" style="290" customWidth="1"/>
    <col min="5898" max="5901" width="0" style="290" hidden="1" customWidth="1"/>
    <col min="5902" max="5902" width="5.28515625" style="290" customWidth="1"/>
    <col min="5903" max="5908" width="0" style="290" hidden="1" customWidth="1"/>
    <col min="5909" max="6144" width="9.140625" style="290"/>
    <col min="6145" max="6145" width="5.5703125" style="290" customWidth="1"/>
    <col min="6146" max="6146" width="4.42578125" style="290" customWidth="1"/>
    <col min="6147" max="6147" width="4.7109375" style="290" customWidth="1"/>
    <col min="6148" max="6148" width="12.7109375" style="290" customWidth="1"/>
    <col min="6149" max="6149" width="55.5703125" style="290" customWidth="1"/>
    <col min="6150" max="6150" width="4.7109375" style="290" customWidth="1"/>
    <col min="6151" max="6151" width="9.85546875" style="290" customWidth="1"/>
    <col min="6152" max="6152" width="9.7109375" style="290" customWidth="1"/>
    <col min="6153" max="6153" width="13.5703125" style="290" customWidth="1"/>
    <col min="6154" max="6157" width="0" style="290" hidden="1" customWidth="1"/>
    <col min="6158" max="6158" width="5.28515625" style="290" customWidth="1"/>
    <col min="6159" max="6164" width="0" style="290" hidden="1" customWidth="1"/>
    <col min="6165" max="6400" width="9.140625" style="290"/>
    <col min="6401" max="6401" width="5.5703125" style="290" customWidth="1"/>
    <col min="6402" max="6402" width="4.42578125" style="290" customWidth="1"/>
    <col min="6403" max="6403" width="4.7109375" style="290" customWidth="1"/>
    <col min="6404" max="6404" width="12.7109375" style="290" customWidth="1"/>
    <col min="6405" max="6405" width="55.5703125" style="290" customWidth="1"/>
    <col min="6406" max="6406" width="4.7109375" style="290" customWidth="1"/>
    <col min="6407" max="6407" width="9.85546875" style="290" customWidth="1"/>
    <col min="6408" max="6408" width="9.7109375" style="290" customWidth="1"/>
    <col min="6409" max="6409" width="13.5703125" style="290" customWidth="1"/>
    <col min="6410" max="6413" width="0" style="290" hidden="1" customWidth="1"/>
    <col min="6414" max="6414" width="5.28515625" style="290" customWidth="1"/>
    <col min="6415" max="6420" width="0" style="290" hidden="1" customWidth="1"/>
    <col min="6421" max="6656" width="9.140625" style="290"/>
    <col min="6657" max="6657" width="5.5703125" style="290" customWidth="1"/>
    <col min="6658" max="6658" width="4.42578125" style="290" customWidth="1"/>
    <col min="6659" max="6659" width="4.7109375" style="290" customWidth="1"/>
    <col min="6660" max="6660" width="12.7109375" style="290" customWidth="1"/>
    <col min="6661" max="6661" width="55.5703125" style="290" customWidth="1"/>
    <col min="6662" max="6662" width="4.7109375" style="290" customWidth="1"/>
    <col min="6663" max="6663" width="9.85546875" style="290" customWidth="1"/>
    <col min="6664" max="6664" width="9.7109375" style="290" customWidth="1"/>
    <col min="6665" max="6665" width="13.5703125" style="290" customWidth="1"/>
    <col min="6666" max="6669" width="0" style="290" hidden="1" customWidth="1"/>
    <col min="6670" max="6670" width="5.28515625" style="290" customWidth="1"/>
    <col min="6671" max="6676" width="0" style="290" hidden="1" customWidth="1"/>
    <col min="6677" max="6912" width="9.140625" style="290"/>
    <col min="6913" max="6913" width="5.5703125" style="290" customWidth="1"/>
    <col min="6914" max="6914" width="4.42578125" style="290" customWidth="1"/>
    <col min="6915" max="6915" width="4.7109375" style="290" customWidth="1"/>
    <col min="6916" max="6916" width="12.7109375" style="290" customWidth="1"/>
    <col min="6917" max="6917" width="55.5703125" style="290" customWidth="1"/>
    <col min="6918" max="6918" width="4.7109375" style="290" customWidth="1"/>
    <col min="6919" max="6919" width="9.85546875" style="290" customWidth="1"/>
    <col min="6920" max="6920" width="9.7109375" style="290" customWidth="1"/>
    <col min="6921" max="6921" width="13.5703125" style="290" customWidth="1"/>
    <col min="6922" max="6925" width="0" style="290" hidden="1" customWidth="1"/>
    <col min="6926" max="6926" width="5.28515625" style="290" customWidth="1"/>
    <col min="6927" max="6932" width="0" style="290" hidden="1" customWidth="1"/>
    <col min="6933" max="7168" width="9.140625" style="290"/>
    <col min="7169" max="7169" width="5.5703125" style="290" customWidth="1"/>
    <col min="7170" max="7170" width="4.42578125" style="290" customWidth="1"/>
    <col min="7171" max="7171" width="4.7109375" style="290" customWidth="1"/>
    <col min="7172" max="7172" width="12.7109375" style="290" customWidth="1"/>
    <col min="7173" max="7173" width="55.5703125" style="290" customWidth="1"/>
    <col min="7174" max="7174" width="4.7109375" style="290" customWidth="1"/>
    <col min="7175" max="7175" width="9.85546875" style="290" customWidth="1"/>
    <col min="7176" max="7176" width="9.7109375" style="290" customWidth="1"/>
    <col min="7177" max="7177" width="13.5703125" style="290" customWidth="1"/>
    <col min="7178" max="7181" width="0" style="290" hidden="1" customWidth="1"/>
    <col min="7182" max="7182" width="5.28515625" style="290" customWidth="1"/>
    <col min="7183" max="7188" width="0" style="290" hidden="1" customWidth="1"/>
    <col min="7189" max="7424" width="9.140625" style="290"/>
    <col min="7425" max="7425" width="5.5703125" style="290" customWidth="1"/>
    <col min="7426" max="7426" width="4.42578125" style="290" customWidth="1"/>
    <col min="7427" max="7427" width="4.7109375" style="290" customWidth="1"/>
    <col min="7428" max="7428" width="12.7109375" style="290" customWidth="1"/>
    <col min="7429" max="7429" width="55.5703125" style="290" customWidth="1"/>
    <col min="7430" max="7430" width="4.7109375" style="290" customWidth="1"/>
    <col min="7431" max="7431" width="9.85546875" style="290" customWidth="1"/>
    <col min="7432" max="7432" width="9.7109375" style="290" customWidth="1"/>
    <col min="7433" max="7433" width="13.5703125" style="290" customWidth="1"/>
    <col min="7434" max="7437" width="0" style="290" hidden="1" customWidth="1"/>
    <col min="7438" max="7438" width="5.28515625" style="290" customWidth="1"/>
    <col min="7439" max="7444" width="0" style="290" hidden="1" customWidth="1"/>
    <col min="7445" max="7680" width="9.140625" style="290"/>
    <col min="7681" max="7681" width="5.5703125" style="290" customWidth="1"/>
    <col min="7682" max="7682" width="4.42578125" style="290" customWidth="1"/>
    <col min="7683" max="7683" width="4.7109375" style="290" customWidth="1"/>
    <col min="7684" max="7684" width="12.7109375" style="290" customWidth="1"/>
    <col min="7685" max="7685" width="55.5703125" style="290" customWidth="1"/>
    <col min="7686" max="7686" width="4.7109375" style="290" customWidth="1"/>
    <col min="7687" max="7687" width="9.85546875" style="290" customWidth="1"/>
    <col min="7688" max="7688" width="9.7109375" style="290" customWidth="1"/>
    <col min="7689" max="7689" width="13.5703125" style="290" customWidth="1"/>
    <col min="7690" max="7693" width="0" style="290" hidden="1" customWidth="1"/>
    <col min="7694" max="7694" width="5.28515625" style="290" customWidth="1"/>
    <col min="7695" max="7700" width="0" style="290" hidden="1" customWidth="1"/>
    <col min="7701" max="7936" width="9.140625" style="290"/>
    <col min="7937" max="7937" width="5.5703125" style="290" customWidth="1"/>
    <col min="7938" max="7938" width="4.42578125" style="290" customWidth="1"/>
    <col min="7939" max="7939" width="4.7109375" style="290" customWidth="1"/>
    <col min="7940" max="7940" width="12.7109375" style="290" customWidth="1"/>
    <col min="7941" max="7941" width="55.5703125" style="290" customWidth="1"/>
    <col min="7942" max="7942" width="4.7109375" style="290" customWidth="1"/>
    <col min="7943" max="7943" width="9.85546875" style="290" customWidth="1"/>
    <col min="7944" max="7944" width="9.7109375" style="290" customWidth="1"/>
    <col min="7945" max="7945" width="13.5703125" style="290" customWidth="1"/>
    <col min="7946" max="7949" width="0" style="290" hidden="1" customWidth="1"/>
    <col min="7950" max="7950" width="5.28515625" style="290" customWidth="1"/>
    <col min="7951" max="7956" width="0" style="290" hidden="1" customWidth="1"/>
    <col min="7957" max="8192" width="9.140625" style="290"/>
    <col min="8193" max="8193" width="5.5703125" style="290" customWidth="1"/>
    <col min="8194" max="8194" width="4.42578125" style="290" customWidth="1"/>
    <col min="8195" max="8195" width="4.7109375" style="290" customWidth="1"/>
    <col min="8196" max="8196" width="12.7109375" style="290" customWidth="1"/>
    <col min="8197" max="8197" width="55.5703125" style="290" customWidth="1"/>
    <col min="8198" max="8198" width="4.7109375" style="290" customWidth="1"/>
    <col min="8199" max="8199" width="9.85546875" style="290" customWidth="1"/>
    <col min="8200" max="8200" width="9.7109375" style="290" customWidth="1"/>
    <col min="8201" max="8201" width="13.5703125" style="290" customWidth="1"/>
    <col min="8202" max="8205" width="0" style="290" hidden="1" customWidth="1"/>
    <col min="8206" max="8206" width="5.28515625" style="290" customWidth="1"/>
    <col min="8207" max="8212" width="0" style="290" hidden="1" customWidth="1"/>
    <col min="8213" max="8448" width="9.140625" style="290"/>
    <col min="8449" max="8449" width="5.5703125" style="290" customWidth="1"/>
    <col min="8450" max="8450" width="4.42578125" style="290" customWidth="1"/>
    <col min="8451" max="8451" width="4.7109375" style="290" customWidth="1"/>
    <col min="8452" max="8452" width="12.7109375" style="290" customWidth="1"/>
    <col min="8453" max="8453" width="55.5703125" style="290" customWidth="1"/>
    <col min="8454" max="8454" width="4.7109375" style="290" customWidth="1"/>
    <col min="8455" max="8455" width="9.85546875" style="290" customWidth="1"/>
    <col min="8456" max="8456" width="9.7109375" style="290" customWidth="1"/>
    <col min="8457" max="8457" width="13.5703125" style="290" customWidth="1"/>
    <col min="8458" max="8461" width="0" style="290" hidden="1" customWidth="1"/>
    <col min="8462" max="8462" width="5.28515625" style="290" customWidth="1"/>
    <col min="8463" max="8468" width="0" style="290" hidden="1" customWidth="1"/>
    <col min="8469" max="8704" width="9.140625" style="290"/>
    <col min="8705" max="8705" width="5.5703125" style="290" customWidth="1"/>
    <col min="8706" max="8706" width="4.42578125" style="290" customWidth="1"/>
    <col min="8707" max="8707" width="4.7109375" style="290" customWidth="1"/>
    <col min="8708" max="8708" width="12.7109375" style="290" customWidth="1"/>
    <col min="8709" max="8709" width="55.5703125" style="290" customWidth="1"/>
    <col min="8710" max="8710" width="4.7109375" style="290" customWidth="1"/>
    <col min="8711" max="8711" width="9.85546875" style="290" customWidth="1"/>
    <col min="8712" max="8712" width="9.7109375" style="290" customWidth="1"/>
    <col min="8713" max="8713" width="13.5703125" style="290" customWidth="1"/>
    <col min="8714" max="8717" width="0" style="290" hidden="1" customWidth="1"/>
    <col min="8718" max="8718" width="5.28515625" style="290" customWidth="1"/>
    <col min="8719" max="8724" width="0" style="290" hidden="1" customWidth="1"/>
    <col min="8725" max="8960" width="9.140625" style="290"/>
    <col min="8961" max="8961" width="5.5703125" style="290" customWidth="1"/>
    <col min="8962" max="8962" width="4.42578125" style="290" customWidth="1"/>
    <col min="8963" max="8963" width="4.7109375" style="290" customWidth="1"/>
    <col min="8964" max="8964" width="12.7109375" style="290" customWidth="1"/>
    <col min="8965" max="8965" width="55.5703125" style="290" customWidth="1"/>
    <col min="8966" max="8966" width="4.7109375" style="290" customWidth="1"/>
    <col min="8967" max="8967" width="9.85546875" style="290" customWidth="1"/>
    <col min="8968" max="8968" width="9.7109375" style="290" customWidth="1"/>
    <col min="8969" max="8969" width="13.5703125" style="290" customWidth="1"/>
    <col min="8970" max="8973" width="0" style="290" hidden="1" customWidth="1"/>
    <col min="8974" max="8974" width="5.28515625" style="290" customWidth="1"/>
    <col min="8975" max="8980" width="0" style="290" hidden="1" customWidth="1"/>
    <col min="8981" max="9216" width="9.140625" style="290"/>
    <col min="9217" max="9217" width="5.5703125" style="290" customWidth="1"/>
    <col min="9218" max="9218" width="4.42578125" style="290" customWidth="1"/>
    <col min="9219" max="9219" width="4.7109375" style="290" customWidth="1"/>
    <col min="9220" max="9220" width="12.7109375" style="290" customWidth="1"/>
    <col min="9221" max="9221" width="55.5703125" style="290" customWidth="1"/>
    <col min="9222" max="9222" width="4.7109375" style="290" customWidth="1"/>
    <col min="9223" max="9223" width="9.85546875" style="290" customWidth="1"/>
    <col min="9224" max="9224" width="9.7109375" style="290" customWidth="1"/>
    <col min="9225" max="9225" width="13.5703125" style="290" customWidth="1"/>
    <col min="9226" max="9229" width="0" style="290" hidden="1" customWidth="1"/>
    <col min="9230" max="9230" width="5.28515625" style="290" customWidth="1"/>
    <col min="9231" max="9236" width="0" style="290" hidden="1" customWidth="1"/>
    <col min="9237" max="9472" width="9.140625" style="290"/>
    <col min="9473" max="9473" width="5.5703125" style="290" customWidth="1"/>
    <col min="9474" max="9474" width="4.42578125" style="290" customWidth="1"/>
    <col min="9475" max="9475" width="4.7109375" style="290" customWidth="1"/>
    <col min="9476" max="9476" width="12.7109375" style="290" customWidth="1"/>
    <col min="9477" max="9477" width="55.5703125" style="290" customWidth="1"/>
    <col min="9478" max="9478" width="4.7109375" style="290" customWidth="1"/>
    <col min="9479" max="9479" width="9.85546875" style="290" customWidth="1"/>
    <col min="9480" max="9480" width="9.7109375" style="290" customWidth="1"/>
    <col min="9481" max="9481" width="13.5703125" style="290" customWidth="1"/>
    <col min="9482" max="9485" width="0" style="290" hidden="1" customWidth="1"/>
    <col min="9486" max="9486" width="5.28515625" style="290" customWidth="1"/>
    <col min="9487" max="9492" width="0" style="290" hidden="1" customWidth="1"/>
    <col min="9493" max="9728" width="9.140625" style="290"/>
    <col min="9729" max="9729" width="5.5703125" style="290" customWidth="1"/>
    <col min="9730" max="9730" width="4.42578125" style="290" customWidth="1"/>
    <col min="9731" max="9731" width="4.7109375" style="290" customWidth="1"/>
    <col min="9732" max="9732" width="12.7109375" style="290" customWidth="1"/>
    <col min="9733" max="9733" width="55.5703125" style="290" customWidth="1"/>
    <col min="9734" max="9734" width="4.7109375" style="290" customWidth="1"/>
    <col min="9735" max="9735" width="9.85546875" style="290" customWidth="1"/>
    <col min="9736" max="9736" width="9.7109375" style="290" customWidth="1"/>
    <col min="9737" max="9737" width="13.5703125" style="290" customWidth="1"/>
    <col min="9738" max="9741" width="0" style="290" hidden="1" customWidth="1"/>
    <col min="9742" max="9742" width="5.28515625" style="290" customWidth="1"/>
    <col min="9743" max="9748" width="0" style="290" hidden="1" customWidth="1"/>
    <col min="9749" max="9984" width="9.140625" style="290"/>
    <col min="9985" max="9985" width="5.5703125" style="290" customWidth="1"/>
    <col min="9986" max="9986" width="4.42578125" style="290" customWidth="1"/>
    <col min="9987" max="9987" width="4.7109375" style="290" customWidth="1"/>
    <col min="9988" max="9988" width="12.7109375" style="290" customWidth="1"/>
    <col min="9989" max="9989" width="55.5703125" style="290" customWidth="1"/>
    <col min="9990" max="9990" width="4.7109375" style="290" customWidth="1"/>
    <col min="9991" max="9991" width="9.85546875" style="290" customWidth="1"/>
    <col min="9992" max="9992" width="9.7109375" style="290" customWidth="1"/>
    <col min="9993" max="9993" width="13.5703125" style="290" customWidth="1"/>
    <col min="9994" max="9997" width="0" style="290" hidden="1" customWidth="1"/>
    <col min="9998" max="9998" width="5.28515625" style="290" customWidth="1"/>
    <col min="9999" max="10004" width="0" style="290" hidden="1" customWidth="1"/>
    <col min="10005" max="10240" width="9.140625" style="290"/>
    <col min="10241" max="10241" width="5.5703125" style="290" customWidth="1"/>
    <col min="10242" max="10242" width="4.42578125" style="290" customWidth="1"/>
    <col min="10243" max="10243" width="4.7109375" style="290" customWidth="1"/>
    <col min="10244" max="10244" width="12.7109375" style="290" customWidth="1"/>
    <col min="10245" max="10245" width="55.5703125" style="290" customWidth="1"/>
    <col min="10246" max="10246" width="4.7109375" style="290" customWidth="1"/>
    <col min="10247" max="10247" width="9.85546875" style="290" customWidth="1"/>
    <col min="10248" max="10248" width="9.7109375" style="290" customWidth="1"/>
    <col min="10249" max="10249" width="13.5703125" style="290" customWidth="1"/>
    <col min="10250" max="10253" width="0" style="290" hidden="1" customWidth="1"/>
    <col min="10254" max="10254" width="5.28515625" style="290" customWidth="1"/>
    <col min="10255" max="10260" width="0" style="290" hidden="1" customWidth="1"/>
    <col min="10261" max="10496" width="9.140625" style="290"/>
    <col min="10497" max="10497" width="5.5703125" style="290" customWidth="1"/>
    <col min="10498" max="10498" width="4.42578125" style="290" customWidth="1"/>
    <col min="10499" max="10499" width="4.7109375" style="290" customWidth="1"/>
    <col min="10500" max="10500" width="12.7109375" style="290" customWidth="1"/>
    <col min="10501" max="10501" width="55.5703125" style="290" customWidth="1"/>
    <col min="10502" max="10502" width="4.7109375" style="290" customWidth="1"/>
    <col min="10503" max="10503" width="9.85546875" style="290" customWidth="1"/>
    <col min="10504" max="10504" width="9.7109375" style="290" customWidth="1"/>
    <col min="10505" max="10505" width="13.5703125" style="290" customWidth="1"/>
    <col min="10506" max="10509" width="0" style="290" hidden="1" customWidth="1"/>
    <col min="10510" max="10510" width="5.28515625" style="290" customWidth="1"/>
    <col min="10511" max="10516" width="0" style="290" hidden="1" customWidth="1"/>
    <col min="10517" max="10752" width="9.140625" style="290"/>
    <col min="10753" max="10753" width="5.5703125" style="290" customWidth="1"/>
    <col min="10754" max="10754" width="4.42578125" style="290" customWidth="1"/>
    <col min="10755" max="10755" width="4.7109375" style="290" customWidth="1"/>
    <col min="10756" max="10756" width="12.7109375" style="290" customWidth="1"/>
    <col min="10757" max="10757" width="55.5703125" style="290" customWidth="1"/>
    <col min="10758" max="10758" width="4.7109375" style="290" customWidth="1"/>
    <col min="10759" max="10759" width="9.85546875" style="290" customWidth="1"/>
    <col min="10760" max="10760" width="9.7109375" style="290" customWidth="1"/>
    <col min="10761" max="10761" width="13.5703125" style="290" customWidth="1"/>
    <col min="10762" max="10765" width="0" style="290" hidden="1" customWidth="1"/>
    <col min="10766" max="10766" width="5.28515625" style="290" customWidth="1"/>
    <col min="10767" max="10772" width="0" style="290" hidden="1" customWidth="1"/>
    <col min="10773" max="11008" width="9.140625" style="290"/>
    <col min="11009" max="11009" width="5.5703125" style="290" customWidth="1"/>
    <col min="11010" max="11010" width="4.42578125" style="290" customWidth="1"/>
    <col min="11011" max="11011" width="4.7109375" style="290" customWidth="1"/>
    <col min="11012" max="11012" width="12.7109375" style="290" customWidth="1"/>
    <col min="11013" max="11013" width="55.5703125" style="290" customWidth="1"/>
    <col min="11014" max="11014" width="4.7109375" style="290" customWidth="1"/>
    <col min="11015" max="11015" width="9.85546875" style="290" customWidth="1"/>
    <col min="11016" max="11016" width="9.7109375" style="290" customWidth="1"/>
    <col min="11017" max="11017" width="13.5703125" style="290" customWidth="1"/>
    <col min="11018" max="11021" width="0" style="290" hidden="1" customWidth="1"/>
    <col min="11022" max="11022" width="5.28515625" style="290" customWidth="1"/>
    <col min="11023" max="11028" width="0" style="290" hidden="1" customWidth="1"/>
    <col min="11029" max="11264" width="9.140625" style="290"/>
    <col min="11265" max="11265" width="5.5703125" style="290" customWidth="1"/>
    <col min="11266" max="11266" width="4.42578125" style="290" customWidth="1"/>
    <col min="11267" max="11267" width="4.7109375" style="290" customWidth="1"/>
    <col min="11268" max="11268" width="12.7109375" style="290" customWidth="1"/>
    <col min="11269" max="11269" width="55.5703125" style="290" customWidth="1"/>
    <col min="11270" max="11270" width="4.7109375" style="290" customWidth="1"/>
    <col min="11271" max="11271" width="9.85546875" style="290" customWidth="1"/>
    <col min="11272" max="11272" width="9.7109375" style="290" customWidth="1"/>
    <col min="11273" max="11273" width="13.5703125" style="290" customWidth="1"/>
    <col min="11274" max="11277" width="0" style="290" hidden="1" customWidth="1"/>
    <col min="11278" max="11278" width="5.28515625" style="290" customWidth="1"/>
    <col min="11279" max="11284" width="0" style="290" hidden="1" customWidth="1"/>
    <col min="11285" max="11520" width="9.140625" style="290"/>
    <col min="11521" max="11521" width="5.5703125" style="290" customWidth="1"/>
    <col min="11522" max="11522" width="4.42578125" style="290" customWidth="1"/>
    <col min="11523" max="11523" width="4.7109375" style="290" customWidth="1"/>
    <col min="11524" max="11524" width="12.7109375" style="290" customWidth="1"/>
    <col min="11525" max="11525" width="55.5703125" style="290" customWidth="1"/>
    <col min="11526" max="11526" width="4.7109375" style="290" customWidth="1"/>
    <col min="11527" max="11527" width="9.85546875" style="290" customWidth="1"/>
    <col min="11528" max="11528" width="9.7109375" style="290" customWidth="1"/>
    <col min="11529" max="11529" width="13.5703125" style="290" customWidth="1"/>
    <col min="11530" max="11533" width="0" style="290" hidden="1" customWidth="1"/>
    <col min="11534" max="11534" width="5.28515625" style="290" customWidth="1"/>
    <col min="11535" max="11540" width="0" style="290" hidden="1" customWidth="1"/>
    <col min="11541" max="11776" width="9.140625" style="290"/>
    <col min="11777" max="11777" width="5.5703125" style="290" customWidth="1"/>
    <col min="11778" max="11778" width="4.42578125" style="290" customWidth="1"/>
    <col min="11779" max="11779" width="4.7109375" style="290" customWidth="1"/>
    <col min="11780" max="11780" width="12.7109375" style="290" customWidth="1"/>
    <col min="11781" max="11781" width="55.5703125" style="290" customWidth="1"/>
    <col min="11782" max="11782" width="4.7109375" style="290" customWidth="1"/>
    <col min="11783" max="11783" width="9.85546875" style="290" customWidth="1"/>
    <col min="11784" max="11784" width="9.7109375" style="290" customWidth="1"/>
    <col min="11785" max="11785" width="13.5703125" style="290" customWidth="1"/>
    <col min="11786" max="11789" width="0" style="290" hidden="1" customWidth="1"/>
    <col min="11790" max="11790" width="5.28515625" style="290" customWidth="1"/>
    <col min="11791" max="11796" width="0" style="290" hidden="1" customWidth="1"/>
    <col min="11797" max="12032" width="9.140625" style="290"/>
    <col min="12033" max="12033" width="5.5703125" style="290" customWidth="1"/>
    <col min="12034" max="12034" width="4.42578125" style="290" customWidth="1"/>
    <col min="12035" max="12035" width="4.7109375" style="290" customWidth="1"/>
    <col min="12036" max="12036" width="12.7109375" style="290" customWidth="1"/>
    <col min="12037" max="12037" width="55.5703125" style="290" customWidth="1"/>
    <col min="12038" max="12038" width="4.7109375" style="290" customWidth="1"/>
    <col min="12039" max="12039" width="9.85546875" style="290" customWidth="1"/>
    <col min="12040" max="12040" width="9.7109375" style="290" customWidth="1"/>
    <col min="12041" max="12041" width="13.5703125" style="290" customWidth="1"/>
    <col min="12042" max="12045" width="0" style="290" hidden="1" customWidth="1"/>
    <col min="12046" max="12046" width="5.28515625" style="290" customWidth="1"/>
    <col min="12047" max="12052" width="0" style="290" hidden="1" customWidth="1"/>
    <col min="12053" max="12288" width="9.140625" style="290"/>
    <col min="12289" max="12289" width="5.5703125" style="290" customWidth="1"/>
    <col min="12290" max="12290" width="4.42578125" style="290" customWidth="1"/>
    <col min="12291" max="12291" width="4.7109375" style="290" customWidth="1"/>
    <col min="12292" max="12292" width="12.7109375" style="290" customWidth="1"/>
    <col min="12293" max="12293" width="55.5703125" style="290" customWidth="1"/>
    <col min="12294" max="12294" width="4.7109375" style="290" customWidth="1"/>
    <col min="12295" max="12295" width="9.85546875" style="290" customWidth="1"/>
    <col min="12296" max="12296" width="9.7109375" style="290" customWidth="1"/>
    <col min="12297" max="12297" width="13.5703125" style="290" customWidth="1"/>
    <col min="12298" max="12301" width="0" style="290" hidden="1" customWidth="1"/>
    <col min="12302" max="12302" width="5.28515625" style="290" customWidth="1"/>
    <col min="12303" max="12308" width="0" style="290" hidden="1" customWidth="1"/>
    <col min="12309" max="12544" width="9.140625" style="290"/>
    <col min="12545" max="12545" width="5.5703125" style="290" customWidth="1"/>
    <col min="12546" max="12546" width="4.42578125" style="290" customWidth="1"/>
    <col min="12547" max="12547" width="4.7109375" style="290" customWidth="1"/>
    <col min="12548" max="12548" width="12.7109375" style="290" customWidth="1"/>
    <col min="12549" max="12549" width="55.5703125" style="290" customWidth="1"/>
    <col min="12550" max="12550" width="4.7109375" style="290" customWidth="1"/>
    <col min="12551" max="12551" width="9.85546875" style="290" customWidth="1"/>
    <col min="12552" max="12552" width="9.7109375" style="290" customWidth="1"/>
    <col min="12553" max="12553" width="13.5703125" style="290" customWidth="1"/>
    <col min="12554" max="12557" width="0" style="290" hidden="1" customWidth="1"/>
    <col min="12558" max="12558" width="5.28515625" style="290" customWidth="1"/>
    <col min="12559" max="12564" width="0" style="290" hidden="1" customWidth="1"/>
    <col min="12565" max="12800" width="9.140625" style="290"/>
    <col min="12801" max="12801" width="5.5703125" style="290" customWidth="1"/>
    <col min="12802" max="12802" width="4.42578125" style="290" customWidth="1"/>
    <col min="12803" max="12803" width="4.7109375" style="290" customWidth="1"/>
    <col min="12804" max="12804" width="12.7109375" style="290" customWidth="1"/>
    <col min="12805" max="12805" width="55.5703125" style="290" customWidth="1"/>
    <col min="12806" max="12806" width="4.7109375" style="290" customWidth="1"/>
    <col min="12807" max="12807" width="9.85546875" style="290" customWidth="1"/>
    <col min="12808" max="12808" width="9.7109375" style="290" customWidth="1"/>
    <col min="12809" max="12809" width="13.5703125" style="290" customWidth="1"/>
    <col min="12810" max="12813" width="0" style="290" hidden="1" customWidth="1"/>
    <col min="12814" max="12814" width="5.28515625" style="290" customWidth="1"/>
    <col min="12815" max="12820" width="0" style="290" hidden="1" customWidth="1"/>
    <col min="12821" max="13056" width="9.140625" style="290"/>
    <col min="13057" max="13057" width="5.5703125" style="290" customWidth="1"/>
    <col min="13058" max="13058" width="4.42578125" style="290" customWidth="1"/>
    <col min="13059" max="13059" width="4.7109375" style="290" customWidth="1"/>
    <col min="13060" max="13060" width="12.7109375" style="290" customWidth="1"/>
    <col min="13061" max="13061" width="55.5703125" style="290" customWidth="1"/>
    <col min="13062" max="13062" width="4.7109375" style="290" customWidth="1"/>
    <col min="13063" max="13063" width="9.85546875" style="290" customWidth="1"/>
    <col min="13064" max="13064" width="9.7109375" style="290" customWidth="1"/>
    <col min="13065" max="13065" width="13.5703125" style="290" customWidth="1"/>
    <col min="13066" max="13069" width="0" style="290" hidden="1" customWidth="1"/>
    <col min="13070" max="13070" width="5.28515625" style="290" customWidth="1"/>
    <col min="13071" max="13076" width="0" style="290" hidden="1" customWidth="1"/>
    <col min="13077" max="13312" width="9.140625" style="290"/>
    <col min="13313" max="13313" width="5.5703125" style="290" customWidth="1"/>
    <col min="13314" max="13314" width="4.42578125" style="290" customWidth="1"/>
    <col min="13315" max="13315" width="4.7109375" style="290" customWidth="1"/>
    <col min="13316" max="13316" width="12.7109375" style="290" customWidth="1"/>
    <col min="13317" max="13317" width="55.5703125" style="290" customWidth="1"/>
    <col min="13318" max="13318" width="4.7109375" style="290" customWidth="1"/>
    <col min="13319" max="13319" width="9.85546875" style="290" customWidth="1"/>
    <col min="13320" max="13320" width="9.7109375" style="290" customWidth="1"/>
    <col min="13321" max="13321" width="13.5703125" style="290" customWidth="1"/>
    <col min="13322" max="13325" width="0" style="290" hidden="1" customWidth="1"/>
    <col min="13326" max="13326" width="5.28515625" style="290" customWidth="1"/>
    <col min="13327" max="13332" width="0" style="290" hidden="1" customWidth="1"/>
    <col min="13333" max="13568" width="9.140625" style="290"/>
    <col min="13569" max="13569" width="5.5703125" style="290" customWidth="1"/>
    <col min="13570" max="13570" width="4.42578125" style="290" customWidth="1"/>
    <col min="13571" max="13571" width="4.7109375" style="290" customWidth="1"/>
    <col min="13572" max="13572" width="12.7109375" style="290" customWidth="1"/>
    <col min="13573" max="13573" width="55.5703125" style="290" customWidth="1"/>
    <col min="13574" max="13574" width="4.7109375" style="290" customWidth="1"/>
    <col min="13575" max="13575" width="9.85546875" style="290" customWidth="1"/>
    <col min="13576" max="13576" width="9.7109375" style="290" customWidth="1"/>
    <col min="13577" max="13577" width="13.5703125" style="290" customWidth="1"/>
    <col min="13578" max="13581" width="0" style="290" hidden="1" customWidth="1"/>
    <col min="13582" max="13582" width="5.28515625" style="290" customWidth="1"/>
    <col min="13583" max="13588" width="0" style="290" hidden="1" customWidth="1"/>
    <col min="13589" max="13824" width="9.140625" style="290"/>
    <col min="13825" max="13825" width="5.5703125" style="290" customWidth="1"/>
    <col min="13826" max="13826" width="4.42578125" style="290" customWidth="1"/>
    <col min="13827" max="13827" width="4.7109375" style="290" customWidth="1"/>
    <col min="13828" max="13828" width="12.7109375" style="290" customWidth="1"/>
    <col min="13829" max="13829" width="55.5703125" style="290" customWidth="1"/>
    <col min="13830" max="13830" width="4.7109375" style="290" customWidth="1"/>
    <col min="13831" max="13831" width="9.85546875" style="290" customWidth="1"/>
    <col min="13832" max="13832" width="9.7109375" style="290" customWidth="1"/>
    <col min="13833" max="13833" width="13.5703125" style="290" customWidth="1"/>
    <col min="13834" max="13837" width="0" style="290" hidden="1" customWidth="1"/>
    <col min="13838" max="13838" width="5.28515625" style="290" customWidth="1"/>
    <col min="13839" max="13844" width="0" style="290" hidden="1" customWidth="1"/>
    <col min="13845" max="14080" width="9.140625" style="290"/>
    <col min="14081" max="14081" width="5.5703125" style="290" customWidth="1"/>
    <col min="14082" max="14082" width="4.42578125" style="290" customWidth="1"/>
    <col min="14083" max="14083" width="4.7109375" style="290" customWidth="1"/>
    <col min="14084" max="14084" width="12.7109375" style="290" customWidth="1"/>
    <col min="14085" max="14085" width="55.5703125" style="290" customWidth="1"/>
    <col min="14086" max="14086" width="4.7109375" style="290" customWidth="1"/>
    <col min="14087" max="14087" width="9.85546875" style="290" customWidth="1"/>
    <col min="14088" max="14088" width="9.7109375" style="290" customWidth="1"/>
    <col min="14089" max="14089" width="13.5703125" style="290" customWidth="1"/>
    <col min="14090" max="14093" width="0" style="290" hidden="1" customWidth="1"/>
    <col min="14094" max="14094" width="5.28515625" style="290" customWidth="1"/>
    <col min="14095" max="14100" width="0" style="290" hidden="1" customWidth="1"/>
    <col min="14101" max="14336" width="9.140625" style="290"/>
    <col min="14337" max="14337" width="5.5703125" style="290" customWidth="1"/>
    <col min="14338" max="14338" width="4.42578125" style="290" customWidth="1"/>
    <col min="14339" max="14339" width="4.7109375" style="290" customWidth="1"/>
    <col min="14340" max="14340" width="12.7109375" style="290" customWidth="1"/>
    <col min="14341" max="14341" width="55.5703125" style="290" customWidth="1"/>
    <col min="14342" max="14342" width="4.7109375" style="290" customWidth="1"/>
    <col min="14343" max="14343" width="9.85546875" style="290" customWidth="1"/>
    <col min="14344" max="14344" width="9.7109375" style="290" customWidth="1"/>
    <col min="14345" max="14345" width="13.5703125" style="290" customWidth="1"/>
    <col min="14346" max="14349" width="0" style="290" hidden="1" customWidth="1"/>
    <col min="14350" max="14350" width="5.28515625" style="290" customWidth="1"/>
    <col min="14351" max="14356" width="0" style="290" hidden="1" customWidth="1"/>
    <col min="14357" max="14592" width="9.140625" style="290"/>
    <col min="14593" max="14593" width="5.5703125" style="290" customWidth="1"/>
    <col min="14594" max="14594" width="4.42578125" style="290" customWidth="1"/>
    <col min="14595" max="14595" width="4.7109375" style="290" customWidth="1"/>
    <col min="14596" max="14596" width="12.7109375" style="290" customWidth="1"/>
    <col min="14597" max="14597" width="55.5703125" style="290" customWidth="1"/>
    <col min="14598" max="14598" width="4.7109375" style="290" customWidth="1"/>
    <col min="14599" max="14599" width="9.85546875" style="290" customWidth="1"/>
    <col min="14600" max="14600" width="9.7109375" style="290" customWidth="1"/>
    <col min="14601" max="14601" width="13.5703125" style="290" customWidth="1"/>
    <col min="14602" max="14605" width="0" style="290" hidden="1" customWidth="1"/>
    <col min="14606" max="14606" width="5.28515625" style="290" customWidth="1"/>
    <col min="14607" max="14612" width="0" style="290" hidden="1" customWidth="1"/>
    <col min="14613" max="14848" width="9.140625" style="290"/>
    <col min="14849" max="14849" width="5.5703125" style="290" customWidth="1"/>
    <col min="14850" max="14850" width="4.42578125" style="290" customWidth="1"/>
    <col min="14851" max="14851" width="4.7109375" style="290" customWidth="1"/>
    <col min="14852" max="14852" width="12.7109375" style="290" customWidth="1"/>
    <col min="14853" max="14853" width="55.5703125" style="290" customWidth="1"/>
    <col min="14854" max="14854" width="4.7109375" style="290" customWidth="1"/>
    <col min="14855" max="14855" width="9.85546875" style="290" customWidth="1"/>
    <col min="14856" max="14856" width="9.7109375" style="290" customWidth="1"/>
    <col min="14857" max="14857" width="13.5703125" style="290" customWidth="1"/>
    <col min="14858" max="14861" width="0" style="290" hidden="1" customWidth="1"/>
    <col min="14862" max="14862" width="5.28515625" style="290" customWidth="1"/>
    <col min="14863" max="14868" width="0" style="290" hidden="1" customWidth="1"/>
    <col min="14869" max="15104" width="9.140625" style="290"/>
    <col min="15105" max="15105" width="5.5703125" style="290" customWidth="1"/>
    <col min="15106" max="15106" width="4.42578125" style="290" customWidth="1"/>
    <col min="15107" max="15107" width="4.7109375" style="290" customWidth="1"/>
    <col min="15108" max="15108" width="12.7109375" style="290" customWidth="1"/>
    <col min="15109" max="15109" width="55.5703125" style="290" customWidth="1"/>
    <col min="15110" max="15110" width="4.7109375" style="290" customWidth="1"/>
    <col min="15111" max="15111" width="9.85546875" style="290" customWidth="1"/>
    <col min="15112" max="15112" width="9.7109375" style="290" customWidth="1"/>
    <col min="15113" max="15113" width="13.5703125" style="290" customWidth="1"/>
    <col min="15114" max="15117" width="0" style="290" hidden="1" customWidth="1"/>
    <col min="15118" max="15118" width="5.28515625" style="290" customWidth="1"/>
    <col min="15119" max="15124" width="0" style="290" hidden="1" customWidth="1"/>
    <col min="15125" max="15360" width="9.140625" style="290"/>
    <col min="15361" max="15361" width="5.5703125" style="290" customWidth="1"/>
    <col min="15362" max="15362" width="4.42578125" style="290" customWidth="1"/>
    <col min="15363" max="15363" width="4.7109375" style="290" customWidth="1"/>
    <col min="15364" max="15364" width="12.7109375" style="290" customWidth="1"/>
    <col min="15365" max="15365" width="55.5703125" style="290" customWidth="1"/>
    <col min="15366" max="15366" width="4.7109375" style="290" customWidth="1"/>
    <col min="15367" max="15367" width="9.85546875" style="290" customWidth="1"/>
    <col min="15368" max="15368" width="9.7109375" style="290" customWidth="1"/>
    <col min="15369" max="15369" width="13.5703125" style="290" customWidth="1"/>
    <col min="15370" max="15373" width="0" style="290" hidden="1" customWidth="1"/>
    <col min="15374" max="15374" width="5.28515625" style="290" customWidth="1"/>
    <col min="15375" max="15380" width="0" style="290" hidden="1" customWidth="1"/>
    <col min="15381" max="15616" width="9.140625" style="290"/>
    <col min="15617" max="15617" width="5.5703125" style="290" customWidth="1"/>
    <col min="15618" max="15618" width="4.42578125" style="290" customWidth="1"/>
    <col min="15619" max="15619" width="4.7109375" style="290" customWidth="1"/>
    <col min="15620" max="15620" width="12.7109375" style="290" customWidth="1"/>
    <col min="15621" max="15621" width="55.5703125" style="290" customWidth="1"/>
    <col min="15622" max="15622" width="4.7109375" style="290" customWidth="1"/>
    <col min="15623" max="15623" width="9.85546875" style="290" customWidth="1"/>
    <col min="15624" max="15624" width="9.7109375" style="290" customWidth="1"/>
    <col min="15625" max="15625" width="13.5703125" style="290" customWidth="1"/>
    <col min="15626" max="15629" width="0" style="290" hidden="1" customWidth="1"/>
    <col min="15630" max="15630" width="5.28515625" style="290" customWidth="1"/>
    <col min="15631" max="15636" width="0" style="290" hidden="1" customWidth="1"/>
    <col min="15637" max="15872" width="9.140625" style="290"/>
    <col min="15873" max="15873" width="5.5703125" style="290" customWidth="1"/>
    <col min="15874" max="15874" width="4.42578125" style="290" customWidth="1"/>
    <col min="15875" max="15875" width="4.7109375" style="290" customWidth="1"/>
    <col min="15876" max="15876" width="12.7109375" style="290" customWidth="1"/>
    <col min="15877" max="15877" width="55.5703125" style="290" customWidth="1"/>
    <col min="15878" max="15878" width="4.7109375" style="290" customWidth="1"/>
    <col min="15879" max="15879" width="9.85546875" style="290" customWidth="1"/>
    <col min="15880" max="15880" width="9.7109375" style="290" customWidth="1"/>
    <col min="15881" max="15881" width="13.5703125" style="290" customWidth="1"/>
    <col min="15882" max="15885" width="0" style="290" hidden="1" customWidth="1"/>
    <col min="15886" max="15886" width="5.28515625" style="290" customWidth="1"/>
    <col min="15887" max="15892" width="0" style="290" hidden="1" customWidth="1"/>
    <col min="15893" max="16128" width="9.140625" style="290"/>
    <col min="16129" max="16129" width="5.5703125" style="290" customWidth="1"/>
    <col min="16130" max="16130" width="4.42578125" style="290" customWidth="1"/>
    <col min="16131" max="16131" width="4.7109375" style="290" customWidth="1"/>
    <col min="16132" max="16132" width="12.7109375" style="290" customWidth="1"/>
    <col min="16133" max="16133" width="55.5703125" style="290" customWidth="1"/>
    <col min="16134" max="16134" width="4.7109375" style="290" customWidth="1"/>
    <col min="16135" max="16135" width="9.85546875" style="290" customWidth="1"/>
    <col min="16136" max="16136" width="9.7109375" style="290" customWidth="1"/>
    <col min="16137" max="16137" width="13.5703125" style="290" customWidth="1"/>
    <col min="16138" max="16141" width="0" style="290" hidden="1" customWidth="1"/>
    <col min="16142" max="16142" width="5.28515625" style="290" customWidth="1"/>
    <col min="16143" max="16148" width="0" style="290" hidden="1" customWidth="1"/>
    <col min="16149" max="16384" width="9.140625" style="290"/>
  </cols>
  <sheetData>
    <row r="1" spans="1:21" ht="12.75" customHeight="1">
      <c r="A1" s="640" t="s">
        <v>134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320"/>
      <c r="P1" s="320"/>
      <c r="Q1" s="319"/>
      <c r="R1" s="319"/>
      <c r="S1" s="319"/>
      <c r="T1" s="319"/>
    </row>
    <row r="2" spans="1:21" ht="11.25" customHeight="1">
      <c r="A2" s="638" t="s">
        <v>125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320"/>
      <c r="P2" s="320"/>
      <c r="Q2" s="319"/>
      <c r="R2" s="319"/>
      <c r="S2" s="319"/>
      <c r="T2" s="319"/>
    </row>
    <row r="3" spans="1:21" ht="11.25" customHeight="1">
      <c r="A3" s="640" t="s">
        <v>631</v>
      </c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320"/>
      <c r="P3" s="320"/>
      <c r="Q3" s="319"/>
      <c r="R3" s="319"/>
      <c r="S3" s="319"/>
      <c r="T3" s="319"/>
    </row>
    <row r="4" spans="1:21" ht="11.25" customHeight="1">
      <c r="A4" s="638" t="s">
        <v>1760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320"/>
      <c r="P4" s="320"/>
      <c r="Q4" s="319"/>
      <c r="R4" s="319"/>
      <c r="S4" s="319"/>
      <c r="T4" s="319"/>
    </row>
    <row r="5" spans="1:21" ht="11.25" customHeight="1">
      <c r="A5" s="640" t="s">
        <v>632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320"/>
      <c r="P5" s="320"/>
      <c r="Q5" s="319"/>
      <c r="R5" s="319"/>
      <c r="S5" s="319"/>
      <c r="T5" s="319"/>
    </row>
    <row r="6" spans="1:21" ht="14.25" customHeight="1">
      <c r="A6" s="639" t="s">
        <v>1094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320"/>
      <c r="P6" s="320"/>
      <c r="Q6" s="319"/>
      <c r="R6" s="319"/>
      <c r="S6" s="319"/>
      <c r="T6" s="319"/>
    </row>
    <row r="7" spans="1:21" ht="20.25" customHeight="1">
      <c r="A7" s="294" t="s">
        <v>1100</v>
      </c>
      <c r="B7" s="295" t="s">
        <v>1101</v>
      </c>
      <c r="C7" s="295" t="s">
        <v>1102</v>
      </c>
      <c r="D7" s="295" t="s">
        <v>1103</v>
      </c>
      <c r="E7" s="295" t="s">
        <v>135</v>
      </c>
      <c r="F7" s="295" t="s">
        <v>43</v>
      </c>
      <c r="G7" s="295" t="s">
        <v>1104</v>
      </c>
      <c r="H7" s="295" t="s">
        <v>1105</v>
      </c>
      <c r="I7" s="295" t="s">
        <v>1097</v>
      </c>
      <c r="J7" s="295" t="s">
        <v>137</v>
      </c>
      <c r="K7" s="295" t="s">
        <v>1098</v>
      </c>
      <c r="L7" s="295" t="s">
        <v>1106</v>
      </c>
      <c r="M7" s="295" t="s">
        <v>1107</v>
      </c>
      <c r="N7" s="295" t="s">
        <v>152</v>
      </c>
      <c r="O7" s="321" t="s">
        <v>1108</v>
      </c>
      <c r="P7" s="322" t="s">
        <v>1109</v>
      </c>
      <c r="Q7" s="295"/>
      <c r="R7" s="295"/>
      <c r="S7" s="295"/>
      <c r="T7" s="323" t="s">
        <v>14</v>
      </c>
      <c r="U7" s="324"/>
    </row>
    <row r="8" spans="1:21" ht="11.25" customHeight="1">
      <c r="A8" s="298">
        <v>1</v>
      </c>
      <c r="B8" s="299">
        <v>2</v>
      </c>
      <c r="C8" s="299">
        <v>3</v>
      </c>
      <c r="D8" s="299">
        <v>4</v>
      </c>
      <c r="E8" s="299">
        <v>5</v>
      </c>
      <c r="F8" s="299">
        <v>6</v>
      </c>
      <c r="G8" s="299">
        <v>7</v>
      </c>
      <c r="H8" s="299">
        <v>8</v>
      </c>
      <c r="I8" s="299">
        <v>9</v>
      </c>
      <c r="J8" s="299"/>
      <c r="K8" s="299"/>
      <c r="L8" s="299"/>
      <c r="M8" s="299"/>
      <c r="N8" s="299">
        <v>10</v>
      </c>
      <c r="O8" s="325">
        <v>11</v>
      </c>
      <c r="P8" s="326">
        <v>12</v>
      </c>
      <c r="Q8" s="299"/>
      <c r="R8" s="299"/>
      <c r="S8" s="299"/>
      <c r="T8" s="327">
        <v>11</v>
      </c>
      <c r="U8" s="324"/>
    </row>
    <row r="9" spans="1:21" s="306" customFormat="1" ht="12.75" customHeight="1">
      <c r="A9" s="328"/>
      <c r="B9" s="329" t="s">
        <v>1110</v>
      </c>
      <c r="C9" s="328"/>
      <c r="D9" s="328" t="s">
        <v>29</v>
      </c>
      <c r="E9" s="328" t="s">
        <v>1111</v>
      </c>
      <c r="F9" s="328"/>
      <c r="G9" s="328"/>
      <c r="H9" s="328"/>
      <c r="I9" s="330">
        <f>I10+I40+I44+I49+I54+I63+I65</f>
        <v>0</v>
      </c>
      <c r="J9" s="328"/>
      <c r="K9" s="331">
        <f>K10+K40+K44+K49+K54+K63</f>
        <v>38.898074999999999</v>
      </c>
      <c r="L9" s="328"/>
      <c r="M9" s="331">
        <f>M10+M40+M44+M49+M54+M63</f>
        <v>8.9631360000000004</v>
      </c>
      <c r="N9" s="328"/>
      <c r="P9" s="303" t="s">
        <v>1112</v>
      </c>
    </row>
    <row r="10" spans="1:21" s="306" customFormat="1" ht="12.75" customHeight="1">
      <c r="B10" s="307" t="s">
        <v>1110</v>
      </c>
      <c r="D10" s="308" t="s">
        <v>35</v>
      </c>
      <c r="E10" s="308" t="s">
        <v>56</v>
      </c>
      <c r="I10" s="309">
        <f>I11+SUM(I12:I33)+I36</f>
        <v>0</v>
      </c>
      <c r="K10" s="310">
        <f>K11+SUM(K12:K33)+K36</f>
        <v>36.033555</v>
      </c>
      <c r="M10" s="310">
        <f>M11+SUM(M12:M33)+M36</f>
        <v>0</v>
      </c>
      <c r="P10" s="308" t="s">
        <v>35</v>
      </c>
    </row>
    <row r="11" spans="1:21" s="340" customFormat="1" ht="13.5" customHeight="1">
      <c r="A11" s="332" t="s">
        <v>35</v>
      </c>
      <c r="B11" s="332" t="s">
        <v>1113</v>
      </c>
      <c r="C11" s="332" t="s">
        <v>1114</v>
      </c>
      <c r="D11" s="333" t="s">
        <v>1115</v>
      </c>
      <c r="E11" s="334" t="s">
        <v>1116</v>
      </c>
      <c r="F11" s="332" t="s">
        <v>49</v>
      </c>
      <c r="G11" s="335">
        <v>8</v>
      </c>
      <c r="H11" s="336"/>
      <c r="I11" s="336">
        <f>ROUND(G11*H11,2)</f>
        <v>0</v>
      </c>
      <c r="J11" s="337">
        <v>1.269E-2</v>
      </c>
      <c r="K11" s="335">
        <f>G11*J11</f>
        <v>0.10152</v>
      </c>
      <c r="L11" s="337">
        <v>0</v>
      </c>
      <c r="M11" s="335">
        <f>G11*L11</f>
        <v>0</v>
      </c>
      <c r="N11" s="338">
        <v>21</v>
      </c>
      <c r="O11" s="339">
        <v>4</v>
      </c>
      <c r="P11" s="340" t="s">
        <v>1117</v>
      </c>
    </row>
    <row r="12" spans="1:21" s="340" customFormat="1" ht="13.5" customHeight="1">
      <c r="A12" s="332" t="s">
        <v>1117</v>
      </c>
      <c r="B12" s="332" t="s">
        <v>1113</v>
      </c>
      <c r="C12" s="332" t="s">
        <v>1114</v>
      </c>
      <c r="D12" s="333" t="s">
        <v>1118</v>
      </c>
      <c r="E12" s="334" t="s">
        <v>1119</v>
      </c>
      <c r="F12" s="332" t="s">
        <v>49</v>
      </c>
      <c r="G12" s="335">
        <v>6</v>
      </c>
      <c r="H12" s="336"/>
      <c r="I12" s="336">
        <f>ROUND(G12*H12,2)</f>
        <v>0</v>
      </c>
      <c r="J12" s="337">
        <v>6.053E-2</v>
      </c>
      <c r="K12" s="335">
        <f>G12*J12</f>
        <v>0.36318</v>
      </c>
      <c r="L12" s="337">
        <v>0</v>
      </c>
      <c r="M12" s="335">
        <f>G12*L12</f>
        <v>0</v>
      </c>
      <c r="N12" s="338">
        <v>21</v>
      </c>
      <c r="O12" s="339">
        <v>4</v>
      </c>
      <c r="P12" s="340" t="s">
        <v>1117</v>
      </c>
    </row>
    <row r="13" spans="1:21" s="340" customFormat="1" ht="13.5" customHeight="1">
      <c r="A13" s="332" t="s">
        <v>38</v>
      </c>
      <c r="B13" s="332" t="s">
        <v>1113</v>
      </c>
      <c r="C13" s="332" t="s">
        <v>1114</v>
      </c>
      <c r="D13" s="333" t="s">
        <v>1120</v>
      </c>
      <c r="E13" s="334" t="s">
        <v>1121</v>
      </c>
      <c r="F13" s="332" t="s">
        <v>44</v>
      </c>
      <c r="G13" s="335">
        <v>11.4</v>
      </c>
      <c r="H13" s="336"/>
      <c r="I13" s="336">
        <f>ROUND(G13*H13,2)</f>
        <v>0</v>
      </c>
      <c r="J13" s="337">
        <v>0</v>
      </c>
      <c r="K13" s="335">
        <f>G13*J13</f>
        <v>0</v>
      </c>
      <c r="L13" s="337">
        <v>0</v>
      </c>
      <c r="M13" s="335">
        <f>G13*L13</f>
        <v>0</v>
      </c>
      <c r="N13" s="338">
        <v>21</v>
      </c>
      <c r="O13" s="339">
        <v>4</v>
      </c>
      <c r="P13" s="340" t="s">
        <v>1117</v>
      </c>
    </row>
    <row r="14" spans="1:21" s="340" customFormat="1" ht="15.75" customHeight="1">
      <c r="D14" s="341"/>
      <c r="E14" s="342" t="s">
        <v>1122</v>
      </c>
      <c r="G14" s="343">
        <v>11.4</v>
      </c>
      <c r="P14" s="341" t="s">
        <v>1117</v>
      </c>
      <c r="Q14" s="341" t="s">
        <v>1117</v>
      </c>
      <c r="R14" s="341" t="s">
        <v>1123</v>
      </c>
      <c r="S14" s="341" t="s">
        <v>35</v>
      </c>
    </row>
    <row r="15" spans="1:21" s="340" customFormat="1" ht="13.5" customHeight="1">
      <c r="A15" s="332" t="s">
        <v>1124</v>
      </c>
      <c r="B15" s="332" t="s">
        <v>1113</v>
      </c>
      <c r="C15" s="332" t="s">
        <v>1114</v>
      </c>
      <c r="D15" s="333" t="s">
        <v>1125</v>
      </c>
      <c r="E15" s="334" t="s">
        <v>1126</v>
      </c>
      <c r="F15" s="332" t="s">
        <v>44</v>
      </c>
      <c r="G15" s="335">
        <v>6.84</v>
      </c>
      <c r="H15" s="336"/>
      <c r="I15" s="336">
        <f>ROUND(G15*H15,2)</f>
        <v>0</v>
      </c>
      <c r="J15" s="337">
        <v>0</v>
      </c>
      <c r="K15" s="335">
        <f>G15*J15</f>
        <v>0</v>
      </c>
      <c r="L15" s="337">
        <v>0</v>
      </c>
      <c r="M15" s="335">
        <f>G15*L15</f>
        <v>0</v>
      </c>
      <c r="N15" s="338">
        <v>21</v>
      </c>
      <c r="O15" s="339">
        <v>4</v>
      </c>
      <c r="P15" s="340" t="s">
        <v>1117</v>
      </c>
    </row>
    <row r="16" spans="1:21" s="340" customFormat="1" ht="15.75" customHeight="1">
      <c r="D16" s="341"/>
      <c r="E16" s="342" t="s">
        <v>1127</v>
      </c>
      <c r="G16" s="343">
        <v>6.84</v>
      </c>
      <c r="P16" s="341" t="s">
        <v>1117</v>
      </c>
      <c r="Q16" s="341" t="s">
        <v>1117</v>
      </c>
      <c r="R16" s="341" t="s">
        <v>1123</v>
      </c>
      <c r="S16" s="341" t="s">
        <v>35</v>
      </c>
    </row>
    <row r="17" spans="1:19" s="340" customFormat="1" ht="13.5" customHeight="1">
      <c r="A17" s="344" t="s">
        <v>109</v>
      </c>
      <c r="B17" s="344" t="s">
        <v>1128</v>
      </c>
      <c r="C17" s="344" t="s">
        <v>1129</v>
      </c>
      <c r="D17" s="345" t="s">
        <v>1130</v>
      </c>
      <c r="E17" s="346" t="s">
        <v>1131</v>
      </c>
      <c r="F17" s="344" t="s">
        <v>47</v>
      </c>
      <c r="G17" s="347">
        <v>10.944000000000001</v>
      </c>
      <c r="H17" s="348"/>
      <c r="I17" s="348">
        <f>ROUND(G17*H17,2)</f>
        <v>0</v>
      </c>
      <c r="J17" s="349">
        <v>1</v>
      </c>
      <c r="K17" s="347">
        <f>G17*J17</f>
        <v>10.944000000000001</v>
      </c>
      <c r="L17" s="349">
        <v>0</v>
      </c>
      <c r="M17" s="347">
        <f>G17*L17</f>
        <v>0</v>
      </c>
      <c r="N17" s="350">
        <v>21</v>
      </c>
      <c r="O17" s="351">
        <v>8</v>
      </c>
      <c r="P17" s="352" t="s">
        <v>1117</v>
      </c>
    </row>
    <row r="18" spans="1:19" s="340" customFormat="1" ht="15.75" customHeight="1">
      <c r="D18" s="341"/>
      <c r="E18" s="342" t="s">
        <v>1132</v>
      </c>
      <c r="G18" s="343">
        <v>10.944000000000001</v>
      </c>
      <c r="P18" s="341" t="s">
        <v>1117</v>
      </c>
      <c r="Q18" s="341" t="s">
        <v>1117</v>
      </c>
      <c r="R18" s="341" t="s">
        <v>1123</v>
      </c>
      <c r="S18" s="341" t="s">
        <v>35</v>
      </c>
    </row>
    <row r="19" spans="1:19" s="340" customFormat="1" ht="24" customHeight="1">
      <c r="A19" s="332" t="s">
        <v>1133</v>
      </c>
      <c r="B19" s="332" t="s">
        <v>1113</v>
      </c>
      <c r="C19" s="332" t="s">
        <v>1114</v>
      </c>
      <c r="D19" s="333" t="s">
        <v>1134</v>
      </c>
      <c r="E19" s="334" t="s">
        <v>1135</v>
      </c>
      <c r="F19" s="332" t="s">
        <v>44</v>
      </c>
      <c r="G19" s="335">
        <v>28.738</v>
      </c>
      <c r="H19" s="336"/>
      <c r="I19" s="336">
        <f>ROUND(G19*H19,2)</f>
        <v>0</v>
      </c>
      <c r="J19" s="337">
        <v>0</v>
      </c>
      <c r="K19" s="335">
        <f>G19*J19</f>
        <v>0</v>
      </c>
      <c r="L19" s="337">
        <v>0</v>
      </c>
      <c r="M19" s="335">
        <f>G19*L19</f>
        <v>0</v>
      </c>
      <c r="N19" s="338">
        <v>21</v>
      </c>
      <c r="O19" s="339">
        <v>4</v>
      </c>
      <c r="P19" s="340" t="s">
        <v>1117</v>
      </c>
    </row>
    <row r="20" spans="1:19" s="340" customFormat="1" ht="15.75" customHeight="1">
      <c r="D20" s="341"/>
      <c r="E20" s="342" t="s">
        <v>1136</v>
      </c>
      <c r="G20" s="343">
        <v>28.738</v>
      </c>
      <c r="P20" s="341" t="s">
        <v>1117</v>
      </c>
      <c r="Q20" s="341" t="s">
        <v>1117</v>
      </c>
      <c r="R20" s="341" t="s">
        <v>1123</v>
      </c>
      <c r="S20" s="341" t="s">
        <v>35</v>
      </c>
    </row>
    <row r="21" spans="1:19" s="340" customFormat="1" ht="24" customHeight="1">
      <c r="A21" s="332" t="s">
        <v>1137</v>
      </c>
      <c r="B21" s="332" t="s">
        <v>1113</v>
      </c>
      <c r="C21" s="332" t="s">
        <v>1114</v>
      </c>
      <c r="D21" s="333" t="s">
        <v>1138</v>
      </c>
      <c r="E21" s="334" t="s">
        <v>1139</v>
      </c>
      <c r="F21" s="332" t="s">
        <v>44</v>
      </c>
      <c r="G21" s="335">
        <v>28.738</v>
      </c>
      <c r="H21" s="336"/>
      <c r="I21" s="336">
        <f>ROUND(G21*H21,2)</f>
        <v>0</v>
      </c>
      <c r="J21" s="337">
        <v>0</v>
      </c>
      <c r="K21" s="335">
        <f>G21*J21</f>
        <v>0</v>
      </c>
      <c r="L21" s="337">
        <v>0</v>
      </c>
      <c r="M21" s="335">
        <f>G21*L21</f>
        <v>0</v>
      </c>
      <c r="N21" s="338">
        <v>21</v>
      </c>
      <c r="O21" s="339">
        <v>4</v>
      </c>
      <c r="P21" s="340" t="s">
        <v>1117</v>
      </c>
    </row>
    <row r="22" spans="1:19" s="340" customFormat="1" ht="15.75" customHeight="1">
      <c r="D22" s="341"/>
      <c r="E22" s="342" t="s">
        <v>1136</v>
      </c>
      <c r="G22" s="343">
        <v>28.738</v>
      </c>
      <c r="P22" s="341" t="s">
        <v>1117</v>
      </c>
      <c r="Q22" s="341" t="s">
        <v>1117</v>
      </c>
      <c r="R22" s="341" t="s">
        <v>1123</v>
      </c>
      <c r="S22" s="341" t="s">
        <v>35</v>
      </c>
    </row>
    <row r="23" spans="1:19" s="340" customFormat="1" ht="13.5" customHeight="1">
      <c r="A23" s="332" t="s">
        <v>1140</v>
      </c>
      <c r="B23" s="332" t="s">
        <v>1113</v>
      </c>
      <c r="C23" s="332" t="s">
        <v>1114</v>
      </c>
      <c r="D23" s="333" t="s">
        <v>1141</v>
      </c>
      <c r="E23" s="334" t="s">
        <v>1142</v>
      </c>
      <c r="F23" s="332" t="s">
        <v>44</v>
      </c>
      <c r="G23" s="335">
        <v>57.475999999999999</v>
      </c>
      <c r="H23" s="336"/>
      <c r="I23" s="336">
        <f>ROUND(G23*H23,2)</f>
        <v>0</v>
      </c>
      <c r="J23" s="337">
        <v>0</v>
      </c>
      <c r="K23" s="335">
        <f>G23*J23</f>
        <v>0</v>
      </c>
      <c r="L23" s="337">
        <v>0</v>
      </c>
      <c r="M23" s="335">
        <f>G23*L23</f>
        <v>0</v>
      </c>
      <c r="N23" s="338">
        <v>21</v>
      </c>
      <c r="O23" s="339">
        <v>4</v>
      </c>
      <c r="P23" s="340" t="s">
        <v>1117</v>
      </c>
    </row>
    <row r="24" spans="1:19" s="340" customFormat="1" ht="15.75" customHeight="1">
      <c r="D24" s="341"/>
      <c r="E24" s="342" t="s">
        <v>1143</v>
      </c>
      <c r="G24" s="343">
        <v>57.475999999999999</v>
      </c>
      <c r="P24" s="341" t="s">
        <v>1117</v>
      </c>
      <c r="Q24" s="341" t="s">
        <v>1117</v>
      </c>
      <c r="R24" s="341" t="s">
        <v>1123</v>
      </c>
      <c r="S24" s="341" t="s">
        <v>35</v>
      </c>
    </row>
    <row r="25" spans="1:19" s="340" customFormat="1" ht="13.5" customHeight="1">
      <c r="A25" s="332" t="s">
        <v>1144</v>
      </c>
      <c r="B25" s="332" t="s">
        <v>1113</v>
      </c>
      <c r="C25" s="332" t="s">
        <v>1114</v>
      </c>
      <c r="D25" s="333" t="s">
        <v>1145</v>
      </c>
      <c r="E25" s="334" t="s">
        <v>1146</v>
      </c>
      <c r="F25" s="332" t="s">
        <v>44</v>
      </c>
      <c r="G25" s="335">
        <v>6.84</v>
      </c>
      <c r="H25" s="336"/>
      <c r="I25" s="336">
        <f>ROUND(G25*H25,2)</f>
        <v>0</v>
      </c>
      <c r="J25" s="337">
        <v>0</v>
      </c>
      <c r="K25" s="335">
        <f>G25*J25</f>
        <v>0</v>
      </c>
      <c r="L25" s="337">
        <v>0</v>
      </c>
      <c r="M25" s="335">
        <f>G25*L25</f>
        <v>0</v>
      </c>
      <c r="N25" s="338">
        <v>21</v>
      </c>
      <c r="O25" s="339">
        <v>4</v>
      </c>
      <c r="P25" s="340" t="s">
        <v>1117</v>
      </c>
    </row>
    <row r="26" spans="1:19" s="340" customFormat="1" ht="15.75" customHeight="1">
      <c r="D26" s="341"/>
      <c r="E26" s="342" t="s">
        <v>1127</v>
      </c>
      <c r="G26" s="343">
        <v>6.84</v>
      </c>
      <c r="P26" s="341" t="s">
        <v>1117</v>
      </c>
      <c r="Q26" s="341" t="s">
        <v>1117</v>
      </c>
      <c r="R26" s="341" t="s">
        <v>1123</v>
      </c>
      <c r="S26" s="341" t="s">
        <v>35</v>
      </c>
    </row>
    <row r="27" spans="1:19" s="340" customFormat="1" ht="24" customHeight="1">
      <c r="A27" s="332" t="s">
        <v>1147</v>
      </c>
      <c r="B27" s="332" t="s">
        <v>1113</v>
      </c>
      <c r="C27" s="332" t="s">
        <v>1114</v>
      </c>
      <c r="D27" s="333" t="s">
        <v>1148</v>
      </c>
      <c r="E27" s="334" t="s">
        <v>1149</v>
      </c>
      <c r="F27" s="332" t="s">
        <v>44</v>
      </c>
      <c r="G27" s="335">
        <v>13.68</v>
      </c>
      <c r="H27" s="336"/>
      <c r="I27" s="336">
        <f>ROUND(G27*H27,2)</f>
        <v>0</v>
      </c>
      <c r="J27" s="337">
        <v>0</v>
      </c>
      <c r="K27" s="335">
        <f>G27*J27</f>
        <v>0</v>
      </c>
      <c r="L27" s="337">
        <v>0</v>
      </c>
      <c r="M27" s="335">
        <f>G27*L27</f>
        <v>0</v>
      </c>
      <c r="N27" s="338">
        <v>21</v>
      </c>
      <c r="O27" s="339">
        <v>4</v>
      </c>
      <c r="P27" s="340" t="s">
        <v>1117</v>
      </c>
    </row>
    <row r="28" spans="1:19" s="340" customFormat="1" ht="15.75" customHeight="1">
      <c r="D28" s="341"/>
      <c r="E28" s="342" t="s">
        <v>1150</v>
      </c>
      <c r="G28" s="343">
        <v>13.68</v>
      </c>
      <c r="P28" s="341" t="s">
        <v>1117</v>
      </c>
      <c r="Q28" s="341" t="s">
        <v>1117</v>
      </c>
      <c r="R28" s="341" t="s">
        <v>1123</v>
      </c>
      <c r="S28" s="341" t="s">
        <v>35</v>
      </c>
    </row>
    <row r="29" spans="1:19" s="340" customFormat="1" ht="13.5" customHeight="1">
      <c r="A29" s="344" t="s">
        <v>1151</v>
      </c>
      <c r="B29" s="344" t="s">
        <v>1128</v>
      </c>
      <c r="C29" s="344" t="s">
        <v>1129</v>
      </c>
      <c r="D29" s="345" t="s">
        <v>1152</v>
      </c>
      <c r="E29" s="346" t="s">
        <v>1153</v>
      </c>
      <c r="F29" s="344" t="s">
        <v>47</v>
      </c>
      <c r="G29" s="347">
        <v>24.623999999999999</v>
      </c>
      <c r="H29" s="348"/>
      <c r="I29" s="348">
        <f>ROUND(G29*H29,2)</f>
        <v>0</v>
      </c>
      <c r="J29" s="349">
        <v>1</v>
      </c>
      <c r="K29" s="347">
        <f>G29*J29</f>
        <v>24.623999999999999</v>
      </c>
      <c r="L29" s="349">
        <v>0</v>
      </c>
      <c r="M29" s="347">
        <f>G29*L29</f>
        <v>0</v>
      </c>
      <c r="N29" s="350">
        <v>21</v>
      </c>
      <c r="O29" s="351">
        <v>8</v>
      </c>
      <c r="P29" s="352" t="s">
        <v>1117</v>
      </c>
    </row>
    <row r="30" spans="1:19" s="340" customFormat="1" ht="15.75" customHeight="1">
      <c r="D30" s="341"/>
      <c r="E30" s="342" t="s">
        <v>1154</v>
      </c>
      <c r="G30" s="343">
        <v>24.623999999999999</v>
      </c>
      <c r="P30" s="341" t="s">
        <v>1117</v>
      </c>
      <c r="Q30" s="341" t="s">
        <v>1117</v>
      </c>
      <c r="R30" s="341" t="s">
        <v>1123</v>
      </c>
      <c r="S30" s="341" t="s">
        <v>35</v>
      </c>
    </row>
    <row r="31" spans="1:19" s="340" customFormat="1" ht="13.5" customHeight="1">
      <c r="A31" s="332" t="s">
        <v>1155</v>
      </c>
      <c r="B31" s="332" t="s">
        <v>1113</v>
      </c>
      <c r="C31" s="332" t="s">
        <v>1114</v>
      </c>
      <c r="D31" s="333" t="s">
        <v>1156</v>
      </c>
      <c r="E31" s="334" t="s">
        <v>1157</v>
      </c>
      <c r="F31" s="332" t="s">
        <v>45</v>
      </c>
      <c r="G31" s="335">
        <v>57</v>
      </c>
      <c r="H31" s="336"/>
      <c r="I31" s="336">
        <f>ROUND(G31*H31,2)</f>
        <v>0</v>
      </c>
      <c r="J31" s="337">
        <v>0</v>
      </c>
      <c r="K31" s="335">
        <f>G31*J31</f>
        <v>0</v>
      </c>
      <c r="L31" s="337">
        <v>0</v>
      </c>
      <c r="M31" s="335">
        <f>G31*L31</f>
        <v>0</v>
      </c>
      <c r="N31" s="338">
        <v>21</v>
      </c>
      <c r="O31" s="339">
        <v>4</v>
      </c>
      <c r="P31" s="340" t="s">
        <v>1117</v>
      </c>
    </row>
    <row r="32" spans="1:19" s="340" customFormat="1" ht="15.75" customHeight="1">
      <c r="D32" s="341"/>
      <c r="E32" s="342" t="s">
        <v>1158</v>
      </c>
      <c r="G32" s="343">
        <v>57</v>
      </c>
      <c r="P32" s="341" t="s">
        <v>1117</v>
      </c>
      <c r="Q32" s="341" t="s">
        <v>1117</v>
      </c>
      <c r="R32" s="341" t="s">
        <v>1123</v>
      </c>
      <c r="S32" s="341" t="s">
        <v>35</v>
      </c>
    </row>
    <row r="33" spans="1:19" s="306" customFormat="1" ht="12.75" customHeight="1">
      <c r="B33" s="311" t="s">
        <v>1110</v>
      </c>
      <c r="D33" s="312" t="s">
        <v>1159</v>
      </c>
      <c r="E33" s="312" t="s">
        <v>1160</v>
      </c>
      <c r="I33" s="313">
        <f>SUM(I34:I35)</f>
        <v>0</v>
      </c>
      <c r="K33" s="314">
        <f>SUM(K34:K35)</f>
        <v>0</v>
      </c>
      <c r="M33" s="314">
        <f>SUM(M34:M35)</f>
        <v>0</v>
      </c>
      <c r="P33" s="312" t="s">
        <v>1117</v>
      </c>
    </row>
    <row r="34" spans="1:19" s="340" customFormat="1" ht="13.5" customHeight="1">
      <c r="A34" s="332" t="s">
        <v>1159</v>
      </c>
      <c r="B34" s="332" t="s">
        <v>1113</v>
      </c>
      <c r="C34" s="332" t="s">
        <v>1114</v>
      </c>
      <c r="D34" s="333" t="s">
        <v>1161</v>
      </c>
      <c r="E34" s="334" t="s">
        <v>1162</v>
      </c>
      <c r="F34" s="332" t="s">
        <v>44</v>
      </c>
      <c r="G34" s="335">
        <v>42.9</v>
      </c>
      <c r="H34" s="336"/>
      <c r="I34" s="336">
        <f>ROUND(G34*H34,2)</f>
        <v>0</v>
      </c>
      <c r="J34" s="337">
        <v>0</v>
      </c>
      <c r="K34" s="335">
        <f>G34*J34</f>
        <v>0</v>
      </c>
      <c r="L34" s="337">
        <v>0</v>
      </c>
      <c r="M34" s="335">
        <f>G34*L34</f>
        <v>0</v>
      </c>
      <c r="N34" s="338">
        <v>21</v>
      </c>
      <c r="O34" s="339">
        <v>4</v>
      </c>
      <c r="P34" s="340" t="s">
        <v>38</v>
      </c>
    </row>
    <row r="35" spans="1:19" s="340" customFormat="1" ht="15.75" customHeight="1">
      <c r="D35" s="341"/>
      <c r="E35" s="342" t="s">
        <v>1163</v>
      </c>
      <c r="G35" s="343">
        <v>42.9</v>
      </c>
      <c r="P35" s="341" t="s">
        <v>38</v>
      </c>
      <c r="Q35" s="341" t="s">
        <v>1117</v>
      </c>
      <c r="R35" s="341" t="s">
        <v>1123</v>
      </c>
      <c r="S35" s="341" t="s">
        <v>35</v>
      </c>
    </row>
    <row r="36" spans="1:19" s="306" customFormat="1" ht="12.75" customHeight="1">
      <c r="B36" s="311" t="s">
        <v>1110</v>
      </c>
      <c r="D36" s="312" t="s">
        <v>1164</v>
      </c>
      <c r="E36" s="312" t="s">
        <v>1165</v>
      </c>
      <c r="I36" s="313">
        <f>SUM(I37:I39)</f>
        <v>0</v>
      </c>
      <c r="K36" s="314">
        <f>SUM(K37:K39)</f>
        <v>8.5499999999999997E-4</v>
      </c>
      <c r="M36" s="314">
        <f>SUM(M37:M39)</f>
        <v>0</v>
      </c>
      <c r="P36" s="312" t="s">
        <v>1117</v>
      </c>
    </row>
    <row r="37" spans="1:19" s="340" customFormat="1" ht="24" customHeight="1">
      <c r="A37" s="332" t="s">
        <v>1166</v>
      </c>
      <c r="B37" s="332" t="s">
        <v>1113</v>
      </c>
      <c r="C37" s="332" t="s">
        <v>1167</v>
      </c>
      <c r="D37" s="333" t="s">
        <v>1168</v>
      </c>
      <c r="E37" s="334" t="s">
        <v>1169</v>
      </c>
      <c r="F37" s="332" t="s">
        <v>45</v>
      </c>
      <c r="G37" s="335">
        <v>57</v>
      </c>
      <c r="H37" s="336"/>
      <c r="I37" s="336">
        <f>ROUND(G37*H37,2)</f>
        <v>0</v>
      </c>
      <c r="J37" s="337">
        <v>0</v>
      </c>
      <c r="K37" s="335">
        <f>G37*J37</f>
        <v>0</v>
      </c>
      <c r="L37" s="337">
        <v>0</v>
      </c>
      <c r="M37" s="335">
        <f>G37*L37</f>
        <v>0</v>
      </c>
      <c r="N37" s="338">
        <v>21</v>
      </c>
      <c r="O37" s="339">
        <v>4</v>
      </c>
      <c r="P37" s="340" t="s">
        <v>38</v>
      </c>
    </row>
    <row r="38" spans="1:19" s="340" customFormat="1" ht="15.75" customHeight="1">
      <c r="D38" s="341"/>
      <c r="E38" s="342" t="s">
        <v>1170</v>
      </c>
      <c r="G38" s="343">
        <v>57</v>
      </c>
      <c r="P38" s="341" t="s">
        <v>38</v>
      </c>
      <c r="Q38" s="341" t="s">
        <v>1117</v>
      </c>
      <c r="R38" s="341" t="s">
        <v>1123</v>
      </c>
      <c r="S38" s="341" t="s">
        <v>35</v>
      </c>
    </row>
    <row r="39" spans="1:19" s="340" customFormat="1" ht="13.5" customHeight="1">
      <c r="A39" s="344" t="s">
        <v>1171</v>
      </c>
      <c r="B39" s="344" t="s">
        <v>1128</v>
      </c>
      <c r="C39" s="344" t="s">
        <v>1129</v>
      </c>
      <c r="D39" s="345" t="s">
        <v>1172</v>
      </c>
      <c r="E39" s="346" t="s">
        <v>1173</v>
      </c>
      <c r="F39" s="344" t="s">
        <v>92</v>
      </c>
      <c r="G39" s="347">
        <v>0.85499999999999998</v>
      </c>
      <c r="H39" s="348"/>
      <c r="I39" s="348">
        <f>ROUND(G39*H39,2)</f>
        <v>0</v>
      </c>
      <c r="J39" s="349">
        <v>1E-3</v>
      </c>
      <c r="K39" s="347">
        <f>G39*J39</f>
        <v>8.5499999999999997E-4</v>
      </c>
      <c r="L39" s="349">
        <v>0</v>
      </c>
      <c r="M39" s="347">
        <f>G39*L39</f>
        <v>0</v>
      </c>
      <c r="N39" s="350">
        <v>21</v>
      </c>
      <c r="O39" s="351">
        <v>8</v>
      </c>
      <c r="P39" s="352" t="s">
        <v>38</v>
      </c>
    </row>
    <row r="40" spans="1:19" s="306" customFormat="1" ht="12.75" customHeight="1">
      <c r="B40" s="307" t="s">
        <v>1110</v>
      </c>
      <c r="D40" s="308" t="s">
        <v>38</v>
      </c>
      <c r="E40" s="308" t="s">
        <v>39</v>
      </c>
      <c r="I40" s="309">
        <f>I41</f>
        <v>0</v>
      </c>
      <c r="K40" s="310">
        <f>K41</f>
        <v>0.27035999999999999</v>
      </c>
      <c r="M40" s="310">
        <f>M41</f>
        <v>0</v>
      </c>
      <c r="P40" s="308" t="s">
        <v>35</v>
      </c>
    </row>
    <row r="41" spans="1:19" s="306" customFormat="1" ht="12.75" customHeight="1">
      <c r="B41" s="311" t="s">
        <v>1110</v>
      </c>
      <c r="D41" s="312" t="s">
        <v>1174</v>
      </c>
      <c r="E41" s="312" t="s">
        <v>1175</v>
      </c>
      <c r="I41" s="313">
        <f>SUM(I42:I43)</f>
        <v>0</v>
      </c>
      <c r="K41" s="314">
        <f>SUM(K42:K43)</f>
        <v>0.27035999999999999</v>
      </c>
      <c r="M41" s="314">
        <f>SUM(M42:M43)</f>
        <v>0</v>
      </c>
      <c r="P41" s="312" t="s">
        <v>1117</v>
      </c>
    </row>
    <row r="42" spans="1:19" s="340" customFormat="1" ht="13.5" customHeight="1">
      <c r="A42" s="332" t="s">
        <v>1176</v>
      </c>
      <c r="B42" s="332" t="s">
        <v>1113</v>
      </c>
      <c r="C42" s="332" t="s">
        <v>1177</v>
      </c>
      <c r="D42" s="333" t="s">
        <v>1178</v>
      </c>
      <c r="E42" s="334" t="s">
        <v>1179</v>
      </c>
      <c r="F42" s="332" t="s">
        <v>44</v>
      </c>
      <c r="G42" s="335">
        <v>0.14399999999999999</v>
      </c>
      <c r="H42" s="336"/>
      <c r="I42" s="336">
        <f>ROUND(G42*H42,2)</f>
        <v>0</v>
      </c>
      <c r="J42" s="337">
        <v>1.8774999999999999</v>
      </c>
      <c r="K42" s="335">
        <f>G42*J42</f>
        <v>0.27035999999999999</v>
      </c>
      <c r="L42" s="337">
        <v>0</v>
      </c>
      <c r="M42" s="335">
        <f>G42*L42</f>
        <v>0</v>
      </c>
      <c r="N42" s="338">
        <v>21</v>
      </c>
      <c r="O42" s="339">
        <v>4</v>
      </c>
      <c r="P42" s="340" t="s">
        <v>38</v>
      </c>
    </row>
    <row r="43" spans="1:19" s="340" customFormat="1" ht="15.75" customHeight="1">
      <c r="D43" s="341"/>
      <c r="E43" s="342" t="s">
        <v>1180</v>
      </c>
      <c r="G43" s="343">
        <v>0.14399999999999999</v>
      </c>
      <c r="P43" s="341" t="s">
        <v>38</v>
      </c>
      <c r="Q43" s="341" t="s">
        <v>1117</v>
      </c>
      <c r="R43" s="341" t="s">
        <v>1123</v>
      </c>
      <c r="S43" s="341" t="s">
        <v>35</v>
      </c>
    </row>
    <row r="44" spans="1:19" s="306" customFormat="1" ht="12.75" customHeight="1">
      <c r="B44" s="307" t="s">
        <v>1110</v>
      </c>
      <c r="D44" s="308" t="s">
        <v>1133</v>
      </c>
      <c r="E44" s="308" t="s">
        <v>1181</v>
      </c>
      <c r="I44" s="309">
        <f>SUM(I45:I48)</f>
        <v>0</v>
      </c>
      <c r="K44" s="310">
        <f>SUM(K45:K48)</f>
        <v>2.59416</v>
      </c>
      <c r="M44" s="310">
        <f>SUM(M45:M48)</f>
        <v>0</v>
      </c>
      <c r="P44" s="308" t="s">
        <v>35</v>
      </c>
    </row>
    <row r="45" spans="1:19" s="340" customFormat="1" ht="13.5" customHeight="1">
      <c r="A45" s="332" t="s">
        <v>1182</v>
      </c>
      <c r="B45" s="332" t="s">
        <v>1113</v>
      </c>
      <c r="C45" s="332" t="s">
        <v>1177</v>
      </c>
      <c r="D45" s="333" t="s">
        <v>1183</v>
      </c>
      <c r="E45" s="334" t="s">
        <v>1184</v>
      </c>
      <c r="F45" s="332" t="s">
        <v>46</v>
      </c>
      <c r="G45" s="335">
        <v>1</v>
      </c>
      <c r="H45" s="336"/>
      <c r="I45" s="336">
        <f>ROUND(G45*H45,2)</f>
        <v>0</v>
      </c>
      <c r="J45" s="337">
        <v>4.7399999999999998E-2</v>
      </c>
      <c r="K45" s="335">
        <f>G45*J45</f>
        <v>4.7399999999999998E-2</v>
      </c>
      <c r="L45" s="337">
        <v>0</v>
      </c>
      <c r="M45" s="335">
        <f>G45*L45</f>
        <v>0</v>
      </c>
      <c r="N45" s="338">
        <v>21</v>
      </c>
      <c r="O45" s="339">
        <v>4</v>
      </c>
      <c r="P45" s="340" t="s">
        <v>1117</v>
      </c>
    </row>
    <row r="46" spans="1:19" s="340" customFormat="1" ht="15.75" customHeight="1">
      <c r="D46" s="341"/>
      <c r="E46" s="342" t="s">
        <v>1185</v>
      </c>
      <c r="G46" s="343">
        <v>1</v>
      </c>
      <c r="P46" s="341" t="s">
        <v>1117</v>
      </c>
      <c r="Q46" s="341" t="s">
        <v>1117</v>
      </c>
      <c r="R46" s="341" t="s">
        <v>1123</v>
      </c>
      <c r="S46" s="341" t="s">
        <v>35</v>
      </c>
    </row>
    <row r="47" spans="1:19" s="340" customFormat="1" ht="13.5" customHeight="1">
      <c r="A47" s="332" t="s">
        <v>1164</v>
      </c>
      <c r="B47" s="332" t="s">
        <v>1113</v>
      </c>
      <c r="C47" s="332" t="s">
        <v>1186</v>
      </c>
      <c r="D47" s="333" t="s">
        <v>1187</v>
      </c>
      <c r="E47" s="334" t="s">
        <v>1188</v>
      </c>
      <c r="F47" s="332" t="s">
        <v>45</v>
      </c>
      <c r="G47" s="335">
        <v>22.8</v>
      </c>
      <c r="H47" s="336"/>
      <c r="I47" s="336">
        <f>ROUND(G47*H47,2)</f>
        <v>0</v>
      </c>
      <c r="J47" s="337">
        <v>0.11169999999999999</v>
      </c>
      <c r="K47" s="335">
        <f>G47*J47</f>
        <v>2.5467599999999999</v>
      </c>
      <c r="L47" s="337">
        <v>0</v>
      </c>
      <c r="M47" s="335">
        <f>G47*L47</f>
        <v>0</v>
      </c>
      <c r="N47" s="338">
        <v>21</v>
      </c>
      <c r="O47" s="339">
        <v>4</v>
      </c>
      <c r="P47" s="340" t="s">
        <v>1117</v>
      </c>
    </row>
    <row r="48" spans="1:19" s="340" customFormat="1" ht="15.75" customHeight="1">
      <c r="D48" s="341"/>
      <c r="E48" s="342" t="s">
        <v>1189</v>
      </c>
      <c r="G48" s="343">
        <v>22.8</v>
      </c>
      <c r="P48" s="341" t="s">
        <v>1117</v>
      </c>
      <c r="Q48" s="341" t="s">
        <v>1117</v>
      </c>
      <c r="R48" s="341" t="s">
        <v>1123</v>
      </c>
      <c r="S48" s="341" t="s">
        <v>35</v>
      </c>
    </row>
    <row r="49" spans="1:19" s="306" customFormat="1" ht="12.75" customHeight="1">
      <c r="B49" s="307" t="s">
        <v>1110</v>
      </c>
      <c r="D49" s="308" t="s">
        <v>1144</v>
      </c>
      <c r="E49" s="308" t="s">
        <v>1190</v>
      </c>
      <c r="I49" s="309">
        <f>SUM(I50:I53)</f>
        <v>0</v>
      </c>
      <c r="K49" s="310">
        <f>SUM(K50:K53)</f>
        <v>0</v>
      </c>
      <c r="M49" s="310">
        <f>SUM(M50:M53)</f>
        <v>8.9631360000000004</v>
      </c>
      <c r="P49" s="308" t="s">
        <v>35</v>
      </c>
    </row>
    <row r="50" spans="1:19" s="340" customFormat="1" ht="21.75" customHeight="1">
      <c r="A50" s="332" t="s">
        <v>1191</v>
      </c>
      <c r="B50" s="332" t="s">
        <v>1113</v>
      </c>
      <c r="C50" s="332" t="s">
        <v>1186</v>
      </c>
      <c r="D50" s="333"/>
      <c r="E50" s="334" t="s">
        <v>1193</v>
      </c>
      <c r="F50" s="332" t="s">
        <v>45</v>
      </c>
      <c r="G50" s="335">
        <v>22.8</v>
      </c>
      <c r="H50" s="336"/>
      <c r="I50" s="336">
        <f>ROUND(G50*H50,2)</f>
        <v>0</v>
      </c>
      <c r="J50" s="337">
        <v>0</v>
      </c>
      <c r="K50" s="335">
        <f>G50*J50</f>
        <v>0</v>
      </c>
      <c r="L50" s="337">
        <v>0</v>
      </c>
      <c r="M50" s="335">
        <f>G50*L50</f>
        <v>0</v>
      </c>
      <c r="N50" s="338">
        <v>21</v>
      </c>
      <c r="O50" s="339">
        <v>4</v>
      </c>
      <c r="P50" s="340" t="s">
        <v>1117</v>
      </c>
    </row>
    <row r="51" spans="1:19" s="340" customFormat="1" ht="15.75" customHeight="1">
      <c r="D51" s="341"/>
      <c r="E51" s="342" t="s">
        <v>1194</v>
      </c>
      <c r="G51" s="343">
        <v>22.8</v>
      </c>
      <c r="P51" s="341" t="s">
        <v>1117</v>
      </c>
      <c r="Q51" s="341" t="s">
        <v>1117</v>
      </c>
      <c r="R51" s="341" t="s">
        <v>1123</v>
      </c>
      <c r="S51" s="341" t="s">
        <v>35</v>
      </c>
    </row>
    <row r="52" spans="1:19" s="340" customFormat="1" ht="13.5" customHeight="1">
      <c r="A52" s="332" t="s">
        <v>1195</v>
      </c>
      <c r="B52" s="332" t="s">
        <v>1113</v>
      </c>
      <c r="C52" s="332" t="s">
        <v>1196</v>
      </c>
      <c r="D52" s="333" t="s">
        <v>1197</v>
      </c>
      <c r="E52" s="334" t="s">
        <v>1198</v>
      </c>
      <c r="F52" s="332" t="s">
        <v>44</v>
      </c>
      <c r="G52" s="335">
        <v>5.4720000000000004</v>
      </c>
      <c r="H52" s="336"/>
      <c r="I52" s="336">
        <f>ROUND(G52*H52,2)</f>
        <v>0</v>
      </c>
      <c r="J52" s="337">
        <v>0</v>
      </c>
      <c r="K52" s="335">
        <f>G52*J52</f>
        <v>0</v>
      </c>
      <c r="L52" s="337">
        <v>1.6379999999999999</v>
      </c>
      <c r="M52" s="335">
        <f>G52*L52</f>
        <v>8.9631360000000004</v>
      </c>
      <c r="N52" s="338">
        <v>21</v>
      </c>
      <c r="O52" s="339">
        <v>4</v>
      </c>
      <c r="P52" s="340" t="s">
        <v>1117</v>
      </c>
    </row>
    <row r="53" spans="1:19" s="340" customFormat="1" ht="15.75" customHeight="1">
      <c r="D53" s="341"/>
      <c r="E53" s="342" t="s">
        <v>1199</v>
      </c>
      <c r="G53" s="343">
        <v>5.4720000000000004</v>
      </c>
      <c r="P53" s="341" t="s">
        <v>1117</v>
      </c>
      <c r="Q53" s="341" t="s">
        <v>1117</v>
      </c>
      <c r="R53" s="341" t="s">
        <v>1123</v>
      </c>
      <c r="S53" s="341" t="s">
        <v>35</v>
      </c>
    </row>
    <row r="54" spans="1:19" s="306" customFormat="1" ht="12.75" customHeight="1">
      <c r="B54" s="307" t="s">
        <v>1110</v>
      </c>
      <c r="D54" s="308" t="s">
        <v>1200</v>
      </c>
      <c r="E54" s="308" t="s">
        <v>1201</v>
      </c>
      <c r="I54" s="309">
        <f>SUM(I55:I62)</f>
        <v>0</v>
      </c>
      <c r="K54" s="310">
        <f>SUM(K55:K62)</f>
        <v>0</v>
      </c>
      <c r="M54" s="310">
        <f>SUM(M55:M62)</f>
        <v>0</v>
      </c>
      <c r="P54" s="308" t="s">
        <v>35</v>
      </c>
    </row>
    <row r="55" spans="1:19" s="340" customFormat="1" ht="24" customHeight="1">
      <c r="A55" s="332" t="s">
        <v>1202</v>
      </c>
      <c r="B55" s="332" t="s">
        <v>1113</v>
      </c>
      <c r="C55" s="332" t="s">
        <v>1203</v>
      </c>
      <c r="D55" s="333" t="s">
        <v>1204</v>
      </c>
      <c r="E55" s="334" t="s">
        <v>1205</v>
      </c>
      <c r="F55" s="332" t="s">
        <v>47</v>
      </c>
      <c r="G55" s="335">
        <v>8.9629999999999992</v>
      </c>
      <c r="H55" s="336"/>
      <c r="I55" s="336">
        <f>ROUND(G55*H55,2)</f>
        <v>0</v>
      </c>
      <c r="J55" s="337">
        <v>0</v>
      </c>
      <c r="K55" s="335">
        <f>G55*J55</f>
        <v>0</v>
      </c>
      <c r="L55" s="337">
        <v>0</v>
      </c>
      <c r="M55" s="335">
        <f>G55*L55</f>
        <v>0</v>
      </c>
      <c r="N55" s="338">
        <v>21</v>
      </c>
      <c r="O55" s="339">
        <v>4</v>
      </c>
      <c r="P55" s="340" t="s">
        <v>1117</v>
      </c>
    </row>
    <row r="56" spans="1:19" s="340" customFormat="1" ht="15.75" customHeight="1">
      <c r="D56" s="341"/>
      <c r="E56" s="342" t="s">
        <v>1206</v>
      </c>
      <c r="G56" s="343">
        <v>8.9629999999999992</v>
      </c>
      <c r="P56" s="341" t="s">
        <v>1117</v>
      </c>
      <c r="Q56" s="341" t="s">
        <v>1117</v>
      </c>
      <c r="R56" s="341" t="s">
        <v>1123</v>
      </c>
      <c r="S56" s="341" t="s">
        <v>35</v>
      </c>
    </row>
    <row r="57" spans="1:19" s="340" customFormat="1" ht="13.5" customHeight="1">
      <c r="A57" s="332" t="s">
        <v>1207</v>
      </c>
      <c r="B57" s="332" t="s">
        <v>1113</v>
      </c>
      <c r="C57" s="332" t="s">
        <v>1203</v>
      </c>
      <c r="D57" s="333" t="s">
        <v>1208</v>
      </c>
      <c r="E57" s="334" t="s">
        <v>1209</v>
      </c>
      <c r="F57" s="332" t="s">
        <v>47</v>
      </c>
      <c r="G57" s="335">
        <v>8.9629999999999992</v>
      </c>
      <c r="H57" s="336"/>
      <c r="I57" s="336">
        <f>ROUND(G57*H57,2)</f>
        <v>0</v>
      </c>
      <c r="J57" s="337">
        <v>0</v>
      </c>
      <c r="K57" s="335">
        <f>G57*J57</f>
        <v>0</v>
      </c>
      <c r="L57" s="337">
        <v>0</v>
      </c>
      <c r="M57" s="335">
        <f>G57*L57</f>
        <v>0</v>
      </c>
      <c r="N57" s="338">
        <v>21</v>
      </c>
      <c r="O57" s="339">
        <v>4</v>
      </c>
      <c r="P57" s="340" t="s">
        <v>1117</v>
      </c>
    </row>
    <row r="58" spans="1:19" s="340" customFormat="1" ht="15.75" customHeight="1">
      <c r="D58" s="341"/>
      <c r="E58" s="342" t="s">
        <v>1206</v>
      </c>
      <c r="G58" s="343">
        <v>8.9629999999999992</v>
      </c>
      <c r="P58" s="341" t="s">
        <v>1117</v>
      </c>
      <c r="Q58" s="341" t="s">
        <v>1117</v>
      </c>
      <c r="R58" s="341" t="s">
        <v>1123</v>
      </c>
      <c r="S58" s="341" t="s">
        <v>35</v>
      </c>
    </row>
    <row r="59" spans="1:19" s="340" customFormat="1" ht="24" customHeight="1">
      <c r="A59" s="332" t="s">
        <v>1210</v>
      </c>
      <c r="B59" s="332" t="s">
        <v>1113</v>
      </c>
      <c r="C59" s="332" t="s">
        <v>1196</v>
      </c>
      <c r="D59" s="333" t="s">
        <v>1211</v>
      </c>
      <c r="E59" s="334" t="s">
        <v>1212</v>
      </c>
      <c r="F59" s="332" t="s">
        <v>47</v>
      </c>
      <c r="G59" s="335">
        <v>8.9629999999999992</v>
      </c>
      <c r="H59" s="336"/>
      <c r="I59" s="336">
        <f>ROUND(G59*H59,2)</f>
        <v>0</v>
      </c>
      <c r="J59" s="337">
        <v>0</v>
      </c>
      <c r="K59" s="335">
        <f>G59*J59</f>
        <v>0</v>
      </c>
      <c r="L59" s="337">
        <v>0</v>
      </c>
      <c r="M59" s="335">
        <f>G59*L59</f>
        <v>0</v>
      </c>
      <c r="N59" s="338">
        <v>21</v>
      </c>
      <c r="O59" s="339">
        <v>4</v>
      </c>
      <c r="P59" s="340" t="s">
        <v>1117</v>
      </c>
    </row>
    <row r="60" spans="1:19" s="340" customFormat="1" ht="13.5" customHeight="1">
      <c r="A60" s="332" t="s">
        <v>1213</v>
      </c>
      <c r="B60" s="332" t="s">
        <v>1113</v>
      </c>
      <c r="C60" s="332" t="s">
        <v>1196</v>
      </c>
      <c r="D60" s="333" t="s">
        <v>1214</v>
      </c>
      <c r="E60" s="334" t="s">
        <v>1215</v>
      </c>
      <c r="F60" s="332" t="s">
        <v>47</v>
      </c>
      <c r="G60" s="335">
        <v>125.482</v>
      </c>
      <c r="H60" s="336"/>
      <c r="I60" s="336">
        <f>ROUND(G60*H60,2)</f>
        <v>0</v>
      </c>
      <c r="J60" s="337">
        <v>0</v>
      </c>
      <c r="K60" s="335">
        <f>G60*J60</f>
        <v>0</v>
      </c>
      <c r="L60" s="337">
        <v>0</v>
      </c>
      <c r="M60" s="335">
        <f>G60*L60</f>
        <v>0</v>
      </c>
      <c r="N60" s="338">
        <v>21</v>
      </c>
      <c r="O60" s="339">
        <v>4</v>
      </c>
      <c r="P60" s="340" t="s">
        <v>1117</v>
      </c>
    </row>
    <row r="61" spans="1:19" s="340" customFormat="1" ht="15.75" customHeight="1">
      <c r="D61" s="341"/>
      <c r="E61" s="342" t="s">
        <v>1216</v>
      </c>
      <c r="G61" s="343">
        <v>125.482</v>
      </c>
      <c r="P61" s="341" t="s">
        <v>1117</v>
      </c>
      <c r="Q61" s="341" t="s">
        <v>1117</v>
      </c>
      <c r="R61" s="341" t="s">
        <v>1123</v>
      </c>
      <c r="S61" s="341" t="s">
        <v>35</v>
      </c>
    </row>
    <row r="62" spans="1:19" s="340" customFormat="1" ht="24" customHeight="1">
      <c r="A62" s="332" t="s">
        <v>1217</v>
      </c>
      <c r="B62" s="332" t="s">
        <v>1113</v>
      </c>
      <c r="C62" s="332" t="s">
        <v>1196</v>
      </c>
      <c r="D62" s="333" t="s">
        <v>1218</v>
      </c>
      <c r="E62" s="334" t="s">
        <v>1219</v>
      </c>
      <c r="F62" s="332" t="s">
        <v>47</v>
      </c>
      <c r="G62" s="335">
        <v>8.9629999999999992</v>
      </c>
      <c r="H62" s="336"/>
      <c r="I62" s="336">
        <f>ROUND(G62*H62,2)</f>
        <v>0</v>
      </c>
      <c r="J62" s="337">
        <v>0</v>
      </c>
      <c r="K62" s="335">
        <f>G62*J62</f>
        <v>0</v>
      </c>
      <c r="L62" s="337">
        <v>0</v>
      </c>
      <c r="M62" s="335">
        <f>G62*L62</f>
        <v>0</v>
      </c>
      <c r="N62" s="338">
        <v>21</v>
      </c>
      <c r="O62" s="339">
        <v>4</v>
      </c>
      <c r="P62" s="340" t="s">
        <v>1117</v>
      </c>
    </row>
    <row r="63" spans="1:19" s="306" customFormat="1" ht="12.75" customHeight="1">
      <c r="B63" s="307" t="s">
        <v>1110</v>
      </c>
      <c r="D63" s="308" t="s">
        <v>1220</v>
      </c>
      <c r="E63" s="308" t="s">
        <v>1221</v>
      </c>
      <c r="I63" s="309">
        <f>I64</f>
        <v>0</v>
      </c>
      <c r="K63" s="310">
        <f>K64</f>
        <v>0</v>
      </c>
      <c r="M63" s="310">
        <f>M64</f>
        <v>0</v>
      </c>
      <c r="P63" s="308" t="s">
        <v>35</v>
      </c>
    </row>
    <row r="64" spans="1:19" s="340" customFormat="1" ht="13.5" customHeight="1">
      <c r="A64" s="332" t="s">
        <v>1222</v>
      </c>
      <c r="B64" s="332" t="s">
        <v>1113</v>
      </c>
      <c r="C64" s="332" t="s">
        <v>1223</v>
      </c>
      <c r="D64" s="333" t="s">
        <v>1224</v>
      </c>
      <c r="E64" s="334" t="s">
        <v>1225</v>
      </c>
      <c r="F64" s="332" t="s">
        <v>47</v>
      </c>
      <c r="G64" s="335">
        <v>38.898000000000003</v>
      </c>
      <c r="H64" s="336"/>
      <c r="I64" s="336">
        <f>ROUND(G64*H64,2)</f>
        <v>0</v>
      </c>
      <c r="J64" s="337">
        <v>0</v>
      </c>
      <c r="K64" s="335">
        <f>G64*J64</f>
        <v>0</v>
      </c>
      <c r="L64" s="337">
        <v>0</v>
      </c>
      <c r="M64" s="335">
        <f>G64*L64</f>
        <v>0</v>
      </c>
      <c r="N64" s="338">
        <v>21</v>
      </c>
      <c r="O64" s="339">
        <v>4</v>
      </c>
      <c r="P64" s="340" t="s">
        <v>1117</v>
      </c>
    </row>
    <row r="65" spans="1:15" s="340" customFormat="1" ht="13.5" customHeight="1">
      <c r="A65" s="306"/>
      <c r="B65" s="307"/>
      <c r="C65" s="306"/>
      <c r="D65" s="308"/>
      <c r="E65" s="308" t="s">
        <v>1771</v>
      </c>
      <c r="F65" s="306"/>
      <c r="G65" s="306"/>
      <c r="H65" s="306"/>
      <c r="I65" s="309">
        <f>I66</f>
        <v>0</v>
      </c>
      <c r="J65" s="337"/>
      <c r="K65" s="335"/>
      <c r="L65" s="337"/>
      <c r="M65" s="335"/>
      <c r="N65" s="338"/>
      <c r="O65" s="339"/>
    </row>
    <row r="66" spans="1:15" s="340" customFormat="1" ht="19.5" customHeight="1">
      <c r="A66" s="332">
        <v>27</v>
      </c>
      <c r="B66" s="332" t="s">
        <v>1113</v>
      </c>
      <c r="C66" s="332" t="s">
        <v>1223</v>
      </c>
      <c r="D66" s="333"/>
      <c r="E66" s="334" t="s">
        <v>1774</v>
      </c>
      <c r="F66" s="332" t="s">
        <v>90</v>
      </c>
      <c r="G66" s="335">
        <v>1</v>
      </c>
      <c r="H66" s="336"/>
      <c r="I66" s="336">
        <f>ROUND(G66*H66,2)</f>
        <v>0</v>
      </c>
      <c r="J66" s="337"/>
      <c r="K66" s="335"/>
      <c r="L66" s="337"/>
      <c r="M66" s="335"/>
      <c r="N66" s="338"/>
      <c r="O66" s="339"/>
    </row>
    <row r="67" spans="1:15" s="315" customFormat="1" ht="12.75" customHeight="1">
      <c r="E67" s="316" t="s">
        <v>33</v>
      </c>
      <c r="I67" s="317">
        <f>I9</f>
        <v>0</v>
      </c>
      <c r="K67" s="318">
        <f>K9</f>
        <v>38.898074999999999</v>
      </c>
      <c r="M67" s="318">
        <f>M9</f>
        <v>8.9631360000000004</v>
      </c>
    </row>
  </sheetData>
  <mergeCells count="6">
    <mergeCell ref="A5:N5"/>
    <mergeCell ref="A6:N6"/>
    <mergeCell ref="A1:N1"/>
    <mergeCell ref="A2:N2"/>
    <mergeCell ref="A3:N3"/>
    <mergeCell ref="A4:N4"/>
  </mergeCells>
  <pageMargins left="0.70866141732283472" right="0.70866141732283472" top="0.78740157480314965" bottom="0.78740157480314965" header="0.31496062992125984" footer="0.31496062992125984"/>
  <pageSetup paperSize="9" scale="73" fitToHeight="7" orientation="portrait" useFirstPageNumber="1" r:id="rId1"/>
  <headerFooter>
    <oddFooter>&amp;C&amp;P</oddFooter>
    <firstFooter>&amp;C&amp;P</first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1096</v>
      </c>
      <c r="D2" s="615" t="s">
        <v>1095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54</v>
      </c>
      <c r="B4" s="593"/>
      <c r="C4" s="609" t="s">
        <v>1226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IO 02-Stavba'!C9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0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I46"/>
  <sheetViews>
    <sheetView workbookViewId="0">
      <pane ySplit="7" topLeftCell="A29" activePane="bottomLeft" state="frozen"/>
      <selection activeCell="K29" sqref="K29"/>
      <selection pane="bottomLeft" activeCell="I36" sqref="I36"/>
    </sheetView>
  </sheetViews>
  <sheetFormatPr defaultRowHeight="12.75" outlineLevelRow="1"/>
  <cols>
    <col min="1" max="1" width="53.85546875" style="76" customWidth="1"/>
    <col min="2" max="2" width="21.85546875" style="76" customWidth="1"/>
    <col min="3" max="5" width="15.7109375" style="76" hidden="1" customWidth="1"/>
    <col min="6" max="8" width="9.140625" style="76"/>
    <col min="9" max="9" width="14.42578125" style="76" customWidth="1"/>
    <col min="10" max="255" width="9.140625" style="76"/>
    <col min="256" max="256" width="0" style="76" hidden="1" customWidth="1"/>
    <col min="257" max="257" width="80.7109375" style="76" customWidth="1"/>
    <col min="258" max="261" width="15.7109375" style="76" customWidth="1"/>
    <col min="262" max="511" width="9.140625" style="76"/>
    <col min="512" max="512" width="0" style="76" hidden="1" customWidth="1"/>
    <col min="513" max="513" width="80.7109375" style="76" customWidth="1"/>
    <col min="514" max="517" width="15.7109375" style="76" customWidth="1"/>
    <col min="518" max="767" width="9.140625" style="76"/>
    <col min="768" max="768" width="0" style="76" hidden="1" customWidth="1"/>
    <col min="769" max="769" width="80.7109375" style="76" customWidth="1"/>
    <col min="770" max="773" width="15.7109375" style="76" customWidth="1"/>
    <col min="774" max="1023" width="9.140625" style="76"/>
    <col min="1024" max="1024" width="0" style="76" hidden="1" customWidth="1"/>
    <col min="1025" max="1025" width="80.7109375" style="76" customWidth="1"/>
    <col min="1026" max="1029" width="15.7109375" style="76" customWidth="1"/>
    <col min="1030" max="1279" width="9.140625" style="76"/>
    <col min="1280" max="1280" width="0" style="76" hidden="1" customWidth="1"/>
    <col min="1281" max="1281" width="80.7109375" style="76" customWidth="1"/>
    <col min="1282" max="1285" width="15.7109375" style="76" customWidth="1"/>
    <col min="1286" max="1535" width="9.140625" style="76"/>
    <col min="1536" max="1536" width="0" style="76" hidden="1" customWidth="1"/>
    <col min="1537" max="1537" width="80.7109375" style="76" customWidth="1"/>
    <col min="1538" max="1541" width="15.7109375" style="76" customWidth="1"/>
    <col min="1542" max="1791" width="9.140625" style="76"/>
    <col min="1792" max="1792" width="0" style="76" hidden="1" customWidth="1"/>
    <col min="1793" max="1793" width="80.7109375" style="76" customWidth="1"/>
    <col min="1794" max="1797" width="15.7109375" style="76" customWidth="1"/>
    <col min="1798" max="2047" width="9.140625" style="76"/>
    <col min="2048" max="2048" width="0" style="76" hidden="1" customWidth="1"/>
    <col min="2049" max="2049" width="80.7109375" style="76" customWidth="1"/>
    <col min="2050" max="2053" width="15.7109375" style="76" customWidth="1"/>
    <col min="2054" max="2303" width="9.140625" style="76"/>
    <col min="2304" max="2304" width="0" style="76" hidden="1" customWidth="1"/>
    <col min="2305" max="2305" width="80.7109375" style="76" customWidth="1"/>
    <col min="2306" max="2309" width="15.7109375" style="76" customWidth="1"/>
    <col min="2310" max="2559" width="9.140625" style="76"/>
    <col min="2560" max="2560" width="0" style="76" hidden="1" customWidth="1"/>
    <col min="2561" max="2561" width="80.7109375" style="76" customWidth="1"/>
    <col min="2562" max="2565" width="15.7109375" style="76" customWidth="1"/>
    <col min="2566" max="2815" width="9.140625" style="76"/>
    <col min="2816" max="2816" width="0" style="76" hidden="1" customWidth="1"/>
    <col min="2817" max="2817" width="80.7109375" style="76" customWidth="1"/>
    <col min="2818" max="2821" width="15.7109375" style="76" customWidth="1"/>
    <col min="2822" max="3071" width="9.140625" style="76"/>
    <col min="3072" max="3072" width="0" style="76" hidden="1" customWidth="1"/>
    <col min="3073" max="3073" width="80.7109375" style="76" customWidth="1"/>
    <col min="3074" max="3077" width="15.7109375" style="76" customWidth="1"/>
    <col min="3078" max="3327" width="9.140625" style="76"/>
    <col min="3328" max="3328" width="0" style="76" hidden="1" customWidth="1"/>
    <col min="3329" max="3329" width="80.7109375" style="76" customWidth="1"/>
    <col min="3330" max="3333" width="15.7109375" style="76" customWidth="1"/>
    <col min="3334" max="3583" width="9.140625" style="76"/>
    <col min="3584" max="3584" width="0" style="76" hidden="1" customWidth="1"/>
    <col min="3585" max="3585" width="80.7109375" style="76" customWidth="1"/>
    <col min="3586" max="3589" width="15.7109375" style="76" customWidth="1"/>
    <col min="3590" max="3839" width="9.140625" style="76"/>
    <col min="3840" max="3840" width="0" style="76" hidden="1" customWidth="1"/>
    <col min="3841" max="3841" width="80.7109375" style="76" customWidth="1"/>
    <col min="3842" max="3845" width="15.7109375" style="76" customWidth="1"/>
    <col min="3846" max="4095" width="9.140625" style="76"/>
    <col min="4096" max="4096" width="0" style="76" hidden="1" customWidth="1"/>
    <col min="4097" max="4097" width="80.7109375" style="76" customWidth="1"/>
    <col min="4098" max="4101" width="15.7109375" style="76" customWidth="1"/>
    <col min="4102" max="4351" width="9.140625" style="76"/>
    <col min="4352" max="4352" width="0" style="76" hidden="1" customWidth="1"/>
    <col min="4353" max="4353" width="80.7109375" style="76" customWidth="1"/>
    <col min="4354" max="4357" width="15.7109375" style="76" customWidth="1"/>
    <col min="4358" max="4607" width="9.140625" style="76"/>
    <col min="4608" max="4608" width="0" style="76" hidden="1" customWidth="1"/>
    <col min="4609" max="4609" width="80.7109375" style="76" customWidth="1"/>
    <col min="4610" max="4613" width="15.7109375" style="76" customWidth="1"/>
    <col min="4614" max="4863" width="9.140625" style="76"/>
    <col min="4864" max="4864" width="0" style="76" hidden="1" customWidth="1"/>
    <col min="4865" max="4865" width="80.7109375" style="76" customWidth="1"/>
    <col min="4866" max="4869" width="15.7109375" style="76" customWidth="1"/>
    <col min="4870" max="5119" width="9.140625" style="76"/>
    <col min="5120" max="5120" width="0" style="76" hidden="1" customWidth="1"/>
    <col min="5121" max="5121" width="80.7109375" style="76" customWidth="1"/>
    <col min="5122" max="5125" width="15.7109375" style="76" customWidth="1"/>
    <col min="5126" max="5375" width="9.140625" style="76"/>
    <col min="5376" max="5376" width="0" style="76" hidden="1" customWidth="1"/>
    <col min="5377" max="5377" width="80.7109375" style="76" customWidth="1"/>
    <col min="5378" max="5381" width="15.7109375" style="76" customWidth="1"/>
    <col min="5382" max="5631" width="9.140625" style="76"/>
    <col min="5632" max="5632" width="0" style="76" hidden="1" customWidth="1"/>
    <col min="5633" max="5633" width="80.7109375" style="76" customWidth="1"/>
    <col min="5634" max="5637" width="15.7109375" style="76" customWidth="1"/>
    <col min="5638" max="5887" width="9.140625" style="76"/>
    <col min="5888" max="5888" width="0" style="76" hidden="1" customWidth="1"/>
    <col min="5889" max="5889" width="80.7109375" style="76" customWidth="1"/>
    <col min="5890" max="5893" width="15.7109375" style="76" customWidth="1"/>
    <col min="5894" max="6143" width="9.140625" style="76"/>
    <col min="6144" max="6144" width="0" style="76" hidden="1" customWidth="1"/>
    <col min="6145" max="6145" width="80.7109375" style="76" customWidth="1"/>
    <col min="6146" max="6149" width="15.7109375" style="76" customWidth="1"/>
    <col min="6150" max="6399" width="9.140625" style="76"/>
    <col min="6400" max="6400" width="0" style="76" hidden="1" customWidth="1"/>
    <col min="6401" max="6401" width="80.7109375" style="76" customWidth="1"/>
    <col min="6402" max="6405" width="15.7109375" style="76" customWidth="1"/>
    <col min="6406" max="6655" width="9.140625" style="76"/>
    <col min="6656" max="6656" width="0" style="76" hidden="1" customWidth="1"/>
    <col min="6657" max="6657" width="80.7109375" style="76" customWidth="1"/>
    <col min="6658" max="6661" width="15.7109375" style="76" customWidth="1"/>
    <col min="6662" max="6911" width="9.140625" style="76"/>
    <col min="6912" max="6912" width="0" style="76" hidden="1" customWidth="1"/>
    <col min="6913" max="6913" width="80.7109375" style="76" customWidth="1"/>
    <col min="6914" max="6917" width="15.7109375" style="76" customWidth="1"/>
    <col min="6918" max="7167" width="9.140625" style="76"/>
    <col min="7168" max="7168" width="0" style="76" hidden="1" customWidth="1"/>
    <col min="7169" max="7169" width="80.7109375" style="76" customWidth="1"/>
    <col min="7170" max="7173" width="15.7109375" style="76" customWidth="1"/>
    <col min="7174" max="7423" width="9.140625" style="76"/>
    <col min="7424" max="7424" width="0" style="76" hidden="1" customWidth="1"/>
    <col min="7425" max="7425" width="80.7109375" style="76" customWidth="1"/>
    <col min="7426" max="7429" width="15.7109375" style="76" customWidth="1"/>
    <col min="7430" max="7679" width="9.140625" style="76"/>
    <col min="7680" max="7680" width="0" style="76" hidden="1" customWidth="1"/>
    <col min="7681" max="7681" width="80.7109375" style="76" customWidth="1"/>
    <col min="7682" max="7685" width="15.7109375" style="76" customWidth="1"/>
    <col min="7686" max="7935" width="9.140625" style="76"/>
    <col min="7936" max="7936" width="0" style="76" hidden="1" customWidth="1"/>
    <col min="7937" max="7937" width="80.7109375" style="76" customWidth="1"/>
    <col min="7938" max="7941" width="15.7109375" style="76" customWidth="1"/>
    <col min="7942" max="8191" width="9.140625" style="76"/>
    <col min="8192" max="8192" width="0" style="76" hidden="1" customWidth="1"/>
    <col min="8193" max="8193" width="80.7109375" style="76" customWidth="1"/>
    <col min="8194" max="8197" width="15.7109375" style="76" customWidth="1"/>
    <col min="8198" max="8447" width="9.140625" style="76"/>
    <col min="8448" max="8448" width="0" style="76" hidden="1" customWidth="1"/>
    <col min="8449" max="8449" width="80.7109375" style="76" customWidth="1"/>
    <col min="8450" max="8453" width="15.7109375" style="76" customWidth="1"/>
    <col min="8454" max="8703" width="9.140625" style="76"/>
    <col min="8704" max="8704" width="0" style="76" hidden="1" customWidth="1"/>
    <col min="8705" max="8705" width="80.7109375" style="76" customWidth="1"/>
    <col min="8706" max="8709" width="15.7109375" style="76" customWidth="1"/>
    <col min="8710" max="8959" width="9.140625" style="76"/>
    <col min="8960" max="8960" width="0" style="76" hidden="1" customWidth="1"/>
    <col min="8961" max="8961" width="80.7109375" style="76" customWidth="1"/>
    <col min="8962" max="8965" width="15.7109375" style="76" customWidth="1"/>
    <col min="8966" max="9215" width="9.140625" style="76"/>
    <col min="9216" max="9216" width="0" style="76" hidden="1" customWidth="1"/>
    <col min="9217" max="9217" width="80.7109375" style="76" customWidth="1"/>
    <col min="9218" max="9221" width="15.7109375" style="76" customWidth="1"/>
    <col min="9222" max="9471" width="9.140625" style="76"/>
    <col min="9472" max="9472" width="0" style="76" hidden="1" customWidth="1"/>
    <col min="9473" max="9473" width="80.7109375" style="76" customWidth="1"/>
    <col min="9474" max="9477" width="15.7109375" style="76" customWidth="1"/>
    <col min="9478" max="9727" width="9.140625" style="76"/>
    <col min="9728" max="9728" width="0" style="76" hidden="1" customWidth="1"/>
    <col min="9729" max="9729" width="80.7109375" style="76" customWidth="1"/>
    <col min="9730" max="9733" width="15.7109375" style="76" customWidth="1"/>
    <col min="9734" max="9983" width="9.140625" style="76"/>
    <col min="9984" max="9984" width="0" style="76" hidden="1" customWidth="1"/>
    <col min="9985" max="9985" width="80.7109375" style="76" customWidth="1"/>
    <col min="9986" max="9989" width="15.7109375" style="76" customWidth="1"/>
    <col min="9990" max="10239" width="9.140625" style="76"/>
    <col min="10240" max="10240" width="0" style="76" hidden="1" customWidth="1"/>
    <col min="10241" max="10241" width="80.7109375" style="76" customWidth="1"/>
    <col min="10242" max="10245" width="15.7109375" style="76" customWidth="1"/>
    <col min="10246" max="10495" width="9.140625" style="76"/>
    <col min="10496" max="10496" width="0" style="76" hidden="1" customWidth="1"/>
    <col min="10497" max="10497" width="80.7109375" style="76" customWidth="1"/>
    <col min="10498" max="10501" width="15.7109375" style="76" customWidth="1"/>
    <col min="10502" max="10751" width="9.140625" style="76"/>
    <col min="10752" max="10752" width="0" style="76" hidden="1" customWidth="1"/>
    <col min="10753" max="10753" width="80.7109375" style="76" customWidth="1"/>
    <col min="10754" max="10757" width="15.7109375" style="76" customWidth="1"/>
    <col min="10758" max="11007" width="9.140625" style="76"/>
    <col min="11008" max="11008" width="0" style="76" hidden="1" customWidth="1"/>
    <col min="11009" max="11009" width="80.7109375" style="76" customWidth="1"/>
    <col min="11010" max="11013" width="15.7109375" style="76" customWidth="1"/>
    <col min="11014" max="11263" width="9.140625" style="76"/>
    <col min="11264" max="11264" width="0" style="76" hidden="1" customWidth="1"/>
    <col min="11265" max="11265" width="80.7109375" style="76" customWidth="1"/>
    <col min="11266" max="11269" width="15.7109375" style="76" customWidth="1"/>
    <col min="11270" max="11519" width="9.140625" style="76"/>
    <col min="11520" max="11520" width="0" style="76" hidden="1" customWidth="1"/>
    <col min="11521" max="11521" width="80.7109375" style="76" customWidth="1"/>
    <col min="11522" max="11525" width="15.7109375" style="76" customWidth="1"/>
    <col min="11526" max="11775" width="9.140625" style="76"/>
    <col min="11776" max="11776" width="0" style="76" hidden="1" customWidth="1"/>
    <col min="11777" max="11777" width="80.7109375" style="76" customWidth="1"/>
    <col min="11778" max="11781" width="15.7109375" style="76" customWidth="1"/>
    <col min="11782" max="12031" width="9.140625" style="76"/>
    <col min="12032" max="12032" width="0" style="76" hidden="1" customWidth="1"/>
    <col min="12033" max="12033" width="80.7109375" style="76" customWidth="1"/>
    <col min="12034" max="12037" width="15.7109375" style="76" customWidth="1"/>
    <col min="12038" max="12287" width="9.140625" style="76"/>
    <col min="12288" max="12288" width="0" style="76" hidden="1" customWidth="1"/>
    <col min="12289" max="12289" width="80.7109375" style="76" customWidth="1"/>
    <col min="12290" max="12293" width="15.7109375" style="76" customWidth="1"/>
    <col min="12294" max="12543" width="9.140625" style="76"/>
    <col min="12544" max="12544" width="0" style="76" hidden="1" customWidth="1"/>
    <col min="12545" max="12545" width="80.7109375" style="76" customWidth="1"/>
    <col min="12546" max="12549" width="15.7109375" style="76" customWidth="1"/>
    <col min="12550" max="12799" width="9.140625" style="76"/>
    <col min="12800" max="12800" width="0" style="76" hidden="1" customWidth="1"/>
    <col min="12801" max="12801" width="80.7109375" style="76" customWidth="1"/>
    <col min="12802" max="12805" width="15.7109375" style="76" customWidth="1"/>
    <col min="12806" max="13055" width="9.140625" style="76"/>
    <col min="13056" max="13056" width="0" style="76" hidden="1" customWidth="1"/>
    <col min="13057" max="13057" width="80.7109375" style="76" customWidth="1"/>
    <col min="13058" max="13061" width="15.7109375" style="76" customWidth="1"/>
    <col min="13062" max="13311" width="9.140625" style="76"/>
    <col min="13312" max="13312" width="0" style="76" hidden="1" customWidth="1"/>
    <col min="13313" max="13313" width="80.7109375" style="76" customWidth="1"/>
    <col min="13314" max="13317" width="15.7109375" style="76" customWidth="1"/>
    <col min="13318" max="13567" width="9.140625" style="76"/>
    <col min="13568" max="13568" width="0" style="76" hidden="1" customWidth="1"/>
    <col min="13569" max="13569" width="80.7109375" style="76" customWidth="1"/>
    <col min="13570" max="13573" width="15.7109375" style="76" customWidth="1"/>
    <col min="13574" max="13823" width="9.140625" style="76"/>
    <col min="13824" max="13824" width="0" style="76" hidden="1" customWidth="1"/>
    <col min="13825" max="13825" width="80.7109375" style="76" customWidth="1"/>
    <col min="13826" max="13829" width="15.7109375" style="76" customWidth="1"/>
    <col min="13830" max="14079" width="9.140625" style="76"/>
    <col min="14080" max="14080" width="0" style="76" hidden="1" customWidth="1"/>
    <col min="14081" max="14081" width="80.7109375" style="76" customWidth="1"/>
    <col min="14082" max="14085" width="15.7109375" style="76" customWidth="1"/>
    <col min="14086" max="14335" width="9.140625" style="76"/>
    <col min="14336" max="14336" width="0" style="76" hidden="1" customWidth="1"/>
    <col min="14337" max="14337" width="80.7109375" style="76" customWidth="1"/>
    <col min="14338" max="14341" width="15.7109375" style="76" customWidth="1"/>
    <col min="14342" max="14591" width="9.140625" style="76"/>
    <col min="14592" max="14592" width="0" style="76" hidden="1" customWidth="1"/>
    <col min="14593" max="14593" width="80.7109375" style="76" customWidth="1"/>
    <col min="14594" max="14597" width="15.7109375" style="76" customWidth="1"/>
    <col min="14598" max="14847" width="9.140625" style="76"/>
    <col min="14848" max="14848" width="0" style="76" hidden="1" customWidth="1"/>
    <col min="14849" max="14849" width="80.7109375" style="76" customWidth="1"/>
    <col min="14850" max="14853" width="15.7109375" style="76" customWidth="1"/>
    <col min="14854" max="15103" width="9.140625" style="76"/>
    <col min="15104" max="15104" width="0" style="76" hidden="1" customWidth="1"/>
    <col min="15105" max="15105" width="80.7109375" style="76" customWidth="1"/>
    <col min="15106" max="15109" width="15.7109375" style="76" customWidth="1"/>
    <col min="15110" max="15359" width="9.140625" style="76"/>
    <col min="15360" max="15360" width="0" style="76" hidden="1" customWidth="1"/>
    <col min="15361" max="15361" width="80.7109375" style="76" customWidth="1"/>
    <col min="15362" max="15365" width="15.7109375" style="76" customWidth="1"/>
    <col min="15366" max="15615" width="9.140625" style="76"/>
    <col min="15616" max="15616" width="0" style="76" hidden="1" customWidth="1"/>
    <col min="15617" max="15617" width="80.7109375" style="76" customWidth="1"/>
    <col min="15618" max="15621" width="15.7109375" style="76" customWidth="1"/>
    <col min="15622" max="15871" width="9.140625" style="76"/>
    <col min="15872" max="15872" width="0" style="76" hidden="1" customWidth="1"/>
    <col min="15873" max="15873" width="80.7109375" style="76" customWidth="1"/>
    <col min="15874" max="15877" width="15.7109375" style="76" customWidth="1"/>
    <col min="15878" max="16127" width="9.140625" style="76"/>
    <col min="16128" max="16128" width="0" style="76" hidden="1" customWidth="1"/>
    <col min="16129" max="16129" width="80.7109375" style="76" customWidth="1"/>
    <col min="16130" max="16133" width="15.7109375" style="76" customWidth="1"/>
    <col min="16134" max="16384" width="9.140625" style="76"/>
  </cols>
  <sheetData>
    <row r="1" spans="1:9" ht="15.75" customHeight="1">
      <c r="A1" s="71" t="s">
        <v>134</v>
      </c>
      <c r="B1" s="72"/>
      <c r="C1" s="73"/>
      <c r="D1" s="74"/>
      <c r="E1" s="72"/>
      <c r="F1" s="75"/>
    </row>
    <row r="2" spans="1:9" ht="39" customHeight="1">
      <c r="A2" s="638" t="s">
        <v>125</v>
      </c>
      <c r="B2" s="638"/>
      <c r="C2" s="73"/>
      <c r="D2" s="74"/>
      <c r="E2" s="72"/>
      <c r="F2" s="75"/>
    </row>
    <row r="3" spans="1:9" ht="14.25" customHeight="1">
      <c r="A3" s="71" t="s">
        <v>631</v>
      </c>
      <c r="B3" s="172"/>
      <c r="C3" s="73"/>
      <c r="D3" s="74"/>
      <c r="E3" s="72"/>
      <c r="F3" s="75"/>
    </row>
    <row r="4" spans="1:9" ht="14.25" customHeight="1">
      <c r="A4" s="545" t="s">
        <v>1755</v>
      </c>
      <c r="B4" s="545"/>
      <c r="C4" s="73"/>
      <c r="D4" s="74"/>
      <c r="E4" s="72"/>
      <c r="F4" s="75"/>
    </row>
    <row r="5" spans="1:9" ht="14.25" customHeight="1">
      <c r="A5" s="71" t="s">
        <v>632</v>
      </c>
      <c r="B5" s="172"/>
      <c r="C5" s="73"/>
      <c r="D5" s="74"/>
      <c r="E5" s="72"/>
      <c r="F5" s="75"/>
    </row>
    <row r="6" spans="1:9" ht="16.5" customHeight="1">
      <c r="A6" s="545" t="s">
        <v>127</v>
      </c>
      <c r="B6" s="545"/>
      <c r="C6" s="73"/>
      <c r="D6" s="74"/>
      <c r="E6" s="72"/>
      <c r="F6" s="75"/>
    </row>
    <row r="7" spans="1:9" ht="13.5" thickBot="1">
      <c r="A7" s="77" t="s">
        <v>135</v>
      </c>
      <c r="B7" s="77" t="s">
        <v>136</v>
      </c>
      <c r="C7" s="77" t="s">
        <v>137</v>
      </c>
      <c r="D7" s="77" t="s">
        <v>27</v>
      </c>
      <c r="E7" s="77" t="s">
        <v>138</v>
      </c>
      <c r="F7" s="78"/>
    </row>
    <row r="8" spans="1:9">
      <c r="A8" s="79"/>
      <c r="B8" s="80"/>
      <c r="C8" s="80"/>
      <c r="D8" s="80"/>
      <c r="E8" s="80"/>
      <c r="F8" s="78"/>
    </row>
    <row r="9" spans="1:9" s="81" customFormat="1" ht="15.75" customHeight="1">
      <c r="A9" s="82" t="str">
        <f>IF('[1]Položky SO 01-UTa'!$J$9=0,"",'[1]Položky SO 01-UTa'!$J$9)</f>
        <v>SO1-UT: SO1-UT - KOTELNA - AS-PO</v>
      </c>
      <c r="B9" s="83">
        <f>'Položky SO 01-UTa'!P9</f>
        <v>0</v>
      </c>
      <c r="C9" s="84">
        <f>IF('[1]Položky SO 01-UTa'!$R$9=0,"",'[1]Položky SO 01-UTa'!$R$9)</f>
        <v>1.0600904560537345</v>
      </c>
      <c r="D9" s="83">
        <f>IF('[1]Položky SO 01-UTa'!$V$9=0,"",'[1]Položky SO 01-UTa'!$V$9)</f>
        <v>271759.58760393836</v>
      </c>
      <c r="E9" s="83">
        <f>IF('[1]Položky SO 01-UTa'!$W$9=0,"",'[1]Položky SO 01-UTa'!$W$9)</f>
        <v>1565852.8619084072</v>
      </c>
      <c r="I9" s="83"/>
    </row>
    <row r="10" spans="1:9" s="85" customFormat="1" ht="15" customHeight="1" outlineLevel="1">
      <c r="A10" s="86" t="str">
        <f>IF('[1]Položky SO 01-UTa'!$J$10=0,"",'[1]Položky SO 01-UTa'!$J$10)</f>
        <v>009: Ostatní konstrukce a práce</v>
      </c>
      <c r="B10" s="87">
        <f>'Položky SO 01-UTa'!P10</f>
        <v>0</v>
      </c>
      <c r="C10" s="88" t="str">
        <f>IF('[1]Položky SO 01-UTa'!$R$10=0,"",'[1]Položky SO 01-UTa'!$R$10)</f>
        <v/>
      </c>
      <c r="D10" s="87">
        <f>IF('[1]Položky SO 01-UTa'!$V$10=0,"",'[1]Položky SO 01-UTa'!$V$10)</f>
        <v>2857.05</v>
      </c>
      <c r="E10" s="87">
        <f>IF('[1]Položky SO 01-UTa'!$W$10=0,"",'[1]Položky SO 01-UTa'!$W$10)</f>
        <v>16462.05</v>
      </c>
      <c r="I10" s="87"/>
    </row>
    <row r="11" spans="1:9" s="85" customFormat="1" ht="15" customHeight="1" outlineLevel="1">
      <c r="A11" s="86" t="str">
        <f>IF('[1]Položky SO 01-UTa'!$J$15=0,"",'[1]Položky SO 01-UTa'!$J$15)</f>
        <v>023: Potrubí</v>
      </c>
      <c r="B11" s="87">
        <f>'Položky SO 01-UTa'!P15</f>
        <v>0</v>
      </c>
      <c r="C11" s="88">
        <f>IF('[1]Položky SO 01-UTa'!$R$15=0,"",'[1]Položky SO 01-UTa'!$R$15)</f>
        <v>8.0000000000000002E-3</v>
      </c>
      <c r="D11" s="87">
        <f>IF('[1]Položky SO 01-UTa'!$V$15=0,"",'[1]Položky SO 01-UTa'!$V$15)</f>
        <v>1659</v>
      </c>
      <c r="E11" s="87">
        <f>IF('[1]Položky SO 01-UTa'!$W$15=0,"",'[1]Položky SO 01-UTa'!$W$15)</f>
        <v>9559</v>
      </c>
      <c r="I11" s="87"/>
    </row>
    <row r="12" spans="1:9" s="85" customFormat="1" ht="15" customHeight="1" outlineLevel="1">
      <c r="A12" s="86" t="str">
        <f>IF('[1]Položky SO 01-UTa'!$J$19=0,"",'[1]Položky SO 01-UTa'!$J$19)</f>
        <v>099: Přesun hmot HSV</v>
      </c>
      <c r="B12" s="87">
        <f>'Položky SO 01-UTa'!P19</f>
        <v>0</v>
      </c>
      <c r="C12" s="88" t="str">
        <f>IF('[1]Položky SO 01-UTa'!$R$19=0,"",'[1]Položky SO 01-UTa'!$R$19)</f>
        <v/>
      </c>
      <c r="D12" s="87">
        <f>IF('[1]Položky SO 01-UTa'!$V$19=0,"",'[1]Položky SO 01-UTa'!$V$19)</f>
        <v>320.52846</v>
      </c>
      <c r="E12" s="87">
        <f>IF('[1]Položky SO 01-UTa'!$W$19=0,"",'[1]Položky SO 01-UTa'!$W$19)</f>
        <v>1846.8544599999998</v>
      </c>
      <c r="I12" s="87"/>
    </row>
    <row r="13" spans="1:9" s="85" customFormat="1" ht="15" customHeight="1" outlineLevel="1">
      <c r="A13" s="86" t="str">
        <f>IF('[1]Položky SO 01-UTa'!$J$39=0,"",'[1]Položky SO 01-UTa'!$J$39)</f>
        <v>713: Izolace tepelné</v>
      </c>
      <c r="B13" s="87">
        <f>'Položky SO 01-UTa'!P39</f>
        <v>0</v>
      </c>
      <c r="C13" s="88">
        <f>IF('[1]Položky SO 01-UTa'!$R$39=0,"",'[1]Položky SO 01-UTa'!$R$39)</f>
        <v>0.15682242433000004</v>
      </c>
      <c r="D13" s="87">
        <f>IF('[1]Položky SO 01-UTa'!$V$39=0,"",'[1]Položky SO 01-UTa'!$V$39)</f>
        <v>7824.5059353755178</v>
      </c>
      <c r="E13" s="87">
        <f>IF('[1]Položky SO 01-UTa'!$W$39=0,"",'[1]Položky SO 01-UTa'!$W$39)</f>
        <v>45084.058008592285</v>
      </c>
      <c r="I13" s="87"/>
    </row>
    <row r="14" spans="1:9" s="85" customFormat="1" ht="15" customHeight="1" outlineLevel="1">
      <c r="A14" s="86" t="str">
        <f>IF('[1]Položky SO 01-UTa'!$J$122=0,"",'[1]Položky SO 01-UTa'!$J$122)</f>
        <v>721: Vnitřní kanalizace</v>
      </c>
      <c r="B14" s="87">
        <f>'Položky SO 01-UTa'!P122</f>
        <v>0</v>
      </c>
      <c r="C14" s="88">
        <f>IF('[1]Položky SO 01-UTa'!$R$122=0,"",'[1]Položky SO 01-UTa'!$R$122)</f>
        <v>8.7000000000000001E-4</v>
      </c>
      <c r="D14" s="87">
        <f>IF('[1]Položky SO 01-UTa'!$V$122=0,"",'[1]Položky SO 01-UTa'!$V$122)</f>
        <v>171.03592800000001</v>
      </c>
      <c r="E14" s="87">
        <f>IF('[1]Položky SO 01-UTa'!$W$122=0,"",'[1]Položky SO 01-UTa'!$W$122)</f>
        <v>985.49272800000006</v>
      </c>
      <c r="I14" s="87"/>
    </row>
    <row r="15" spans="1:9" s="85" customFormat="1" ht="15" customHeight="1" outlineLevel="1">
      <c r="A15" s="86" t="str">
        <f>IF('[1]Položky SO 01-UTa'!$J$126=0,"",'[1]Položky SO 01-UTa'!$J$126)</f>
        <v>722: Vnitřní vodovod</v>
      </c>
      <c r="B15" s="87">
        <f>'Položky SO 01-UTa'!P126</f>
        <v>0</v>
      </c>
      <c r="C15" s="88">
        <f>IF('[1]Položky SO 01-UTa'!$R$126=0,"",'[1]Položky SO 01-UTa'!$R$126)</f>
        <v>6.409999999999999E-3</v>
      </c>
      <c r="D15" s="87">
        <f>IF('[1]Položky SO 01-UTa'!$V$126=0,"",'[1]Položky SO 01-UTa'!$V$126)</f>
        <v>1674.1466615999998</v>
      </c>
      <c r="E15" s="87">
        <f>IF('[1]Položky SO 01-UTa'!$W$126=0,"",'[1]Položky SO 01-UTa'!$W$126)</f>
        <v>9646.2736216000012</v>
      </c>
      <c r="I15" s="87"/>
    </row>
    <row r="16" spans="1:9" s="85" customFormat="1" ht="15" customHeight="1" outlineLevel="1">
      <c r="A16" s="86" t="str">
        <f>IF('[1]Položky SO 01-UTa'!$J$140=0,"",'[1]Položky SO 01-UTa'!$J$140)</f>
        <v>725: Zařizovací předměty</v>
      </c>
      <c r="B16" s="87">
        <f>'Položky SO 01-UTa'!P140</f>
        <v>0</v>
      </c>
      <c r="C16" s="88" t="str">
        <f>IF('[1]Položky SO 01-UTa'!$R$140=0,"",'[1]Položky SO 01-UTa'!$R$140)</f>
        <v/>
      </c>
      <c r="D16" s="87">
        <f>IF('[1]Položky SO 01-UTa'!$V$140=0,"",'[1]Položky SO 01-UTa'!$V$140)</f>
        <v>169.44983999999999</v>
      </c>
      <c r="E16" s="87">
        <f>IF('[1]Položky SO 01-UTa'!$W$140=0,"",'[1]Položky SO 01-UTa'!$W$140)</f>
        <v>976.35383999999999</v>
      </c>
      <c r="I16" s="87"/>
    </row>
    <row r="17" spans="1:9" s="85" customFormat="1" ht="15" customHeight="1" outlineLevel="1">
      <c r="A17" s="86" t="str">
        <f>IF('[1]Položky SO 01-UTa'!$J$147=0,"",'[1]Položky SO 01-UTa'!$J$147)</f>
        <v>731: Ústřední vytápění - kotelny</v>
      </c>
      <c r="B17" s="87">
        <f>'Položky SO 01-UTa'!P147</f>
        <v>0</v>
      </c>
      <c r="C17" s="88">
        <f>IF('[1]Položky SO 01-UTa'!$R$147=0,"",'[1]Položky SO 01-UTa'!$R$147)</f>
        <v>0.28252000000000005</v>
      </c>
      <c r="D17" s="87">
        <f>IF('[1]Položky SO 01-UTa'!$V$147=0,"",'[1]Položky SO 01-UTa'!$V$147)</f>
        <v>99287.691509999975</v>
      </c>
      <c r="E17" s="87">
        <f>IF('[1]Položky SO 01-UTa'!$W$147=0,"",'[1]Položky SO 01-UTa'!$W$147)</f>
        <v>572086.22251000011</v>
      </c>
      <c r="I17" s="87"/>
    </row>
    <row r="18" spans="1:9" s="85" customFormat="1" ht="15" customHeight="1" outlineLevel="1">
      <c r="A18" s="86" t="str">
        <f>IF('[1]Položky SO 01-UTa'!$J$162=0,"",'[1]Položky SO 01-UTa'!$J$162)</f>
        <v>732: Ústřední vytápění - strojovny</v>
      </c>
      <c r="B18" s="87">
        <f>'Položky SO 01-UTa'!P162</f>
        <v>0</v>
      </c>
      <c r="C18" s="88">
        <f>IF('[1]Položky SO 01-UTa'!$R$162=0,"",'[1]Položky SO 01-UTa'!$R$162)</f>
        <v>0.19193200000000005</v>
      </c>
      <c r="D18" s="87">
        <f>IF('[1]Položky SO 01-UTa'!$V$162=0,"",'[1]Položky SO 01-UTa'!$V$162)</f>
        <v>111217.26305592</v>
      </c>
      <c r="E18" s="87">
        <f>IF('[1]Položky SO 01-UTa'!$W$162=0,"",'[1]Položky SO 01-UTa'!$W$162)</f>
        <v>640823.27760792011</v>
      </c>
      <c r="I18" s="87"/>
    </row>
    <row r="19" spans="1:9" s="85" customFormat="1" ht="15" customHeight="1" outlineLevel="1">
      <c r="A19" s="86" t="str">
        <f>IF('[1]Položky SO 01-UTa'!$J$191=0,"",'[1]Položky SO 01-UTa'!$J$191)</f>
        <v>733: Ústřední vytápění - rozvodné potrubí</v>
      </c>
      <c r="B19" s="87">
        <f>'Položky SO 01-UTa'!P191</f>
        <v>0</v>
      </c>
      <c r="C19" s="88">
        <f>IF('[1]Položky SO 01-UTa'!$R$191=0,"",'[1]Položky SO 01-UTa'!$R$191)</f>
        <v>0.33422694117647056</v>
      </c>
      <c r="D19" s="87">
        <f>IF('[1]Položky SO 01-UTa'!$V$191=0,"",'[1]Položky SO 01-UTa'!$V$191)</f>
        <v>11690.827242913907</v>
      </c>
      <c r="E19" s="87">
        <f>IF('[1]Položky SO 01-UTa'!$W$191=0,"",'[1]Položky SO 01-UTa'!$W$191)</f>
        <v>67361.433161551555</v>
      </c>
      <c r="I19" s="87"/>
    </row>
    <row r="20" spans="1:9" s="85" customFormat="1" ht="15" customHeight="1" outlineLevel="1">
      <c r="A20" s="86" t="str">
        <f>IF('[1]Položky SO 01-UTa'!$J$226=0,"",'[1]Položky SO 01-UTa'!$J$226)</f>
        <v>734: Ústřední vytápění - armatury</v>
      </c>
      <c r="B20" s="87">
        <f>'Položky SO 01-UTa'!P226</f>
        <v>0</v>
      </c>
      <c r="C20" s="88">
        <f>IF('[1]Položky SO 01-UTa'!$R$226=0,"",'[1]Položky SO 01-UTa'!$R$226)</f>
        <v>7.2840000000000002E-2</v>
      </c>
      <c r="D20" s="87">
        <f>IF('[1]Položky SO 01-UTa'!$V$226=0,"",'[1]Položky SO 01-UTa'!$V$226)</f>
        <v>11483.197695900002</v>
      </c>
      <c r="E20" s="87">
        <f>IF('[1]Položky SO 01-UTa'!$W$226=0,"",'[1]Položky SO 01-UTa'!$W$226)</f>
        <v>66165.091485899989</v>
      </c>
      <c r="I20" s="87"/>
    </row>
    <row r="21" spans="1:9" s="85" customFormat="1" ht="15" customHeight="1" outlineLevel="1">
      <c r="A21" s="86" t="str">
        <f>IF('[1]Položky SO 01-UTa'!$J$287=0,"",'[1]Položky SO 01-UTa'!$J$287)</f>
        <v>751: Vzduchotechnika</v>
      </c>
      <c r="B21" s="87">
        <f>'Položky SO 01-UTa'!P287</f>
        <v>0</v>
      </c>
      <c r="C21" s="88" t="str">
        <f>IF('[1]Položky SO 01-UTa'!$R$287=0,"",'[1]Položky SO 01-UTa'!$R$287)</f>
        <v/>
      </c>
      <c r="D21" s="87">
        <f>IF('[1]Položky SO 01-UTa'!$V$287=0,"",'[1]Položky SO 01-UTa'!$V$287)</f>
        <v>431.22239999999999</v>
      </c>
      <c r="E21" s="87">
        <f>IF('[1]Položky SO 01-UTa'!$W$287=0,"",'[1]Položky SO 01-UTa'!$W$287)</f>
        <v>2484.6624000000002</v>
      </c>
      <c r="I21" s="87"/>
    </row>
    <row r="22" spans="1:9" s="85" customFormat="1" ht="15" customHeight="1" outlineLevel="1">
      <c r="A22" s="86" t="str">
        <f>IF('[1]Položky SO 01-UTa'!$J$292=0,"",'[1]Položky SO 01-UTa'!$J$292)</f>
        <v>767: Konstrukce zámečnické</v>
      </c>
      <c r="B22" s="87">
        <f>'Položky SO 01-UTa'!P292</f>
        <v>0</v>
      </c>
      <c r="C22" s="88" t="str">
        <f>IF('[1]Položky SO 01-UTa'!$R$292=0,"",'[1]Položky SO 01-UTa'!$R$292)</f>
        <v/>
      </c>
      <c r="D22" s="87">
        <f>IF('[1]Položky SO 01-UTa'!$V$292=0,"",'[1]Položky SO 01-UTa'!$V$292)</f>
        <v>6977.04</v>
      </c>
      <c r="E22" s="87">
        <f>IF('[1]Položky SO 01-UTa'!$W$292=0,"",'[1]Položky SO 01-UTa'!$W$292)</f>
        <v>40201.040000000001</v>
      </c>
      <c r="I22" s="87"/>
    </row>
    <row r="23" spans="1:9" s="85" customFormat="1" ht="15" customHeight="1" outlineLevel="1">
      <c r="A23" s="86" t="str">
        <f>IF('[1]Položky SO 01-UTa'!$J$296=0,"",'[1]Položky SO 01-UTa'!$J$296)</f>
        <v>783: Nátěry</v>
      </c>
      <c r="B23" s="87">
        <f>'Položky SO 01-UTa'!P296</f>
        <v>0</v>
      </c>
      <c r="C23" s="88">
        <f>IF('[1]Položky SO 01-UTa'!$R$296=0,"",'[1]Položky SO 01-UTa'!$R$296)</f>
        <v>6.4690905472636817E-3</v>
      </c>
      <c r="D23" s="87">
        <f>IF('[1]Položky SO 01-UTa'!$V$296=0,"",'[1]Položky SO 01-UTa'!$V$296)</f>
        <v>507.23887422885571</v>
      </c>
      <c r="E23" s="87">
        <f>IF('[1]Položky SO 01-UTa'!$W$296=0,"",'[1]Položky SO 01-UTa'!$W$296)</f>
        <v>2922.6620848424545</v>
      </c>
      <c r="I23" s="87"/>
    </row>
    <row r="24" spans="1:9" s="85" customFormat="1" ht="15" customHeight="1" outlineLevel="1">
      <c r="A24" s="86" t="str">
        <f>IF('[1]Položky SO 01-UTa'!$J$311=0,"",'[1]Položky SO 01-UTa'!$J$311)</f>
        <v>V01: Průzkumné, geodetické a projektové práce</v>
      </c>
      <c r="B24" s="87">
        <f>'Položky SO 01-UTa'!P311</f>
        <v>0</v>
      </c>
      <c r="C24" s="88" t="str">
        <f>IF('[1]Položky SO 01-UTa'!$R$311=0,"",'[1]Položky SO 01-UTa'!$R$311)</f>
        <v/>
      </c>
      <c r="D24" s="87">
        <f>IF('[1]Položky SO 01-UTa'!$V$311=0,"",'[1]Položky SO 01-UTa'!$V$311)</f>
        <v>1575</v>
      </c>
      <c r="E24" s="87">
        <f>IF('[1]Položky SO 01-UTa'!$W$311=0,"",'[1]Položky SO 01-UTa'!$W$311)</f>
        <v>9075</v>
      </c>
      <c r="I24" s="87"/>
    </row>
    <row r="25" spans="1:9" s="85" customFormat="1" ht="15" customHeight="1" outlineLevel="1">
      <c r="A25" s="86" t="str">
        <f>IF('[1]Položky SO 01-UTa'!$J$314=0,"",'[1]Položky SO 01-UTa'!$J$314)</f>
        <v>V03: Zařízení staveniště</v>
      </c>
      <c r="B25" s="87">
        <f>'Položky SO 01-UTa'!P314</f>
        <v>0</v>
      </c>
      <c r="C25" s="88" t="str">
        <f>IF('[1]Položky SO 01-UTa'!$R$314=0,"",'[1]Položky SO 01-UTa'!$R$314)</f>
        <v/>
      </c>
      <c r="D25" s="87">
        <f>IF('[1]Položky SO 01-UTa'!$V$314=0,"",'[1]Položky SO 01-UTa'!$V$314)</f>
        <v>1022.6999999999999</v>
      </c>
      <c r="E25" s="87">
        <f>IF('[1]Položky SO 01-UTa'!$W$314=0,"",'[1]Položky SO 01-UTa'!$W$314)</f>
        <v>5892.7</v>
      </c>
      <c r="I25" s="87"/>
    </row>
    <row r="26" spans="1:9" s="85" customFormat="1" ht="15" customHeight="1" outlineLevel="1">
      <c r="A26" s="86" t="str">
        <f>IF('[1]Položky SO 01-UTa'!$J$317=0,"",'[1]Položky SO 01-UTa'!$J$317)</f>
        <v>V04: Inženýrská činnost</v>
      </c>
      <c r="B26" s="87">
        <f>'Položky SO 01-UTa'!P317</f>
        <v>0</v>
      </c>
      <c r="C26" s="88" t="str">
        <f>IF('[1]Položky SO 01-UTa'!$R$317=0,"",'[1]Položky SO 01-UTa'!$R$317)</f>
        <v/>
      </c>
      <c r="D26" s="87">
        <f>IF('[1]Položky SO 01-UTa'!$V$317=0,"",'[1]Položky SO 01-UTa'!$V$317)</f>
        <v>9773.19</v>
      </c>
      <c r="E26" s="87">
        <f>IF('[1]Položky SO 01-UTa'!$W$317=0,"",'[1]Položky SO 01-UTa'!$W$317)</f>
        <v>56312.19</v>
      </c>
      <c r="I26" s="87"/>
    </row>
    <row r="27" spans="1:9" s="85" customFormat="1" ht="15" customHeight="1" outlineLevel="1">
      <c r="A27" s="86" t="str">
        <f>IF('[1]Položky SO 01-UTa'!$J$326=0,"",'[1]Položky SO 01-UTa'!$J$326)</f>
        <v>V09: Ostatní náklady</v>
      </c>
      <c r="B27" s="87">
        <f>'Položky SO 01-UTa'!P326</f>
        <v>0</v>
      </c>
      <c r="C27" s="88" t="str">
        <f>IF('[1]Položky SO 01-UTa'!$R$326=0,"",'[1]Položky SO 01-UTa'!$R$326)</f>
        <v/>
      </c>
      <c r="D27" s="87">
        <f>IF('[1]Položky SO 01-UTa'!$V$326=0,"",'[1]Položky SO 01-UTa'!$V$326)</f>
        <v>3118.5</v>
      </c>
      <c r="E27" s="87">
        <f>IF('[1]Položky SO 01-UTa'!$W$326=0,"",'[1]Položky SO 01-UTa'!$W$326)</f>
        <v>17968.5</v>
      </c>
      <c r="I27" s="87"/>
    </row>
    <row r="28" spans="1:9" ht="13.5" outlineLevel="1" thickBot="1">
      <c r="A28" s="89"/>
    </row>
    <row r="29" spans="1:9" s="90" customFormat="1" ht="15">
      <c r="A29" s="91" t="s">
        <v>139</v>
      </c>
      <c r="B29" s="92">
        <f>SUBTOTAL(9,B9:B28)/2</f>
        <v>0</v>
      </c>
      <c r="C29" s="93"/>
      <c r="D29" s="94"/>
      <c r="E29" s="94"/>
    </row>
    <row r="30" spans="1:9" s="90" customFormat="1" ht="15">
      <c r="A30" s="563"/>
      <c r="B30" s="564"/>
      <c r="C30" s="565"/>
      <c r="D30" s="566"/>
      <c r="E30" s="566"/>
    </row>
    <row r="31" spans="1:9" s="90" customFormat="1" ht="15">
      <c r="A31" s="563"/>
      <c r="B31" s="564"/>
      <c r="C31" s="565"/>
      <c r="D31" s="566"/>
      <c r="E31" s="566"/>
    </row>
    <row r="32" spans="1:9" s="90" customFormat="1" ht="14.25">
      <c r="A32" s="82" t="s">
        <v>1936</v>
      </c>
      <c r="B32" s="83">
        <f>'Položky SO 01-UTa'!P336</f>
        <v>0</v>
      </c>
      <c r="C32" s="565"/>
      <c r="D32" s="566"/>
      <c r="E32" s="566"/>
      <c r="I32" s="83"/>
    </row>
    <row r="33" spans="1:9" s="90" customFormat="1" ht="14.25">
      <c r="A33" s="120" t="s">
        <v>1943</v>
      </c>
      <c r="B33" s="87">
        <f>'Položky SO 01-UTa'!P337</f>
        <v>0</v>
      </c>
      <c r="C33" s="565"/>
      <c r="D33" s="566"/>
      <c r="E33" s="566"/>
      <c r="I33" s="87"/>
    </row>
    <row r="34" spans="1:9" s="90" customFormat="1" ht="14.25">
      <c r="A34" s="120" t="s">
        <v>1944</v>
      </c>
      <c r="B34" s="87">
        <f>'Položky SO 01-UTa'!P341</f>
        <v>0</v>
      </c>
      <c r="C34" s="565"/>
      <c r="D34" s="566"/>
      <c r="E34" s="566"/>
      <c r="I34" s="87"/>
    </row>
    <row r="35" spans="1:9" s="90" customFormat="1" ht="14.25">
      <c r="A35" s="549" t="s">
        <v>1945</v>
      </c>
      <c r="B35" s="87">
        <f>'Položky SO 01-UTa'!P353</f>
        <v>0</v>
      </c>
      <c r="C35" s="565"/>
      <c r="D35" s="566"/>
      <c r="E35" s="566"/>
      <c r="I35" s="87"/>
    </row>
    <row r="36" spans="1:9" s="90" customFormat="1" ht="14.25">
      <c r="A36" s="120" t="s">
        <v>1946</v>
      </c>
      <c r="B36" s="87">
        <f>'Položky SO 01-UTa'!P366</f>
        <v>0</v>
      </c>
      <c r="C36" s="565"/>
      <c r="D36" s="566"/>
      <c r="E36" s="566"/>
      <c r="I36" s="87"/>
    </row>
    <row r="37" spans="1:9" s="90" customFormat="1" ht="14.25">
      <c r="A37" s="549" t="s">
        <v>1947</v>
      </c>
      <c r="B37" s="87">
        <f>'Položky SO 01-UTa'!P378</f>
        <v>0</v>
      </c>
      <c r="C37" s="565"/>
      <c r="D37" s="566"/>
      <c r="E37" s="566"/>
      <c r="I37" s="87"/>
    </row>
    <row r="38" spans="1:9" s="90" customFormat="1" ht="14.25">
      <c r="A38" s="120" t="s">
        <v>1948</v>
      </c>
      <c r="B38" s="87">
        <f>'Položky SO 01-UTa'!P386</f>
        <v>0</v>
      </c>
      <c r="C38" s="565"/>
      <c r="D38" s="566"/>
      <c r="E38" s="566"/>
      <c r="I38" s="87"/>
    </row>
    <row r="39" spans="1:9" s="90" customFormat="1" ht="14.25">
      <c r="A39" s="549" t="s">
        <v>1949</v>
      </c>
      <c r="B39" s="87">
        <f>'Položky SO 01-UTa'!P395</f>
        <v>0</v>
      </c>
      <c r="C39" s="565"/>
      <c r="D39" s="566"/>
      <c r="E39" s="566"/>
      <c r="I39" s="87"/>
    </row>
    <row r="40" spans="1:9" s="90" customFormat="1" ht="15" thickBot="1">
      <c r="A40" s="120" t="s">
        <v>1950</v>
      </c>
      <c r="B40" s="87">
        <f>'Položky SO 01-UTa'!P398</f>
        <v>0</v>
      </c>
      <c r="C40" s="565"/>
      <c r="D40" s="566"/>
      <c r="E40" s="566"/>
      <c r="I40" s="87"/>
    </row>
    <row r="41" spans="1:9" s="90" customFormat="1" ht="15">
      <c r="A41" s="91" t="s">
        <v>139</v>
      </c>
      <c r="B41" s="92">
        <f>SUBTOTAL(9,B32:B40)/2</f>
        <v>0</v>
      </c>
      <c r="C41" s="565"/>
      <c r="D41" s="566"/>
      <c r="E41" s="566"/>
    </row>
    <row r="42" spans="1:9" s="90" customFormat="1" ht="15">
      <c r="A42" s="563"/>
      <c r="B42" s="564"/>
      <c r="C42" s="565"/>
      <c r="D42" s="566"/>
      <c r="E42" s="566"/>
    </row>
    <row r="43" spans="1:9" s="90" customFormat="1" ht="15">
      <c r="A43" s="563" t="s">
        <v>1951</v>
      </c>
      <c r="B43" s="564">
        <f>B29+B41</f>
        <v>0</v>
      </c>
      <c r="C43" s="565"/>
      <c r="D43" s="566"/>
      <c r="E43" s="566"/>
    </row>
    <row r="44" spans="1:9" s="90" customFormat="1" ht="15">
      <c r="A44" s="95" t="s">
        <v>718</v>
      </c>
      <c r="B44" s="96">
        <f>B43*0.21</f>
        <v>0</v>
      </c>
    </row>
    <row r="45" spans="1:9" s="97" customFormat="1" ht="13.5" thickBot="1">
      <c r="A45" s="98"/>
      <c r="B45" s="99"/>
    </row>
    <row r="46" spans="1:9" s="90" customFormat="1" ht="15">
      <c r="A46" s="91" t="s">
        <v>140</v>
      </c>
      <c r="B46" s="92">
        <f>SUM(B43:B45)</f>
        <v>0</v>
      </c>
      <c r="C46" s="91" t="str">
        <f>'[2]Kryci list'!C7</f>
        <v>CZK</v>
      </c>
      <c r="D46" s="94"/>
      <c r="E46" s="94"/>
    </row>
  </sheetData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2"/>
  <sheetViews>
    <sheetView showGridLines="0" workbookViewId="0">
      <pane ySplit="8" topLeftCell="A9" activePane="bottomLeft" state="frozenSplit"/>
      <selection activeCell="K29" sqref="K29"/>
      <selection pane="bottomLeft" activeCell="K29" sqref="K29"/>
    </sheetView>
  </sheetViews>
  <sheetFormatPr defaultRowHeight="12.75" customHeight="1"/>
  <cols>
    <col min="1" max="1" width="11.7109375" style="290" customWidth="1"/>
    <col min="2" max="2" width="55.7109375" style="290" customWidth="1"/>
    <col min="3" max="3" width="13.5703125" style="290" customWidth="1"/>
    <col min="4" max="4" width="13.7109375" style="290" hidden="1" customWidth="1"/>
    <col min="5" max="5" width="13.85546875" style="290" hidden="1" customWidth="1"/>
    <col min="6" max="256" width="9.140625" style="290"/>
    <col min="257" max="257" width="11.7109375" style="290" customWidth="1"/>
    <col min="258" max="258" width="55.7109375" style="290" customWidth="1"/>
    <col min="259" max="259" width="13.5703125" style="290" customWidth="1"/>
    <col min="260" max="261" width="0" style="290" hidden="1" customWidth="1"/>
    <col min="262" max="512" width="9.140625" style="290"/>
    <col min="513" max="513" width="11.7109375" style="290" customWidth="1"/>
    <col min="514" max="514" width="55.7109375" style="290" customWidth="1"/>
    <col min="515" max="515" width="13.5703125" style="290" customWidth="1"/>
    <col min="516" max="517" width="0" style="290" hidden="1" customWidth="1"/>
    <col min="518" max="768" width="9.140625" style="290"/>
    <col min="769" max="769" width="11.7109375" style="290" customWidth="1"/>
    <col min="770" max="770" width="55.7109375" style="290" customWidth="1"/>
    <col min="771" max="771" width="13.5703125" style="290" customWidth="1"/>
    <col min="772" max="773" width="0" style="290" hidden="1" customWidth="1"/>
    <col min="774" max="1024" width="9.140625" style="290"/>
    <col min="1025" max="1025" width="11.7109375" style="290" customWidth="1"/>
    <col min="1026" max="1026" width="55.7109375" style="290" customWidth="1"/>
    <col min="1027" max="1027" width="13.5703125" style="290" customWidth="1"/>
    <col min="1028" max="1029" width="0" style="290" hidden="1" customWidth="1"/>
    <col min="1030" max="1280" width="9.140625" style="290"/>
    <col min="1281" max="1281" width="11.7109375" style="290" customWidth="1"/>
    <col min="1282" max="1282" width="55.7109375" style="290" customWidth="1"/>
    <col min="1283" max="1283" width="13.5703125" style="290" customWidth="1"/>
    <col min="1284" max="1285" width="0" style="290" hidden="1" customWidth="1"/>
    <col min="1286" max="1536" width="9.140625" style="290"/>
    <col min="1537" max="1537" width="11.7109375" style="290" customWidth="1"/>
    <col min="1538" max="1538" width="55.7109375" style="290" customWidth="1"/>
    <col min="1539" max="1539" width="13.5703125" style="290" customWidth="1"/>
    <col min="1540" max="1541" width="0" style="290" hidden="1" customWidth="1"/>
    <col min="1542" max="1792" width="9.140625" style="290"/>
    <col min="1793" max="1793" width="11.7109375" style="290" customWidth="1"/>
    <col min="1794" max="1794" width="55.7109375" style="290" customWidth="1"/>
    <col min="1795" max="1795" width="13.5703125" style="290" customWidth="1"/>
    <col min="1796" max="1797" width="0" style="290" hidden="1" customWidth="1"/>
    <col min="1798" max="2048" width="9.140625" style="290"/>
    <col min="2049" max="2049" width="11.7109375" style="290" customWidth="1"/>
    <col min="2050" max="2050" width="55.7109375" style="290" customWidth="1"/>
    <col min="2051" max="2051" width="13.5703125" style="290" customWidth="1"/>
    <col min="2052" max="2053" width="0" style="290" hidden="1" customWidth="1"/>
    <col min="2054" max="2304" width="9.140625" style="290"/>
    <col min="2305" max="2305" width="11.7109375" style="290" customWidth="1"/>
    <col min="2306" max="2306" width="55.7109375" style="290" customWidth="1"/>
    <col min="2307" max="2307" width="13.5703125" style="290" customWidth="1"/>
    <col min="2308" max="2309" width="0" style="290" hidden="1" customWidth="1"/>
    <col min="2310" max="2560" width="9.140625" style="290"/>
    <col min="2561" max="2561" width="11.7109375" style="290" customWidth="1"/>
    <col min="2562" max="2562" width="55.7109375" style="290" customWidth="1"/>
    <col min="2563" max="2563" width="13.5703125" style="290" customWidth="1"/>
    <col min="2564" max="2565" width="0" style="290" hidden="1" customWidth="1"/>
    <col min="2566" max="2816" width="9.140625" style="290"/>
    <col min="2817" max="2817" width="11.7109375" style="290" customWidth="1"/>
    <col min="2818" max="2818" width="55.7109375" style="290" customWidth="1"/>
    <col min="2819" max="2819" width="13.5703125" style="290" customWidth="1"/>
    <col min="2820" max="2821" width="0" style="290" hidden="1" customWidth="1"/>
    <col min="2822" max="3072" width="9.140625" style="290"/>
    <col min="3073" max="3073" width="11.7109375" style="290" customWidth="1"/>
    <col min="3074" max="3074" width="55.7109375" style="290" customWidth="1"/>
    <col min="3075" max="3075" width="13.5703125" style="290" customWidth="1"/>
    <col min="3076" max="3077" width="0" style="290" hidden="1" customWidth="1"/>
    <col min="3078" max="3328" width="9.140625" style="290"/>
    <col min="3329" max="3329" width="11.7109375" style="290" customWidth="1"/>
    <col min="3330" max="3330" width="55.7109375" style="290" customWidth="1"/>
    <col min="3331" max="3331" width="13.5703125" style="290" customWidth="1"/>
    <col min="3332" max="3333" width="0" style="290" hidden="1" customWidth="1"/>
    <col min="3334" max="3584" width="9.140625" style="290"/>
    <col min="3585" max="3585" width="11.7109375" style="290" customWidth="1"/>
    <col min="3586" max="3586" width="55.7109375" style="290" customWidth="1"/>
    <col min="3587" max="3587" width="13.5703125" style="290" customWidth="1"/>
    <col min="3588" max="3589" width="0" style="290" hidden="1" customWidth="1"/>
    <col min="3590" max="3840" width="9.140625" style="290"/>
    <col min="3841" max="3841" width="11.7109375" style="290" customWidth="1"/>
    <col min="3842" max="3842" width="55.7109375" style="290" customWidth="1"/>
    <col min="3843" max="3843" width="13.5703125" style="290" customWidth="1"/>
    <col min="3844" max="3845" width="0" style="290" hidden="1" customWidth="1"/>
    <col min="3846" max="4096" width="9.140625" style="290"/>
    <col min="4097" max="4097" width="11.7109375" style="290" customWidth="1"/>
    <col min="4098" max="4098" width="55.7109375" style="290" customWidth="1"/>
    <col min="4099" max="4099" width="13.5703125" style="290" customWidth="1"/>
    <col min="4100" max="4101" width="0" style="290" hidden="1" customWidth="1"/>
    <col min="4102" max="4352" width="9.140625" style="290"/>
    <col min="4353" max="4353" width="11.7109375" style="290" customWidth="1"/>
    <col min="4354" max="4354" width="55.7109375" style="290" customWidth="1"/>
    <col min="4355" max="4355" width="13.5703125" style="290" customWidth="1"/>
    <col min="4356" max="4357" width="0" style="290" hidden="1" customWidth="1"/>
    <col min="4358" max="4608" width="9.140625" style="290"/>
    <col min="4609" max="4609" width="11.7109375" style="290" customWidth="1"/>
    <col min="4610" max="4610" width="55.7109375" style="290" customWidth="1"/>
    <col min="4611" max="4611" width="13.5703125" style="290" customWidth="1"/>
    <col min="4612" max="4613" width="0" style="290" hidden="1" customWidth="1"/>
    <col min="4614" max="4864" width="9.140625" style="290"/>
    <col min="4865" max="4865" width="11.7109375" style="290" customWidth="1"/>
    <col min="4866" max="4866" width="55.7109375" style="290" customWidth="1"/>
    <col min="4867" max="4867" width="13.5703125" style="290" customWidth="1"/>
    <col min="4868" max="4869" width="0" style="290" hidden="1" customWidth="1"/>
    <col min="4870" max="5120" width="9.140625" style="290"/>
    <col min="5121" max="5121" width="11.7109375" style="290" customWidth="1"/>
    <col min="5122" max="5122" width="55.7109375" style="290" customWidth="1"/>
    <col min="5123" max="5123" width="13.5703125" style="290" customWidth="1"/>
    <col min="5124" max="5125" width="0" style="290" hidden="1" customWidth="1"/>
    <col min="5126" max="5376" width="9.140625" style="290"/>
    <col min="5377" max="5377" width="11.7109375" style="290" customWidth="1"/>
    <col min="5378" max="5378" width="55.7109375" style="290" customWidth="1"/>
    <col min="5379" max="5379" width="13.5703125" style="290" customWidth="1"/>
    <col min="5380" max="5381" width="0" style="290" hidden="1" customWidth="1"/>
    <col min="5382" max="5632" width="9.140625" style="290"/>
    <col min="5633" max="5633" width="11.7109375" style="290" customWidth="1"/>
    <col min="5634" max="5634" width="55.7109375" style="290" customWidth="1"/>
    <col min="5635" max="5635" width="13.5703125" style="290" customWidth="1"/>
    <col min="5636" max="5637" width="0" style="290" hidden="1" customWidth="1"/>
    <col min="5638" max="5888" width="9.140625" style="290"/>
    <col min="5889" max="5889" width="11.7109375" style="290" customWidth="1"/>
    <col min="5890" max="5890" width="55.7109375" style="290" customWidth="1"/>
    <col min="5891" max="5891" width="13.5703125" style="290" customWidth="1"/>
    <col min="5892" max="5893" width="0" style="290" hidden="1" customWidth="1"/>
    <col min="5894" max="6144" width="9.140625" style="290"/>
    <col min="6145" max="6145" width="11.7109375" style="290" customWidth="1"/>
    <col min="6146" max="6146" width="55.7109375" style="290" customWidth="1"/>
    <col min="6147" max="6147" width="13.5703125" style="290" customWidth="1"/>
    <col min="6148" max="6149" width="0" style="290" hidden="1" customWidth="1"/>
    <col min="6150" max="6400" width="9.140625" style="290"/>
    <col min="6401" max="6401" width="11.7109375" style="290" customWidth="1"/>
    <col min="6402" max="6402" width="55.7109375" style="290" customWidth="1"/>
    <col min="6403" max="6403" width="13.5703125" style="290" customWidth="1"/>
    <col min="6404" max="6405" width="0" style="290" hidden="1" customWidth="1"/>
    <col min="6406" max="6656" width="9.140625" style="290"/>
    <col min="6657" max="6657" width="11.7109375" style="290" customWidth="1"/>
    <col min="6658" max="6658" width="55.7109375" style="290" customWidth="1"/>
    <col min="6659" max="6659" width="13.5703125" style="290" customWidth="1"/>
    <col min="6660" max="6661" width="0" style="290" hidden="1" customWidth="1"/>
    <col min="6662" max="6912" width="9.140625" style="290"/>
    <col min="6913" max="6913" width="11.7109375" style="290" customWidth="1"/>
    <col min="6914" max="6914" width="55.7109375" style="290" customWidth="1"/>
    <col min="6915" max="6915" width="13.5703125" style="290" customWidth="1"/>
    <col min="6916" max="6917" width="0" style="290" hidden="1" customWidth="1"/>
    <col min="6918" max="7168" width="9.140625" style="290"/>
    <col min="7169" max="7169" width="11.7109375" style="290" customWidth="1"/>
    <col min="7170" max="7170" width="55.7109375" style="290" customWidth="1"/>
    <col min="7171" max="7171" width="13.5703125" style="290" customWidth="1"/>
    <col min="7172" max="7173" width="0" style="290" hidden="1" customWidth="1"/>
    <col min="7174" max="7424" width="9.140625" style="290"/>
    <col min="7425" max="7425" width="11.7109375" style="290" customWidth="1"/>
    <col min="7426" max="7426" width="55.7109375" style="290" customWidth="1"/>
    <col min="7427" max="7427" width="13.5703125" style="290" customWidth="1"/>
    <col min="7428" max="7429" width="0" style="290" hidden="1" customWidth="1"/>
    <col min="7430" max="7680" width="9.140625" style="290"/>
    <col min="7681" max="7681" width="11.7109375" style="290" customWidth="1"/>
    <col min="7682" max="7682" width="55.7109375" style="290" customWidth="1"/>
    <col min="7683" max="7683" width="13.5703125" style="290" customWidth="1"/>
    <col min="7684" max="7685" width="0" style="290" hidden="1" customWidth="1"/>
    <col min="7686" max="7936" width="9.140625" style="290"/>
    <col min="7937" max="7937" width="11.7109375" style="290" customWidth="1"/>
    <col min="7938" max="7938" width="55.7109375" style="290" customWidth="1"/>
    <col min="7939" max="7939" width="13.5703125" style="290" customWidth="1"/>
    <col min="7940" max="7941" width="0" style="290" hidden="1" customWidth="1"/>
    <col min="7942" max="8192" width="9.140625" style="290"/>
    <col min="8193" max="8193" width="11.7109375" style="290" customWidth="1"/>
    <col min="8194" max="8194" width="55.7109375" style="290" customWidth="1"/>
    <col min="8195" max="8195" width="13.5703125" style="290" customWidth="1"/>
    <col min="8196" max="8197" width="0" style="290" hidden="1" customWidth="1"/>
    <col min="8198" max="8448" width="9.140625" style="290"/>
    <col min="8449" max="8449" width="11.7109375" style="290" customWidth="1"/>
    <col min="8450" max="8450" width="55.7109375" style="290" customWidth="1"/>
    <col min="8451" max="8451" width="13.5703125" style="290" customWidth="1"/>
    <col min="8452" max="8453" width="0" style="290" hidden="1" customWidth="1"/>
    <col min="8454" max="8704" width="9.140625" style="290"/>
    <col min="8705" max="8705" width="11.7109375" style="290" customWidth="1"/>
    <col min="8706" max="8706" width="55.7109375" style="290" customWidth="1"/>
    <col min="8707" max="8707" width="13.5703125" style="290" customWidth="1"/>
    <col min="8708" max="8709" width="0" style="290" hidden="1" customWidth="1"/>
    <col min="8710" max="8960" width="9.140625" style="290"/>
    <col min="8961" max="8961" width="11.7109375" style="290" customWidth="1"/>
    <col min="8962" max="8962" width="55.7109375" style="290" customWidth="1"/>
    <col min="8963" max="8963" width="13.5703125" style="290" customWidth="1"/>
    <col min="8964" max="8965" width="0" style="290" hidden="1" customWidth="1"/>
    <col min="8966" max="9216" width="9.140625" style="290"/>
    <col min="9217" max="9217" width="11.7109375" style="290" customWidth="1"/>
    <col min="9218" max="9218" width="55.7109375" style="290" customWidth="1"/>
    <col min="9219" max="9219" width="13.5703125" style="290" customWidth="1"/>
    <col min="9220" max="9221" width="0" style="290" hidden="1" customWidth="1"/>
    <col min="9222" max="9472" width="9.140625" style="290"/>
    <col min="9473" max="9473" width="11.7109375" style="290" customWidth="1"/>
    <col min="9474" max="9474" width="55.7109375" style="290" customWidth="1"/>
    <col min="9475" max="9475" width="13.5703125" style="290" customWidth="1"/>
    <col min="9476" max="9477" width="0" style="290" hidden="1" customWidth="1"/>
    <col min="9478" max="9728" width="9.140625" style="290"/>
    <col min="9729" max="9729" width="11.7109375" style="290" customWidth="1"/>
    <col min="9730" max="9730" width="55.7109375" style="290" customWidth="1"/>
    <col min="9731" max="9731" width="13.5703125" style="290" customWidth="1"/>
    <col min="9732" max="9733" width="0" style="290" hidden="1" customWidth="1"/>
    <col min="9734" max="9984" width="9.140625" style="290"/>
    <col min="9985" max="9985" width="11.7109375" style="290" customWidth="1"/>
    <col min="9986" max="9986" width="55.7109375" style="290" customWidth="1"/>
    <col min="9987" max="9987" width="13.5703125" style="290" customWidth="1"/>
    <col min="9988" max="9989" width="0" style="290" hidden="1" customWidth="1"/>
    <col min="9990" max="10240" width="9.140625" style="290"/>
    <col min="10241" max="10241" width="11.7109375" style="290" customWidth="1"/>
    <col min="10242" max="10242" width="55.7109375" style="290" customWidth="1"/>
    <col min="10243" max="10243" width="13.5703125" style="290" customWidth="1"/>
    <col min="10244" max="10245" width="0" style="290" hidden="1" customWidth="1"/>
    <col min="10246" max="10496" width="9.140625" style="290"/>
    <col min="10497" max="10497" width="11.7109375" style="290" customWidth="1"/>
    <col min="10498" max="10498" width="55.7109375" style="290" customWidth="1"/>
    <col min="10499" max="10499" width="13.5703125" style="290" customWidth="1"/>
    <col min="10500" max="10501" width="0" style="290" hidden="1" customWidth="1"/>
    <col min="10502" max="10752" width="9.140625" style="290"/>
    <col min="10753" max="10753" width="11.7109375" style="290" customWidth="1"/>
    <col min="10754" max="10754" width="55.7109375" style="290" customWidth="1"/>
    <col min="10755" max="10755" width="13.5703125" style="290" customWidth="1"/>
    <col min="10756" max="10757" width="0" style="290" hidden="1" customWidth="1"/>
    <col min="10758" max="11008" width="9.140625" style="290"/>
    <col min="11009" max="11009" width="11.7109375" style="290" customWidth="1"/>
    <col min="11010" max="11010" width="55.7109375" style="290" customWidth="1"/>
    <col min="11011" max="11011" width="13.5703125" style="290" customWidth="1"/>
    <col min="11012" max="11013" width="0" style="290" hidden="1" customWidth="1"/>
    <col min="11014" max="11264" width="9.140625" style="290"/>
    <col min="11265" max="11265" width="11.7109375" style="290" customWidth="1"/>
    <col min="11266" max="11266" width="55.7109375" style="290" customWidth="1"/>
    <col min="11267" max="11267" width="13.5703125" style="290" customWidth="1"/>
    <col min="11268" max="11269" width="0" style="290" hidden="1" customWidth="1"/>
    <col min="11270" max="11520" width="9.140625" style="290"/>
    <col min="11521" max="11521" width="11.7109375" style="290" customWidth="1"/>
    <col min="11522" max="11522" width="55.7109375" style="290" customWidth="1"/>
    <col min="11523" max="11523" width="13.5703125" style="290" customWidth="1"/>
    <col min="11524" max="11525" width="0" style="290" hidden="1" customWidth="1"/>
    <col min="11526" max="11776" width="9.140625" style="290"/>
    <col min="11777" max="11777" width="11.7109375" style="290" customWidth="1"/>
    <col min="11778" max="11778" width="55.7109375" style="290" customWidth="1"/>
    <col min="11779" max="11779" width="13.5703125" style="290" customWidth="1"/>
    <col min="11780" max="11781" width="0" style="290" hidden="1" customWidth="1"/>
    <col min="11782" max="12032" width="9.140625" style="290"/>
    <col min="12033" max="12033" width="11.7109375" style="290" customWidth="1"/>
    <col min="12034" max="12034" width="55.7109375" style="290" customWidth="1"/>
    <col min="12035" max="12035" width="13.5703125" style="290" customWidth="1"/>
    <col min="12036" max="12037" width="0" style="290" hidden="1" customWidth="1"/>
    <col min="12038" max="12288" width="9.140625" style="290"/>
    <col min="12289" max="12289" width="11.7109375" style="290" customWidth="1"/>
    <col min="12290" max="12290" width="55.7109375" style="290" customWidth="1"/>
    <col min="12291" max="12291" width="13.5703125" style="290" customWidth="1"/>
    <col min="12292" max="12293" width="0" style="290" hidden="1" customWidth="1"/>
    <col min="12294" max="12544" width="9.140625" style="290"/>
    <col min="12545" max="12545" width="11.7109375" style="290" customWidth="1"/>
    <col min="12546" max="12546" width="55.7109375" style="290" customWidth="1"/>
    <col min="12547" max="12547" width="13.5703125" style="290" customWidth="1"/>
    <col min="12548" max="12549" width="0" style="290" hidden="1" customWidth="1"/>
    <col min="12550" max="12800" width="9.140625" style="290"/>
    <col min="12801" max="12801" width="11.7109375" style="290" customWidth="1"/>
    <col min="12802" max="12802" width="55.7109375" style="290" customWidth="1"/>
    <col min="12803" max="12803" width="13.5703125" style="290" customWidth="1"/>
    <col min="12804" max="12805" width="0" style="290" hidden="1" customWidth="1"/>
    <col min="12806" max="13056" width="9.140625" style="290"/>
    <col min="13057" max="13057" width="11.7109375" style="290" customWidth="1"/>
    <col min="13058" max="13058" width="55.7109375" style="290" customWidth="1"/>
    <col min="13059" max="13059" width="13.5703125" style="290" customWidth="1"/>
    <col min="13060" max="13061" width="0" style="290" hidden="1" customWidth="1"/>
    <col min="13062" max="13312" width="9.140625" style="290"/>
    <col min="13313" max="13313" width="11.7109375" style="290" customWidth="1"/>
    <col min="13314" max="13314" width="55.7109375" style="290" customWidth="1"/>
    <col min="13315" max="13315" width="13.5703125" style="290" customWidth="1"/>
    <col min="13316" max="13317" width="0" style="290" hidden="1" customWidth="1"/>
    <col min="13318" max="13568" width="9.140625" style="290"/>
    <col min="13569" max="13569" width="11.7109375" style="290" customWidth="1"/>
    <col min="13570" max="13570" width="55.7109375" style="290" customWidth="1"/>
    <col min="13571" max="13571" width="13.5703125" style="290" customWidth="1"/>
    <col min="13572" max="13573" width="0" style="290" hidden="1" customWidth="1"/>
    <col min="13574" max="13824" width="9.140625" style="290"/>
    <col min="13825" max="13825" width="11.7109375" style="290" customWidth="1"/>
    <col min="13826" max="13826" width="55.7109375" style="290" customWidth="1"/>
    <col min="13827" max="13827" width="13.5703125" style="290" customWidth="1"/>
    <col min="13828" max="13829" width="0" style="290" hidden="1" customWidth="1"/>
    <col min="13830" max="14080" width="9.140625" style="290"/>
    <col min="14081" max="14081" width="11.7109375" style="290" customWidth="1"/>
    <col min="14082" max="14082" width="55.7109375" style="290" customWidth="1"/>
    <col min="14083" max="14083" width="13.5703125" style="290" customWidth="1"/>
    <col min="14084" max="14085" width="0" style="290" hidden="1" customWidth="1"/>
    <col min="14086" max="14336" width="9.140625" style="290"/>
    <col min="14337" max="14337" width="11.7109375" style="290" customWidth="1"/>
    <col min="14338" max="14338" width="55.7109375" style="290" customWidth="1"/>
    <col min="14339" max="14339" width="13.5703125" style="290" customWidth="1"/>
    <col min="14340" max="14341" width="0" style="290" hidden="1" customWidth="1"/>
    <col min="14342" max="14592" width="9.140625" style="290"/>
    <col min="14593" max="14593" width="11.7109375" style="290" customWidth="1"/>
    <col min="14594" max="14594" width="55.7109375" style="290" customWidth="1"/>
    <col min="14595" max="14595" width="13.5703125" style="290" customWidth="1"/>
    <col min="14596" max="14597" width="0" style="290" hidden="1" customWidth="1"/>
    <col min="14598" max="14848" width="9.140625" style="290"/>
    <col min="14849" max="14849" width="11.7109375" style="290" customWidth="1"/>
    <col min="14850" max="14850" width="55.7109375" style="290" customWidth="1"/>
    <col min="14851" max="14851" width="13.5703125" style="290" customWidth="1"/>
    <col min="14852" max="14853" width="0" style="290" hidden="1" customWidth="1"/>
    <col min="14854" max="15104" width="9.140625" style="290"/>
    <col min="15105" max="15105" width="11.7109375" style="290" customWidth="1"/>
    <col min="15106" max="15106" width="55.7109375" style="290" customWidth="1"/>
    <col min="15107" max="15107" width="13.5703125" style="290" customWidth="1"/>
    <col min="15108" max="15109" width="0" style="290" hidden="1" customWidth="1"/>
    <col min="15110" max="15360" width="9.140625" style="290"/>
    <col min="15361" max="15361" width="11.7109375" style="290" customWidth="1"/>
    <col min="15362" max="15362" width="55.7109375" style="290" customWidth="1"/>
    <col min="15363" max="15363" width="13.5703125" style="290" customWidth="1"/>
    <col min="15364" max="15365" width="0" style="290" hidden="1" customWidth="1"/>
    <col min="15366" max="15616" width="9.140625" style="290"/>
    <col min="15617" max="15617" width="11.7109375" style="290" customWidth="1"/>
    <col min="15618" max="15618" width="55.7109375" style="290" customWidth="1"/>
    <col min="15619" max="15619" width="13.5703125" style="290" customWidth="1"/>
    <col min="15620" max="15621" width="0" style="290" hidden="1" customWidth="1"/>
    <col min="15622" max="15872" width="9.140625" style="290"/>
    <col min="15873" max="15873" width="11.7109375" style="290" customWidth="1"/>
    <col min="15874" max="15874" width="55.7109375" style="290" customWidth="1"/>
    <col min="15875" max="15875" width="13.5703125" style="290" customWidth="1"/>
    <col min="15876" max="15877" width="0" style="290" hidden="1" customWidth="1"/>
    <col min="15878" max="16128" width="9.140625" style="290"/>
    <col min="16129" max="16129" width="11.7109375" style="290" customWidth="1"/>
    <col min="16130" max="16130" width="55.7109375" style="290" customWidth="1"/>
    <col min="16131" max="16131" width="13.5703125" style="290" customWidth="1"/>
    <col min="16132" max="16133" width="0" style="290" hidden="1" customWidth="1"/>
    <col min="16134" max="16384" width="9.140625" style="290"/>
  </cols>
  <sheetData>
    <row r="1" spans="1:5" ht="18" customHeight="1">
      <c r="A1" s="71" t="s">
        <v>134</v>
      </c>
      <c r="B1" s="72"/>
      <c r="C1" s="353"/>
      <c r="D1" s="289"/>
      <c r="E1" s="289"/>
    </row>
    <row r="2" spans="1:5" ht="30" customHeight="1">
      <c r="A2" s="638" t="s">
        <v>125</v>
      </c>
      <c r="B2" s="638"/>
      <c r="C2" s="638"/>
      <c r="D2" s="292"/>
      <c r="E2" s="292"/>
    </row>
    <row r="3" spans="1:5" ht="12" customHeight="1">
      <c r="A3" s="71" t="s">
        <v>631</v>
      </c>
      <c r="B3" s="172"/>
      <c r="C3" s="354"/>
      <c r="D3" s="291"/>
      <c r="E3" s="293"/>
    </row>
    <row r="4" spans="1:5" ht="12" customHeight="1">
      <c r="A4" s="638" t="s">
        <v>1761</v>
      </c>
      <c r="B4" s="638"/>
      <c r="C4" s="638"/>
      <c r="D4" s="291"/>
      <c r="E4" s="293"/>
    </row>
    <row r="5" spans="1:5" ht="12" customHeight="1">
      <c r="A5" s="71" t="s">
        <v>632</v>
      </c>
      <c r="B5" s="172"/>
      <c r="C5" s="354"/>
      <c r="D5" s="291"/>
      <c r="E5" s="293"/>
    </row>
    <row r="6" spans="1:5" ht="13.5" customHeight="1">
      <c r="A6" s="639" t="s">
        <v>1226</v>
      </c>
      <c r="B6" s="639"/>
      <c r="C6" s="355"/>
      <c r="D6" s="291"/>
      <c r="E6" s="293"/>
    </row>
    <row r="7" spans="1:5" ht="12" customHeight="1">
      <c r="A7" s="294" t="s">
        <v>143</v>
      </c>
      <c r="B7" s="295" t="s">
        <v>135</v>
      </c>
      <c r="C7" s="296" t="s">
        <v>1097</v>
      </c>
      <c r="D7" s="297" t="s">
        <v>1098</v>
      </c>
      <c r="E7" s="296" t="s">
        <v>1099</v>
      </c>
    </row>
    <row r="8" spans="1:5" ht="12" customHeight="1">
      <c r="A8" s="298">
        <v>1</v>
      </c>
      <c r="B8" s="299">
        <v>2</v>
      </c>
      <c r="C8" s="300">
        <v>3</v>
      </c>
      <c r="D8" s="301">
        <v>4</v>
      </c>
      <c r="E8" s="300">
        <v>5</v>
      </c>
    </row>
    <row r="9" spans="1:5" s="306" customFormat="1" ht="12.75" customHeight="1">
      <c r="A9" s="302" t="str">
        <f>'Položky IO 02-Stavba'!D9</f>
        <v>HSV</v>
      </c>
      <c r="B9" s="303" t="str">
        <f>'Položky IO 02-Stavba'!E9</f>
        <v>Práce a dodávky HSV</v>
      </c>
      <c r="C9" s="304">
        <f>'Položky IO 02-Stavba'!I9</f>
        <v>0</v>
      </c>
      <c r="D9" s="305">
        <f>'Položky IO 02-Stavba'!K9</f>
        <v>635.39167931999998</v>
      </c>
      <c r="E9" s="305">
        <f>'Položky IO 02-Stavba'!M9</f>
        <v>400.92035199999998</v>
      </c>
    </row>
    <row r="10" spans="1:5" s="306" customFormat="1" ht="12.75" customHeight="1">
      <c r="A10" s="307" t="str">
        <f>'Položky IO 02-Stavba'!D10</f>
        <v>1</v>
      </c>
      <c r="B10" s="308" t="str">
        <f>'Položky IO 02-Stavba'!E10</f>
        <v>Zemní práce</v>
      </c>
      <c r="C10" s="309">
        <f>'Položky IO 02-Stavba'!I10</f>
        <v>0</v>
      </c>
      <c r="D10" s="310">
        <f>'Položky IO 02-Stavba'!K10</f>
        <v>600.78041500000006</v>
      </c>
      <c r="E10" s="310">
        <f>'Položky IO 02-Stavba'!M10</f>
        <v>0</v>
      </c>
    </row>
    <row r="11" spans="1:5" s="306" customFormat="1" ht="12.75" customHeight="1">
      <c r="A11" s="311" t="str">
        <f>'Položky IO 02-Stavba'!D49</f>
        <v>13</v>
      </c>
      <c r="B11" s="312" t="str">
        <f>'Položky IO 02-Stavba'!E49</f>
        <v>Zemní práce - hloubené vykopávky</v>
      </c>
      <c r="C11" s="313">
        <f>'Položky IO 02-Stavba'!I49</f>
        <v>0</v>
      </c>
      <c r="D11" s="314">
        <f>'Položky IO 02-Stavba'!K49</f>
        <v>0</v>
      </c>
      <c r="E11" s="314">
        <f>'Položky IO 02-Stavba'!M49</f>
        <v>0</v>
      </c>
    </row>
    <row r="12" spans="1:5" s="306" customFormat="1" ht="12.75" customHeight="1">
      <c r="A12" s="311" t="str">
        <f>'Položky IO 02-Stavba'!D52</f>
        <v>18</v>
      </c>
      <c r="B12" s="312" t="str">
        <f>'Položky IO 02-Stavba'!E52</f>
        <v>Zemní práce - povrchové úpravy terénu</v>
      </c>
      <c r="C12" s="313">
        <f>'Položky IO 02-Stavba'!I52</f>
        <v>0</v>
      </c>
      <c r="D12" s="314">
        <f>'Položky IO 02-Stavba'!K52</f>
        <v>6.5250000000000004E-3</v>
      </c>
      <c r="E12" s="314">
        <f>'Položky IO 02-Stavba'!M52</f>
        <v>0</v>
      </c>
    </row>
    <row r="13" spans="1:5" s="306" customFormat="1" ht="12.75" customHeight="1">
      <c r="A13" s="307" t="str">
        <f>'Položky IO 02-Stavba'!D56</f>
        <v>3</v>
      </c>
      <c r="B13" s="308" t="str">
        <f>'Položky IO 02-Stavba'!E56</f>
        <v>Svislé a kompletní konstrukce</v>
      </c>
      <c r="C13" s="309">
        <f>'Položky IO 02-Stavba'!I56</f>
        <v>0</v>
      </c>
      <c r="D13" s="310">
        <f>'Položky IO 02-Stavba'!K56</f>
        <v>0.54071999999999998</v>
      </c>
      <c r="E13" s="310">
        <f>'Položky IO 02-Stavba'!M56</f>
        <v>0</v>
      </c>
    </row>
    <row r="14" spans="1:5" s="306" customFormat="1" ht="12.75" customHeight="1">
      <c r="A14" s="311" t="str">
        <f>'Položky IO 02-Stavba'!D57</f>
        <v>31</v>
      </c>
      <c r="B14" s="312" t="str">
        <f>'Položky IO 02-Stavba'!E57</f>
        <v>Zdi podpěrné a volné</v>
      </c>
      <c r="C14" s="313">
        <f>'Položky IO 02-Stavba'!I57</f>
        <v>0</v>
      </c>
      <c r="D14" s="314">
        <f>'Položky IO 02-Stavba'!K57</f>
        <v>0.54071999999999998</v>
      </c>
      <c r="E14" s="314">
        <f>'Položky IO 02-Stavba'!M57</f>
        <v>0</v>
      </c>
    </row>
    <row r="15" spans="1:5" s="306" customFormat="1" ht="12.75" customHeight="1">
      <c r="A15" s="307" t="str">
        <f>'Položky IO 02-Stavba'!D60</f>
        <v>5</v>
      </c>
      <c r="B15" s="308" t="str">
        <f>'Položky IO 02-Stavba'!E60</f>
        <v>Komunikace</v>
      </c>
      <c r="C15" s="309">
        <f>'Položky IO 02-Stavba'!I60</f>
        <v>0</v>
      </c>
      <c r="D15" s="310">
        <f>'Položky IO 02-Stavba'!K60</f>
        <v>0</v>
      </c>
      <c r="E15" s="310">
        <f>'Položky IO 02-Stavba'!M60</f>
        <v>0</v>
      </c>
    </row>
    <row r="16" spans="1:5" s="306" customFormat="1" ht="12.75" customHeight="1">
      <c r="A16" s="307" t="str">
        <f>'Položky IO 02-Stavba'!D65</f>
        <v>6</v>
      </c>
      <c r="B16" s="308" t="str">
        <f>'Položky IO 02-Stavba'!E65</f>
        <v>Úpravy povrchů, podlahy a osazování výplní</v>
      </c>
      <c r="C16" s="309">
        <f>'Položky IO 02-Stavba'!I65</f>
        <v>0</v>
      </c>
      <c r="D16" s="310">
        <f>'Položky IO 02-Stavba'!K65</f>
        <v>34.070544319999996</v>
      </c>
      <c r="E16" s="310">
        <f>'Položky IO 02-Stavba'!M65</f>
        <v>0</v>
      </c>
    </row>
    <row r="17" spans="1:5" s="306" customFormat="1" ht="12.75" customHeight="1">
      <c r="A17" s="307" t="str">
        <f>'Položky IO 02-Stavba'!D75</f>
        <v>8</v>
      </c>
      <c r="B17" s="308" t="str">
        <f>'Položky IO 02-Stavba'!E75</f>
        <v>Trubní vedení</v>
      </c>
      <c r="C17" s="309">
        <f>'Položky IO 02-Stavba'!I75</f>
        <v>0</v>
      </c>
      <c r="D17" s="310">
        <f>'Položky IO 02-Stavba'!K75</f>
        <v>0</v>
      </c>
      <c r="E17" s="310">
        <f>'Položky IO 02-Stavba'!M75</f>
        <v>0.4</v>
      </c>
    </row>
    <row r="18" spans="1:5" s="306" customFormat="1" ht="12.75" customHeight="1">
      <c r="A18" s="307" t="str">
        <f>'Položky IO 02-Stavba'!D78</f>
        <v>9</v>
      </c>
      <c r="B18" s="308" t="str">
        <f>'Položky IO 02-Stavba'!E78</f>
        <v>Ostatní konstrukce a práce-bourání</v>
      </c>
      <c r="C18" s="309">
        <f>'Položky IO 02-Stavba'!I78</f>
        <v>0</v>
      </c>
      <c r="D18" s="310">
        <f>'Položky IO 02-Stavba'!K78</f>
        <v>0</v>
      </c>
      <c r="E18" s="310">
        <f>'Položky IO 02-Stavba'!M78</f>
        <v>400.520352</v>
      </c>
    </row>
    <row r="19" spans="1:5" s="306" customFormat="1" ht="12.75" customHeight="1">
      <c r="A19" s="307" t="str">
        <f>'Položky IO 02-Stavba'!D87</f>
        <v>997</v>
      </c>
      <c r="B19" s="308" t="str">
        <f>'Položky IO 02-Stavba'!E87</f>
        <v>Přesun sutě</v>
      </c>
      <c r="C19" s="309">
        <f>'Položky IO 02-Stavba'!I87</f>
        <v>0</v>
      </c>
      <c r="D19" s="310">
        <f>'Položky IO 02-Stavba'!K87</f>
        <v>0</v>
      </c>
      <c r="E19" s="310">
        <f>'Položky IO 02-Stavba'!M87</f>
        <v>0</v>
      </c>
    </row>
    <row r="20" spans="1:5" s="306" customFormat="1" ht="12.75" customHeight="1">
      <c r="A20" s="307" t="str">
        <f>'Položky IO 02-Stavba'!D96</f>
        <v>998</v>
      </c>
      <c r="B20" s="308" t="str">
        <f>'Položky IO 02-Stavba'!E96</f>
        <v>Přesun hmot</v>
      </c>
      <c r="C20" s="309">
        <f>'Položky IO 02-Stavba'!I96</f>
        <v>0</v>
      </c>
      <c r="D20" s="310">
        <f>'Položky IO 02-Stavba'!K96</f>
        <v>0</v>
      </c>
      <c r="E20" s="310">
        <f>'Položky IO 02-Stavba'!M96</f>
        <v>0</v>
      </c>
    </row>
    <row r="21" spans="1:5" s="306" customFormat="1" ht="12.75" customHeight="1">
      <c r="A21" s="307"/>
      <c r="B21" s="308" t="s">
        <v>1771</v>
      </c>
      <c r="C21" s="309">
        <f>'Položky IO 02-Stavba'!I98</f>
        <v>0</v>
      </c>
      <c r="D21" s="310"/>
      <c r="E21" s="310"/>
    </row>
    <row r="22" spans="1:5" s="315" customFormat="1" ht="12.75" customHeight="1">
      <c r="B22" s="316" t="s">
        <v>33</v>
      </c>
      <c r="C22" s="317">
        <f>'Položky IO 02-Stavba'!I100</f>
        <v>0</v>
      </c>
      <c r="D22" s="318">
        <f>'Položky IO 02-Stavba'!K100</f>
        <v>635.39167931999998</v>
      </c>
      <c r="E22" s="318">
        <f>'Položky IO 02-Stavba'!M100</f>
        <v>400.92035199999998</v>
      </c>
    </row>
  </sheetData>
  <mergeCells count="3">
    <mergeCell ref="A6:B6"/>
    <mergeCell ref="A4:C4"/>
    <mergeCell ref="A2:C2"/>
  </mergeCells>
  <pageMargins left="0.70866141732283472" right="0.70866141732283472" top="0.78740157480314965" bottom="0.78740157480314965" header="0.31496062992125984" footer="0.31496062992125984"/>
  <pageSetup paperSize="9" fitToHeight="7" orientation="portrait" useFirstPageNumber="1" r:id="rId1"/>
  <headerFooter>
    <oddFooter>&amp;C&amp;P</oddFooter>
    <firstFooter>&amp;C&amp;P</first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0"/>
  <sheetViews>
    <sheetView showGridLines="0" workbookViewId="0">
      <pane ySplit="8" topLeftCell="A9" activePane="bottomLeft" state="frozenSplit"/>
      <selection activeCell="K29" sqref="K29"/>
      <selection pane="bottomLeft" activeCell="AD43" sqref="AD43"/>
    </sheetView>
  </sheetViews>
  <sheetFormatPr defaultRowHeight="11.25" customHeight="1"/>
  <cols>
    <col min="1" max="1" width="5.5703125" style="290" customWidth="1"/>
    <col min="2" max="2" width="4.42578125" style="290" customWidth="1"/>
    <col min="3" max="3" width="4.7109375" style="290" customWidth="1"/>
    <col min="4" max="4" width="12.7109375" style="290" customWidth="1"/>
    <col min="5" max="5" width="55.5703125" style="290" customWidth="1"/>
    <col min="6" max="6" width="4.7109375" style="290" customWidth="1"/>
    <col min="7" max="7" width="9.85546875" style="290" customWidth="1"/>
    <col min="8" max="8" width="9.7109375" style="290" customWidth="1"/>
    <col min="9" max="9" width="13.5703125" style="290" customWidth="1"/>
    <col min="10" max="10" width="10.5703125" style="290" hidden="1" customWidth="1"/>
    <col min="11" max="11" width="10.85546875" style="290" hidden="1" customWidth="1"/>
    <col min="12" max="12" width="9.7109375" style="290" hidden="1" customWidth="1"/>
    <col min="13" max="13" width="11.5703125" style="290" hidden="1" customWidth="1"/>
    <col min="14" max="14" width="5.28515625" style="290" hidden="1" customWidth="1"/>
    <col min="15" max="15" width="7" style="290" hidden="1" customWidth="1"/>
    <col min="16" max="16" width="7.28515625" style="290" hidden="1" customWidth="1"/>
    <col min="17" max="19" width="9.140625" style="290" hidden="1" customWidth="1"/>
    <col min="20" max="20" width="0" style="290" hidden="1" customWidth="1"/>
    <col min="21" max="256" width="9.140625" style="290"/>
    <col min="257" max="257" width="5.5703125" style="290" customWidth="1"/>
    <col min="258" max="258" width="4.42578125" style="290" customWidth="1"/>
    <col min="259" max="259" width="4.7109375" style="290" customWidth="1"/>
    <col min="260" max="260" width="12.7109375" style="290" customWidth="1"/>
    <col min="261" max="261" width="55.5703125" style="290" customWidth="1"/>
    <col min="262" max="262" width="4.7109375" style="290" customWidth="1"/>
    <col min="263" max="263" width="9.85546875" style="290" customWidth="1"/>
    <col min="264" max="264" width="9.7109375" style="290" customWidth="1"/>
    <col min="265" max="265" width="13.5703125" style="290" customWidth="1"/>
    <col min="266" max="269" width="0" style="290" hidden="1" customWidth="1"/>
    <col min="270" max="270" width="5.28515625" style="290" customWidth="1"/>
    <col min="271" max="276" width="0" style="290" hidden="1" customWidth="1"/>
    <col min="277" max="512" width="9.140625" style="290"/>
    <col min="513" max="513" width="5.5703125" style="290" customWidth="1"/>
    <col min="514" max="514" width="4.42578125" style="290" customWidth="1"/>
    <col min="515" max="515" width="4.7109375" style="290" customWidth="1"/>
    <col min="516" max="516" width="12.7109375" style="290" customWidth="1"/>
    <col min="517" max="517" width="55.5703125" style="290" customWidth="1"/>
    <col min="518" max="518" width="4.7109375" style="290" customWidth="1"/>
    <col min="519" max="519" width="9.85546875" style="290" customWidth="1"/>
    <col min="520" max="520" width="9.7109375" style="290" customWidth="1"/>
    <col min="521" max="521" width="13.5703125" style="290" customWidth="1"/>
    <col min="522" max="525" width="0" style="290" hidden="1" customWidth="1"/>
    <col min="526" max="526" width="5.28515625" style="290" customWidth="1"/>
    <col min="527" max="532" width="0" style="290" hidden="1" customWidth="1"/>
    <col min="533" max="768" width="9.140625" style="290"/>
    <col min="769" max="769" width="5.5703125" style="290" customWidth="1"/>
    <col min="770" max="770" width="4.42578125" style="290" customWidth="1"/>
    <col min="771" max="771" width="4.7109375" style="290" customWidth="1"/>
    <col min="772" max="772" width="12.7109375" style="290" customWidth="1"/>
    <col min="773" max="773" width="55.5703125" style="290" customWidth="1"/>
    <col min="774" max="774" width="4.7109375" style="290" customWidth="1"/>
    <col min="775" max="775" width="9.85546875" style="290" customWidth="1"/>
    <col min="776" max="776" width="9.7109375" style="290" customWidth="1"/>
    <col min="777" max="777" width="13.5703125" style="290" customWidth="1"/>
    <col min="778" max="781" width="0" style="290" hidden="1" customWidth="1"/>
    <col min="782" max="782" width="5.28515625" style="290" customWidth="1"/>
    <col min="783" max="788" width="0" style="290" hidden="1" customWidth="1"/>
    <col min="789" max="1024" width="9.140625" style="290"/>
    <col min="1025" max="1025" width="5.5703125" style="290" customWidth="1"/>
    <col min="1026" max="1026" width="4.42578125" style="290" customWidth="1"/>
    <col min="1027" max="1027" width="4.7109375" style="290" customWidth="1"/>
    <col min="1028" max="1028" width="12.7109375" style="290" customWidth="1"/>
    <col min="1029" max="1029" width="55.5703125" style="290" customWidth="1"/>
    <col min="1030" max="1030" width="4.7109375" style="290" customWidth="1"/>
    <col min="1031" max="1031" width="9.85546875" style="290" customWidth="1"/>
    <col min="1032" max="1032" width="9.7109375" style="290" customWidth="1"/>
    <col min="1033" max="1033" width="13.5703125" style="290" customWidth="1"/>
    <col min="1034" max="1037" width="0" style="290" hidden="1" customWidth="1"/>
    <col min="1038" max="1038" width="5.28515625" style="290" customWidth="1"/>
    <col min="1039" max="1044" width="0" style="290" hidden="1" customWidth="1"/>
    <col min="1045" max="1280" width="9.140625" style="290"/>
    <col min="1281" max="1281" width="5.5703125" style="290" customWidth="1"/>
    <col min="1282" max="1282" width="4.42578125" style="290" customWidth="1"/>
    <col min="1283" max="1283" width="4.7109375" style="290" customWidth="1"/>
    <col min="1284" max="1284" width="12.7109375" style="290" customWidth="1"/>
    <col min="1285" max="1285" width="55.5703125" style="290" customWidth="1"/>
    <col min="1286" max="1286" width="4.7109375" style="290" customWidth="1"/>
    <col min="1287" max="1287" width="9.85546875" style="290" customWidth="1"/>
    <col min="1288" max="1288" width="9.7109375" style="290" customWidth="1"/>
    <col min="1289" max="1289" width="13.5703125" style="290" customWidth="1"/>
    <col min="1290" max="1293" width="0" style="290" hidden="1" customWidth="1"/>
    <col min="1294" max="1294" width="5.28515625" style="290" customWidth="1"/>
    <col min="1295" max="1300" width="0" style="290" hidden="1" customWidth="1"/>
    <col min="1301" max="1536" width="9.140625" style="290"/>
    <col min="1537" max="1537" width="5.5703125" style="290" customWidth="1"/>
    <col min="1538" max="1538" width="4.42578125" style="290" customWidth="1"/>
    <col min="1539" max="1539" width="4.7109375" style="290" customWidth="1"/>
    <col min="1540" max="1540" width="12.7109375" style="290" customWidth="1"/>
    <col min="1541" max="1541" width="55.5703125" style="290" customWidth="1"/>
    <col min="1542" max="1542" width="4.7109375" style="290" customWidth="1"/>
    <col min="1543" max="1543" width="9.85546875" style="290" customWidth="1"/>
    <col min="1544" max="1544" width="9.7109375" style="290" customWidth="1"/>
    <col min="1545" max="1545" width="13.5703125" style="290" customWidth="1"/>
    <col min="1546" max="1549" width="0" style="290" hidden="1" customWidth="1"/>
    <col min="1550" max="1550" width="5.28515625" style="290" customWidth="1"/>
    <col min="1551" max="1556" width="0" style="290" hidden="1" customWidth="1"/>
    <col min="1557" max="1792" width="9.140625" style="290"/>
    <col min="1793" max="1793" width="5.5703125" style="290" customWidth="1"/>
    <col min="1794" max="1794" width="4.42578125" style="290" customWidth="1"/>
    <col min="1795" max="1795" width="4.7109375" style="290" customWidth="1"/>
    <col min="1796" max="1796" width="12.7109375" style="290" customWidth="1"/>
    <col min="1797" max="1797" width="55.5703125" style="290" customWidth="1"/>
    <col min="1798" max="1798" width="4.7109375" style="290" customWidth="1"/>
    <col min="1799" max="1799" width="9.85546875" style="290" customWidth="1"/>
    <col min="1800" max="1800" width="9.7109375" style="290" customWidth="1"/>
    <col min="1801" max="1801" width="13.5703125" style="290" customWidth="1"/>
    <col min="1802" max="1805" width="0" style="290" hidden="1" customWidth="1"/>
    <col min="1806" max="1806" width="5.28515625" style="290" customWidth="1"/>
    <col min="1807" max="1812" width="0" style="290" hidden="1" customWidth="1"/>
    <col min="1813" max="2048" width="9.140625" style="290"/>
    <col min="2049" max="2049" width="5.5703125" style="290" customWidth="1"/>
    <col min="2050" max="2050" width="4.42578125" style="290" customWidth="1"/>
    <col min="2051" max="2051" width="4.7109375" style="290" customWidth="1"/>
    <col min="2052" max="2052" width="12.7109375" style="290" customWidth="1"/>
    <col min="2053" max="2053" width="55.5703125" style="290" customWidth="1"/>
    <col min="2054" max="2054" width="4.7109375" style="290" customWidth="1"/>
    <col min="2055" max="2055" width="9.85546875" style="290" customWidth="1"/>
    <col min="2056" max="2056" width="9.7109375" style="290" customWidth="1"/>
    <col min="2057" max="2057" width="13.5703125" style="290" customWidth="1"/>
    <col min="2058" max="2061" width="0" style="290" hidden="1" customWidth="1"/>
    <col min="2062" max="2062" width="5.28515625" style="290" customWidth="1"/>
    <col min="2063" max="2068" width="0" style="290" hidden="1" customWidth="1"/>
    <col min="2069" max="2304" width="9.140625" style="290"/>
    <col min="2305" max="2305" width="5.5703125" style="290" customWidth="1"/>
    <col min="2306" max="2306" width="4.42578125" style="290" customWidth="1"/>
    <col min="2307" max="2307" width="4.7109375" style="290" customWidth="1"/>
    <col min="2308" max="2308" width="12.7109375" style="290" customWidth="1"/>
    <col min="2309" max="2309" width="55.5703125" style="290" customWidth="1"/>
    <col min="2310" max="2310" width="4.7109375" style="290" customWidth="1"/>
    <col min="2311" max="2311" width="9.85546875" style="290" customWidth="1"/>
    <col min="2312" max="2312" width="9.7109375" style="290" customWidth="1"/>
    <col min="2313" max="2313" width="13.5703125" style="290" customWidth="1"/>
    <col min="2314" max="2317" width="0" style="290" hidden="1" customWidth="1"/>
    <col min="2318" max="2318" width="5.28515625" style="290" customWidth="1"/>
    <col min="2319" max="2324" width="0" style="290" hidden="1" customWidth="1"/>
    <col min="2325" max="2560" width="9.140625" style="290"/>
    <col min="2561" max="2561" width="5.5703125" style="290" customWidth="1"/>
    <col min="2562" max="2562" width="4.42578125" style="290" customWidth="1"/>
    <col min="2563" max="2563" width="4.7109375" style="290" customWidth="1"/>
    <col min="2564" max="2564" width="12.7109375" style="290" customWidth="1"/>
    <col min="2565" max="2565" width="55.5703125" style="290" customWidth="1"/>
    <col min="2566" max="2566" width="4.7109375" style="290" customWidth="1"/>
    <col min="2567" max="2567" width="9.85546875" style="290" customWidth="1"/>
    <col min="2568" max="2568" width="9.7109375" style="290" customWidth="1"/>
    <col min="2569" max="2569" width="13.5703125" style="290" customWidth="1"/>
    <col min="2570" max="2573" width="0" style="290" hidden="1" customWidth="1"/>
    <col min="2574" max="2574" width="5.28515625" style="290" customWidth="1"/>
    <col min="2575" max="2580" width="0" style="290" hidden="1" customWidth="1"/>
    <col min="2581" max="2816" width="9.140625" style="290"/>
    <col min="2817" max="2817" width="5.5703125" style="290" customWidth="1"/>
    <col min="2818" max="2818" width="4.42578125" style="290" customWidth="1"/>
    <col min="2819" max="2819" width="4.7109375" style="290" customWidth="1"/>
    <col min="2820" max="2820" width="12.7109375" style="290" customWidth="1"/>
    <col min="2821" max="2821" width="55.5703125" style="290" customWidth="1"/>
    <col min="2822" max="2822" width="4.7109375" style="290" customWidth="1"/>
    <col min="2823" max="2823" width="9.85546875" style="290" customWidth="1"/>
    <col min="2824" max="2824" width="9.7109375" style="290" customWidth="1"/>
    <col min="2825" max="2825" width="13.5703125" style="290" customWidth="1"/>
    <col min="2826" max="2829" width="0" style="290" hidden="1" customWidth="1"/>
    <col min="2830" max="2830" width="5.28515625" style="290" customWidth="1"/>
    <col min="2831" max="2836" width="0" style="290" hidden="1" customWidth="1"/>
    <col min="2837" max="3072" width="9.140625" style="290"/>
    <col min="3073" max="3073" width="5.5703125" style="290" customWidth="1"/>
    <col min="3074" max="3074" width="4.42578125" style="290" customWidth="1"/>
    <col min="3075" max="3075" width="4.7109375" style="290" customWidth="1"/>
    <col min="3076" max="3076" width="12.7109375" style="290" customWidth="1"/>
    <col min="3077" max="3077" width="55.5703125" style="290" customWidth="1"/>
    <col min="3078" max="3078" width="4.7109375" style="290" customWidth="1"/>
    <col min="3079" max="3079" width="9.85546875" style="290" customWidth="1"/>
    <col min="3080" max="3080" width="9.7109375" style="290" customWidth="1"/>
    <col min="3081" max="3081" width="13.5703125" style="290" customWidth="1"/>
    <col min="3082" max="3085" width="0" style="290" hidden="1" customWidth="1"/>
    <col min="3086" max="3086" width="5.28515625" style="290" customWidth="1"/>
    <col min="3087" max="3092" width="0" style="290" hidden="1" customWidth="1"/>
    <col min="3093" max="3328" width="9.140625" style="290"/>
    <col min="3329" max="3329" width="5.5703125" style="290" customWidth="1"/>
    <col min="3330" max="3330" width="4.42578125" style="290" customWidth="1"/>
    <col min="3331" max="3331" width="4.7109375" style="290" customWidth="1"/>
    <col min="3332" max="3332" width="12.7109375" style="290" customWidth="1"/>
    <col min="3333" max="3333" width="55.5703125" style="290" customWidth="1"/>
    <col min="3334" max="3334" width="4.7109375" style="290" customWidth="1"/>
    <col min="3335" max="3335" width="9.85546875" style="290" customWidth="1"/>
    <col min="3336" max="3336" width="9.7109375" style="290" customWidth="1"/>
    <col min="3337" max="3337" width="13.5703125" style="290" customWidth="1"/>
    <col min="3338" max="3341" width="0" style="290" hidden="1" customWidth="1"/>
    <col min="3342" max="3342" width="5.28515625" style="290" customWidth="1"/>
    <col min="3343" max="3348" width="0" style="290" hidden="1" customWidth="1"/>
    <col min="3349" max="3584" width="9.140625" style="290"/>
    <col min="3585" max="3585" width="5.5703125" style="290" customWidth="1"/>
    <col min="3586" max="3586" width="4.42578125" style="290" customWidth="1"/>
    <col min="3587" max="3587" width="4.7109375" style="290" customWidth="1"/>
    <col min="3588" max="3588" width="12.7109375" style="290" customWidth="1"/>
    <col min="3589" max="3589" width="55.5703125" style="290" customWidth="1"/>
    <col min="3590" max="3590" width="4.7109375" style="290" customWidth="1"/>
    <col min="3591" max="3591" width="9.85546875" style="290" customWidth="1"/>
    <col min="3592" max="3592" width="9.7109375" style="290" customWidth="1"/>
    <col min="3593" max="3593" width="13.5703125" style="290" customWidth="1"/>
    <col min="3594" max="3597" width="0" style="290" hidden="1" customWidth="1"/>
    <col min="3598" max="3598" width="5.28515625" style="290" customWidth="1"/>
    <col min="3599" max="3604" width="0" style="290" hidden="1" customWidth="1"/>
    <col min="3605" max="3840" width="9.140625" style="290"/>
    <col min="3841" max="3841" width="5.5703125" style="290" customWidth="1"/>
    <col min="3842" max="3842" width="4.42578125" style="290" customWidth="1"/>
    <col min="3843" max="3843" width="4.7109375" style="290" customWidth="1"/>
    <col min="3844" max="3844" width="12.7109375" style="290" customWidth="1"/>
    <col min="3845" max="3845" width="55.5703125" style="290" customWidth="1"/>
    <col min="3846" max="3846" width="4.7109375" style="290" customWidth="1"/>
    <col min="3847" max="3847" width="9.85546875" style="290" customWidth="1"/>
    <col min="3848" max="3848" width="9.7109375" style="290" customWidth="1"/>
    <col min="3849" max="3849" width="13.5703125" style="290" customWidth="1"/>
    <col min="3850" max="3853" width="0" style="290" hidden="1" customWidth="1"/>
    <col min="3854" max="3854" width="5.28515625" style="290" customWidth="1"/>
    <col min="3855" max="3860" width="0" style="290" hidden="1" customWidth="1"/>
    <col min="3861" max="4096" width="9.140625" style="290"/>
    <col min="4097" max="4097" width="5.5703125" style="290" customWidth="1"/>
    <col min="4098" max="4098" width="4.42578125" style="290" customWidth="1"/>
    <col min="4099" max="4099" width="4.7109375" style="290" customWidth="1"/>
    <col min="4100" max="4100" width="12.7109375" style="290" customWidth="1"/>
    <col min="4101" max="4101" width="55.5703125" style="290" customWidth="1"/>
    <col min="4102" max="4102" width="4.7109375" style="290" customWidth="1"/>
    <col min="4103" max="4103" width="9.85546875" style="290" customWidth="1"/>
    <col min="4104" max="4104" width="9.7109375" style="290" customWidth="1"/>
    <col min="4105" max="4105" width="13.5703125" style="290" customWidth="1"/>
    <col min="4106" max="4109" width="0" style="290" hidden="1" customWidth="1"/>
    <col min="4110" max="4110" width="5.28515625" style="290" customWidth="1"/>
    <col min="4111" max="4116" width="0" style="290" hidden="1" customWidth="1"/>
    <col min="4117" max="4352" width="9.140625" style="290"/>
    <col min="4353" max="4353" width="5.5703125" style="290" customWidth="1"/>
    <col min="4354" max="4354" width="4.42578125" style="290" customWidth="1"/>
    <col min="4355" max="4355" width="4.7109375" style="290" customWidth="1"/>
    <col min="4356" max="4356" width="12.7109375" style="290" customWidth="1"/>
    <col min="4357" max="4357" width="55.5703125" style="290" customWidth="1"/>
    <col min="4358" max="4358" width="4.7109375" style="290" customWidth="1"/>
    <col min="4359" max="4359" width="9.85546875" style="290" customWidth="1"/>
    <col min="4360" max="4360" width="9.7109375" style="290" customWidth="1"/>
    <col min="4361" max="4361" width="13.5703125" style="290" customWidth="1"/>
    <col min="4362" max="4365" width="0" style="290" hidden="1" customWidth="1"/>
    <col min="4366" max="4366" width="5.28515625" style="290" customWidth="1"/>
    <col min="4367" max="4372" width="0" style="290" hidden="1" customWidth="1"/>
    <col min="4373" max="4608" width="9.140625" style="290"/>
    <col min="4609" max="4609" width="5.5703125" style="290" customWidth="1"/>
    <col min="4610" max="4610" width="4.42578125" style="290" customWidth="1"/>
    <col min="4611" max="4611" width="4.7109375" style="290" customWidth="1"/>
    <col min="4612" max="4612" width="12.7109375" style="290" customWidth="1"/>
    <col min="4613" max="4613" width="55.5703125" style="290" customWidth="1"/>
    <col min="4614" max="4614" width="4.7109375" style="290" customWidth="1"/>
    <col min="4615" max="4615" width="9.85546875" style="290" customWidth="1"/>
    <col min="4616" max="4616" width="9.7109375" style="290" customWidth="1"/>
    <col min="4617" max="4617" width="13.5703125" style="290" customWidth="1"/>
    <col min="4618" max="4621" width="0" style="290" hidden="1" customWidth="1"/>
    <col min="4622" max="4622" width="5.28515625" style="290" customWidth="1"/>
    <col min="4623" max="4628" width="0" style="290" hidden="1" customWidth="1"/>
    <col min="4629" max="4864" width="9.140625" style="290"/>
    <col min="4865" max="4865" width="5.5703125" style="290" customWidth="1"/>
    <col min="4866" max="4866" width="4.42578125" style="290" customWidth="1"/>
    <col min="4867" max="4867" width="4.7109375" style="290" customWidth="1"/>
    <col min="4868" max="4868" width="12.7109375" style="290" customWidth="1"/>
    <col min="4869" max="4869" width="55.5703125" style="290" customWidth="1"/>
    <col min="4870" max="4870" width="4.7109375" style="290" customWidth="1"/>
    <col min="4871" max="4871" width="9.85546875" style="290" customWidth="1"/>
    <col min="4872" max="4872" width="9.7109375" style="290" customWidth="1"/>
    <col min="4873" max="4873" width="13.5703125" style="290" customWidth="1"/>
    <col min="4874" max="4877" width="0" style="290" hidden="1" customWidth="1"/>
    <col min="4878" max="4878" width="5.28515625" style="290" customWidth="1"/>
    <col min="4879" max="4884" width="0" style="290" hidden="1" customWidth="1"/>
    <col min="4885" max="5120" width="9.140625" style="290"/>
    <col min="5121" max="5121" width="5.5703125" style="290" customWidth="1"/>
    <col min="5122" max="5122" width="4.42578125" style="290" customWidth="1"/>
    <col min="5123" max="5123" width="4.7109375" style="290" customWidth="1"/>
    <col min="5124" max="5124" width="12.7109375" style="290" customWidth="1"/>
    <col min="5125" max="5125" width="55.5703125" style="290" customWidth="1"/>
    <col min="5126" max="5126" width="4.7109375" style="290" customWidth="1"/>
    <col min="5127" max="5127" width="9.85546875" style="290" customWidth="1"/>
    <col min="5128" max="5128" width="9.7109375" style="290" customWidth="1"/>
    <col min="5129" max="5129" width="13.5703125" style="290" customWidth="1"/>
    <col min="5130" max="5133" width="0" style="290" hidden="1" customWidth="1"/>
    <col min="5134" max="5134" width="5.28515625" style="290" customWidth="1"/>
    <col min="5135" max="5140" width="0" style="290" hidden="1" customWidth="1"/>
    <col min="5141" max="5376" width="9.140625" style="290"/>
    <col min="5377" max="5377" width="5.5703125" style="290" customWidth="1"/>
    <col min="5378" max="5378" width="4.42578125" style="290" customWidth="1"/>
    <col min="5379" max="5379" width="4.7109375" style="290" customWidth="1"/>
    <col min="5380" max="5380" width="12.7109375" style="290" customWidth="1"/>
    <col min="5381" max="5381" width="55.5703125" style="290" customWidth="1"/>
    <col min="5382" max="5382" width="4.7109375" style="290" customWidth="1"/>
    <col min="5383" max="5383" width="9.85546875" style="290" customWidth="1"/>
    <col min="5384" max="5384" width="9.7109375" style="290" customWidth="1"/>
    <col min="5385" max="5385" width="13.5703125" style="290" customWidth="1"/>
    <col min="5386" max="5389" width="0" style="290" hidden="1" customWidth="1"/>
    <col min="5390" max="5390" width="5.28515625" style="290" customWidth="1"/>
    <col min="5391" max="5396" width="0" style="290" hidden="1" customWidth="1"/>
    <col min="5397" max="5632" width="9.140625" style="290"/>
    <col min="5633" max="5633" width="5.5703125" style="290" customWidth="1"/>
    <col min="5634" max="5634" width="4.42578125" style="290" customWidth="1"/>
    <col min="5635" max="5635" width="4.7109375" style="290" customWidth="1"/>
    <col min="5636" max="5636" width="12.7109375" style="290" customWidth="1"/>
    <col min="5637" max="5637" width="55.5703125" style="290" customWidth="1"/>
    <col min="5638" max="5638" width="4.7109375" style="290" customWidth="1"/>
    <col min="5639" max="5639" width="9.85546875" style="290" customWidth="1"/>
    <col min="5640" max="5640" width="9.7109375" style="290" customWidth="1"/>
    <col min="5641" max="5641" width="13.5703125" style="290" customWidth="1"/>
    <col min="5642" max="5645" width="0" style="290" hidden="1" customWidth="1"/>
    <col min="5646" max="5646" width="5.28515625" style="290" customWidth="1"/>
    <col min="5647" max="5652" width="0" style="290" hidden="1" customWidth="1"/>
    <col min="5653" max="5888" width="9.140625" style="290"/>
    <col min="5889" max="5889" width="5.5703125" style="290" customWidth="1"/>
    <col min="5890" max="5890" width="4.42578125" style="290" customWidth="1"/>
    <col min="5891" max="5891" width="4.7109375" style="290" customWidth="1"/>
    <col min="5892" max="5892" width="12.7109375" style="290" customWidth="1"/>
    <col min="5893" max="5893" width="55.5703125" style="290" customWidth="1"/>
    <col min="5894" max="5894" width="4.7109375" style="290" customWidth="1"/>
    <col min="5895" max="5895" width="9.85546875" style="290" customWidth="1"/>
    <col min="5896" max="5896" width="9.7109375" style="290" customWidth="1"/>
    <col min="5897" max="5897" width="13.5703125" style="290" customWidth="1"/>
    <col min="5898" max="5901" width="0" style="290" hidden="1" customWidth="1"/>
    <col min="5902" max="5902" width="5.28515625" style="290" customWidth="1"/>
    <col min="5903" max="5908" width="0" style="290" hidden="1" customWidth="1"/>
    <col min="5909" max="6144" width="9.140625" style="290"/>
    <col min="6145" max="6145" width="5.5703125" style="290" customWidth="1"/>
    <col min="6146" max="6146" width="4.42578125" style="290" customWidth="1"/>
    <col min="6147" max="6147" width="4.7109375" style="290" customWidth="1"/>
    <col min="6148" max="6148" width="12.7109375" style="290" customWidth="1"/>
    <col min="6149" max="6149" width="55.5703125" style="290" customWidth="1"/>
    <col min="6150" max="6150" width="4.7109375" style="290" customWidth="1"/>
    <col min="6151" max="6151" width="9.85546875" style="290" customWidth="1"/>
    <col min="6152" max="6152" width="9.7109375" style="290" customWidth="1"/>
    <col min="6153" max="6153" width="13.5703125" style="290" customWidth="1"/>
    <col min="6154" max="6157" width="0" style="290" hidden="1" customWidth="1"/>
    <col min="6158" max="6158" width="5.28515625" style="290" customWidth="1"/>
    <col min="6159" max="6164" width="0" style="290" hidden="1" customWidth="1"/>
    <col min="6165" max="6400" width="9.140625" style="290"/>
    <col min="6401" max="6401" width="5.5703125" style="290" customWidth="1"/>
    <col min="6402" max="6402" width="4.42578125" style="290" customWidth="1"/>
    <col min="6403" max="6403" width="4.7109375" style="290" customWidth="1"/>
    <col min="6404" max="6404" width="12.7109375" style="290" customWidth="1"/>
    <col min="6405" max="6405" width="55.5703125" style="290" customWidth="1"/>
    <col min="6406" max="6406" width="4.7109375" style="290" customWidth="1"/>
    <col min="6407" max="6407" width="9.85546875" style="290" customWidth="1"/>
    <col min="6408" max="6408" width="9.7109375" style="290" customWidth="1"/>
    <col min="6409" max="6409" width="13.5703125" style="290" customWidth="1"/>
    <col min="6410" max="6413" width="0" style="290" hidden="1" customWidth="1"/>
    <col min="6414" max="6414" width="5.28515625" style="290" customWidth="1"/>
    <col min="6415" max="6420" width="0" style="290" hidden="1" customWidth="1"/>
    <col min="6421" max="6656" width="9.140625" style="290"/>
    <col min="6657" max="6657" width="5.5703125" style="290" customWidth="1"/>
    <col min="6658" max="6658" width="4.42578125" style="290" customWidth="1"/>
    <col min="6659" max="6659" width="4.7109375" style="290" customWidth="1"/>
    <col min="6660" max="6660" width="12.7109375" style="290" customWidth="1"/>
    <col min="6661" max="6661" width="55.5703125" style="290" customWidth="1"/>
    <col min="6662" max="6662" width="4.7109375" style="290" customWidth="1"/>
    <col min="6663" max="6663" width="9.85546875" style="290" customWidth="1"/>
    <col min="6664" max="6664" width="9.7109375" style="290" customWidth="1"/>
    <col min="6665" max="6665" width="13.5703125" style="290" customWidth="1"/>
    <col min="6666" max="6669" width="0" style="290" hidden="1" customWidth="1"/>
    <col min="6670" max="6670" width="5.28515625" style="290" customWidth="1"/>
    <col min="6671" max="6676" width="0" style="290" hidden="1" customWidth="1"/>
    <col min="6677" max="6912" width="9.140625" style="290"/>
    <col min="6913" max="6913" width="5.5703125" style="290" customWidth="1"/>
    <col min="6914" max="6914" width="4.42578125" style="290" customWidth="1"/>
    <col min="6915" max="6915" width="4.7109375" style="290" customWidth="1"/>
    <col min="6916" max="6916" width="12.7109375" style="290" customWidth="1"/>
    <col min="6917" max="6917" width="55.5703125" style="290" customWidth="1"/>
    <col min="6918" max="6918" width="4.7109375" style="290" customWidth="1"/>
    <col min="6919" max="6919" width="9.85546875" style="290" customWidth="1"/>
    <col min="6920" max="6920" width="9.7109375" style="290" customWidth="1"/>
    <col min="6921" max="6921" width="13.5703125" style="290" customWidth="1"/>
    <col min="6922" max="6925" width="0" style="290" hidden="1" customWidth="1"/>
    <col min="6926" max="6926" width="5.28515625" style="290" customWidth="1"/>
    <col min="6927" max="6932" width="0" style="290" hidden="1" customWidth="1"/>
    <col min="6933" max="7168" width="9.140625" style="290"/>
    <col min="7169" max="7169" width="5.5703125" style="290" customWidth="1"/>
    <col min="7170" max="7170" width="4.42578125" style="290" customWidth="1"/>
    <col min="7171" max="7171" width="4.7109375" style="290" customWidth="1"/>
    <col min="7172" max="7172" width="12.7109375" style="290" customWidth="1"/>
    <col min="7173" max="7173" width="55.5703125" style="290" customWidth="1"/>
    <col min="7174" max="7174" width="4.7109375" style="290" customWidth="1"/>
    <col min="7175" max="7175" width="9.85546875" style="290" customWidth="1"/>
    <col min="7176" max="7176" width="9.7109375" style="290" customWidth="1"/>
    <col min="7177" max="7177" width="13.5703125" style="290" customWidth="1"/>
    <col min="7178" max="7181" width="0" style="290" hidden="1" customWidth="1"/>
    <col min="7182" max="7182" width="5.28515625" style="290" customWidth="1"/>
    <col min="7183" max="7188" width="0" style="290" hidden="1" customWidth="1"/>
    <col min="7189" max="7424" width="9.140625" style="290"/>
    <col min="7425" max="7425" width="5.5703125" style="290" customWidth="1"/>
    <col min="7426" max="7426" width="4.42578125" style="290" customWidth="1"/>
    <col min="7427" max="7427" width="4.7109375" style="290" customWidth="1"/>
    <col min="7428" max="7428" width="12.7109375" style="290" customWidth="1"/>
    <col min="7429" max="7429" width="55.5703125" style="290" customWidth="1"/>
    <col min="7430" max="7430" width="4.7109375" style="290" customWidth="1"/>
    <col min="7431" max="7431" width="9.85546875" style="290" customWidth="1"/>
    <col min="7432" max="7432" width="9.7109375" style="290" customWidth="1"/>
    <col min="7433" max="7433" width="13.5703125" style="290" customWidth="1"/>
    <col min="7434" max="7437" width="0" style="290" hidden="1" customWidth="1"/>
    <col min="7438" max="7438" width="5.28515625" style="290" customWidth="1"/>
    <col min="7439" max="7444" width="0" style="290" hidden="1" customWidth="1"/>
    <col min="7445" max="7680" width="9.140625" style="290"/>
    <col min="7681" max="7681" width="5.5703125" style="290" customWidth="1"/>
    <col min="7682" max="7682" width="4.42578125" style="290" customWidth="1"/>
    <col min="7683" max="7683" width="4.7109375" style="290" customWidth="1"/>
    <col min="7684" max="7684" width="12.7109375" style="290" customWidth="1"/>
    <col min="7685" max="7685" width="55.5703125" style="290" customWidth="1"/>
    <col min="7686" max="7686" width="4.7109375" style="290" customWidth="1"/>
    <col min="7687" max="7687" width="9.85546875" style="290" customWidth="1"/>
    <col min="7688" max="7688" width="9.7109375" style="290" customWidth="1"/>
    <col min="7689" max="7689" width="13.5703125" style="290" customWidth="1"/>
    <col min="7690" max="7693" width="0" style="290" hidden="1" customWidth="1"/>
    <col min="7694" max="7694" width="5.28515625" style="290" customWidth="1"/>
    <col min="7695" max="7700" width="0" style="290" hidden="1" customWidth="1"/>
    <col min="7701" max="7936" width="9.140625" style="290"/>
    <col min="7937" max="7937" width="5.5703125" style="290" customWidth="1"/>
    <col min="7938" max="7938" width="4.42578125" style="290" customWidth="1"/>
    <col min="7939" max="7939" width="4.7109375" style="290" customWidth="1"/>
    <col min="7940" max="7940" width="12.7109375" style="290" customWidth="1"/>
    <col min="7941" max="7941" width="55.5703125" style="290" customWidth="1"/>
    <col min="7942" max="7942" width="4.7109375" style="290" customWidth="1"/>
    <col min="7943" max="7943" width="9.85546875" style="290" customWidth="1"/>
    <col min="7944" max="7944" width="9.7109375" style="290" customWidth="1"/>
    <col min="7945" max="7945" width="13.5703125" style="290" customWidth="1"/>
    <col min="7946" max="7949" width="0" style="290" hidden="1" customWidth="1"/>
    <col min="7950" max="7950" width="5.28515625" style="290" customWidth="1"/>
    <col min="7951" max="7956" width="0" style="290" hidden="1" customWidth="1"/>
    <col min="7957" max="8192" width="9.140625" style="290"/>
    <col min="8193" max="8193" width="5.5703125" style="290" customWidth="1"/>
    <col min="8194" max="8194" width="4.42578125" style="290" customWidth="1"/>
    <col min="8195" max="8195" width="4.7109375" style="290" customWidth="1"/>
    <col min="8196" max="8196" width="12.7109375" style="290" customWidth="1"/>
    <col min="8197" max="8197" width="55.5703125" style="290" customWidth="1"/>
    <col min="8198" max="8198" width="4.7109375" style="290" customWidth="1"/>
    <col min="8199" max="8199" width="9.85546875" style="290" customWidth="1"/>
    <col min="8200" max="8200" width="9.7109375" style="290" customWidth="1"/>
    <col min="8201" max="8201" width="13.5703125" style="290" customWidth="1"/>
    <col min="8202" max="8205" width="0" style="290" hidden="1" customWidth="1"/>
    <col min="8206" max="8206" width="5.28515625" style="290" customWidth="1"/>
    <col min="8207" max="8212" width="0" style="290" hidden="1" customWidth="1"/>
    <col min="8213" max="8448" width="9.140625" style="290"/>
    <col min="8449" max="8449" width="5.5703125" style="290" customWidth="1"/>
    <col min="8450" max="8450" width="4.42578125" style="290" customWidth="1"/>
    <col min="8451" max="8451" width="4.7109375" style="290" customWidth="1"/>
    <col min="8452" max="8452" width="12.7109375" style="290" customWidth="1"/>
    <col min="8453" max="8453" width="55.5703125" style="290" customWidth="1"/>
    <col min="8454" max="8454" width="4.7109375" style="290" customWidth="1"/>
    <col min="8455" max="8455" width="9.85546875" style="290" customWidth="1"/>
    <col min="8456" max="8456" width="9.7109375" style="290" customWidth="1"/>
    <col min="8457" max="8457" width="13.5703125" style="290" customWidth="1"/>
    <col min="8458" max="8461" width="0" style="290" hidden="1" customWidth="1"/>
    <col min="8462" max="8462" width="5.28515625" style="290" customWidth="1"/>
    <col min="8463" max="8468" width="0" style="290" hidden="1" customWidth="1"/>
    <col min="8469" max="8704" width="9.140625" style="290"/>
    <col min="8705" max="8705" width="5.5703125" style="290" customWidth="1"/>
    <col min="8706" max="8706" width="4.42578125" style="290" customWidth="1"/>
    <col min="8707" max="8707" width="4.7109375" style="290" customWidth="1"/>
    <col min="8708" max="8708" width="12.7109375" style="290" customWidth="1"/>
    <col min="8709" max="8709" width="55.5703125" style="290" customWidth="1"/>
    <col min="8710" max="8710" width="4.7109375" style="290" customWidth="1"/>
    <col min="8711" max="8711" width="9.85546875" style="290" customWidth="1"/>
    <col min="8712" max="8712" width="9.7109375" style="290" customWidth="1"/>
    <col min="8713" max="8713" width="13.5703125" style="290" customWidth="1"/>
    <col min="8714" max="8717" width="0" style="290" hidden="1" customWidth="1"/>
    <col min="8718" max="8718" width="5.28515625" style="290" customWidth="1"/>
    <col min="8719" max="8724" width="0" style="290" hidden="1" customWidth="1"/>
    <col min="8725" max="8960" width="9.140625" style="290"/>
    <col min="8961" max="8961" width="5.5703125" style="290" customWidth="1"/>
    <col min="8962" max="8962" width="4.42578125" style="290" customWidth="1"/>
    <col min="8963" max="8963" width="4.7109375" style="290" customWidth="1"/>
    <col min="8964" max="8964" width="12.7109375" style="290" customWidth="1"/>
    <col min="8965" max="8965" width="55.5703125" style="290" customWidth="1"/>
    <col min="8966" max="8966" width="4.7109375" style="290" customWidth="1"/>
    <col min="8967" max="8967" width="9.85546875" style="290" customWidth="1"/>
    <col min="8968" max="8968" width="9.7109375" style="290" customWidth="1"/>
    <col min="8969" max="8969" width="13.5703125" style="290" customWidth="1"/>
    <col min="8970" max="8973" width="0" style="290" hidden="1" customWidth="1"/>
    <col min="8974" max="8974" width="5.28515625" style="290" customWidth="1"/>
    <col min="8975" max="8980" width="0" style="290" hidden="1" customWidth="1"/>
    <col min="8981" max="9216" width="9.140625" style="290"/>
    <col min="9217" max="9217" width="5.5703125" style="290" customWidth="1"/>
    <col min="9218" max="9218" width="4.42578125" style="290" customWidth="1"/>
    <col min="9219" max="9219" width="4.7109375" style="290" customWidth="1"/>
    <col min="9220" max="9220" width="12.7109375" style="290" customWidth="1"/>
    <col min="9221" max="9221" width="55.5703125" style="290" customWidth="1"/>
    <col min="9222" max="9222" width="4.7109375" style="290" customWidth="1"/>
    <col min="9223" max="9223" width="9.85546875" style="290" customWidth="1"/>
    <col min="9224" max="9224" width="9.7109375" style="290" customWidth="1"/>
    <col min="9225" max="9225" width="13.5703125" style="290" customWidth="1"/>
    <col min="9226" max="9229" width="0" style="290" hidden="1" customWidth="1"/>
    <col min="9230" max="9230" width="5.28515625" style="290" customWidth="1"/>
    <col min="9231" max="9236" width="0" style="290" hidden="1" customWidth="1"/>
    <col min="9237" max="9472" width="9.140625" style="290"/>
    <col min="9473" max="9473" width="5.5703125" style="290" customWidth="1"/>
    <col min="9474" max="9474" width="4.42578125" style="290" customWidth="1"/>
    <col min="9475" max="9475" width="4.7109375" style="290" customWidth="1"/>
    <col min="9476" max="9476" width="12.7109375" style="290" customWidth="1"/>
    <col min="9477" max="9477" width="55.5703125" style="290" customWidth="1"/>
    <col min="9478" max="9478" width="4.7109375" style="290" customWidth="1"/>
    <col min="9479" max="9479" width="9.85546875" style="290" customWidth="1"/>
    <col min="9480" max="9480" width="9.7109375" style="290" customWidth="1"/>
    <col min="9481" max="9481" width="13.5703125" style="290" customWidth="1"/>
    <col min="9482" max="9485" width="0" style="290" hidden="1" customWidth="1"/>
    <col min="9486" max="9486" width="5.28515625" style="290" customWidth="1"/>
    <col min="9487" max="9492" width="0" style="290" hidden="1" customWidth="1"/>
    <col min="9493" max="9728" width="9.140625" style="290"/>
    <col min="9729" max="9729" width="5.5703125" style="290" customWidth="1"/>
    <col min="9730" max="9730" width="4.42578125" style="290" customWidth="1"/>
    <col min="9731" max="9731" width="4.7109375" style="290" customWidth="1"/>
    <col min="9732" max="9732" width="12.7109375" style="290" customWidth="1"/>
    <col min="9733" max="9733" width="55.5703125" style="290" customWidth="1"/>
    <col min="9734" max="9734" width="4.7109375" style="290" customWidth="1"/>
    <col min="9735" max="9735" width="9.85546875" style="290" customWidth="1"/>
    <col min="9736" max="9736" width="9.7109375" style="290" customWidth="1"/>
    <col min="9737" max="9737" width="13.5703125" style="290" customWidth="1"/>
    <col min="9738" max="9741" width="0" style="290" hidden="1" customWidth="1"/>
    <col min="9742" max="9742" width="5.28515625" style="290" customWidth="1"/>
    <col min="9743" max="9748" width="0" style="290" hidden="1" customWidth="1"/>
    <col min="9749" max="9984" width="9.140625" style="290"/>
    <col min="9985" max="9985" width="5.5703125" style="290" customWidth="1"/>
    <col min="9986" max="9986" width="4.42578125" style="290" customWidth="1"/>
    <col min="9987" max="9987" width="4.7109375" style="290" customWidth="1"/>
    <col min="9988" max="9988" width="12.7109375" style="290" customWidth="1"/>
    <col min="9989" max="9989" width="55.5703125" style="290" customWidth="1"/>
    <col min="9990" max="9990" width="4.7109375" style="290" customWidth="1"/>
    <col min="9991" max="9991" width="9.85546875" style="290" customWidth="1"/>
    <col min="9992" max="9992" width="9.7109375" style="290" customWidth="1"/>
    <col min="9993" max="9993" width="13.5703125" style="290" customWidth="1"/>
    <col min="9994" max="9997" width="0" style="290" hidden="1" customWidth="1"/>
    <col min="9998" max="9998" width="5.28515625" style="290" customWidth="1"/>
    <col min="9999" max="10004" width="0" style="290" hidden="1" customWidth="1"/>
    <col min="10005" max="10240" width="9.140625" style="290"/>
    <col min="10241" max="10241" width="5.5703125" style="290" customWidth="1"/>
    <col min="10242" max="10242" width="4.42578125" style="290" customWidth="1"/>
    <col min="10243" max="10243" width="4.7109375" style="290" customWidth="1"/>
    <col min="10244" max="10244" width="12.7109375" style="290" customWidth="1"/>
    <col min="10245" max="10245" width="55.5703125" style="290" customWidth="1"/>
    <col min="10246" max="10246" width="4.7109375" style="290" customWidth="1"/>
    <col min="10247" max="10247" width="9.85546875" style="290" customWidth="1"/>
    <col min="10248" max="10248" width="9.7109375" style="290" customWidth="1"/>
    <col min="10249" max="10249" width="13.5703125" style="290" customWidth="1"/>
    <col min="10250" max="10253" width="0" style="290" hidden="1" customWidth="1"/>
    <col min="10254" max="10254" width="5.28515625" style="290" customWidth="1"/>
    <col min="10255" max="10260" width="0" style="290" hidden="1" customWidth="1"/>
    <col min="10261" max="10496" width="9.140625" style="290"/>
    <col min="10497" max="10497" width="5.5703125" style="290" customWidth="1"/>
    <col min="10498" max="10498" width="4.42578125" style="290" customWidth="1"/>
    <col min="10499" max="10499" width="4.7109375" style="290" customWidth="1"/>
    <col min="10500" max="10500" width="12.7109375" style="290" customWidth="1"/>
    <col min="10501" max="10501" width="55.5703125" style="290" customWidth="1"/>
    <col min="10502" max="10502" width="4.7109375" style="290" customWidth="1"/>
    <col min="10503" max="10503" width="9.85546875" style="290" customWidth="1"/>
    <col min="10504" max="10504" width="9.7109375" style="290" customWidth="1"/>
    <col min="10505" max="10505" width="13.5703125" style="290" customWidth="1"/>
    <col min="10506" max="10509" width="0" style="290" hidden="1" customWidth="1"/>
    <col min="10510" max="10510" width="5.28515625" style="290" customWidth="1"/>
    <col min="10511" max="10516" width="0" style="290" hidden="1" customWidth="1"/>
    <col min="10517" max="10752" width="9.140625" style="290"/>
    <col min="10753" max="10753" width="5.5703125" style="290" customWidth="1"/>
    <col min="10754" max="10754" width="4.42578125" style="290" customWidth="1"/>
    <col min="10755" max="10755" width="4.7109375" style="290" customWidth="1"/>
    <col min="10756" max="10756" width="12.7109375" style="290" customWidth="1"/>
    <col min="10757" max="10757" width="55.5703125" style="290" customWidth="1"/>
    <col min="10758" max="10758" width="4.7109375" style="290" customWidth="1"/>
    <col min="10759" max="10759" width="9.85546875" style="290" customWidth="1"/>
    <col min="10760" max="10760" width="9.7109375" style="290" customWidth="1"/>
    <col min="10761" max="10761" width="13.5703125" style="290" customWidth="1"/>
    <col min="10762" max="10765" width="0" style="290" hidden="1" customWidth="1"/>
    <col min="10766" max="10766" width="5.28515625" style="290" customWidth="1"/>
    <col min="10767" max="10772" width="0" style="290" hidden="1" customWidth="1"/>
    <col min="10773" max="11008" width="9.140625" style="290"/>
    <col min="11009" max="11009" width="5.5703125" style="290" customWidth="1"/>
    <col min="11010" max="11010" width="4.42578125" style="290" customWidth="1"/>
    <col min="11011" max="11011" width="4.7109375" style="290" customWidth="1"/>
    <col min="11012" max="11012" width="12.7109375" style="290" customWidth="1"/>
    <col min="11013" max="11013" width="55.5703125" style="290" customWidth="1"/>
    <col min="11014" max="11014" width="4.7109375" style="290" customWidth="1"/>
    <col min="11015" max="11015" width="9.85546875" style="290" customWidth="1"/>
    <col min="11016" max="11016" width="9.7109375" style="290" customWidth="1"/>
    <col min="11017" max="11017" width="13.5703125" style="290" customWidth="1"/>
    <col min="11018" max="11021" width="0" style="290" hidden="1" customWidth="1"/>
    <col min="11022" max="11022" width="5.28515625" style="290" customWidth="1"/>
    <col min="11023" max="11028" width="0" style="290" hidden="1" customWidth="1"/>
    <col min="11029" max="11264" width="9.140625" style="290"/>
    <col min="11265" max="11265" width="5.5703125" style="290" customWidth="1"/>
    <col min="11266" max="11266" width="4.42578125" style="290" customWidth="1"/>
    <col min="11267" max="11267" width="4.7109375" style="290" customWidth="1"/>
    <col min="11268" max="11268" width="12.7109375" style="290" customWidth="1"/>
    <col min="11269" max="11269" width="55.5703125" style="290" customWidth="1"/>
    <col min="11270" max="11270" width="4.7109375" style="290" customWidth="1"/>
    <col min="11271" max="11271" width="9.85546875" style="290" customWidth="1"/>
    <col min="11272" max="11272" width="9.7109375" style="290" customWidth="1"/>
    <col min="11273" max="11273" width="13.5703125" style="290" customWidth="1"/>
    <col min="11274" max="11277" width="0" style="290" hidden="1" customWidth="1"/>
    <col min="11278" max="11278" width="5.28515625" style="290" customWidth="1"/>
    <col min="11279" max="11284" width="0" style="290" hidden="1" customWidth="1"/>
    <col min="11285" max="11520" width="9.140625" style="290"/>
    <col min="11521" max="11521" width="5.5703125" style="290" customWidth="1"/>
    <col min="11522" max="11522" width="4.42578125" style="290" customWidth="1"/>
    <col min="11523" max="11523" width="4.7109375" style="290" customWidth="1"/>
    <col min="11524" max="11524" width="12.7109375" style="290" customWidth="1"/>
    <col min="11525" max="11525" width="55.5703125" style="290" customWidth="1"/>
    <col min="11526" max="11526" width="4.7109375" style="290" customWidth="1"/>
    <col min="11527" max="11527" width="9.85546875" style="290" customWidth="1"/>
    <col min="11528" max="11528" width="9.7109375" style="290" customWidth="1"/>
    <col min="11529" max="11529" width="13.5703125" style="290" customWidth="1"/>
    <col min="11530" max="11533" width="0" style="290" hidden="1" customWidth="1"/>
    <col min="11534" max="11534" width="5.28515625" style="290" customWidth="1"/>
    <col min="11535" max="11540" width="0" style="290" hidden="1" customWidth="1"/>
    <col min="11541" max="11776" width="9.140625" style="290"/>
    <col min="11777" max="11777" width="5.5703125" style="290" customWidth="1"/>
    <col min="11778" max="11778" width="4.42578125" style="290" customWidth="1"/>
    <col min="11779" max="11779" width="4.7109375" style="290" customWidth="1"/>
    <col min="11780" max="11780" width="12.7109375" style="290" customWidth="1"/>
    <col min="11781" max="11781" width="55.5703125" style="290" customWidth="1"/>
    <col min="11782" max="11782" width="4.7109375" style="290" customWidth="1"/>
    <col min="11783" max="11783" width="9.85546875" style="290" customWidth="1"/>
    <col min="11784" max="11784" width="9.7109375" style="290" customWidth="1"/>
    <col min="11785" max="11785" width="13.5703125" style="290" customWidth="1"/>
    <col min="11786" max="11789" width="0" style="290" hidden="1" customWidth="1"/>
    <col min="11790" max="11790" width="5.28515625" style="290" customWidth="1"/>
    <col min="11791" max="11796" width="0" style="290" hidden="1" customWidth="1"/>
    <col min="11797" max="12032" width="9.140625" style="290"/>
    <col min="12033" max="12033" width="5.5703125" style="290" customWidth="1"/>
    <col min="12034" max="12034" width="4.42578125" style="290" customWidth="1"/>
    <col min="12035" max="12035" width="4.7109375" style="290" customWidth="1"/>
    <col min="12036" max="12036" width="12.7109375" style="290" customWidth="1"/>
    <col min="12037" max="12037" width="55.5703125" style="290" customWidth="1"/>
    <col min="12038" max="12038" width="4.7109375" style="290" customWidth="1"/>
    <col min="12039" max="12039" width="9.85546875" style="290" customWidth="1"/>
    <col min="12040" max="12040" width="9.7109375" style="290" customWidth="1"/>
    <col min="12041" max="12041" width="13.5703125" style="290" customWidth="1"/>
    <col min="12042" max="12045" width="0" style="290" hidden="1" customWidth="1"/>
    <col min="12046" max="12046" width="5.28515625" style="290" customWidth="1"/>
    <col min="12047" max="12052" width="0" style="290" hidden="1" customWidth="1"/>
    <col min="12053" max="12288" width="9.140625" style="290"/>
    <col min="12289" max="12289" width="5.5703125" style="290" customWidth="1"/>
    <col min="12290" max="12290" width="4.42578125" style="290" customWidth="1"/>
    <col min="12291" max="12291" width="4.7109375" style="290" customWidth="1"/>
    <col min="12292" max="12292" width="12.7109375" style="290" customWidth="1"/>
    <col min="12293" max="12293" width="55.5703125" style="290" customWidth="1"/>
    <col min="12294" max="12294" width="4.7109375" style="290" customWidth="1"/>
    <col min="12295" max="12295" width="9.85546875" style="290" customWidth="1"/>
    <col min="12296" max="12296" width="9.7109375" style="290" customWidth="1"/>
    <col min="12297" max="12297" width="13.5703125" style="290" customWidth="1"/>
    <col min="12298" max="12301" width="0" style="290" hidden="1" customWidth="1"/>
    <col min="12302" max="12302" width="5.28515625" style="290" customWidth="1"/>
    <col min="12303" max="12308" width="0" style="290" hidden="1" customWidth="1"/>
    <col min="12309" max="12544" width="9.140625" style="290"/>
    <col min="12545" max="12545" width="5.5703125" style="290" customWidth="1"/>
    <col min="12546" max="12546" width="4.42578125" style="290" customWidth="1"/>
    <col min="12547" max="12547" width="4.7109375" style="290" customWidth="1"/>
    <col min="12548" max="12548" width="12.7109375" style="290" customWidth="1"/>
    <col min="12549" max="12549" width="55.5703125" style="290" customWidth="1"/>
    <col min="12550" max="12550" width="4.7109375" style="290" customWidth="1"/>
    <col min="12551" max="12551" width="9.85546875" style="290" customWidth="1"/>
    <col min="12552" max="12552" width="9.7109375" style="290" customWidth="1"/>
    <col min="12553" max="12553" width="13.5703125" style="290" customWidth="1"/>
    <col min="12554" max="12557" width="0" style="290" hidden="1" customWidth="1"/>
    <col min="12558" max="12558" width="5.28515625" style="290" customWidth="1"/>
    <col min="12559" max="12564" width="0" style="290" hidden="1" customWidth="1"/>
    <col min="12565" max="12800" width="9.140625" style="290"/>
    <col min="12801" max="12801" width="5.5703125" style="290" customWidth="1"/>
    <col min="12802" max="12802" width="4.42578125" style="290" customWidth="1"/>
    <col min="12803" max="12803" width="4.7109375" style="290" customWidth="1"/>
    <col min="12804" max="12804" width="12.7109375" style="290" customWidth="1"/>
    <col min="12805" max="12805" width="55.5703125" style="290" customWidth="1"/>
    <col min="12806" max="12806" width="4.7109375" style="290" customWidth="1"/>
    <col min="12807" max="12807" width="9.85546875" style="290" customWidth="1"/>
    <col min="12808" max="12808" width="9.7109375" style="290" customWidth="1"/>
    <col min="12809" max="12809" width="13.5703125" style="290" customWidth="1"/>
    <col min="12810" max="12813" width="0" style="290" hidden="1" customWidth="1"/>
    <col min="12814" max="12814" width="5.28515625" style="290" customWidth="1"/>
    <col min="12815" max="12820" width="0" style="290" hidden="1" customWidth="1"/>
    <col min="12821" max="13056" width="9.140625" style="290"/>
    <col min="13057" max="13057" width="5.5703125" style="290" customWidth="1"/>
    <col min="13058" max="13058" width="4.42578125" style="290" customWidth="1"/>
    <col min="13059" max="13059" width="4.7109375" style="290" customWidth="1"/>
    <col min="13060" max="13060" width="12.7109375" style="290" customWidth="1"/>
    <col min="13061" max="13061" width="55.5703125" style="290" customWidth="1"/>
    <col min="13062" max="13062" width="4.7109375" style="290" customWidth="1"/>
    <col min="13063" max="13063" width="9.85546875" style="290" customWidth="1"/>
    <col min="13064" max="13064" width="9.7109375" style="290" customWidth="1"/>
    <col min="13065" max="13065" width="13.5703125" style="290" customWidth="1"/>
    <col min="13066" max="13069" width="0" style="290" hidden="1" customWidth="1"/>
    <col min="13070" max="13070" width="5.28515625" style="290" customWidth="1"/>
    <col min="13071" max="13076" width="0" style="290" hidden="1" customWidth="1"/>
    <col min="13077" max="13312" width="9.140625" style="290"/>
    <col min="13313" max="13313" width="5.5703125" style="290" customWidth="1"/>
    <col min="13314" max="13314" width="4.42578125" style="290" customWidth="1"/>
    <col min="13315" max="13315" width="4.7109375" style="290" customWidth="1"/>
    <col min="13316" max="13316" width="12.7109375" style="290" customWidth="1"/>
    <col min="13317" max="13317" width="55.5703125" style="290" customWidth="1"/>
    <col min="13318" max="13318" width="4.7109375" style="290" customWidth="1"/>
    <col min="13319" max="13319" width="9.85546875" style="290" customWidth="1"/>
    <col min="13320" max="13320" width="9.7109375" style="290" customWidth="1"/>
    <col min="13321" max="13321" width="13.5703125" style="290" customWidth="1"/>
    <col min="13322" max="13325" width="0" style="290" hidden="1" customWidth="1"/>
    <col min="13326" max="13326" width="5.28515625" style="290" customWidth="1"/>
    <col min="13327" max="13332" width="0" style="290" hidden="1" customWidth="1"/>
    <col min="13333" max="13568" width="9.140625" style="290"/>
    <col min="13569" max="13569" width="5.5703125" style="290" customWidth="1"/>
    <col min="13570" max="13570" width="4.42578125" style="290" customWidth="1"/>
    <col min="13571" max="13571" width="4.7109375" style="290" customWidth="1"/>
    <col min="13572" max="13572" width="12.7109375" style="290" customWidth="1"/>
    <col min="13573" max="13573" width="55.5703125" style="290" customWidth="1"/>
    <col min="13574" max="13574" width="4.7109375" style="290" customWidth="1"/>
    <col min="13575" max="13575" width="9.85546875" style="290" customWidth="1"/>
    <col min="13576" max="13576" width="9.7109375" style="290" customWidth="1"/>
    <col min="13577" max="13577" width="13.5703125" style="290" customWidth="1"/>
    <col min="13578" max="13581" width="0" style="290" hidden="1" customWidth="1"/>
    <col min="13582" max="13582" width="5.28515625" style="290" customWidth="1"/>
    <col min="13583" max="13588" width="0" style="290" hidden="1" customWidth="1"/>
    <col min="13589" max="13824" width="9.140625" style="290"/>
    <col min="13825" max="13825" width="5.5703125" style="290" customWidth="1"/>
    <col min="13826" max="13826" width="4.42578125" style="290" customWidth="1"/>
    <col min="13827" max="13827" width="4.7109375" style="290" customWidth="1"/>
    <col min="13828" max="13828" width="12.7109375" style="290" customWidth="1"/>
    <col min="13829" max="13829" width="55.5703125" style="290" customWidth="1"/>
    <col min="13830" max="13830" width="4.7109375" style="290" customWidth="1"/>
    <col min="13831" max="13831" width="9.85546875" style="290" customWidth="1"/>
    <col min="13832" max="13832" width="9.7109375" style="290" customWidth="1"/>
    <col min="13833" max="13833" width="13.5703125" style="290" customWidth="1"/>
    <col min="13834" max="13837" width="0" style="290" hidden="1" customWidth="1"/>
    <col min="13838" max="13838" width="5.28515625" style="290" customWidth="1"/>
    <col min="13839" max="13844" width="0" style="290" hidden="1" customWidth="1"/>
    <col min="13845" max="14080" width="9.140625" style="290"/>
    <col min="14081" max="14081" width="5.5703125" style="290" customWidth="1"/>
    <col min="14082" max="14082" width="4.42578125" style="290" customWidth="1"/>
    <col min="14083" max="14083" width="4.7109375" style="290" customWidth="1"/>
    <col min="14084" max="14084" width="12.7109375" style="290" customWidth="1"/>
    <col min="14085" max="14085" width="55.5703125" style="290" customWidth="1"/>
    <col min="14086" max="14086" width="4.7109375" style="290" customWidth="1"/>
    <col min="14087" max="14087" width="9.85546875" style="290" customWidth="1"/>
    <col min="14088" max="14088" width="9.7109375" style="290" customWidth="1"/>
    <col min="14089" max="14089" width="13.5703125" style="290" customWidth="1"/>
    <col min="14090" max="14093" width="0" style="290" hidden="1" customWidth="1"/>
    <col min="14094" max="14094" width="5.28515625" style="290" customWidth="1"/>
    <col min="14095" max="14100" width="0" style="290" hidden="1" customWidth="1"/>
    <col min="14101" max="14336" width="9.140625" style="290"/>
    <col min="14337" max="14337" width="5.5703125" style="290" customWidth="1"/>
    <col min="14338" max="14338" width="4.42578125" style="290" customWidth="1"/>
    <col min="14339" max="14339" width="4.7109375" style="290" customWidth="1"/>
    <col min="14340" max="14340" width="12.7109375" style="290" customWidth="1"/>
    <col min="14341" max="14341" width="55.5703125" style="290" customWidth="1"/>
    <col min="14342" max="14342" width="4.7109375" style="290" customWidth="1"/>
    <col min="14343" max="14343" width="9.85546875" style="290" customWidth="1"/>
    <col min="14344" max="14344" width="9.7109375" style="290" customWidth="1"/>
    <col min="14345" max="14345" width="13.5703125" style="290" customWidth="1"/>
    <col min="14346" max="14349" width="0" style="290" hidden="1" customWidth="1"/>
    <col min="14350" max="14350" width="5.28515625" style="290" customWidth="1"/>
    <col min="14351" max="14356" width="0" style="290" hidden="1" customWidth="1"/>
    <col min="14357" max="14592" width="9.140625" style="290"/>
    <col min="14593" max="14593" width="5.5703125" style="290" customWidth="1"/>
    <col min="14594" max="14594" width="4.42578125" style="290" customWidth="1"/>
    <col min="14595" max="14595" width="4.7109375" style="290" customWidth="1"/>
    <col min="14596" max="14596" width="12.7109375" style="290" customWidth="1"/>
    <col min="14597" max="14597" width="55.5703125" style="290" customWidth="1"/>
    <col min="14598" max="14598" width="4.7109375" style="290" customWidth="1"/>
    <col min="14599" max="14599" width="9.85546875" style="290" customWidth="1"/>
    <col min="14600" max="14600" width="9.7109375" style="290" customWidth="1"/>
    <col min="14601" max="14601" width="13.5703125" style="290" customWidth="1"/>
    <col min="14602" max="14605" width="0" style="290" hidden="1" customWidth="1"/>
    <col min="14606" max="14606" width="5.28515625" style="290" customWidth="1"/>
    <col min="14607" max="14612" width="0" style="290" hidden="1" customWidth="1"/>
    <col min="14613" max="14848" width="9.140625" style="290"/>
    <col min="14849" max="14849" width="5.5703125" style="290" customWidth="1"/>
    <col min="14850" max="14850" width="4.42578125" style="290" customWidth="1"/>
    <col min="14851" max="14851" width="4.7109375" style="290" customWidth="1"/>
    <col min="14852" max="14852" width="12.7109375" style="290" customWidth="1"/>
    <col min="14853" max="14853" width="55.5703125" style="290" customWidth="1"/>
    <col min="14854" max="14854" width="4.7109375" style="290" customWidth="1"/>
    <col min="14855" max="14855" width="9.85546875" style="290" customWidth="1"/>
    <col min="14856" max="14856" width="9.7109375" style="290" customWidth="1"/>
    <col min="14857" max="14857" width="13.5703125" style="290" customWidth="1"/>
    <col min="14858" max="14861" width="0" style="290" hidden="1" customWidth="1"/>
    <col min="14862" max="14862" width="5.28515625" style="290" customWidth="1"/>
    <col min="14863" max="14868" width="0" style="290" hidden="1" customWidth="1"/>
    <col min="14869" max="15104" width="9.140625" style="290"/>
    <col min="15105" max="15105" width="5.5703125" style="290" customWidth="1"/>
    <col min="15106" max="15106" width="4.42578125" style="290" customWidth="1"/>
    <col min="15107" max="15107" width="4.7109375" style="290" customWidth="1"/>
    <col min="15108" max="15108" width="12.7109375" style="290" customWidth="1"/>
    <col min="15109" max="15109" width="55.5703125" style="290" customWidth="1"/>
    <col min="15110" max="15110" width="4.7109375" style="290" customWidth="1"/>
    <col min="15111" max="15111" width="9.85546875" style="290" customWidth="1"/>
    <col min="15112" max="15112" width="9.7109375" style="290" customWidth="1"/>
    <col min="15113" max="15113" width="13.5703125" style="290" customWidth="1"/>
    <col min="15114" max="15117" width="0" style="290" hidden="1" customWidth="1"/>
    <col min="15118" max="15118" width="5.28515625" style="290" customWidth="1"/>
    <col min="15119" max="15124" width="0" style="290" hidden="1" customWidth="1"/>
    <col min="15125" max="15360" width="9.140625" style="290"/>
    <col min="15361" max="15361" width="5.5703125" style="290" customWidth="1"/>
    <col min="15362" max="15362" width="4.42578125" style="290" customWidth="1"/>
    <col min="15363" max="15363" width="4.7109375" style="290" customWidth="1"/>
    <col min="15364" max="15364" width="12.7109375" style="290" customWidth="1"/>
    <col min="15365" max="15365" width="55.5703125" style="290" customWidth="1"/>
    <col min="15366" max="15366" width="4.7109375" style="290" customWidth="1"/>
    <col min="15367" max="15367" width="9.85546875" style="290" customWidth="1"/>
    <col min="15368" max="15368" width="9.7109375" style="290" customWidth="1"/>
    <col min="15369" max="15369" width="13.5703125" style="290" customWidth="1"/>
    <col min="15370" max="15373" width="0" style="290" hidden="1" customWidth="1"/>
    <col min="15374" max="15374" width="5.28515625" style="290" customWidth="1"/>
    <col min="15375" max="15380" width="0" style="290" hidden="1" customWidth="1"/>
    <col min="15381" max="15616" width="9.140625" style="290"/>
    <col min="15617" max="15617" width="5.5703125" style="290" customWidth="1"/>
    <col min="15618" max="15618" width="4.42578125" style="290" customWidth="1"/>
    <col min="15619" max="15619" width="4.7109375" style="290" customWidth="1"/>
    <col min="15620" max="15620" width="12.7109375" style="290" customWidth="1"/>
    <col min="15621" max="15621" width="55.5703125" style="290" customWidth="1"/>
    <col min="15622" max="15622" width="4.7109375" style="290" customWidth="1"/>
    <col min="15623" max="15623" width="9.85546875" style="290" customWidth="1"/>
    <col min="15624" max="15624" width="9.7109375" style="290" customWidth="1"/>
    <col min="15625" max="15625" width="13.5703125" style="290" customWidth="1"/>
    <col min="15626" max="15629" width="0" style="290" hidden="1" customWidth="1"/>
    <col min="15630" max="15630" width="5.28515625" style="290" customWidth="1"/>
    <col min="15631" max="15636" width="0" style="290" hidden="1" customWidth="1"/>
    <col min="15637" max="15872" width="9.140625" style="290"/>
    <col min="15873" max="15873" width="5.5703125" style="290" customWidth="1"/>
    <col min="15874" max="15874" width="4.42578125" style="290" customWidth="1"/>
    <col min="15875" max="15875" width="4.7109375" style="290" customWidth="1"/>
    <col min="15876" max="15876" width="12.7109375" style="290" customWidth="1"/>
    <col min="15877" max="15877" width="55.5703125" style="290" customWidth="1"/>
    <col min="15878" max="15878" width="4.7109375" style="290" customWidth="1"/>
    <col min="15879" max="15879" width="9.85546875" style="290" customWidth="1"/>
    <col min="15880" max="15880" width="9.7109375" style="290" customWidth="1"/>
    <col min="15881" max="15881" width="13.5703125" style="290" customWidth="1"/>
    <col min="15882" max="15885" width="0" style="290" hidden="1" customWidth="1"/>
    <col min="15886" max="15886" width="5.28515625" style="290" customWidth="1"/>
    <col min="15887" max="15892" width="0" style="290" hidden="1" customWidth="1"/>
    <col min="15893" max="16128" width="9.140625" style="290"/>
    <col min="16129" max="16129" width="5.5703125" style="290" customWidth="1"/>
    <col min="16130" max="16130" width="4.42578125" style="290" customWidth="1"/>
    <col min="16131" max="16131" width="4.7109375" style="290" customWidth="1"/>
    <col min="16132" max="16132" width="12.7109375" style="290" customWidth="1"/>
    <col min="16133" max="16133" width="55.5703125" style="290" customWidth="1"/>
    <col min="16134" max="16134" width="4.7109375" style="290" customWidth="1"/>
    <col min="16135" max="16135" width="9.85546875" style="290" customWidth="1"/>
    <col min="16136" max="16136" width="9.7109375" style="290" customWidth="1"/>
    <col min="16137" max="16137" width="13.5703125" style="290" customWidth="1"/>
    <col min="16138" max="16141" width="0" style="290" hidden="1" customWidth="1"/>
    <col min="16142" max="16142" width="5.28515625" style="290" customWidth="1"/>
    <col min="16143" max="16148" width="0" style="290" hidden="1" customWidth="1"/>
    <col min="16149" max="16384" width="9.140625" style="290"/>
  </cols>
  <sheetData>
    <row r="1" spans="1:21" ht="18" customHeight="1">
      <c r="A1" s="640" t="s">
        <v>134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320"/>
      <c r="P1" s="320"/>
      <c r="Q1" s="319"/>
      <c r="R1" s="319"/>
      <c r="S1" s="319"/>
      <c r="T1" s="319"/>
    </row>
    <row r="2" spans="1:21" ht="11.25" customHeight="1">
      <c r="A2" s="638" t="s">
        <v>125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320"/>
      <c r="P2" s="320"/>
      <c r="Q2" s="319"/>
      <c r="R2" s="319"/>
      <c r="S2" s="319"/>
      <c r="T2" s="319"/>
    </row>
    <row r="3" spans="1:21" ht="11.25" customHeight="1">
      <c r="A3" s="640" t="s">
        <v>631</v>
      </c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320"/>
      <c r="P3" s="320"/>
      <c r="Q3" s="319"/>
      <c r="R3" s="319"/>
      <c r="S3" s="319"/>
      <c r="T3" s="319"/>
    </row>
    <row r="4" spans="1:21" ht="11.25" customHeight="1">
      <c r="A4" s="638" t="s">
        <v>1760</v>
      </c>
      <c r="B4" s="638"/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320"/>
      <c r="P4" s="320"/>
      <c r="Q4" s="319"/>
      <c r="R4" s="319"/>
      <c r="S4" s="319"/>
      <c r="T4" s="319"/>
    </row>
    <row r="5" spans="1:21" ht="11.25" customHeight="1">
      <c r="A5" s="640" t="s">
        <v>632</v>
      </c>
      <c r="B5" s="640"/>
      <c r="C5" s="640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320"/>
      <c r="P5" s="320"/>
      <c r="Q5" s="319"/>
      <c r="R5" s="319"/>
      <c r="S5" s="319"/>
      <c r="T5" s="319"/>
    </row>
    <row r="6" spans="1:21" ht="13.5" customHeight="1">
      <c r="A6" s="639" t="s">
        <v>1094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320"/>
      <c r="P6" s="320"/>
      <c r="Q6" s="319"/>
      <c r="R6" s="319"/>
      <c r="S6" s="319"/>
      <c r="T6" s="319"/>
    </row>
    <row r="7" spans="1:21" ht="21.75" customHeight="1">
      <c r="A7" s="294" t="s">
        <v>1100</v>
      </c>
      <c r="B7" s="295" t="s">
        <v>1101</v>
      </c>
      <c r="C7" s="295" t="s">
        <v>1102</v>
      </c>
      <c r="D7" s="295" t="s">
        <v>1103</v>
      </c>
      <c r="E7" s="295" t="s">
        <v>135</v>
      </c>
      <c r="F7" s="295" t="s">
        <v>43</v>
      </c>
      <c r="G7" s="295" t="s">
        <v>1104</v>
      </c>
      <c r="H7" s="295" t="s">
        <v>1105</v>
      </c>
      <c r="I7" s="295" t="s">
        <v>1097</v>
      </c>
      <c r="J7" s="295" t="s">
        <v>137</v>
      </c>
      <c r="K7" s="295" t="s">
        <v>1098</v>
      </c>
      <c r="L7" s="295" t="s">
        <v>1106</v>
      </c>
      <c r="M7" s="295" t="s">
        <v>1107</v>
      </c>
      <c r="N7" s="295" t="s">
        <v>152</v>
      </c>
      <c r="O7" s="321" t="s">
        <v>1108</v>
      </c>
      <c r="P7" s="322" t="s">
        <v>1109</v>
      </c>
      <c r="Q7" s="295"/>
      <c r="R7" s="295"/>
      <c r="S7" s="295"/>
      <c r="T7" s="323" t="s">
        <v>14</v>
      </c>
      <c r="U7" s="324"/>
    </row>
    <row r="8" spans="1:21" ht="11.25" customHeight="1">
      <c r="A8" s="298">
        <v>1</v>
      </c>
      <c r="B8" s="299">
        <v>2</v>
      </c>
      <c r="C8" s="299">
        <v>3</v>
      </c>
      <c r="D8" s="299">
        <v>4</v>
      </c>
      <c r="E8" s="299">
        <v>5</v>
      </c>
      <c r="F8" s="299">
        <v>6</v>
      </c>
      <c r="G8" s="299">
        <v>7</v>
      </c>
      <c r="H8" s="299">
        <v>8</v>
      </c>
      <c r="I8" s="299">
        <v>9</v>
      </c>
      <c r="J8" s="299"/>
      <c r="K8" s="299"/>
      <c r="L8" s="299"/>
      <c r="M8" s="299"/>
      <c r="N8" s="299">
        <v>10</v>
      </c>
      <c r="O8" s="325">
        <v>11</v>
      </c>
      <c r="P8" s="326">
        <v>12</v>
      </c>
      <c r="Q8" s="299"/>
      <c r="R8" s="299"/>
      <c r="S8" s="299"/>
      <c r="T8" s="327">
        <v>11</v>
      </c>
      <c r="U8" s="324"/>
    </row>
    <row r="9" spans="1:21" s="306" customFormat="1" ht="16.5" customHeight="1">
      <c r="A9" s="328"/>
      <c r="B9" s="329" t="s">
        <v>1110</v>
      </c>
      <c r="C9" s="328"/>
      <c r="D9" s="328" t="s">
        <v>29</v>
      </c>
      <c r="E9" s="328" t="s">
        <v>1111</v>
      </c>
      <c r="F9" s="328"/>
      <c r="G9" s="328"/>
      <c r="H9" s="328"/>
      <c r="I9" s="330">
        <f>I10+I56+I60+I65+I75+I78+I87+I96+I98</f>
        <v>0</v>
      </c>
      <c r="J9" s="328"/>
      <c r="K9" s="331">
        <f>K10+K56+K60+K65+K75+K78+K87+K96</f>
        <v>635.39167931999998</v>
      </c>
      <c r="L9" s="328"/>
      <c r="M9" s="331">
        <f>M10+M56+M60+M65+M75+M78+M87+M96</f>
        <v>400.92035199999998</v>
      </c>
      <c r="N9" s="328"/>
      <c r="P9" s="303" t="s">
        <v>1112</v>
      </c>
    </row>
    <row r="10" spans="1:21" s="306" customFormat="1" ht="12.75" customHeight="1">
      <c r="B10" s="307" t="s">
        <v>1110</v>
      </c>
      <c r="D10" s="308" t="s">
        <v>35</v>
      </c>
      <c r="E10" s="308" t="s">
        <v>56</v>
      </c>
      <c r="I10" s="309">
        <f>I11+SUM(I12:I49)+I52</f>
        <v>0</v>
      </c>
      <c r="K10" s="310">
        <f>K11+SUM(K12:K49)+K52</f>
        <v>600.78041500000006</v>
      </c>
      <c r="M10" s="310">
        <f>M11+SUM(M12:M49)+M52</f>
        <v>0</v>
      </c>
      <c r="P10" s="308" t="s">
        <v>35</v>
      </c>
    </row>
    <row r="11" spans="1:21" s="340" customFormat="1" ht="13.5" customHeight="1">
      <c r="A11" s="332" t="s">
        <v>35</v>
      </c>
      <c r="B11" s="332" t="s">
        <v>1113</v>
      </c>
      <c r="C11" s="332" t="s">
        <v>1114</v>
      </c>
      <c r="D11" s="333" t="s">
        <v>1115</v>
      </c>
      <c r="E11" s="334" t="s">
        <v>1116</v>
      </c>
      <c r="F11" s="332" t="s">
        <v>49</v>
      </c>
      <c r="G11" s="335">
        <v>15</v>
      </c>
      <c r="H11" s="336"/>
      <c r="I11" s="336">
        <f>ROUND(G11*H11,2)</f>
        <v>0</v>
      </c>
      <c r="J11" s="337">
        <v>1.269E-2</v>
      </c>
      <c r="K11" s="335">
        <f>G11*J11</f>
        <v>0.19034999999999999</v>
      </c>
      <c r="L11" s="337">
        <v>0</v>
      </c>
      <c r="M11" s="335">
        <f>G11*L11</f>
        <v>0</v>
      </c>
      <c r="N11" s="338">
        <v>21</v>
      </c>
      <c r="O11" s="339">
        <v>4</v>
      </c>
      <c r="P11" s="340" t="s">
        <v>1117</v>
      </c>
    </row>
    <row r="12" spans="1:21" s="340" customFormat="1" ht="15.75" customHeight="1">
      <c r="D12" s="341"/>
      <c r="E12" s="342" t="s">
        <v>1227</v>
      </c>
      <c r="G12" s="343">
        <v>15</v>
      </c>
      <c r="P12" s="341" t="s">
        <v>1117</v>
      </c>
      <c r="Q12" s="341" t="s">
        <v>1117</v>
      </c>
      <c r="R12" s="341" t="s">
        <v>1123</v>
      </c>
      <c r="S12" s="341" t="s">
        <v>35</v>
      </c>
    </row>
    <row r="13" spans="1:21" s="340" customFormat="1" ht="13.5" customHeight="1">
      <c r="A13" s="332" t="s">
        <v>1117</v>
      </c>
      <c r="B13" s="332" t="s">
        <v>1113</v>
      </c>
      <c r="C13" s="332" t="s">
        <v>1114</v>
      </c>
      <c r="D13" s="333" t="s">
        <v>1118</v>
      </c>
      <c r="E13" s="334" t="s">
        <v>1119</v>
      </c>
      <c r="F13" s="332" t="s">
        <v>49</v>
      </c>
      <c r="G13" s="335">
        <v>18</v>
      </c>
      <c r="H13" s="336"/>
      <c r="I13" s="336">
        <f>ROUND(G13*H13,2)</f>
        <v>0</v>
      </c>
      <c r="J13" s="337">
        <v>6.053E-2</v>
      </c>
      <c r="K13" s="335">
        <f>G13*J13</f>
        <v>1.08954</v>
      </c>
      <c r="L13" s="337">
        <v>0</v>
      </c>
      <c r="M13" s="335">
        <f>G13*L13</f>
        <v>0</v>
      </c>
      <c r="N13" s="338">
        <v>21</v>
      </c>
      <c r="O13" s="339">
        <v>4</v>
      </c>
      <c r="P13" s="340" t="s">
        <v>1117</v>
      </c>
    </row>
    <row r="14" spans="1:21" s="340" customFormat="1" ht="15.75" customHeight="1">
      <c r="D14" s="341"/>
      <c r="E14" s="342" t="s">
        <v>1228</v>
      </c>
      <c r="G14" s="343">
        <v>18</v>
      </c>
      <c r="P14" s="341" t="s">
        <v>1117</v>
      </c>
      <c r="Q14" s="341" t="s">
        <v>1117</v>
      </c>
      <c r="R14" s="341" t="s">
        <v>1123</v>
      </c>
      <c r="S14" s="341" t="s">
        <v>35</v>
      </c>
    </row>
    <row r="15" spans="1:21" s="340" customFormat="1" ht="13.5" customHeight="1">
      <c r="A15" s="332" t="s">
        <v>38</v>
      </c>
      <c r="B15" s="332" t="s">
        <v>1113</v>
      </c>
      <c r="C15" s="332" t="s">
        <v>1114</v>
      </c>
      <c r="D15" s="333" t="s">
        <v>1120</v>
      </c>
      <c r="E15" s="334" t="s">
        <v>1121</v>
      </c>
      <c r="F15" s="332" t="s">
        <v>44</v>
      </c>
      <c r="G15" s="335">
        <v>87</v>
      </c>
      <c r="H15" s="336"/>
      <c r="I15" s="336">
        <f>ROUND(G15*H15,2)</f>
        <v>0</v>
      </c>
      <c r="J15" s="337">
        <v>0</v>
      </c>
      <c r="K15" s="335">
        <f>G15*J15</f>
        <v>0</v>
      </c>
      <c r="L15" s="337">
        <v>0</v>
      </c>
      <c r="M15" s="335">
        <f>G15*L15</f>
        <v>0</v>
      </c>
      <c r="N15" s="338">
        <v>21</v>
      </c>
      <c r="O15" s="339">
        <v>4</v>
      </c>
      <c r="P15" s="340" t="s">
        <v>1117</v>
      </c>
    </row>
    <row r="16" spans="1:21" s="340" customFormat="1" ht="15.75" customHeight="1">
      <c r="D16" s="341"/>
      <c r="E16" s="342" t="s">
        <v>1229</v>
      </c>
      <c r="G16" s="343">
        <v>87</v>
      </c>
      <c r="P16" s="341" t="s">
        <v>1117</v>
      </c>
      <c r="Q16" s="341" t="s">
        <v>1117</v>
      </c>
      <c r="R16" s="341" t="s">
        <v>1123</v>
      </c>
      <c r="S16" s="341" t="s">
        <v>35</v>
      </c>
    </row>
    <row r="17" spans="1:19" s="340" customFormat="1" ht="13.5" customHeight="1">
      <c r="A17" s="332" t="s">
        <v>1124</v>
      </c>
      <c r="B17" s="332" t="s">
        <v>1113</v>
      </c>
      <c r="C17" s="332" t="s">
        <v>1114</v>
      </c>
      <c r="D17" s="333" t="s">
        <v>1125</v>
      </c>
      <c r="E17" s="334" t="s">
        <v>1126</v>
      </c>
      <c r="F17" s="332" t="s">
        <v>44</v>
      </c>
      <c r="G17" s="335">
        <v>197.29400000000001</v>
      </c>
      <c r="H17" s="336"/>
      <c r="I17" s="336">
        <f>ROUND(G17*H17,2)</f>
        <v>0</v>
      </c>
      <c r="J17" s="337">
        <v>0</v>
      </c>
      <c r="K17" s="335">
        <f>G17*J17</f>
        <v>0</v>
      </c>
      <c r="L17" s="337">
        <v>0</v>
      </c>
      <c r="M17" s="335">
        <f>G17*L17</f>
        <v>0</v>
      </c>
      <c r="N17" s="338">
        <v>21</v>
      </c>
      <c r="O17" s="339">
        <v>4</v>
      </c>
      <c r="P17" s="340" t="s">
        <v>1117</v>
      </c>
    </row>
    <row r="18" spans="1:19" s="340" customFormat="1" ht="15.75" customHeight="1">
      <c r="D18" s="341"/>
      <c r="E18" s="342" t="s">
        <v>1230</v>
      </c>
      <c r="G18" s="343">
        <v>688.94600000000003</v>
      </c>
      <c r="P18" s="341" t="s">
        <v>1117</v>
      </c>
      <c r="Q18" s="341" t="s">
        <v>1117</v>
      </c>
      <c r="R18" s="341" t="s">
        <v>1123</v>
      </c>
      <c r="S18" s="341" t="s">
        <v>1112</v>
      </c>
    </row>
    <row r="19" spans="1:19" s="340" customFormat="1" ht="15.75" customHeight="1">
      <c r="D19" s="341"/>
      <c r="E19" s="342" t="s">
        <v>1231</v>
      </c>
      <c r="G19" s="343">
        <v>886.24</v>
      </c>
      <c r="P19" s="341" t="s">
        <v>1117</v>
      </c>
      <c r="Q19" s="341" t="s">
        <v>1117</v>
      </c>
      <c r="R19" s="341" t="s">
        <v>1123</v>
      </c>
      <c r="S19" s="341" t="s">
        <v>1112</v>
      </c>
    </row>
    <row r="20" spans="1:19" s="340" customFormat="1" ht="15.75" customHeight="1">
      <c r="D20" s="341"/>
      <c r="E20" s="342" t="s">
        <v>1232</v>
      </c>
      <c r="G20" s="343">
        <v>197.29400000000001</v>
      </c>
      <c r="P20" s="341" t="s">
        <v>1117</v>
      </c>
      <c r="Q20" s="341" t="s">
        <v>1117</v>
      </c>
      <c r="R20" s="341" t="s">
        <v>1123</v>
      </c>
      <c r="S20" s="341" t="s">
        <v>35</v>
      </c>
    </row>
    <row r="21" spans="1:19" s="340" customFormat="1" ht="13.5" customHeight="1">
      <c r="A21" s="344" t="s">
        <v>109</v>
      </c>
      <c r="B21" s="344" t="s">
        <v>1128</v>
      </c>
      <c r="C21" s="344" t="s">
        <v>1129</v>
      </c>
      <c r="D21" s="345" t="s">
        <v>1130</v>
      </c>
      <c r="E21" s="346" t="s">
        <v>1233</v>
      </c>
      <c r="F21" s="344" t="s">
        <v>47</v>
      </c>
      <c r="G21" s="347">
        <v>315.67</v>
      </c>
      <c r="H21" s="348"/>
      <c r="I21" s="348">
        <f>ROUND(G21*H21,2)</f>
        <v>0</v>
      </c>
      <c r="J21" s="349">
        <v>1</v>
      </c>
      <c r="K21" s="347">
        <f>G21*J21</f>
        <v>315.67</v>
      </c>
      <c r="L21" s="349">
        <v>0</v>
      </c>
      <c r="M21" s="347">
        <f>G21*L21</f>
        <v>0</v>
      </c>
      <c r="N21" s="350">
        <v>21</v>
      </c>
      <c r="O21" s="351">
        <v>8</v>
      </c>
      <c r="P21" s="352" t="s">
        <v>1117</v>
      </c>
    </row>
    <row r="22" spans="1:19" s="340" customFormat="1" ht="15.75" customHeight="1">
      <c r="D22" s="341"/>
      <c r="E22" s="342" t="s">
        <v>1234</v>
      </c>
      <c r="G22" s="343">
        <v>315.67</v>
      </c>
      <c r="P22" s="341" t="s">
        <v>1117</v>
      </c>
      <c r="Q22" s="341" t="s">
        <v>1117</v>
      </c>
      <c r="R22" s="341" t="s">
        <v>1123</v>
      </c>
      <c r="S22" s="341" t="s">
        <v>35</v>
      </c>
    </row>
    <row r="23" spans="1:19" s="340" customFormat="1" ht="24" customHeight="1">
      <c r="A23" s="332" t="s">
        <v>1133</v>
      </c>
      <c r="B23" s="332" t="s">
        <v>1113</v>
      </c>
      <c r="C23" s="332" t="s">
        <v>1114</v>
      </c>
      <c r="D23" s="333" t="s">
        <v>1235</v>
      </c>
      <c r="E23" s="334" t="s">
        <v>1236</v>
      </c>
      <c r="F23" s="332" t="s">
        <v>44</v>
      </c>
      <c r="G23" s="335">
        <v>282.31299999999999</v>
      </c>
      <c r="H23" s="336"/>
      <c r="I23" s="336">
        <f>ROUND(G23*H23,2)</f>
        <v>0</v>
      </c>
      <c r="J23" s="337">
        <v>0</v>
      </c>
      <c r="K23" s="335">
        <f>G23*J23</f>
        <v>0</v>
      </c>
      <c r="L23" s="337">
        <v>0</v>
      </c>
      <c r="M23" s="335">
        <f>G23*L23</f>
        <v>0</v>
      </c>
      <c r="N23" s="338">
        <v>21</v>
      </c>
      <c r="O23" s="339">
        <v>4</v>
      </c>
      <c r="P23" s="340" t="s">
        <v>1117</v>
      </c>
    </row>
    <row r="24" spans="1:19" s="340" customFormat="1" ht="15.75" customHeight="1">
      <c r="D24" s="341"/>
      <c r="E24" s="342" t="s">
        <v>1237</v>
      </c>
      <c r="G24" s="343">
        <v>219.31299999999999</v>
      </c>
      <c r="P24" s="341" t="s">
        <v>1117</v>
      </c>
      <c r="Q24" s="341" t="s">
        <v>1117</v>
      </c>
      <c r="R24" s="341" t="s">
        <v>1123</v>
      </c>
      <c r="S24" s="341" t="s">
        <v>1112</v>
      </c>
    </row>
    <row r="25" spans="1:19" s="340" customFormat="1" ht="15.75" customHeight="1">
      <c r="D25" s="341"/>
      <c r="E25" s="342" t="s">
        <v>1238</v>
      </c>
      <c r="G25" s="343">
        <v>63</v>
      </c>
      <c r="P25" s="341" t="s">
        <v>1117</v>
      </c>
      <c r="Q25" s="341" t="s">
        <v>1117</v>
      </c>
      <c r="R25" s="341" t="s">
        <v>1123</v>
      </c>
      <c r="S25" s="341" t="s">
        <v>1112</v>
      </c>
    </row>
    <row r="26" spans="1:19" s="340" customFormat="1" ht="15.75" customHeight="1">
      <c r="D26" s="356"/>
      <c r="E26" s="357" t="s">
        <v>1239</v>
      </c>
      <c r="G26" s="358">
        <v>282.31299999999999</v>
      </c>
      <c r="P26" s="356" t="s">
        <v>1117</v>
      </c>
      <c r="Q26" s="356" t="s">
        <v>1124</v>
      </c>
      <c r="R26" s="356" t="s">
        <v>1123</v>
      </c>
      <c r="S26" s="356" t="s">
        <v>35</v>
      </c>
    </row>
    <row r="27" spans="1:19" s="340" customFormat="1" ht="24" customHeight="1">
      <c r="A27" s="332" t="s">
        <v>1137</v>
      </c>
      <c r="B27" s="332" t="s">
        <v>1113</v>
      </c>
      <c r="C27" s="332" t="s">
        <v>1114</v>
      </c>
      <c r="D27" s="333" t="s">
        <v>1240</v>
      </c>
      <c r="E27" s="334" t="s">
        <v>1241</v>
      </c>
      <c r="F27" s="332" t="s">
        <v>44</v>
      </c>
      <c r="G27" s="335">
        <v>406.63299999999998</v>
      </c>
      <c r="H27" s="336"/>
      <c r="I27" s="336">
        <f>ROUND(G27*H27,2)</f>
        <v>0</v>
      </c>
      <c r="J27" s="337">
        <v>0</v>
      </c>
      <c r="K27" s="335">
        <f>G27*J27</f>
        <v>0</v>
      </c>
      <c r="L27" s="337">
        <v>0</v>
      </c>
      <c r="M27" s="335">
        <f>G27*L27</f>
        <v>0</v>
      </c>
      <c r="N27" s="338">
        <v>21</v>
      </c>
      <c r="O27" s="339">
        <v>4</v>
      </c>
      <c r="P27" s="340" t="s">
        <v>1117</v>
      </c>
    </row>
    <row r="28" spans="1:19" s="340" customFormat="1" ht="15.75" customHeight="1">
      <c r="D28" s="341"/>
      <c r="E28" s="342" t="s">
        <v>1242</v>
      </c>
      <c r="G28" s="343">
        <v>219.31299999999999</v>
      </c>
      <c r="P28" s="341" t="s">
        <v>1117</v>
      </c>
      <c r="Q28" s="341" t="s">
        <v>1117</v>
      </c>
      <c r="R28" s="341" t="s">
        <v>1123</v>
      </c>
      <c r="S28" s="341" t="s">
        <v>1112</v>
      </c>
    </row>
    <row r="29" spans="1:19" s="340" customFormat="1" ht="15.75" customHeight="1">
      <c r="D29" s="341"/>
      <c r="E29" s="342" t="s">
        <v>1243</v>
      </c>
      <c r="G29" s="343">
        <v>124.32</v>
      </c>
      <c r="P29" s="341" t="s">
        <v>1117</v>
      </c>
      <c r="Q29" s="341" t="s">
        <v>1117</v>
      </c>
      <c r="R29" s="341" t="s">
        <v>1123</v>
      </c>
      <c r="S29" s="341" t="s">
        <v>1112</v>
      </c>
    </row>
    <row r="30" spans="1:19" s="340" customFormat="1" ht="15.75" customHeight="1">
      <c r="D30" s="341"/>
      <c r="E30" s="342" t="s">
        <v>1238</v>
      </c>
      <c r="G30" s="343">
        <v>63</v>
      </c>
      <c r="P30" s="341" t="s">
        <v>1117</v>
      </c>
      <c r="Q30" s="341" t="s">
        <v>1117</v>
      </c>
      <c r="R30" s="341" t="s">
        <v>1123</v>
      </c>
      <c r="S30" s="341" t="s">
        <v>1112</v>
      </c>
    </row>
    <row r="31" spans="1:19" s="340" customFormat="1" ht="15.75" customHeight="1">
      <c r="D31" s="356"/>
      <c r="E31" s="357" t="s">
        <v>1239</v>
      </c>
      <c r="G31" s="358">
        <v>406.63299999999998</v>
      </c>
      <c r="P31" s="356" t="s">
        <v>1117</v>
      </c>
      <c r="Q31" s="356" t="s">
        <v>1124</v>
      </c>
      <c r="R31" s="356" t="s">
        <v>1123</v>
      </c>
      <c r="S31" s="356" t="s">
        <v>35</v>
      </c>
    </row>
    <row r="32" spans="1:19" s="340" customFormat="1" ht="13.5" customHeight="1">
      <c r="A32" s="332" t="s">
        <v>1140</v>
      </c>
      <c r="B32" s="332" t="s">
        <v>1113</v>
      </c>
      <c r="C32" s="332" t="s">
        <v>1114</v>
      </c>
      <c r="D32" s="333" t="s">
        <v>1141</v>
      </c>
      <c r="E32" s="334" t="s">
        <v>1244</v>
      </c>
      <c r="F32" s="332" t="s">
        <v>44</v>
      </c>
      <c r="G32" s="335">
        <v>807.4</v>
      </c>
      <c r="H32" s="336"/>
      <c r="I32" s="336">
        <f>ROUND(G32*H32,2)</f>
        <v>0</v>
      </c>
      <c r="J32" s="337">
        <v>0</v>
      </c>
      <c r="K32" s="335">
        <f>G32*J32</f>
        <v>0</v>
      </c>
      <c r="L32" s="337">
        <v>0</v>
      </c>
      <c r="M32" s="335">
        <f>G32*L32</f>
        <v>0</v>
      </c>
      <c r="N32" s="338">
        <v>21</v>
      </c>
      <c r="O32" s="339">
        <v>4</v>
      </c>
      <c r="P32" s="340" t="s">
        <v>1117</v>
      </c>
    </row>
    <row r="33" spans="1:19" s="340" customFormat="1" ht="15.75" customHeight="1">
      <c r="D33" s="341"/>
      <c r="E33" s="342" t="s">
        <v>1245</v>
      </c>
      <c r="G33" s="343">
        <v>688.76300000000003</v>
      </c>
      <c r="P33" s="341" t="s">
        <v>1117</v>
      </c>
      <c r="Q33" s="341" t="s">
        <v>1117</v>
      </c>
      <c r="R33" s="341" t="s">
        <v>1123</v>
      </c>
      <c r="S33" s="341" t="s">
        <v>1112</v>
      </c>
    </row>
    <row r="34" spans="1:19" s="340" customFormat="1" ht="15.75" customHeight="1">
      <c r="D34" s="341"/>
      <c r="E34" s="342" t="s">
        <v>1246</v>
      </c>
      <c r="G34" s="343">
        <v>118.637</v>
      </c>
      <c r="P34" s="341" t="s">
        <v>1117</v>
      </c>
      <c r="Q34" s="341" t="s">
        <v>1117</v>
      </c>
      <c r="R34" s="341" t="s">
        <v>1123</v>
      </c>
      <c r="S34" s="341" t="s">
        <v>1112</v>
      </c>
    </row>
    <row r="35" spans="1:19" s="340" customFormat="1" ht="15.75" customHeight="1">
      <c r="D35" s="356"/>
      <c r="E35" s="357" t="s">
        <v>1239</v>
      </c>
      <c r="G35" s="358">
        <v>807.4</v>
      </c>
      <c r="P35" s="356" t="s">
        <v>1117</v>
      </c>
      <c r="Q35" s="356" t="s">
        <v>1124</v>
      </c>
      <c r="R35" s="356" t="s">
        <v>1123</v>
      </c>
      <c r="S35" s="356" t="s">
        <v>35</v>
      </c>
    </row>
    <row r="36" spans="1:19" s="340" customFormat="1" ht="13.5" customHeight="1">
      <c r="A36" s="332" t="s">
        <v>1144</v>
      </c>
      <c r="B36" s="332" t="s">
        <v>1113</v>
      </c>
      <c r="C36" s="332" t="s">
        <v>1114</v>
      </c>
      <c r="D36" s="333" t="s">
        <v>1145</v>
      </c>
      <c r="E36" s="334" t="s">
        <v>1247</v>
      </c>
      <c r="F36" s="332" t="s">
        <v>44</v>
      </c>
      <c r="G36" s="335">
        <v>78.84</v>
      </c>
      <c r="H36" s="336"/>
      <c r="I36" s="336">
        <f>ROUND(G36*H36,2)</f>
        <v>0</v>
      </c>
      <c r="J36" s="337">
        <v>0</v>
      </c>
      <c r="K36" s="335">
        <f>G36*J36</f>
        <v>0</v>
      </c>
      <c r="L36" s="337">
        <v>0</v>
      </c>
      <c r="M36" s="335">
        <f>G36*L36</f>
        <v>0</v>
      </c>
      <c r="N36" s="338">
        <v>21</v>
      </c>
      <c r="O36" s="339">
        <v>4</v>
      </c>
      <c r="P36" s="340" t="s">
        <v>1117</v>
      </c>
    </row>
    <row r="37" spans="1:19" s="340" customFormat="1" ht="15.75" customHeight="1">
      <c r="D37" s="359"/>
      <c r="E37" s="360" t="s">
        <v>1248</v>
      </c>
      <c r="G37" s="361"/>
      <c r="P37" s="359" t="s">
        <v>1117</v>
      </c>
      <c r="Q37" s="359" t="s">
        <v>35</v>
      </c>
      <c r="R37" s="359" t="s">
        <v>1123</v>
      </c>
      <c r="S37" s="359" t="s">
        <v>1112</v>
      </c>
    </row>
    <row r="38" spans="1:19" s="340" customFormat="1" ht="15.75" customHeight="1">
      <c r="D38" s="341"/>
      <c r="E38" s="342" t="s">
        <v>1249</v>
      </c>
      <c r="G38" s="343">
        <v>52.2</v>
      </c>
      <c r="P38" s="341" t="s">
        <v>1117</v>
      </c>
      <c r="Q38" s="341" t="s">
        <v>1117</v>
      </c>
      <c r="R38" s="341" t="s">
        <v>1123</v>
      </c>
      <c r="S38" s="341" t="s">
        <v>1112</v>
      </c>
    </row>
    <row r="39" spans="1:19" s="340" customFormat="1" ht="15.75" customHeight="1">
      <c r="D39" s="341"/>
      <c r="E39" s="342" t="s">
        <v>1250</v>
      </c>
      <c r="G39" s="343">
        <v>26.64</v>
      </c>
      <c r="P39" s="341" t="s">
        <v>1117</v>
      </c>
      <c r="Q39" s="341" t="s">
        <v>1117</v>
      </c>
      <c r="R39" s="341" t="s">
        <v>1123</v>
      </c>
      <c r="S39" s="341" t="s">
        <v>1112</v>
      </c>
    </row>
    <row r="40" spans="1:19" s="340" customFormat="1" ht="15.75" customHeight="1">
      <c r="D40" s="356"/>
      <c r="E40" s="357" t="s">
        <v>1239</v>
      </c>
      <c r="G40" s="358">
        <v>78.84</v>
      </c>
      <c r="P40" s="356" t="s">
        <v>1117</v>
      </c>
      <c r="Q40" s="356" t="s">
        <v>1124</v>
      </c>
      <c r="R40" s="356" t="s">
        <v>1123</v>
      </c>
      <c r="S40" s="356" t="s">
        <v>35</v>
      </c>
    </row>
    <row r="41" spans="1:19" s="340" customFormat="1" ht="24" customHeight="1">
      <c r="A41" s="332" t="s">
        <v>1147</v>
      </c>
      <c r="B41" s="332" t="s">
        <v>1113</v>
      </c>
      <c r="C41" s="332" t="s">
        <v>1114</v>
      </c>
      <c r="D41" s="333" t="s">
        <v>1148</v>
      </c>
      <c r="E41" s="334" t="s">
        <v>1149</v>
      </c>
      <c r="F41" s="332" t="s">
        <v>44</v>
      </c>
      <c r="G41" s="335">
        <v>157.68</v>
      </c>
      <c r="H41" s="336"/>
      <c r="I41" s="336">
        <f>ROUND(G41*H41,2)</f>
        <v>0</v>
      </c>
      <c r="J41" s="337">
        <v>0</v>
      </c>
      <c r="K41" s="335">
        <f>G41*J41</f>
        <v>0</v>
      </c>
      <c r="L41" s="337">
        <v>0</v>
      </c>
      <c r="M41" s="335">
        <f>G41*L41</f>
        <v>0</v>
      </c>
      <c r="N41" s="338">
        <v>21</v>
      </c>
      <c r="O41" s="339">
        <v>4</v>
      </c>
      <c r="P41" s="340" t="s">
        <v>1117</v>
      </c>
    </row>
    <row r="42" spans="1:19" s="340" customFormat="1" ht="15.75" customHeight="1">
      <c r="D42" s="341"/>
      <c r="E42" s="342" t="s">
        <v>1251</v>
      </c>
      <c r="G42" s="343">
        <v>104.4</v>
      </c>
      <c r="P42" s="341" t="s">
        <v>1117</v>
      </c>
      <c r="Q42" s="341" t="s">
        <v>1117</v>
      </c>
      <c r="R42" s="341" t="s">
        <v>1123</v>
      </c>
      <c r="S42" s="341" t="s">
        <v>1112</v>
      </c>
    </row>
    <row r="43" spans="1:19" s="340" customFormat="1" ht="15.75" customHeight="1">
      <c r="D43" s="341"/>
      <c r="E43" s="342" t="s">
        <v>1252</v>
      </c>
      <c r="G43" s="343">
        <v>53.28</v>
      </c>
      <c r="P43" s="341" t="s">
        <v>1117</v>
      </c>
      <c r="Q43" s="341" t="s">
        <v>1117</v>
      </c>
      <c r="R43" s="341" t="s">
        <v>1123</v>
      </c>
      <c r="S43" s="341" t="s">
        <v>1112</v>
      </c>
    </row>
    <row r="44" spans="1:19" s="340" customFormat="1" ht="15.75" customHeight="1">
      <c r="D44" s="356"/>
      <c r="E44" s="357" t="s">
        <v>1239</v>
      </c>
      <c r="G44" s="358">
        <v>157.68</v>
      </c>
      <c r="P44" s="356" t="s">
        <v>1117</v>
      </c>
      <c r="Q44" s="356" t="s">
        <v>1124</v>
      </c>
      <c r="R44" s="356" t="s">
        <v>1123</v>
      </c>
      <c r="S44" s="356" t="s">
        <v>35</v>
      </c>
    </row>
    <row r="45" spans="1:19" s="340" customFormat="1" ht="13.5" customHeight="1">
      <c r="A45" s="344" t="s">
        <v>1151</v>
      </c>
      <c r="B45" s="344" t="s">
        <v>1128</v>
      </c>
      <c r="C45" s="344" t="s">
        <v>1129</v>
      </c>
      <c r="D45" s="345" t="s">
        <v>1152</v>
      </c>
      <c r="E45" s="346" t="s">
        <v>1153</v>
      </c>
      <c r="F45" s="344" t="s">
        <v>47</v>
      </c>
      <c r="G45" s="347">
        <v>283.82400000000001</v>
      </c>
      <c r="H45" s="348"/>
      <c r="I45" s="348">
        <f>ROUND(G45*H45,2)</f>
        <v>0</v>
      </c>
      <c r="J45" s="349">
        <v>1</v>
      </c>
      <c r="K45" s="347">
        <f>G45*J45</f>
        <v>283.82400000000001</v>
      </c>
      <c r="L45" s="349">
        <v>0</v>
      </c>
      <c r="M45" s="347">
        <f>G45*L45</f>
        <v>0</v>
      </c>
      <c r="N45" s="350">
        <v>21</v>
      </c>
      <c r="O45" s="351">
        <v>8</v>
      </c>
      <c r="P45" s="352" t="s">
        <v>1117</v>
      </c>
    </row>
    <row r="46" spans="1:19" s="340" customFormat="1" ht="15.75" customHeight="1">
      <c r="D46" s="341"/>
      <c r="E46" s="342" t="s">
        <v>1253</v>
      </c>
      <c r="G46" s="343">
        <v>283.82400000000001</v>
      </c>
      <c r="P46" s="341" t="s">
        <v>1117</v>
      </c>
      <c r="Q46" s="341" t="s">
        <v>1117</v>
      </c>
      <c r="R46" s="341" t="s">
        <v>1123</v>
      </c>
      <c r="S46" s="341" t="s">
        <v>35</v>
      </c>
    </row>
    <row r="47" spans="1:19" s="340" customFormat="1" ht="13.5" customHeight="1">
      <c r="A47" s="332" t="s">
        <v>1155</v>
      </c>
      <c r="B47" s="332" t="s">
        <v>1113</v>
      </c>
      <c r="C47" s="332" t="s">
        <v>1114</v>
      </c>
      <c r="D47" s="333" t="s">
        <v>1156</v>
      </c>
      <c r="E47" s="334" t="s">
        <v>1157</v>
      </c>
      <c r="F47" s="332" t="s">
        <v>45</v>
      </c>
      <c r="G47" s="335">
        <v>435</v>
      </c>
      <c r="H47" s="336"/>
      <c r="I47" s="336">
        <f>ROUND(G47*H47,2)</f>
        <v>0</v>
      </c>
      <c r="J47" s="337">
        <v>0</v>
      </c>
      <c r="K47" s="335">
        <f>G47*J47</f>
        <v>0</v>
      </c>
      <c r="L47" s="337">
        <v>0</v>
      </c>
      <c r="M47" s="335">
        <f>G47*L47</f>
        <v>0</v>
      </c>
      <c r="N47" s="338">
        <v>21</v>
      </c>
      <c r="O47" s="339">
        <v>4</v>
      </c>
      <c r="P47" s="340" t="s">
        <v>1117</v>
      </c>
    </row>
    <row r="48" spans="1:19" s="340" customFormat="1" ht="15.75" customHeight="1">
      <c r="D48" s="341"/>
      <c r="E48" s="342" t="s">
        <v>1254</v>
      </c>
      <c r="G48" s="343">
        <v>435</v>
      </c>
      <c r="P48" s="341" t="s">
        <v>1117</v>
      </c>
      <c r="Q48" s="341" t="s">
        <v>1117</v>
      </c>
      <c r="R48" s="341" t="s">
        <v>1123</v>
      </c>
      <c r="S48" s="341" t="s">
        <v>35</v>
      </c>
    </row>
    <row r="49" spans="1:19" s="306" customFormat="1" ht="12.75" customHeight="1">
      <c r="B49" s="311" t="s">
        <v>1110</v>
      </c>
      <c r="D49" s="312" t="s">
        <v>1159</v>
      </c>
      <c r="E49" s="312" t="s">
        <v>1160</v>
      </c>
      <c r="I49" s="313">
        <f>SUM(I50:I51)</f>
        <v>0</v>
      </c>
      <c r="K49" s="314">
        <f>SUM(K50:K51)</f>
        <v>0</v>
      </c>
      <c r="M49" s="314">
        <f>SUM(M50:M51)</f>
        <v>0</v>
      </c>
      <c r="P49" s="312" t="s">
        <v>1117</v>
      </c>
    </row>
    <row r="50" spans="1:19" s="340" customFormat="1" ht="13.5" customHeight="1">
      <c r="A50" s="332" t="s">
        <v>1159</v>
      </c>
      <c r="B50" s="332" t="s">
        <v>1113</v>
      </c>
      <c r="C50" s="332" t="s">
        <v>1114</v>
      </c>
      <c r="D50" s="333"/>
      <c r="E50" s="334" t="s">
        <v>1162</v>
      </c>
      <c r="F50" s="332" t="s">
        <v>44</v>
      </c>
      <c r="G50" s="335">
        <v>108.9</v>
      </c>
      <c r="H50" s="336"/>
      <c r="I50" s="336">
        <f>ROUND(G50*H50,2)</f>
        <v>0</v>
      </c>
      <c r="J50" s="337">
        <v>0</v>
      </c>
      <c r="K50" s="335">
        <f>G50*J50</f>
        <v>0</v>
      </c>
      <c r="L50" s="337">
        <v>0</v>
      </c>
      <c r="M50" s="335">
        <f>G50*L50</f>
        <v>0</v>
      </c>
      <c r="N50" s="338">
        <v>21</v>
      </c>
      <c r="O50" s="339">
        <v>4</v>
      </c>
      <c r="P50" s="340" t="s">
        <v>38</v>
      </c>
    </row>
    <row r="51" spans="1:19" s="340" customFormat="1" ht="15.75" customHeight="1">
      <c r="D51" s="341"/>
      <c r="E51" s="342" t="s">
        <v>1255</v>
      </c>
      <c r="G51" s="343">
        <v>108.9</v>
      </c>
      <c r="P51" s="341" t="s">
        <v>38</v>
      </c>
      <c r="Q51" s="341" t="s">
        <v>1117</v>
      </c>
      <c r="R51" s="341" t="s">
        <v>1123</v>
      </c>
      <c r="S51" s="341" t="s">
        <v>35</v>
      </c>
    </row>
    <row r="52" spans="1:19" s="306" customFormat="1" ht="12.75" customHeight="1">
      <c r="B52" s="311" t="s">
        <v>1110</v>
      </c>
      <c r="D52" s="312" t="s">
        <v>1164</v>
      </c>
      <c r="E52" s="312" t="s">
        <v>1165</v>
      </c>
      <c r="I52" s="313">
        <f>SUM(I53:I55)</f>
        <v>0</v>
      </c>
      <c r="K52" s="314">
        <f>SUM(K53:K55)</f>
        <v>6.5250000000000004E-3</v>
      </c>
      <c r="M52" s="314">
        <f>SUM(M53:M55)</f>
        <v>0</v>
      </c>
      <c r="P52" s="312" t="s">
        <v>1117</v>
      </c>
    </row>
    <row r="53" spans="1:19" s="340" customFormat="1" ht="24" customHeight="1">
      <c r="A53" s="332" t="s">
        <v>1166</v>
      </c>
      <c r="B53" s="332" t="s">
        <v>1113</v>
      </c>
      <c r="C53" s="332" t="s">
        <v>1167</v>
      </c>
      <c r="D53" s="333" t="s">
        <v>1168</v>
      </c>
      <c r="E53" s="334" t="s">
        <v>1169</v>
      </c>
      <c r="F53" s="332" t="s">
        <v>45</v>
      </c>
      <c r="G53" s="335">
        <v>435</v>
      </c>
      <c r="H53" s="336"/>
      <c r="I53" s="336">
        <f>ROUND(G53*H53,2)</f>
        <v>0</v>
      </c>
      <c r="J53" s="337">
        <v>0</v>
      </c>
      <c r="K53" s="335">
        <f>G53*J53</f>
        <v>0</v>
      </c>
      <c r="L53" s="337">
        <v>0</v>
      </c>
      <c r="M53" s="335">
        <f>G53*L53</f>
        <v>0</v>
      </c>
      <c r="N53" s="338">
        <v>21</v>
      </c>
      <c r="O53" s="339">
        <v>4</v>
      </c>
      <c r="P53" s="340" t="s">
        <v>38</v>
      </c>
    </row>
    <row r="54" spans="1:19" s="340" customFormat="1" ht="15.75" customHeight="1">
      <c r="D54" s="341"/>
      <c r="E54" s="342" t="s">
        <v>1256</v>
      </c>
      <c r="G54" s="343">
        <v>435</v>
      </c>
      <c r="P54" s="341" t="s">
        <v>38</v>
      </c>
      <c r="Q54" s="341" t="s">
        <v>1117</v>
      </c>
      <c r="R54" s="341" t="s">
        <v>1123</v>
      </c>
      <c r="S54" s="341" t="s">
        <v>35</v>
      </c>
    </row>
    <row r="55" spans="1:19" s="340" customFormat="1" ht="13.5" customHeight="1">
      <c r="A55" s="344" t="s">
        <v>1171</v>
      </c>
      <c r="B55" s="344" t="s">
        <v>1128</v>
      </c>
      <c r="C55" s="344" t="s">
        <v>1129</v>
      </c>
      <c r="D55" s="345" t="s">
        <v>1172</v>
      </c>
      <c r="E55" s="346" t="s">
        <v>1173</v>
      </c>
      <c r="F55" s="344" t="s">
        <v>92</v>
      </c>
      <c r="G55" s="347">
        <v>6.5250000000000004</v>
      </c>
      <c r="H55" s="348"/>
      <c r="I55" s="348">
        <f>ROUND(G55*H55,2)</f>
        <v>0</v>
      </c>
      <c r="J55" s="349">
        <v>1E-3</v>
      </c>
      <c r="K55" s="347">
        <f>G55*J55</f>
        <v>6.5250000000000004E-3</v>
      </c>
      <c r="L55" s="349">
        <v>0</v>
      </c>
      <c r="M55" s="347">
        <f>G55*L55</f>
        <v>0</v>
      </c>
      <c r="N55" s="350">
        <v>21</v>
      </c>
      <c r="O55" s="351">
        <v>8</v>
      </c>
      <c r="P55" s="352" t="s">
        <v>38</v>
      </c>
    </row>
    <row r="56" spans="1:19" s="306" customFormat="1" ht="12.75" customHeight="1">
      <c r="B56" s="307" t="s">
        <v>1110</v>
      </c>
      <c r="D56" s="308" t="s">
        <v>38</v>
      </c>
      <c r="E56" s="308" t="s">
        <v>39</v>
      </c>
      <c r="I56" s="309">
        <f>I57</f>
        <v>0</v>
      </c>
      <c r="K56" s="310">
        <f>K57</f>
        <v>0.54071999999999998</v>
      </c>
      <c r="M56" s="310">
        <f>M57</f>
        <v>0</v>
      </c>
      <c r="P56" s="308" t="s">
        <v>35</v>
      </c>
    </row>
    <row r="57" spans="1:19" s="306" customFormat="1" ht="12.75" customHeight="1">
      <c r="B57" s="311" t="s">
        <v>1110</v>
      </c>
      <c r="D57" s="312" t="s">
        <v>1174</v>
      </c>
      <c r="E57" s="312" t="s">
        <v>1175</v>
      </c>
      <c r="I57" s="313">
        <f>SUM(I58:I59)</f>
        <v>0</v>
      </c>
      <c r="K57" s="314">
        <f>SUM(K58:K59)</f>
        <v>0.54071999999999998</v>
      </c>
      <c r="M57" s="314">
        <f>SUM(M58:M59)</f>
        <v>0</v>
      </c>
      <c r="P57" s="312" t="s">
        <v>1117</v>
      </c>
    </row>
    <row r="58" spans="1:19" s="340" customFormat="1" ht="13.5" customHeight="1">
      <c r="A58" s="332" t="s">
        <v>1176</v>
      </c>
      <c r="B58" s="332" t="s">
        <v>1113</v>
      </c>
      <c r="C58" s="332" t="s">
        <v>1177</v>
      </c>
      <c r="D58" s="333" t="s">
        <v>1178</v>
      </c>
      <c r="E58" s="334" t="s">
        <v>1179</v>
      </c>
      <c r="F58" s="332" t="s">
        <v>44</v>
      </c>
      <c r="G58" s="335">
        <v>0.28799999999999998</v>
      </c>
      <c r="H58" s="336"/>
      <c r="I58" s="336">
        <f>ROUND(G58*H58,2)</f>
        <v>0</v>
      </c>
      <c r="J58" s="337">
        <v>1.8774999999999999</v>
      </c>
      <c r="K58" s="335">
        <f>G58*J58</f>
        <v>0.54071999999999998</v>
      </c>
      <c r="L58" s="337">
        <v>0</v>
      </c>
      <c r="M58" s="335">
        <f>G58*L58</f>
        <v>0</v>
      </c>
      <c r="N58" s="338">
        <v>21</v>
      </c>
      <c r="O58" s="339">
        <v>4</v>
      </c>
      <c r="P58" s="340" t="s">
        <v>38</v>
      </c>
    </row>
    <row r="59" spans="1:19" s="340" customFormat="1" ht="15.75" customHeight="1">
      <c r="D59" s="341"/>
      <c r="E59" s="342" t="s">
        <v>1257</v>
      </c>
      <c r="G59" s="343">
        <v>0.28799999999999998</v>
      </c>
      <c r="P59" s="341" t="s">
        <v>38</v>
      </c>
      <c r="Q59" s="341" t="s">
        <v>1117</v>
      </c>
      <c r="R59" s="341" t="s">
        <v>1123</v>
      </c>
      <c r="S59" s="341" t="s">
        <v>35</v>
      </c>
    </row>
    <row r="60" spans="1:19" s="306" customFormat="1" ht="12.75" customHeight="1">
      <c r="B60" s="307" t="s">
        <v>1110</v>
      </c>
      <c r="D60" s="308" t="s">
        <v>109</v>
      </c>
      <c r="E60" s="308" t="s">
        <v>108</v>
      </c>
      <c r="I60" s="309">
        <f>SUM(I61:I64)</f>
        <v>0</v>
      </c>
      <c r="K60" s="310">
        <f>SUM(K61:K64)</f>
        <v>0</v>
      </c>
      <c r="M60" s="310">
        <f>SUM(M61:M64)</f>
        <v>0</v>
      </c>
      <c r="P60" s="308" t="s">
        <v>35</v>
      </c>
    </row>
    <row r="61" spans="1:19" s="340" customFormat="1" ht="13.5" customHeight="1">
      <c r="A61" s="332" t="s">
        <v>1182</v>
      </c>
      <c r="B61" s="332" t="s">
        <v>1113</v>
      </c>
      <c r="C61" s="332" t="s">
        <v>1258</v>
      </c>
      <c r="D61" s="333" t="s">
        <v>1259</v>
      </c>
      <c r="E61" s="334" t="s">
        <v>1260</v>
      </c>
      <c r="F61" s="332" t="s">
        <v>45</v>
      </c>
      <c r="G61" s="335">
        <v>222</v>
      </c>
      <c r="H61" s="336"/>
      <c r="I61" s="336">
        <f>ROUND(G61*H61,2)</f>
        <v>0</v>
      </c>
      <c r="J61" s="337">
        <v>0</v>
      </c>
      <c r="K61" s="335">
        <f>G61*J61</f>
        <v>0</v>
      </c>
      <c r="L61" s="337">
        <v>0</v>
      </c>
      <c r="M61" s="335">
        <f>G61*L61</f>
        <v>0</v>
      </c>
      <c r="N61" s="338">
        <v>21</v>
      </c>
      <c r="O61" s="339">
        <v>4</v>
      </c>
      <c r="P61" s="340" t="s">
        <v>1117</v>
      </c>
    </row>
    <row r="62" spans="1:19" s="340" customFormat="1" ht="15.75" customHeight="1">
      <c r="D62" s="341"/>
      <c r="E62" s="342" t="s">
        <v>1261</v>
      </c>
      <c r="G62" s="343">
        <v>222</v>
      </c>
      <c r="P62" s="341" t="s">
        <v>1117</v>
      </c>
      <c r="Q62" s="341" t="s">
        <v>1117</v>
      </c>
      <c r="R62" s="341" t="s">
        <v>1123</v>
      </c>
      <c r="S62" s="341" t="s">
        <v>35</v>
      </c>
    </row>
    <row r="63" spans="1:19" s="340" customFormat="1" ht="13.5" customHeight="1">
      <c r="A63" s="332" t="s">
        <v>1164</v>
      </c>
      <c r="B63" s="332" t="s">
        <v>1113</v>
      </c>
      <c r="C63" s="332" t="s">
        <v>1258</v>
      </c>
      <c r="D63" s="333" t="s">
        <v>1262</v>
      </c>
      <c r="E63" s="334" t="s">
        <v>1263</v>
      </c>
      <c r="F63" s="332" t="s">
        <v>45</v>
      </c>
      <c r="G63" s="335">
        <v>222</v>
      </c>
      <c r="H63" s="336"/>
      <c r="I63" s="336">
        <f>ROUND(G63*H63,2)</f>
        <v>0</v>
      </c>
      <c r="J63" s="337">
        <v>0</v>
      </c>
      <c r="K63" s="335">
        <f>G63*J63</f>
        <v>0</v>
      </c>
      <c r="L63" s="337">
        <v>0</v>
      </c>
      <c r="M63" s="335">
        <f>G63*L63</f>
        <v>0</v>
      </c>
      <c r="N63" s="338">
        <v>21</v>
      </c>
      <c r="O63" s="339">
        <v>4</v>
      </c>
      <c r="P63" s="340" t="s">
        <v>1117</v>
      </c>
    </row>
    <row r="64" spans="1:19" s="340" customFormat="1" ht="13.5" customHeight="1">
      <c r="A64" s="332" t="s">
        <v>1191</v>
      </c>
      <c r="B64" s="332" t="s">
        <v>1113</v>
      </c>
      <c r="C64" s="332" t="s">
        <v>1258</v>
      </c>
      <c r="D64" s="333" t="s">
        <v>1264</v>
      </c>
      <c r="E64" s="334" t="s">
        <v>1265</v>
      </c>
      <c r="F64" s="332" t="s">
        <v>45</v>
      </c>
      <c r="G64" s="335">
        <v>222</v>
      </c>
      <c r="H64" s="336"/>
      <c r="I64" s="336">
        <f>ROUND(G64*H64,2)</f>
        <v>0</v>
      </c>
      <c r="J64" s="337">
        <v>0</v>
      </c>
      <c r="K64" s="335">
        <f>G64*J64</f>
        <v>0</v>
      </c>
      <c r="L64" s="337">
        <v>0</v>
      </c>
      <c r="M64" s="335">
        <f>G64*L64</f>
        <v>0</v>
      </c>
      <c r="N64" s="338">
        <v>21</v>
      </c>
      <c r="O64" s="339">
        <v>4</v>
      </c>
      <c r="P64" s="340" t="s">
        <v>1117</v>
      </c>
    </row>
    <row r="65" spans="1:19" s="306" customFormat="1" ht="12.75" customHeight="1">
      <c r="B65" s="307" t="s">
        <v>1110</v>
      </c>
      <c r="D65" s="308" t="s">
        <v>1133</v>
      </c>
      <c r="E65" s="308" t="s">
        <v>1181</v>
      </c>
      <c r="I65" s="309">
        <f>SUM(I66:I74)</f>
        <v>0</v>
      </c>
      <c r="K65" s="310">
        <f>SUM(K66:K74)</f>
        <v>34.070544319999996</v>
      </c>
      <c r="M65" s="310">
        <f>SUM(M66:M74)</f>
        <v>0</v>
      </c>
      <c r="P65" s="308" t="s">
        <v>35</v>
      </c>
    </row>
    <row r="66" spans="1:19" s="340" customFormat="1" ht="13.5" customHeight="1">
      <c r="A66" s="332" t="s">
        <v>1195</v>
      </c>
      <c r="B66" s="332" t="s">
        <v>1113</v>
      </c>
      <c r="C66" s="332" t="s">
        <v>1177</v>
      </c>
      <c r="D66" s="333" t="s">
        <v>1183</v>
      </c>
      <c r="E66" s="334" t="s">
        <v>1184</v>
      </c>
      <c r="F66" s="332" t="s">
        <v>46</v>
      </c>
      <c r="G66" s="335">
        <v>2</v>
      </c>
      <c r="H66" s="336"/>
      <c r="I66" s="336">
        <f>ROUND(G66*H66,2)</f>
        <v>0</v>
      </c>
      <c r="J66" s="337">
        <v>4.7399999999999998E-2</v>
      </c>
      <c r="K66" s="335">
        <f>G66*J66</f>
        <v>9.4799999999999995E-2</v>
      </c>
      <c r="L66" s="337">
        <v>0</v>
      </c>
      <c r="M66" s="335">
        <f>G66*L66</f>
        <v>0</v>
      </c>
      <c r="N66" s="338">
        <v>21</v>
      </c>
      <c r="O66" s="339">
        <v>4</v>
      </c>
      <c r="P66" s="340" t="s">
        <v>1117</v>
      </c>
    </row>
    <row r="67" spans="1:19" s="340" customFormat="1" ht="15.75" customHeight="1">
      <c r="D67" s="341"/>
      <c r="E67" s="342" t="s">
        <v>1266</v>
      </c>
      <c r="G67" s="343">
        <v>2</v>
      </c>
      <c r="P67" s="341" t="s">
        <v>1117</v>
      </c>
      <c r="Q67" s="341" t="s">
        <v>1117</v>
      </c>
      <c r="R67" s="341" t="s">
        <v>1123</v>
      </c>
      <c r="S67" s="341" t="s">
        <v>35</v>
      </c>
    </row>
    <row r="68" spans="1:19" s="340" customFormat="1" ht="24" customHeight="1">
      <c r="A68" s="332" t="s">
        <v>1202</v>
      </c>
      <c r="B68" s="332" t="s">
        <v>1113</v>
      </c>
      <c r="C68" s="332" t="s">
        <v>1177</v>
      </c>
      <c r="D68" s="333" t="s">
        <v>1267</v>
      </c>
      <c r="E68" s="334" t="s">
        <v>1268</v>
      </c>
      <c r="F68" s="332" t="s">
        <v>44</v>
      </c>
      <c r="G68" s="335">
        <v>2.048</v>
      </c>
      <c r="H68" s="336"/>
      <c r="I68" s="336">
        <f>ROUND(G68*H68,2)</f>
        <v>0</v>
      </c>
      <c r="J68" s="337">
        <v>2.2563399999999998</v>
      </c>
      <c r="K68" s="335">
        <f>G68*J68</f>
        <v>4.6209843199999998</v>
      </c>
      <c r="L68" s="337">
        <v>0</v>
      </c>
      <c r="M68" s="335">
        <f>G68*L68</f>
        <v>0</v>
      </c>
      <c r="N68" s="338">
        <v>21</v>
      </c>
      <c r="O68" s="339">
        <v>4</v>
      </c>
      <c r="P68" s="340" t="s">
        <v>1117</v>
      </c>
    </row>
    <row r="69" spans="1:19" s="340" customFormat="1" ht="15.75" customHeight="1">
      <c r="D69" s="341"/>
      <c r="E69" s="342" t="s">
        <v>1269</v>
      </c>
      <c r="G69" s="343">
        <v>2.048</v>
      </c>
      <c r="P69" s="341" t="s">
        <v>1117</v>
      </c>
      <c r="Q69" s="341" t="s">
        <v>1117</v>
      </c>
      <c r="R69" s="341" t="s">
        <v>1123</v>
      </c>
      <c r="S69" s="341" t="s">
        <v>35</v>
      </c>
    </row>
    <row r="70" spans="1:19" s="340" customFormat="1" ht="13.5" customHeight="1">
      <c r="A70" s="332" t="s">
        <v>1207</v>
      </c>
      <c r="B70" s="332" t="s">
        <v>1113</v>
      </c>
      <c r="C70" s="332" t="s">
        <v>1186</v>
      </c>
      <c r="D70" s="333" t="s">
        <v>1187</v>
      </c>
      <c r="E70" s="334" t="s">
        <v>1188</v>
      </c>
      <c r="F70" s="332" t="s">
        <v>45</v>
      </c>
      <c r="G70" s="335">
        <v>262.8</v>
      </c>
      <c r="H70" s="336"/>
      <c r="I70" s="336">
        <f>ROUND(G70*H70,2)</f>
        <v>0</v>
      </c>
      <c r="J70" s="337">
        <v>0.11169999999999999</v>
      </c>
      <c r="K70" s="335">
        <f>G70*J70</f>
        <v>29.354759999999999</v>
      </c>
      <c r="L70" s="337">
        <v>0</v>
      </c>
      <c r="M70" s="335">
        <f>G70*L70</f>
        <v>0</v>
      </c>
      <c r="N70" s="338">
        <v>21</v>
      </c>
      <c r="O70" s="339">
        <v>4</v>
      </c>
      <c r="P70" s="340" t="s">
        <v>1117</v>
      </c>
    </row>
    <row r="71" spans="1:19" s="340" customFormat="1" ht="15.75" customHeight="1">
      <c r="D71" s="359"/>
      <c r="E71" s="360" t="s">
        <v>1270</v>
      </c>
      <c r="G71" s="361"/>
      <c r="P71" s="359" t="s">
        <v>1117</v>
      </c>
      <c r="Q71" s="359" t="s">
        <v>35</v>
      </c>
      <c r="R71" s="359" t="s">
        <v>1123</v>
      </c>
      <c r="S71" s="359" t="s">
        <v>1112</v>
      </c>
    </row>
    <row r="72" spans="1:19" s="340" customFormat="1" ht="15.75" customHeight="1">
      <c r="D72" s="341"/>
      <c r="E72" s="342" t="s">
        <v>1271</v>
      </c>
      <c r="G72" s="343">
        <v>174</v>
      </c>
      <c r="P72" s="341" t="s">
        <v>1117</v>
      </c>
      <c r="Q72" s="341" t="s">
        <v>1117</v>
      </c>
      <c r="R72" s="341" t="s">
        <v>1123</v>
      </c>
      <c r="S72" s="341" t="s">
        <v>1112</v>
      </c>
    </row>
    <row r="73" spans="1:19" s="340" customFormat="1" ht="15.75" customHeight="1">
      <c r="D73" s="341"/>
      <c r="E73" s="342" t="s">
        <v>1272</v>
      </c>
      <c r="G73" s="343">
        <v>88.8</v>
      </c>
      <c r="P73" s="341" t="s">
        <v>1117</v>
      </c>
      <c r="Q73" s="341" t="s">
        <v>1117</v>
      </c>
      <c r="R73" s="341" t="s">
        <v>1123</v>
      </c>
      <c r="S73" s="341" t="s">
        <v>1112</v>
      </c>
    </row>
    <row r="74" spans="1:19" s="340" customFormat="1" ht="15.75" customHeight="1">
      <c r="D74" s="356"/>
      <c r="E74" s="357" t="s">
        <v>1239</v>
      </c>
      <c r="G74" s="358">
        <v>262.8</v>
      </c>
      <c r="P74" s="356" t="s">
        <v>1117</v>
      </c>
      <c r="Q74" s="356" t="s">
        <v>1124</v>
      </c>
      <c r="R74" s="356" t="s">
        <v>1123</v>
      </c>
      <c r="S74" s="356" t="s">
        <v>35</v>
      </c>
    </row>
    <row r="75" spans="1:19" s="306" customFormat="1" ht="12.75" customHeight="1">
      <c r="B75" s="307" t="s">
        <v>1110</v>
      </c>
      <c r="D75" s="308" t="s">
        <v>1140</v>
      </c>
      <c r="E75" s="308" t="s">
        <v>1273</v>
      </c>
      <c r="I75" s="309">
        <f>SUM(I76:I77)</f>
        <v>0</v>
      </c>
      <c r="K75" s="310">
        <f>SUM(K76:K77)</f>
        <v>0</v>
      </c>
      <c r="M75" s="310">
        <f>SUM(M76:M77)</f>
        <v>0.4</v>
      </c>
      <c r="P75" s="308" t="s">
        <v>35</v>
      </c>
    </row>
    <row r="76" spans="1:19" s="340" customFormat="1" ht="24" customHeight="1">
      <c r="A76" s="332" t="s">
        <v>1210</v>
      </c>
      <c r="B76" s="332" t="s">
        <v>1113</v>
      </c>
      <c r="C76" s="332" t="s">
        <v>1223</v>
      </c>
      <c r="D76" s="333" t="s">
        <v>1274</v>
      </c>
      <c r="E76" s="334" t="s">
        <v>1275</v>
      </c>
      <c r="F76" s="332" t="s">
        <v>46</v>
      </c>
      <c r="G76" s="335">
        <v>4</v>
      </c>
      <c r="H76" s="336"/>
      <c r="I76" s="336">
        <f>ROUND(G76*H76,2)</f>
        <v>0</v>
      </c>
      <c r="J76" s="337">
        <v>0</v>
      </c>
      <c r="K76" s="335">
        <f>G76*J76</f>
        <v>0</v>
      </c>
      <c r="L76" s="337">
        <v>0.1</v>
      </c>
      <c r="M76" s="335">
        <f>G76*L76</f>
        <v>0.4</v>
      </c>
      <c r="N76" s="338">
        <v>21</v>
      </c>
      <c r="O76" s="339">
        <v>4</v>
      </c>
      <c r="P76" s="340" t="s">
        <v>1117</v>
      </c>
    </row>
    <row r="77" spans="1:19" s="340" customFormat="1" ht="15.75" customHeight="1">
      <c r="D77" s="341"/>
      <c r="E77" s="342" t="s">
        <v>1276</v>
      </c>
      <c r="G77" s="343">
        <v>4</v>
      </c>
      <c r="P77" s="341" t="s">
        <v>1117</v>
      </c>
      <c r="Q77" s="341" t="s">
        <v>1117</v>
      </c>
      <c r="R77" s="341" t="s">
        <v>1123</v>
      </c>
      <c r="S77" s="341" t="s">
        <v>35</v>
      </c>
    </row>
    <row r="78" spans="1:19" s="306" customFormat="1" ht="12.75" customHeight="1">
      <c r="B78" s="307" t="s">
        <v>1110</v>
      </c>
      <c r="D78" s="308" t="s">
        <v>1144</v>
      </c>
      <c r="E78" s="308" t="s">
        <v>1190</v>
      </c>
      <c r="I78" s="309">
        <f>SUM(I79:I86)</f>
        <v>0</v>
      </c>
      <c r="K78" s="310">
        <f>SUM(K79:K86)</f>
        <v>0</v>
      </c>
      <c r="M78" s="310">
        <f>SUM(M79:M86)</f>
        <v>400.520352</v>
      </c>
      <c r="P78" s="308" t="s">
        <v>35</v>
      </c>
    </row>
    <row r="79" spans="1:19" s="340" customFormat="1" ht="21" customHeight="1">
      <c r="A79" s="332" t="s">
        <v>1213</v>
      </c>
      <c r="B79" s="332" t="s">
        <v>1113</v>
      </c>
      <c r="C79" s="332" t="s">
        <v>1186</v>
      </c>
      <c r="D79" s="333" t="s">
        <v>1192</v>
      </c>
      <c r="E79" s="334" t="s">
        <v>1193</v>
      </c>
      <c r="F79" s="332" t="s">
        <v>45</v>
      </c>
      <c r="G79" s="335">
        <v>262.8</v>
      </c>
      <c r="H79" s="336"/>
      <c r="I79" s="336">
        <f>ROUND(G79*H79,2)</f>
        <v>0</v>
      </c>
      <c r="J79" s="337">
        <v>0</v>
      </c>
      <c r="K79" s="335">
        <f>G79*J79</f>
        <v>0</v>
      </c>
      <c r="L79" s="337">
        <v>0</v>
      </c>
      <c r="M79" s="335">
        <f>G79*L79</f>
        <v>0</v>
      </c>
      <c r="N79" s="338">
        <v>21</v>
      </c>
      <c r="O79" s="339">
        <v>4</v>
      </c>
      <c r="P79" s="340" t="s">
        <v>1117</v>
      </c>
    </row>
    <row r="80" spans="1:19" s="340" customFormat="1" ht="15.75" customHeight="1">
      <c r="D80" s="341"/>
      <c r="E80" s="342" t="s">
        <v>1277</v>
      </c>
      <c r="G80" s="343">
        <v>262.8</v>
      </c>
      <c r="P80" s="341" t="s">
        <v>1117</v>
      </c>
      <c r="Q80" s="341" t="s">
        <v>1117</v>
      </c>
      <c r="R80" s="341" t="s">
        <v>1123</v>
      </c>
      <c r="S80" s="341" t="s">
        <v>35</v>
      </c>
    </row>
    <row r="81" spans="1:19" s="340" customFormat="1" ht="13.5" customHeight="1">
      <c r="A81" s="332" t="s">
        <v>1217</v>
      </c>
      <c r="B81" s="332" t="s">
        <v>1113</v>
      </c>
      <c r="C81" s="332" t="s">
        <v>1196</v>
      </c>
      <c r="D81" s="333" t="s">
        <v>1197</v>
      </c>
      <c r="E81" s="334" t="s">
        <v>1198</v>
      </c>
      <c r="F81" s="332" t="s">
        <v>44</v>
      </c>
      <c r="G81" s="335">
        <v>47.304000000000002</v>
      </c>
      <c r="H81" s="336"/>
      <c r="I81" s="336">
        <f>ROUND(G81*H81,2)</f>
        <v>0</v>
      </c>
      <c r="J81" s="337">
        <v>0</v>
      </c>
      <c r="K81" s="335">
        <f>G81*J81</f>
        <v>0</v>
      </c>
      <c r="L81" s="337">
        <v>1.6379999999999999</v>
      </c>
      <c r="M81" s="335">
        <f>G81*L81</f>
        <v>77.483952000000002</v>
      </c>
      <c r="N81" s="338">
        <v>21</v>
      </c>
      <c r="O81" s="339">
        <v>4</v>
      </c>
      <c r="P81" s="340" t="s">
        <v>1117</v>
      </c>
    </row>
    <row r="82" spans="1:19" s="340" customFormat="1" ht="15.75" customHeight="1">
      <c r="D82" s="341"/>
      <c r="E82" s="342" t="s">
        <v>1278</v>
      </c>
      <c r="G82" s="343">
        <v>47.304000000000002</v>
      </c>
      <c r="P82" s="341" t="s">
        <v>1117</v>
      </c>
      <c r="Q82" s="341" t="s">
        <v>1117</v>
      </c>
      <c r="R82" s="341" t="s">
        <v>1123</v>
      </c>
      <c r="S82" s="341" t="s">
        <v>35</v>
      </c>
    </row>
    <row r="83" spans="1:19" s="340" customFormat="1" ht="13.5" customHeight="1">
      <c r="A83" s="332" t="s">
        <v>1222</v>
      </c>
      <c r="B83" s="332" t="s">
        <v>1113</v>
      </c>
      <c r="C83" s="332" t="s">
        <v>1203</v>
      </c>
      <c r="D83" s="333" t="s">
        <v>1279</v>
      </c>
      <c r="E83" s="334" t="s">
        <v>1280</v>
      </c>
      <c r="F83" s="332" t="s">
        <v>44</v>
      </c>
      <c r="G83" s="335">
        <v>134.04</v>
      </c>
      <c r="H83" s="336"/>
      <c r="I83" s="336">
        <f>ROUND(G83*H83,2)</f>
        <v>0</v>
      </c>
      <c r="J83" s="337">
        <v>0</v>
      </c>
      <c r="K83" s="335">
        <f>G83*J83</f>
        <v>0</v>
      </c>
      <c r="L83" s="337">
        <v>2.41</v>
      </c>
      <c r="M83" s="335">
        <f>G83*L83</f>
        <v>323.03640000000001</v>
      </c>
      <c r="N83" s="338">
        <v>21</v>
      </c>
      <c r="O83" s="339">
        <v>4</v>
      </c>
      <c r="P83" s="340" t="s">
        <v>1117</v>
      </c>
    </row>
    <row r="84" spans="1:19" s="340" customFormat="1" ht="15.75" customHeight="1">
      <c r="D84" s="341"/>
      <c r="E84" s="342" t="s">
        <v>1281</v>
      </c>
      <c r="G84" s="343">
        <v>111</v>
      </c>
      <c r="P84" s="341" t="s">
        <v>1117</v>
      </c>
      <c r="Q84" s="341" t="s">
        <v>1117</v>
      </c>
      <c r="R84" s="341" t="s">
        <v>1123</v>
      </c>
      <c r="S84" s="341" t="s">
        <v>1112</v>
      </c>
    </row>
    <row r="85" spans="1:19" s="340" customFormat="1" ht="15.75" customHeight="1">
      <c r="D85" s="341"/>
      <c r="E85" s="342" t="s">
        <v>1282</v>
      </c>
      <c r="G85" s="343">
        <v>23.04</v>
      </c>
      <c r="P85" s="341" t="s">
        <v>1117</v>
      </c>
      <c r="Q85" s="341" t="s">
        <v>1117</v>
      </c>
      <c r="R85" s="341" t="s">
        <v>1123</v>
      </c>
      <c r="S85" s="341" t="s">
        <v>1112</v>
      </c>
    </row>
    <row r="86" spans="1:19" s="340" customFormat="1" ht="15.75" customHeight="1">
      <c r="D86" s="356"/>
      <c r="E86" s="357" t="s">
        <v>1239</v>
      </c>
      <c r="G86" s="358">
        <v>134.04</v>
      </c>
      <c r="P86" s="356" t="s">
        <v>1117</v>
      </c>
      <c r="Q86" s="356" t="s">
        <v>1124</v>
      </c>
      <c r="R86" s="356" t="s">
        <v>1123</v>
      </c>
      <c r="S86" s="356" t="s">
        <v>35</v>
      </c>
    </row>
    <row r="87" spans="1:19" s="306" customFormat="1" ht="12.75" customHeight="1">
      <c r="B87" s="307" t="s">
        <v>1110</v>
      </c>
      <c r="D87" s="308" t="s">
        <v>1200</v>
      </c>
      <c r="E87" s="308" t="s">
        <v>1201</v>
      </c>
      <c r="I87" s="309">
        <f>SUM(I88:I95)</f>
        <v>0</v>
      </c>
      <c r="K87" s="310">
        <f>SUM(K88:K95)</f>
        <v>0</v>
      </c>
      <c r="M87" s="310">
        <f>SUM(M88:M95)</f>
        <v>0</v>
      </c>
      <c r="P87" s="308" t="s">
        <v>35</v>
      </c>
    </row>
    <row r="88" spans="1:19" s="340" customFormat="1" ht="24" customHeight="1">
      <c r="A88" s="332" t="s">
        <v>1283</v>
      </c>
      <c r="B88" s="332" t="s">
        <v>1113</v>
      </c>
      <c r="C88" s="332" t="s">
        <v>1203</v>
      </c>
      <c r="D88" s="333" t="s">
        <v>1204</v>
      </c>
      <c r="E88" s="334" t="s">
        <v>1205</v>
      </c>
      <c r="F88" s="332" t="s">
        <v>47</v>
      </c>
      <c r="G88" s="335">
        <v>400.52</v>
      </c>
      <c r="H88" s="336"/>
      <c r="I88" s="336">
        <f>ROUND(G88*H88,2)</f>
        <v>0</v>
      </c>
      <c r="J88" s="337">
        <v>0</v>
      </c>
      <c r="K88" s="335">
        <f>G88*J88</f>
        <v>0</v>
      </c>
      <c r="L88" s="337">
        <v>0</v>
      </c>
      <c r="M88" s="335">
        <f>G88*L88</f>
        <v>0</v>
      </c>
      <c r="N88" s="338">
        <v>21</v>
      </c>
      <c r="O88" s="339">
        <v>4</v>
      </c>
      <c r="P88" s="340" t="s">
        <v>1117</v>
      </c>
    </row>
    <row r="89" spans="1:19" s="340" customFormat="1" ht="15.75" customHeight="1">
      <c r="D89" s="341"/>
      <c r="E89" s="342" t="s">
        <v>1284</v>
      </c>
      <c r="G89" s="343">
        <v>400.52</v>
      </c>
      <c r="P89" s="341" t="s">
        <v>1117</v>
      </c>
      <c r="Q89" s="341" t="s">
        <v>1117</v>
      </c>
      <c r="R89" s="341" t="s">
        <v>1123</v>
      </c>
      <c r="S89" s="341" t="s">
        <v>35</v>
      </c>
    </row>
    <row r="90" spans="1:19" s="340" customFormat="1" ht="13.5" customHeight="1">
      <c r="A90" s="332" t="s">
        <v>1285</v>
      </c>
      <c r="B90" s="332" t="s">
        <v>1113</v>
      </c>
      <c r="C90" s="332" t="s">
        <v>1203</v>
      </c>
      <c r="D90" s="333" t="s">
        <v>1208</v>
      </c>
      <c r="E90" s="334" t="s">
        <v>1209</v>
      </c>
      <c r="F90" s="332" t="s">
        <v>47</v>
      </c>
      <c r="G90" s="335">
        <v>400.52</v>
      </c>
      <c r="H90" s="336"/>
      <c r="I90" s="336">
        <f>ROUND(G90*H90,2)</f>
        <v>0</v>
      </c>
      <c r="J90" s="337">
        <v>0</v>
      </c>
      <c r="K90" s="335">
        <f>G90*J90</f>
        <v>0</v>
      </c>
      <c r="L90" s="337">
        <v>0</v>
      </c>
      <c r="M90" s="335">
        <f>G90*L90</f>
        <v>0</v>
      </c>
      <c r="N90" s="338">
        <v>21</v>
      </c>
      <c r="O90" s="339">
        <v>4</v>
      </c>
      <c r="P90" s="340" t="s">
        <v>1117</v>
      </c>
    </row>
    <row r="91" spans="1:19" s="340" customFormat="1" ht="15.75" customHeight="1">
      <c r="D91" s="341"/>
      <c r="E91" s="342" t="s">
        <v>1284</v>
      </c>
      <c r="G91" s="343">
        <v>400.52</v>
      </c>
      <c r="P91" s="341" t="s">
        <v>1117</v>
      </c>
      <c r="Q91" s="341" t="s">
        <v>1117</v>
      </c>
      <c r="R91" s="341" t="s">
        <v>1123</v>
      </c>
      <c r="S91" s="341" t="s">
        <v>35</v>
      </c>
    </row>
    <row r="92" spans="1:19" s="340" customFormat="1" ht="24" customHeight="1">
      <c r="A92" s="332" t="s">
        <v>1286</v>
      </c>
      <c r="B92" s="332" t="s">
        <v>1113</v>
      </c>
      <c r="C92" s="332" t="s">
        <v>1196</v>
      </c>
      <c r="D92" s="333" t="s">
        <v>1211</v>
      </c>
      <c r="E92" s="334" t="s">
        <v>1212</v>
      </c>
      <c r="F92" s="332" t="s">
        <v>47</v>
      </c>
      <c r="G92" s="335">
        <v>400.92</v>
      </c>
      <c r="H92" s="336"/>
      <c r="I92" s="336">
        <f>ROUND(G92*H92,2)</f>
        <v>0</v>
      </c>
      <c r="J92" s="337">
        <v>0</v>
      </c>
      <c r="K92" s="335">
        <f>G92*J92</f>
        <v>0</v>
      </c>
      <c r="L92" s="337">
        <v>0</v>
      </c>
      <c r="M92" s="335">
        <f>G92*L92</f>
        <v>0</v>
      </c>
      <c r="N92" s="338">
        <v>21</v>
      </c>
      <c r="O92" s="339">
        <v>4</v>
      </c>
      <c r="P92" s="340" t="s">
        <v>1117</v>
      </c>
    </row>
    <row r="93" spans="1:19" s="340" customFormat="1" ht="13.5" customHeight="1">
      <c r="A93" s="332" t="s">
        <v>1287</v>
      </c>
      <c r="B93" s="332" t="s">
        <v>1113</v>
      </c>
      <c r="C93" s="332" t="s">
        <v>1196</v>
      </c>
      <c r="D93" s="333" t="s">
        <v>1214</v>
      </c>
      <c r="E93" s="334" t="s">
        <v>1215</v>
      </c>
      <c r="F93" s="332" t="s">
        <v>47</v>
      </c>
      <c r="G93" s="335">
        <v>5612.88</v>
      </c>
      <c r="H93" s="336"/>
      <c r="I93" s="336">
        <f>ROUND(G93*H93,2)</f>
        <v>0</v>
      </c>
      <c r="J93" s="337">
        <v>0</v>
      </c>
      <c r="K93" s="335">
        <f>G93*J93</f>
        <v>0</v>
      </c>
      <c r="L93" s="337">
        <v>0</v>
      </c>
      <c r="M93" s="335">
        <f>G93*L93</f>
        <v>0</v>
      </c>
      <c r="N93" s="338">
        <v>21</v>
      </c>
      <c r="O93" s="339">
        <v>4</v>
      </c>
      <c r="P93" s="340" t="s">
        <v>1117</v>
      </c>
    </row>
    <row r="94" spans="1:19" s="340" customFormat="1" ht="15.75" customHeight="1">
      <c r="D94" s="341"/>
      <c r="E94" s="342" t="s">
        <v>1288</v>
      </c>
      <c r="G94" s="343">
        <v>5612.88</v>
      </c>
      <c r="P94" s="341" t="s">
        <v>1117</v>
      </c>
      <c r="Q94" s="341" t="s">
        <v>1117</v>
      </c>
      <c r="R94" s="341" t="s">
        <v>1123</v>
      </c>
      <c r="S94" s="341" t="s">
        <v>35</v>
      </c>
    </row>
    <row r="95" spans="1:19" s="340" customFormat="1" ht="24" customHeight="1">
      <c r="A95" s="332" t="s">
        <v>1174</v>
      </c>
      <c r="B95" s="332" t="s">
        <v>1113</v>
      </c>
      <c r="C95" s="332" t="s">
        <v>1196</v>
      </c>
      <c r="D95" s="333" t="s">
        <v>1218</v>
      </c>
      <c r="E95" s="334" t="s">
        <v>1219</v>
      </c>
      <c r="F95" s="332" t="s">
        <v>47</v>
      </c>
      <c r="G95" s="335">
        <v>400.92</v>
      </c>
      <c r="H95" s="336"/>
      <c r="I95" s="336">
        <f>ROUND(G95*H95,2)</f>
        <v>0</v>
      </c>
      <c r="J95" s="337">
        <v>0</v>
      </c>
      <c r="K95" s="335">
        <f>G95*J95</f>
        <v>0</v>
      </c>
      <c r="L95" s="337">
        <v>0</v>
      </c>
      <c r="M95" s="335">
        <f>G95*L95</f>
        <v>0</v>
      </c>
      <c r="N95" s="338">
        <v>21</v>
      </c>
      <c r="O95" s="339">
        <v>4</v>
      </c>
      <c r="P95" s="340" t="s">
        <v>1117</v>
      </c>
    </row>
    <row r="96" spans="1:19" s="306" customFormat="1" ht="12.75" customHeight="1">
      <c r="B96" s="307" t="s">
        <v>1110</v>
      </c>
      <c r="D96" s="308" t="s">
        <v>1220</v>
      </c>
      <c r="E96" s="308" t="s">
        <v>1221</v>
      </c>
      <c r="I96" s="309">
        <f>I97</f>
        <v>0</v>
      </c>
      <c r="K96" s="310">
        <f>K97</f>
        <v>0</v>
      </c>
      <c r="M96" s="310">
        <f>M97</f>
        <v>0</v>
      </c>
      <c r="P96" s="308" t="s">
        <v>35</v>
      </c>
    </row>
    <row r="97" spans="1:16" s="340" customFormat="1" ht="13.5" customHeight="1">
      <c r="A97" s="332" t="s">
        <v>1289</v>
      </c>
      <c r="B97" s="332" t="s">
        <v>1113</v>
      </c>
      <c r="C97" s="332" t="s">
        <v>1223</v>
      </c>
      <c r="D97" s="333" t="s">
        <v>1224</v>
      </c>
      <c r="E97" s="334" t="s">
        <v>1225</v>
      </c>
      <c r="F97" s="332" t="s">
        <v>47</v>
      </c>
      <c r="G97" s="335">
        <v>635.39200000000005</v>
      </c>
      <c r="H97" s="336"/>
      <c r="I97" s="336">
        <f>ROUND(G97*H97,2)</f>
        <v>0</v>
      </c>
      <c r="J97" s="337">
        <v>0</v>
      </c>
      <c r="K97" s="335">
        <f>G97*J97</f>
        <v>0</v>
      </c>
      <c r="L97" s="337">
        <v>0</v>
      </c>
      <c r="M97" s="335">
        <f>G97*L97</f>
        <v>0</v>
      </c>
      <c r="N97" s="338">
        <v>21</v>
      </c>
      <c r="O97" s="339">
        <v>4</v>
      </c>
      <c r="P97" s="340" t="s">
        <v>1117</v>
      </c>
    </row>
    <row r="98" spans="1:16" s="340" customFormat="1" ht="13.5" customHeight="1">
      <c r="A98" s="306"/>
      <c r="B98" s="307"/>
      <c r="C98" s="306"/>
      <c r="D98" s="308"/>
      <c r="E98" s="308" t="s">
        <v>1771</v>
      </c>
      <c r="F98" s="306"/>
      <c r="G98" s="306"/>
      <c r="H98" s="306"/>
      <c r="I98" s="309">
        <f>I99</f>
        <v>0</v>
      </c>
      <c r="J98" s="337"/>
      <c r="K98" s="335"/>
      <c r="L98" s="337"/>
      <c r="M98" s="335"/>
      <c r="N98" s="338"/>
      <c r="O98" s="339"/>
    </row>
    <row r="99" spans="1:16" s="340" customFormat="1" ht="24" customHeight="1">
      <c r="A99" s="332">
        <v>33</v>
      </c>
      <c r="B99" s="332" t="s">
        <v>1113</v>
      </c>
      <c r="C99" s="332" t="s">
        <v>1223</v>
      </c>
      <c r="D99" s="333"/>
      <c r="E99" s="334" t="s">
        <v>1774</v>
      </c>
      <c r="F99" s="332" t="s">
        <v>90</v>
      </c>
      <c r="G99" s="335">
        <v>1</v>
      </c>
      <c r="H99" s="336"/>
      <c r="I99" s="336">
        <f>ROUND(G99*H99,2)</f>
        <v>0</v>
      </c>
      <c r="J99" s="337"/>
      <c r="K99" s="335"/>
      <c r="L99" s="337"/>
      <c r="M99" s="335"/>
      <c r="N99" s="338"/>
      <c r="O99" s="339"/>
    </row>
    <row r="100" spans="1:16" s="315" customFormat="1" ht="12.75" customHeight="1">
      <c r="E100" s="316" t="s">
        <v>33</v>
      </c>
      <c r="I100" s="317">
        <f>I9</f>
        <v>0</v>
      </c>
      <c r="K100" s="318">
        <f>K9</f>
        <v>635.39167931999998</v>
      </c>
      <c r="M100" s="318">
        <f>M9</f>
        <v>400.92035199999998</v>
      </c>
    </row>
  </sheetData>
  <mergeCells count="6">
    <mergeCell ref="A6:N6"/>
    <mergeCell ref="A1:N1"/>
    <mergeCell ref="A2:N2"/>
    <mergeCell ref="A3:N3"/>
    <mergeCell ref="A4:N4"/>
    <mergeCell ref="A5:N5"/>
  </mergeCells>
  <pageMargins left="0.70866141732283472" right="0.70866141732283472" top="0.78740157480314965" bottom="0.78740157480314965" header="0.31496062992125984" footer="0.31496062992125984"/>
  <pageSetup paperSize="9" scale="73" fitToHeight="7" orientation="portrait" useFirstPageNumber="1" r:id="rId1"/>
  <headerFooter>
    <oddFooter>&amp;C&amp;P</oddFooter>
    <firstFooter>&amp;C&amp;P</first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1744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115</v>
      </c>
      <c r="B4" s="593"/>
      <c r="C4" s="609" t="s">
        <v>127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 SO 01 MaR'!B18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21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ColWidth="9.140625" defaultRowHeight="12.75" outlineLevelRow="1"/>
  <cols>
    <col min="1" max="1" width="80.7109375" style="76" customWidth="1"/>
    <col min="2" max="2" width="15.7109375" style="76" customWidth="1"/>
    <col min="3" max="5" width="15.7109375" style="76" hidden="1" customWidth="1"/>
    <col min="6" max="16384" width="9.140625" style="76"/>
  </cols>
  <sheetData>
    <row r="1" spans="1:6" ht="15.75">
      <c r="A1" s="71" t="s">
        <v>134</v>
      </c>
      <c r="B1" s="72"/>
    </row>
    <row r="2" spans="1:6" ht="35.2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193" t="s">
        <v>1766</v>
      </c>
      <c r="B4" s="193"/>
    </row>
    <row r="5" spans="1:6" ht="15.75" customHeight="1">
      <c r="A5" s="71" t="s">
        <v>632</v>
      </c>
      <c r="B5" s="172"/>
      <c r="C5" s="73"/>
      <c r="D5" s="74"/>
      <c r="E5" s="72"/>
      <c r="F5" s="75"/>
    </row>
    <row r="6" spans="1:6" ht="14.25" customHeight="1">
      <c r="A6" s="193" t="s">
        <v>127</v>
      </c>
      <c r="B6" s="193"/>
      <c r="C6" s="73"/>
      <c r="D6" s="74"/>
      <c r="E6" s="72"/>
      <c r="F6" s="75"/>
    </row>
    <row r="7" spans="1:6" ht="13.5" thickBot="1">
      <c r="A7" s="77" t="s">
        <v>135</v>
      </c>
      <c r="B7" s="77" t="s">
        <v>136</v>
      </c>
      <c r="C7" s="77" t="s">
        <v>137</v>
      </c>
      <c r="D7" s="77" t="s">
        <v>27</v>
      </c>
      <c r="E7" s="77" t="s">
        <v>138</v>
      </c>
      <c r="F7" s="78"/>
    </row>
    <row r="8" spans="1:6">
      <c r="A8" s="79"/>
      <c r="B8" s="80"/>
      <c r="C8" s="80"/>
      <c r="D8" s="80"/>
      <c r="E8" s="80"/>
      <c r="F8" s="78"/>
    </row>
    <row r="9" spans="1:6" s="81" customFormat="1" ht="15.75" customHeight="1">
      <c r="A9" s="82" t="str">
        <f>IF('Položky  SO 01 MaR'!$J$9=0,"",'Položky  SO 01 MaR'!$J$9)</f>
        <v>SO_01 - Stávající kotelna</v>
      </c>
      <c r="B9" s="83" t="str">
        <f>IF('Položky  SO 01 MaR'!$P$9=0,"",'Položky  SO 01 MaR'!$P$9)</f>
        <v/>
      </c>
      <c r="C9" s="84" t="str">
        <f>IF('Položky  SO 01 MaR'!$R$9=0,"",'Položky  SO 01 MaR'!$R$9)</f>
        <v/>
      </c>
      <c r="D9" s="83" t="str">
        <f>IF('Položky  SO 01 MaR'!$V$9=0,"",'Položky  SO 01 MaR'!$V$9)</f>
        <v/>
      </c>
      <c r="E9" s="83" t="str">
        <f>IF('Položky  SO 01 MaR'!$W$9=0,"",'Položky  SO 01 MaR'!$W$9)</f>
        <v/>
      </c>
    </row>
    <row r="10" spans="1:6" s="85" customFormat="1" ht="15" customHeight="1" outlineLevel="1">
      <c r="A10" s="86" t="str">
        <f>IF('Položky  SO 01 MaR'!$J$10=0,"",'Položky  SO 01 MaR'!$J$10)</f>
        <v>Polní přístroje</v>
      </c>
      <c r="B10" s="87" t="str">
        <f>IF('Položky  SO 01 MaR'!$P$10=0,"",'Položky  SO 01 MaR'!$P$10)</f>
        <v/>
      </c>
      <c r="C10" s="88" t="str">
        <f>IF('Položky  SO 01 MaR'!$R$10=0,"",'Položky  SO 01 MaR'!$R$10)</f>
        <v/>
      </c>
      <c r="D10" s="87" t="str">
        <f>IF('Položky  SO 01 MaR'!$V$10=0,"",'Položky  SO 01 MaR'!$V$10)</f>
        <v/>
      </c>
      <c r="E10" s="87" t="str">
        <f>IF('Položky  SO 01 MaR'!$W$10=0,"",'Položky  SO 01 MaR'!$W$10)</f>
        <v/>
      </c>
    </row>
    <row r="11" spans="1:6" s="85" customFormat="1" ht="15" customHeight="1" outlineLevel="1">
      <c r="A11" s="86" t="str">
        <f>IF('Položky  SO 01 MaR'!$J$43=0,"",'Položky  SO 01 MaR'!$J$43)</f>
        <v>Řídicí systém</v>
      </c>
      <c r="B11" s="87" t="str">
        <f>IF('Položky  SO 01 MaR'!$P$43=0,"",'Položky  SO 01 MaR'!$P$43)</f>
        <v/>
      </c>
      <c r="C11" s="88" t="str">
        <f>IF('Položky  SO 01 MaR'!$R$43=0,"",'Položky  SO 01 MaR'!$R$43)</f>
        <v/>
      </c>
      <c r="D11" s="87" t="str">
        <f>IF('Položky  SO 01 MaR'!$V$43=0,"",'Položky  SO 01 MaR'!$V$43)</f>
        <v/>
      </c>
      <c r="E11" s="87" t="str">
        <f>IF('Položky  SO 01 MaR'!$W$43=0,"",'Položky  SO 01 MaR'!$W$43)</f>
        <v/>
      </c>
    </row>
    <row r="12" spans="1:6" s="85" customFormat="1" ht="15" customHeight="1" outlineLevel="1">
      <c r="A12" s="86" t="str">
        <f>IF('Položky  SO 01 MaR'!$J$48=0,"",'Položky  SO 01 MaR'!$J$48)</f>
        <v>Rozváděč +RD1</v>
      </c>
      <c r="B12" s="87" t="str">
        <f>IF('Položky  SO 01 MaR'!$P$48=0,"",'Položky  SO 01 MaR'!$P$48)</f>
        <v/>
      </c>
      <c r="C12" s="88"/>
      <c r="D12" s="87" t="str">
        <f>IF('Položky  SO 01 MaR'!$V$48=0,"",'Položky  SO 01 MaR'!$V$48)</f>
        <v/>
      </c>
      <c r="E12" s="87" t="str">
        <f>IF('Položky  SO 01 MaR'!$W$48=0,"",'Položky  SO 01 MaR'!$W$48)</f>
        <v/>
      </c>
    </row>
    <row r="13" spans="1:6" s="85" customFormat="1" ht="15" customHeight="1" outlineLevel="1">
      <c r="A13" s="86" t="str">
        <f>IF('Položky  SO 01 MaR'!$J$52=0,"",'Položky  SO 01 MaR'!$J$52)</f>
        <v>Elektro</v>
      </c>
      <c r="B13" s="87" t="str">
        <f>IF('Položky  SO 01 MaR'!$P$52=0,"",'Položky  SO 01 MaR'!$P$52)</f>
        <v/>
      </c>
      <c r="C13" s="88"/>
      <c r="D13" s="87" t="str">
        <f>IF('Položky  SO 01 MaR'!$V$52=0,"",'Položky  SO 01 MaR'!$V$52)</f>
        <v/>
      </c>
      <c r="E13" s="87" t="str">
        <f>IF('Položky  SO 01 MaR'!$W$52=0,"",'Položky  SO 01 MaR'!$W$52)</f>
        <v/>
      </c>
    </row>
    <row r="14" spans="1:6" s="85" customFormat="1" ht="15" customHeight="1" outlineLevel="1">
      <c r="A14" s="86" t="str">
        <f>IF('Položky  SO 01 MaR'!$J$64=0,"",'Položky  SO 01 MaR'!$J$64)</f>
        <v>Kabely</v>
      </c>
      <c r="B14" s="87" t="str">
        <f>IF('Položky  SO 01 MaR'!$P$64=0,"",'Položky  SO 01 MaR'!$P$64)</f>
        <v/>
      </c>
      <c r="C14" s="88"/>
      <c r="D14" s="87" t="str">
        <f>IF('Položky  SO 01 MaR'!$V$64=0,"",'Položky  SO 01 MaR'!$V$64)</f>
        <v/>
      </c>
      <c r="E14" s="87" t="str">
        <f>IF('Položky  SO 01 MaR'!$W$64=0,"",'Položky  SO 01 MaR'!$W$64)</f>
        <v/>
      </c>
    </row>
    <row r="15" spans="1:6" s="85" customFormat="1" ht="15" customHeight="1" outlineLevel="1">
      <c r="A15" s="86" t="str">
        <f>IF('Položky  SO 01 MaR'!$J$84=0,"",'Položky  SO 01 MaR'!$J$84)</f>
        <v>Nosný a montážní materiál</v>
      </c>
      <c r="B15" s="87" t="str">
        <f>IF('Položky  SO 01 MaR'!$P$84=0,"",'Položky  SO 01 MaR'!$P$84)</f>
        <v/>
      </c>
      <c r="C15" s="88" t="str">
        <f>IF('Položky  SO 01 MaR'!$R$84=0,"",'Položky  SO 01 MaR'!$R$84)</f>
        <v/>
      </c>
      <c r="D15" s="87" t="str">
        <f>IF('Položky  SO 01 MaR'!$V$84=0,"",'Položky  SO 01 MaR'!$V$84)</f>
        <v/>
      </c>
      <c r="E15" s="87" t="str">
        <f>IF('Položky  SO 01 MaR'!$W$84=0,"",'Položky  SO 01 MaR'!$W$84)</f>
        <v/>
      </c>
    </row>
    <row r="16" spans="1:6" s="85" customFormat="1" ht="15" customHeight="1" outlineLevel="1">
      <c r="A16" s="86" t="str">
        <f>IF('Položky  SO 01 MaR'!$J$95=0,"",'Položky  SO 01 MaR'!$J$95)</f>
        <v>V04: Inženýrská činnost</v>
      </c>
      <c r="B16" s="87" t="str">
        <f>IF('Položky  SO 01 MaR'!$P$95=0,"",'Položky  SO 01 MaR'!$P$95)</f>
        <v/>
      </c>
      <c r="C16" s="88" t="str">
        <f>IF('Položky  SO 01 MaR'!$R$95=0,"",'Položky  SO 01 MaR'!$R$95)</f>
        <v/>
      </c>
      <c r="D16" s="87" t="str">
        <f>IF('Položky  SO 01 MaR'!$V$95=0,"",'Položky  SO 01 MaR'!$V$95)</f>
        <v/>
      </c>
      <c r="E16" s="87" t="str">
        <f>IF('Položky  SO 01 MaR'!$W$95=0,"",'Položky  SO 01 MaR'!$W$95)</f>
        <v/>
      </c>
    </row>
    <row r="17" spans="1:5" ht="13.5" outlineLevel="1" thickBot="1">
      <c r="A17" s="86"/>
    </row>
    <row r="18" spans="1:5" s="90" customFormat="1" ht="15">
      <c r="A18" s="91" t="s">
        <v>1484</v>
      </c>
      <c r="B18" s="92">
        <f>SUBTOTAL(9,B9:B17)/2</f>
        <v>0</v>
      </c>
      <c r="C18" s="93"/>
      <c r="D18" s="94"/>
      <c r="E18" s="94"/>
    </row>
    <row r="19" spans="1:5" s="90" customFormat="1" ht="15">
      <c r="A19" s="95" t="s">
        <v>718</v>
      </c>
      <c r="B19" s="96">
        <f>B18*0.21</f>
        <v>0</v>
      </c>
    </row>
    <row r="20" spans="1:5" s="97" customFormat="1" ht="13.5" thickBot="1">
      <c r="A20" s="98"/>
      <c r="B20" s="99"/>
    </row>
    <row r="21" spans="1:5" s="90" customFormat="1" ht="15">
      <c r="A21" s="91" t="s">
        <v>140</v>
      </c>
      <c r="B21" s="92">
        <f>SUM(B18:B19)</f>
        <v>0</v>
      </c>
      <c r="C21" s="91" t="str">
        <f>'[9]Kryci list'!C7</f>
        <v>CZK</v>
      </c>
      <c r="D21" s="94"/>
      <c r="E21" s="9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F105"/>
  <sheetViews>
    <sheetView topLeftCell="F4" zoomScaleNormal="100" zoomScaleSheetLayoutView="100" workbookViewId="0">
      <selection activeCell="AG11" sqref="AG11"/>
    </sheetView>
  </sheetViews>
  <sheetFormatPr defaultColWidth="9.140625" defaultRowHeight="12.75" outlineLevelRow="2"/>
  <cols>
    <col min="1" max="5" width="9.140625" style="76" hidden="1" customWidth="1"/>
    <col min="6" max="6" width="5.42578125" style="155" customWidth="1"/>
    <col min="7" max="7" width="4.28515625" style="156" customWidth="1"/>
    <col min="8" max="8" width="14.28515625" style="157" customWidth="1"/>
    <col min="9" max="9" width="10" style="157" customWidth="1"/>
    <col min="10" max="10" width="57.140625" style="158" customWidth="1"/>
    <col min="11" max="11" width="8.85546875" style="156" customWidth="1"/>
    <col min="12" max="12" width="13.7109375" style="159" hidden="1" customWidth="1"/>
    <col min="13" max="13" width="6.85546875" style="160" hidden="1" customWidth="1"/>
    <col min="14" max="14" width="13.42578125" style="159" customWidth="1"/>
    <col min="15" max="15" width="12.42578125" style="160" customWidth="1"/>
    <col min="16" max="16" width="15.7109375" style="161" customWidth="1"/>
    <col min="17" max="17" width="35.85546875" style="162" hidden="1" customWidth="1"/>
    <col min="18" max="18" width="14.28515625" style="160" hidden="1" customWidth="1"/>
    <col min="19" max="19" width="11.42578125" style="160" hidden="1" customWidth="1"/>
    <col min="20" max="20" width="14.28515625" style="160" hidden="1" customWidth="1"/>
    <col min="21" max="21" width="9.7109375" style="160" hidden="1" customWidth="1"/>
    <col min="22" max="22" width="14.5703125" style="160" hidden="1" customWidth="1"/>
    <col min="23" max="23" width="15.7109375" style="160" hidden="1" customWidth="1"/>
    <col min="24" max="24" width="25.7109375" style="160" hidden="1" customWidth="1"/>
    <col min="25" max="26" width="10" style="157" hidden="1" customWidth="1"/>
    <col min="27" max="27" width="4.28515625" style="76" hidden="1" customWidth="1"/>
    <col min="28" max="29" width="0" style="76" hidden="1" customWidth="1"/>
    <col min="30" max="30" width="6.5703125" style="76" hidden="1" customWidth="1"/>
    <col min="31" max="31" width="13" style="76" hidden="1" customWidth="1"/>
    <col min="32" max="32" width="24.5703125" style="76" hidden="1" customWidth="1"/>
    <col min="33" max="16384" width="9.140625" style="76"/>
  </cols>
  <sheetData>
    <row r="1" spans="1:30" ht="15.75">
      <c r="F1" s="71" t="s">
        <v>134</v>
      </c>
      <c r="G1" s="72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</row>
    <row r="4" spans="1:30" ht="15">
      <c r="F4" s="638" t="s">
        <v>1766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Q5" s="100"/>
      <c r="R5" s="74"/>
      <c r="S5" s="74"/>
      <c r="T5" s="74"/>
      <c r="U5" s="74"/>
      <c r="V5" s="74"/>
      <c r="W5" s="74"/>
      <c r="X5" s="74"/>
      <c r="Y5" s="72"/>
      <c r="Z5" s="72"/>
    </row>
    <row r="6" spans="1:30" ht="21.6" customHeight="1">
      <c r="F6" s="638" t="s">
        <v>127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100"/>
      <c r="R6" s="74"/>
      <c r="S6" s="74"/>
      <c r="T6" s="74"/>
      <c r="U6" s="74"/>
      <c r="V6" s="74"/>
      <c r="W6" s="74"/>
      <c r="X6" s="74"/>
      <c r="Y6" s="72"/>
      <c r="Z6" s="72"/>
      <c r="AC6" s="362"/>
    </row>
    <row r="7" spans="1:30" s="101" customFormat="1" ht="13.5" thickBot="1">
      <c r="F7" s="77" t="s">
        <v>141</v>
      </c>
      <c r="G7" s="77" t="s">
        <v>142</v>
      </c>
      <c r="H7" s="77" t="s">
        <v>143</v>
      </c>
      <c r="I7" s="77" t="s">
        <v>144</v>
      </c>
      <c r="J7" s="102" t="s">
        <v>135</v>
      </c>
      <c r="K7" s="77" t="s">
        <v>43</v>
      </c>
      <c r="L7" s="77" t="s">
        <v>145</v>
      </c>
      <c r="M7" s="77" t="s">
        <v>146</v>
      </c>
      <c r="N7" s="77" t="s">
        <v>147</v>
      </c>
      <c r="O7" s="77" t="s">
        <v>148</v>
      </c>
      <c r="P7" s="77" t="s">
        <v>136</v>
      </c>
      <c r="Q7" s="77" t="s">
        <v>149</v>
      </c>
      <c r="R7" s="77" t="s">
        <v>137</v>
      </c>
      <c r="S7" s="77" t="s">
        <v>150</v>
      </c>
      <c r="T7" s="77" t="s">
        <v>151</v>
      </c>
      <c r="U7" s="77" t="s">
        <v>152</v>
      </c>
      <c r="V7" s="77" t="s">
        <v>27</v>
      </c>
      <c r="W7" s="77" t="s">
        <v>138</v>
      </c>
      <c r="X7" s="102" t="s">
        <v>153</v>
      </c>
      <c r="Y7" s="77" t="s">
        <v>2</v>
      </c>
      <c r="Z7" s="77" t="s">
        <v>154</v>
      </c>
    </row>
    <row r="8" spans="1:30" ht="11.25" customHeight="1">
      <c r="F8" s="103"/>
      <c r="G8" s="104"/>
      <c r="H8" s="105"/>
      <c r="I8" s="105"/>
      <c r="J8" s="106"/>
      <c r="K8" s="104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7"/>
      <c r="Y8" s="105"/>
      <c r="Z8" s="105"/>
    </row>
    <row r="9" spans="1:30" s="108" customFormat="1" ht="18.75" customHeight="1">
      <c r="F9" s="109"/>
      <c r="G9" s="110"/>
      <c r="H9" s="111"/>
      <c r="I9" s="111"/>
      <c r="J9" s="111" t="s">
        <v>1485</v>
      </c>
      <c r="K9" s="110"/>
      <c r="L9" s="112"/>
      <c r="M9" s="113"/>
      <c r="N9" s="112"/>
      <c r="O9" s="113"/>
      <c r="P9" s="83">
        <f>SUBTOTAL(9,P10:P104)</f>
        <v>0</v>
      </c>
      <c r="Q9" s="114"/>
      <c r="R9" s="84">
        <f>SUBTOTAL(9,R10:R104)</f>
        <v>0</v>
      </c>
      <c r="S9" s="113"/>
      <c r="T9" s="84">
        <f>SUBTOTAL(9,T10:T104)</f>
        <v>0</v>
      </c>
      <c r="U9" s="115" t="s">
        <v>155</v>
      </c>
      <c r="V9" s="83">
        <f>SUBTOTAL(9,V10:V104)</f>
        <v>0</v>
      </c>
      <c r="W9" s="83">
        <f>SUBTOTAL(9,W10:W104)</f>
        <v>0</v>
      </c>
      <c r="X9" s="116"/>
      <c r="Y9" s="117"/>
      <c r="Z9" s="117"/>
    </row>
    <row r="10" spans="1:30" s="118" customFormat="1" ht="16.5" customHeight="1" outlineLevel="1">
      <c r="F10" s="119"/>
      <c r="G10" s="104"/>
      <c r="H10" s="120"/>
      <c r="I10" s="120"/>
      <c r="J10" s="120" t="s">
        <v>1486</v>
      </c>
      <c r="K10" s="104"/>
      <c r="L10" s="121"/>
      <c r="M10" s="122"/>
      <c r="N10" s="121"/>
      <c r="O10" s="122"/>
      <c r="P10" s="87">
        <f>SUBTOTAL(9,P11:P42)</f>
        <v>0</v>
      </c>
      <c r="Q10" s="123"/>
      <c r="R10" s="88">
        <f>SUBTOTAL(9,R11:R42)</f>
        <v>0</v>
      </c>
      <c r="S10" s="122"/>
      <c r="T10" s="88">
        <f>SUBTOTAL(9,T11:T42)</f>
        <v>0</v>
      </c>
      <c r="U10" s="124" t="s">
        <v>155</v>
      </c>
      <c r="V10" s="87">
        <f>SUBTOTAL(9,V11:V42)</f>
        <v>0</v>
      </c>
      <c r="W10" s="87">
        <f>SUBTOTAL(9,W11:W42)</f>
        <v>0</v>
      </c>
      <c r="X10" s="125"/>
      <c r="Y10" s="105"/>
      <c r="Z10" s="105"/>
    </row>
    <row r="11" spans="1:30" s="126" customFormat="1" ht="48" outlineLevel="2">
      <c r="A11" s="126" t="s">
        <v>157</v>
      </c>
      <c r="B11" s="126" t="s">
        <v>158</v>
      </c>
      <c r="C11" s="126" t="s">
        <v>159</v>
      </c>
      <c r="D11" s="126" t="s">
        <v>160</v>
      </c>
      <c r="E11" s="126" t="s">
        <v>161</v>
      </c>
      <c r="F11" s="127">
        <v>1</v>
      </c>
      <c r="G11" s="128" t="s">
        <v>176</v>
      </c>
      <c r="H11" s="363" t="s">
        <v>1487</v>
      </c>
      <c r="I11" s="363" t="s">
        <v>1488</v>
      </c>
      <c r="J11" s="130" t="s">
        <v>1489</v>
      </c>
      <c r="K11" s="128" t="s">
        <v>46</v>
      </c>
      <c r="L11" s="364">
        <v>2</v>
      </c>
      <c r="M11" s="365">
        <v>0</v>
      </c>
      <c r="N11" s="364">
        <f t="shared" ref="N11:N40" si="0">L11*(1+M11/100)</f>
        <v>2</v>
      </c>
      <c r="O11" s="365"/>
      <c r="P11" s="366">
        <f t="shared" ref="P11:P41" si="1">N11*O11</f>
        <v>0</v>
      </c>
      <c r="Q11" s="134"/>
      <c r="R11" s="135"/>
      <c r="S11" s="134"/>
      <c r="T11" s="135">
        <f t="shared" ref="T11:T40" si="2">N11*S11</f>
        <v>0</v>
      </c>
      <c r="U11" s="133">
        <v>21</v>
      </c>
      <c r="V11" s="133">
        <f t="shared" ref="V11:V41" si="3">P11*(U11/100)</f>
        <v>0</v>
      </c>
      <c r="W11" s="133">
        <f t="shared" ref="W11:W41" si="4">P11+V11</f>
        <v>0</v>
      </c>
      <c r="X11" s="130"/>
      <c r="Y11" s="129" t="s">
        <v>1490</v>
      </c>
      <c r="Z11" s="129"/>
      <c r="AA11" s="367"/>
      <c r="AB11" s="367"/>
      <c r="AC11" s="367"/>
      <c r="AD11" s="367"/>
    </row>
    <row r="12" spans="1:30" s="126" customFormat="1" ht="48" outlineLevel="2">
      <c r="F12" s="127">
        <v>2</v>
      </c>
      <c r="G12" s="128" t="s">
        <v>176</v>
      </c>
      <c r="H12" s="363" t="s">
        <v>1491</v>
      </c>
      <c r="I12" s="363" t="s">
        <v>1492</v>
      </c>
      <c r="J12" s="130" t="s">
        <v>1493</v>
      </c>
      <c r="K12" s="128" t="s">
        <v>46</v>
      </c>
      <c r="L12" s="364">
        <v>2</v>
      </c>
      <c r="M12" s="365">
        <v>0</v>
      </c>
      <c r="N12" s="364">
        <f t="shared" si="0"/>
        <v>2</v>
      </c>
      <c r="O12" s="365"/>
      <c r="P12" s="366">
        <f t="shared" si="1"/>
        <v>0</v>
      </c>
      <c r="Q12" s="134"/>
      <c r="R12" s="135"/>
      <c r="S12" s="134"/>
      <c r="T12" s="135">
        <f t="shared" si="2"/>
        <v>0</v>
      </c>
      <c r="U12" s="133">
        <v>21</v>
      </c>
      <c r="V12" s="133">
        <f t="shared" si="3"/>
        <v>0</v>
      </c>
      <c r="W12" s="133">
        <f t="shared" si="4"/>
        <v>0</v>
      </c>
      <c r="X12" s="130"/>
      <c r="Y12" s="129" t="s">
        <v>1490</v>
      </c>
      <c r="Z12" s="129"/>
      <c r="AB12" s="367"/>
      <c r="AC12" s="367"/>
    </row>
    <row r="13" spans="1:30" s="126" customFormat="1" ht="60" outlineLevel="2">
      <c r="F13" s="127">
        <v>3</v>
      </c>
      <c r="G13" s="128" t="s">
        <v>176</v>
      </c>
      <c r="H13" s="363" t="s">
        <v>1494</v>
      </c>
      <c r="I13" s="363" t="s">
        <v>1495</v>
      </c>
      <c r="J13" s="130" t="s">
        <v>1496</v>
      </c>
      <c r="K13" s="128" t="s">
        <v>46</v>
      </c>
      <c r="L13" s="364">
        <v>5</v>
      </c>
      <c r="M13" s="365">
        <v>0</v>
      </c>
      <c r="N13" s="364">
        <f t="shared" si="0"/>
        <v>5</v>
      </c>
      <c r="O13" s="365"/>
      <c r="P13" s="366">
        <f t="shared" si="1"/>
        <v>0</v>
      </c>
      <c r="Q13" s="134"/>
      <c r="R13" s="135"/>
      <c r="S13" s="134"/>
      <c r="T13" s="135">
        <f t="shared" si="2"/>
        <v>0</v>
      </c>
      <c r="U13" s="133">
        <v>21</v>
      </c>
      <c r="V13" s="133">
        <f t="shared" si="3"/>
        <v>0</v>
      </c>
      <c r="W13" s="133">
        <f t="shared" si="4"/>
        <v>0</v>
      </c>
      <c r="X13" s="130"/>
      <c r="Y13" s="129" t="s">
        <v>1490</v>
      </c>
      <c r="Z13" s="129"/>
      <c r="AB13" s="367"/>
      <c r="AC13" s="367"/>
    </row>
    <row r="14" spans="1:30" s="126" customFormat="1" ht="48" outlineLevel="2">
      <c r="F14" s="127">
        <v>4</v>
      </c>
      <c r="G14" s="128" t="s">
        <v>176</v>
      </c>
      <c r="H14" s="363" t="s">
        <v>1497</v>
      </c>
      <c r="I14" s="129" t="s">
        <v>1498</v>
      </c>
      <c r="J14" s="130" t="s">
        <v>1499</v>
      </c>
      <c r="K14" s="128" t="s">
        <v>46</v>
      </c>
      <c r="L14" s="364">
        <v>1</v>
      </c>
      <c r="M14" s="365">
        <v>0</v>
      </c>
      <c r="N14" s="364">
        <f t="shared" si="0"/>
        <v>1</v>
      </c>
      <c r="O14" s="365"/>
      <c r="P14" s="366">
        <f t="shared" si="1"/>
        <v>0</v>
      </c>
      <c r="Q14" s="134"/>
      <c r="R14" s="135"/>
      <c r="S14" s="134"/>
      <c r="T14" s="135">
        <f t="shared" si="2"/>
        <v>0</v>
      </c>
      <c r="U14" s="133">
        <v>21</v>
      </c>
      <c r="V14" s="133">
        <f t="shared" si="3"/>
        <v>0</v>
      </c>
      <c r="W14" s="133">
        <f t="shared" si="4"/>
        <v>0</v>
      </c>
      <c r="X14" s="130"/>
      <c r="Y14" s="129" t="s">
        <v>1490</v>
      </c>
      <c r="Z14" s="129"/>
      <c r="AB14" s="367"/>
      <c r="AC14" s="367"/>
    </row>
    <row r="15" spans="1:30" s="126" customFormat="1" ht="24" outlineLevel="2">
      <c r="F15" s="127">
        <v>5</v>
      </c>
      <c r="G15" s="128" t="s">
        <v>176</v>
      </c>
      <c r="H15" s="363" t="s">
        <v>1500</v>
      </c>
      <c r="I15" s="129" t="s">
        <v>1498</v>
      </c>
      <c r="J15" s="130" t="s">
        <v>1501</v>
      </c>
      <c r="K15" s="128" t="s">
        <v>46</v>
      </c>
      <c r="L15" s="364">
        <v>1</v>
      </c>
      <c r="M15" s="365">
        <v>0</v>
      </c>
      <c r="N15" s="364">
        <f t="shared" si="0"/>
        <v>1</v>
      </c>
      <c r="O15" s="365"/>
      <c r="P15" s="366">
        <f t="shared" si="1"/>
        <v>0</v>
      </c>
      <c r="Q15" s="134"/>
      <c r="R15" s="135"/>
      <c r="S15" s="134"/>
      <c r="T15" s="135">
        <f t="shared" si="2"/>
        <v>0</v>
      </c>
      <c r="U15" s="133">
        <v>21</v>
      </c>
      <c r="V15" s="133">
        <f t="shared" si="3"/>
        <v>0</v>
      </c>
      <c r="W15" s="133">
        <f t="shared" si="4"/>
        <v>0</v>
      </c>
      <c r="X15" s="130"/>
      <c r="Y15" s="129" t="s">
        <v>1490</v>
      </c>
      <c r="Z15" s="129"/>
      <c r="AB15" s="367"/>
      <c r="AC15" s="367"/>
    </row>
    <row r="16" spans="1:30" s="126" customFormat="1" ht="24" outlineLevel="2">
      <c r="F16" s="127">
        <v>6</v>
      </c>
      <c r="G16" s="128" t="s">
        <v>176</v>
      </c>
      <c r="H16" s="363" t="s">
        <v>1502</v>
      </c>
      <c r="I16" s="129" t="s">
        <v>1498</v>
      </c>
      <c r="J16" s="130" t="s">
        <v>1503</v>
      </c>
      <c r="K16" s="128" t="s">
        <v>46</v>
      </c>
      <c r="L16" s="364">
        <v>1</v>
      </c>
      <c r="M16" s="365">
        <v>0</v>
      </c>
      <c r="N16" s="364">
        <f t="shared" si="0"/>
        <v>1</v>
      </c>
      <c r="O16" s="365"/>
      <c r="P16" s="366">
        <f t="shared" si="1"/>
        <v>0</v>
      </c>
      <c r="Q16" s="134"/>
      <c r="R16" s="135"/>
      <c r="S16" s="134"/>
      <c r="T16" s="135">
        <f t="shared" si="2"/>
        <v>0</v>
      </c>
      <c r="U16" s="133">
        <v>21</v>
      </c>
      <c r="V16" s="133">
        <f t="shared" si="3"/>
        <v>0</v>
      </c>
      <c r="W16" s="133">
        <f t="shared" si="4"/>
        <v>0</v>
      </c>
      <c r="X16" s="130"/>
      <c r="Y16" s="129" t="s">
        <v>1490</v>
      </c>
      <c r="Z16" s="129"/>
      <c r="AB16" s="367"/>
      <c r="AC16" s="367"/>
    </row>
    <row r="17" spans="6:30" s="126" customFormat="1" ht="12" outlineLevel="2">
      <c r="F17" s="127">
        <v>7</v>
      </c>
      <c r="G17" s="128" t="s">
        <v>176</v>
      </c>
      <c r="H17" s="363" t="s">
        <v>1504</v>
      </c>
      <c r="I17" s="129" t="s">
        <v>1498</v>
      </c>
      <c r="J17" s="130" t="s">
        <v>1505</v>
      </c>
      <c r="K17" s="128" t="s">
        <v>46</v>
      </c>
      <c r="L17" s="364">
        <v>1</v>
      </c>
      <c r="M17" s="365">
        <v>0</v>
      </c>
      <c r="N17" s="364">
        <f t="shared" si="0"/>
        <v>1</v>
      </c>
      <c r="O17" s="365"/>
      <c r="P17" s="366">
        <f t="shared" si="1"/>
        <v>0</v>
      </c>
      <c r="Q17" s="134">
        <v>0.03</v>
      </c>
      <c r="R17" s="135"/>
      <c r="S17" s="134"/>
      <c r="T17" s="135">
        <f t="shared" si="2"/>
        <v>0</v>
      </c>
      <c r="U17" s="133">
        <v>21</v>
      </c>
      <c r="V17" s="133">
        <f t="shared" si="3"/>
        <v>0</v>
      </c>
      <c r="W17" s="133">
        <f t="shared" si="4"/>
        <v>0</v>
      </c>
      <c r="X17" s="130"/>
      <c r="Y17" s="129" t="s">
        <v>1490</v>
      </c>
      <c r="Z17" s="129"/>
      <c r="AB17" s="367"/>
      <c r="AC17" s="367"/>
    </row>
    <row r="18" spans="6:30" s="126" customFormat="1" ht="48" outlineLevel="2">
      <c r="F18" s="127">
        <v>8</v>
      </c>
      <c r="G18" s="128" t="s">
        <v>176</v>
      </c>
      <c r="H18" s="363" t="s">
        <v>1506</v>
      </c>
      <c r="I18" s="129" t="s">
        <v>1507</v>
      </c>
      <c r="J18" s="130" t="s">
        <v>1508</v>
      </c>
      <c r="K18" s="128" t="s">
        <v>46</v>
      </c>
      <c r="L18" s="364">
        <v>2</v>
      </c>
      <c r="M18" s="365">
        <v>0</v>
      </c>
      <c r="N18" s="364">
        <f t="shared" si="0"/>
        <v>2</v>
      </c>
      <c r="O18" s="365"/>
      <c r="P18" s="366">
        <f t="shared" si="1"/>
        <v>0</v>
      </c>
      <c r="Q18" s="134">
        <v>9.7599999999999996E-3</v>
      </c>
      <c r="R18" s="135"/>
      <c r="S18" s="134"/>
      <c r="T18" s="135">
        <f t="shared" si="2"/>
        <v>0</v>
      </c>
      <c r="U18" s="133">
        <v>21</v>
      </c>
      <c r="V18" s="133">
        <f t="shared" si="3"/>
        <v>0</v>
      </c>
      <c r="W18" s="133">
        <f t="shared" si="4"/>
        <v>0</v>
      </c>
      <c r="X18" s="130"/>
      <c r="Y18" s="129" t="s">
        <v>1490</v>
      </c>
      <c r="Z18" s="129"/>
      <c r="AA18" s="368"/>
      <c r="AB18" s="367"/>
      <c r="AC18" s="367"/>
      <c r="AD18" s="368"/>
    </row>
    <row r="19" spans="6:30" s="126" customFormat="1" outlineLevel="2">
      <c r="F19" s="127">
        <v>9</v>
      </c>
      <c r="G19" s="128" t="s">
        <v>176</v>
      </c>
      <c r="H19" s="363" t="s">
        <v>1509</v>
      </c>
      <c r="I19" s="129" t="s">
        <v>1510</v>
      </c>
      <c r="J19" s="130" t="s">
        <v>1511</v>
      </c>
      <c r="K19" s="128" t="s">
        <v>46</v>
      </c>
      <c r="L19" s="364">
        <v>1</v>
      </c>
      <c r="M19" s="365">
        <v>0</v>
      </c>
      <c r="N19" s="364">
        <f t="shared" si="0"/>
        <v>1</v>
      </c>
      <c r="O19" s="365"/>
      <c r="P19" s="366">
        <f t="shared" si="1"/>
        <v>0</v>
      </c>
      <c r="Q19" s="134">
        <v>7.7999999999999999E-4</v>
      </c>
      <c r="R19" s="135"/>
      <c r="S19" s="134"/>
      <c r="T19" s="135">
        <f t="shared" si="2"/>
        <v>0</v>
      </c>
      <c r="U19" s="133">
        <v>21</v>
      </c>
      <c r="V19" s="133">
        <f t="shared" si="3"/>
        <v>0</v>
      </c>
      <c r="W19" s="133">
        <f t="shared" si="4"/>
        <v>0</v>
      </c>
      <c r="X19" s="130"/>
      <c r="Y19" s="129" t="s">
        <v>1490</v>
      </c>
      <c r="Z19" s="129"/>
      <c r="AA19" s="367"/>
      <c r="AB19" s="367"/>
      <c r="AC19" s="367"/>
      <c r="AD19" s="369"/>
    </row>
    <row r="20" spans="6:30" s="126" customFormat="1" ht="24" outlineLevel="2">
      <c r="F20" s="127">
        <v>10</v>
      </c>
      <c r="G20" s="128" t="s">
        <v>176</v>
      </c>
      <c r="H20" s="363" t="s">
        <v>1512</v>
      </c>
      <c r="I20" s="129" t="s">
        <v>1513</v>
      </c>
      <c r="J20" s="130" t="s">
        <v>1514</v>
      </c>
      <c r="K20" s="128" t="s">
        <v>46</v>
      </c>
      <c r="L20" s="364">
        <v>1</v>
      </c>
      <c r="M20" s="365">
        <v>0</v>
      </c>
      <c r="N20" s="364">
        <f t="shared" si="0"/>
        <v>1</v>
      </c>
      <c r="O20" s="365"/>
      <c r="P20" s="366">
        <f t="shared" si="1"/>
        <v>0</v>
      </c>
      <c r="Q20" s="134">
        <v>1.58E-3</v>
      </c>
      <c r="R20" s="135"/>
      <c r="S20" s="134"/>
      <c r="T20" s="135">
        <f t="shared" si="2"/>
        <v>0</v>
      </c>
      <c r="U20" s="133">
        <v>21</v>
      </c>
      <c r="V20" s="133">
        <f t="shared" si="3"/>
        <v>0</v>
      </c>
      <c r="W20" s="133">
        <f t="shared" si="4"/>
        <v>0</v>
      </c>
      <c r="X20" s="130"/>
      <c r="Y20" s="129" t="s">
        <v>1490</v>
      </c>
      <c r="Z20" s="129"/>
      <c r="AA20" s="367"/>
      <c r="AB20" s="367"/>
      <c r="AC20" s="367"/>
      <c r="AD20" s="369"/>
    </row>
    <row r="21" spans="6:30" s="126" customFormat="1" ht="48" outlineLevel="2">
      <c r="F21" s="127">
        <v>11</v>
      </c>
      <c r="G21" s="128" t="s">
        <v>176</v>
      </c>
      <c r="H21" s="363" t="s">
        <v>1515</v>
      </c>
      <c r="I21" s="129" t="s">
        <v>1516</v>
      </c>
      <c r="J21" s="130" t="s">
        <v>1517</v>
      </c>
      <c r="K21" s="128" t="s">
        <v>46</v>
      </c>
      <c r="L21" s="364">
        <v>1</v>
      </c>
      <c r="M21" s="365">
        <v>0</v>
      </c>
      <c r="N21" s="364">
        <f t="shared" si="0"/>
        <v>1</v>
      </c>
      <c r="O21" s="365"/>
      <c r="P21" s="366">
        <f t="shared" si="1"/>
        <v>0</v>
      </c>
      <c r="Q21" s="134">
        <v>3.3800000000000002E-3</v>
      </c>
      <c r="R21" s="135"/>
      <c r="S21" s="134"/>
      <c r="T21" s="135">
        <f t="shared" si="2"/>
        <v>0</v>
      </c>
      <c r="U21" s="133">
        <v>21</v>
      </c>
      <c r="V21" s="133">
        <f t="shared" si="3"/>
        <v>0</v>
      </c>
      <c r="W21" s="133">
        <f t="shared" si="4"/>
        <v>0</v>
      </c>
      <c r="X21" s="130"/>
      <c r="Y21" s="129" t="s">
        <v>1490</v>
      </c>
      <c r="Z21" s="129"/>
      <c r="AA21" s="367"/>
      <c r="AB21" s="367"/>
      <c r="AC21" s="367"/>
      <c r="AD21" s="369"/>
    </row>
    <row r="22" spans="6:30" s="126" customFormat="1" ht="24" outlineLevel="2">
      <c r="F22" s="127">
        <v>12</v>
      </c>
      <c r="G22" s="128" t="s">
        <v>176</v>
      </c>
      <c r="H22" s="363" t="s">
        <v>1518</v>
      </c>
      <c r="I22" s="129" t="s">
        <v>1519</v>
      </c>
      <c r="J22" s="130" t="s">
        <v>1520</v>
      </c>
      <c r="K22" s="128" t="s">
        <v>49</v>
      </c>
      <c r="L22" s="364">
        <v>8</v>
      </c>
      <c r="M22" s="365">
        <v>0</v>
      </c>
      <c r="N22" s="364">
        <f t="shared" si="0"/>
        <v>8</v>
      </c>
      <c r="O22" s="365"/>
      <c r="P22" s="366">
        <f t="shared" si="1"/>
        <v>0</v>
      </c>
      <c r="Q22" s="134"/>
      <c r="R22" s="135"/>
      <c r="S22" s="134"/>
      <c r="T22" s="135">
        <f t="shared" si="2"/>
        <v>0</v>
      </c>
      <c r="U22" s="133">
        <v>21</v>
      </c>
      <c r="V22" s="133">
        <f t="shared" si="3"/>
        <v>0</v>
      </c>
      <c r="W22" s="133">
        <f t="shared" si="4"/>
        <v>0</v>
      </c>
      <c r="X22" s="130"/>
      <c r="Y22" s="129" t="s">
        <v>1490</v>
      </c>
      <c r="Z22" s="129"/>
      <c r="AA22" s="367"/>
      <c r="AB22" s="367"/>
      <c r="AC22" s="367"/>
      <c r="AD22" s="367"/>
    </row>
    <row r="23" spans="6:30" s="126" customFormat="1" ht="12" outlineLevel="2">
      <c r="F23" s="127">
        <v>13</v>
      </c>
      <c r="G23" s="128" t="s">
        <v>176</v>
      </c>
      <c r="H23" s="363" t="s">
        <v>1521</v>
      </c>
      <c r="I23" s="129" t="s">
        <v>1519</v>
      </c>
      <c r="J23" s="130" t="s">
        <v>1522</v>
      </c>
      <c r="K23" s="128" t="s">
        <v>46</v>
      </c>
      <c r="L23" s="364">
        <v>1</v>
      </c>
      <c r="M23" s="365">
        <v>0</v>
      </c>
      <c r="N23" s="364">
        <f t="shared" si="0"/>
        <v>1</v>
      </c>
      <c r="O23" s="365"/>
      <c r="P23" s="366">
        <f t="shared" si="1"/>
        <v>0</v>
      </c>
      <c r="Q23" s="134"/>
      <c r="R23" s="135"/>
      <c r="S23" s="134"/>
      <c r="T23" s="135"/>
      <c r="U23" s="133">
        <v>21</v>
      </c>
      <c r="V23" s="133">
        <f t="shared" si="3"/>
        <v>0</v>
      </c>
      <c r="W23" s="133">
        <f t="shared" si="4"/>
        <v>0</v>
      </c>
      <c r="X23" s="130"/>
      <c r="Y23" s="129" t="s">
        <v>1490</v>
      </c>
      <c r="Z23" s="129"/>
      <c r="AB23" s="367"/>
      <c r="AC23" s="367"/>
    </row>
    <row r="24" spans="6:30" s="126" customFormat="1" ht="12" outlineLevel="2">
      <c r="F24" s="127">
        <v>14</v>
      </c>
      <c r="G24" s="128" t="s">
        <v>176</v>
      </c>
      <c r="H24" s="363" t="s">
        <v>1523</v>
      </c>
      <c r="I24" s="129" t="s">
        <v>1519</v>
      </c>
      <c r="J24" s="130" t="s">
        <v>1524</v>
      </c>
      <c r="K24" s="128" t="s">
        <v>46</v>
      </c>
      <c r="L24" s="364">
        <v>1</v>
      </c>
      <c r="M24" s="365">
        <v>0</v>
      </c>
      <c r="N24" s="364">
        <f t="shared" si="0"/>
        <v>1</v>
      </c>
      <c r="O24" s="365"/>
      <c r="P24" s="366">
        <f t="shared" si="1"/>
        <v>0</v>
      </c>
      <c r="Q24" s="134"/>
      <c r="R24" s="135"/>
      <c r="S24" s="134"/>
      <c r="T24" s="135"/>
      <c r="U24" s="133">
        <v>21</v>
      </c>
      <c r="V24" s="133">
        <f t="shared" si="3"/>
        <v>0</v>
      </c>
      <c r="W24" s="133">
        <f t="shared" si="4"/>
        <v>0</v>
      </c>
      <c r="X24" s="130"/>
      <c r="Y24" s="129" t="s">
        <v>1490</v>
      </c>
      <c r="Z24" s="129"/>
      <c r="AB24" s="367"/>
      <c r="AC24" s="367"/>
    </row>
    <row r="25" spans="6:30" s="126" customFormat="1" ht="12" outlineLevel="2">
      <c r="F25" s="127">
        <v>15</v>
      </c>
      <c r="G25" s="128" t="s">
        <v>176</v>
      </c>
      <c r="H25" s="363" t="s">
        <v>1525</v>
      </c>
      <c r="I25" s="129" t="s">
        <v>1519</v>
      </c>
      <c r="J25" s="130" t="s">
        <v>1526</v>
      </c>
      <c r="K25" s="128" t="s">
        <v>46</v>
      </c>
      <c r="L25" s="364">
        <v>1</v>
      </c>
      <c r="M25" s="365">
        <v>0</v>
      </c>
      <c r="N25" s="364">
        <f t="shared" si="0"/>
        <v>1</v>
      </c>
      <c r="O25" s="365"/>
      <c r="P25" s="366">
        <f t="shared" si="1"/>
        <v>0</v>
      </c>
      <c r="Q25" s="134"/>
      <c r="R25" s="135"/>
      <c r="S25" s="134"/>
      <c r="T25" s="135"/>
      <c r="U25" s="133">
        <v>21</v>
      </c>
      <c r="V25" s="133">
        <f t="shared" si="3"/>
        <v>0</v>
      </c>
      <c r="W25" s="133">
        <f t="shared" si="4"/>
        <v>0</v>
      </c>
      <c r="X25" s="130"/>
      <c r="Y25" s="129" t="s">
        <v>1490</v>
      </c>
      <c r="Z25" s="129"/>
      <c r="AB25" s="367"/>
      <c r="AC25" s="367"/>
    </row>
    <row r="26" spans="6:30" s="126" customFormat="1" ht="12" outlineLevel="2">
      <c r="F26" s="127">
        <v>16</v>
      </c>
      <c r="G26" s="128" t="s">
        <v>176</v>
      </c>
      <c r="H26" s="363" t="s">
        <v>1527</v>
      </c>
      <c r="I26" s="129" t="s">
        <v>1519</v>
      </c>
      <c r="J26" s="130" t="s">
        <v>1528</v>
      </c>
      <c r="K26" s="128" t="s">
        <v>46</v>
      </c>
      <c r="L26" s="364">
        <v>1</v>
      </c>
      <c r="M26" s="365">
        <v>0</v>
      </c>
      <c r="N26" s="364">
        <f t="shared" si="0"/>
        <v>1</v>
      </c>
      <c r="O26" s="365"/>
      <c r="P26" s="366">
        <f t="shared" si="1"/>
        <v>0</v>
      </c>
      <c r="Q26" s="134"/>
      <c r="R26" s="135"/>
      <c r="S26" s="134"/>
      <c r="T26" s="135"/>
      <c r="U26" s="133">
        <v>21</v>
      </c>
      <c r="V26" s="133">
        <f t="shared" si="3"/>
        <v>0</v>
      </c>
      <c r="W26" s="133">
        <f t="shared" si="4"/>
        <v>0</v>
      </c>
      <c r="X26" s="130"/>
      <c r="Y26" s="129" t="s">
        <v>1490</v>
      </c>
      <c r="Z26" s="129"/>
      <c r="AB26" s="367"/>
      <c r="AC26" s="367"/>
    </row>
    <row r="27" spans="6:30" s="126" customFormat="1" ht="12" outlineLevel="2">
      <c r="F27" s="127">
        <v>17</v>
      </c>
      <c r="G27" s="128" t="s">
        <v>176</v>
      </c>
      <c r="H27" s="363" t="s">
        <v>1529</v>
      </c>
      <c r="I27" s="129" t="s">
        <v>1519</v>
      </c>
      <c r="J27" s="130" t="s">
        <v>1530</v>
      </c>
      <c r="K27" s="128" t="s">
        <v>46</v>
      </c>
      <c r="L27" s="364">
        <v>1</v>
      </c>
      <c r="M27" s="365">
        <v>0</v>
      </c>
      <c r="N27" s="364">
        <f t="shared" si="0"/>
        <v>1</v>
      </c>
      <c r="O27" s="365"/>
      <c r="P27" s="366">
        <f t="shared" si="1"/>
        <v>0</v>
      </c>
      <c r="Q27" s="134"/>
      <c r="R27" s="135"/>
      <c r="S27" s="134"/>
      <c r="T27" s="135"/>
      <c r="U27" s="133">
        <v>21</v>
      </c>
      <c r="V27" s="133">
        <f t="shared" si="3"/>
        <v>0</v>
      </c>
      <c r="W27" s="133">
        <f t="shared" si="4"/>
        <v>0</v>
      </c>
      <c r="X27" s="130"/>
      <c r="Y27" s="129" t="s">
        <v>1490</v>
      </c>
      <c r="Z27" s="129"/>
      <c r="AB27" s="367"/>
      <c r="AC27" s="367"/>
    </row>
    <row r="28" spans="6:30" s="126" customFormat="1" ht="12" outlineLevel="2">
      <c r="F28" s="127">
        <v>18</v>
      </c>
      <c r="G28" s="128" t="s">
        <v>176</v>
      </c>
      <c r="H28" s="363" t="s">
        <v>1531</v>
      </c>
      <c r="I28" s="129" t="s">
        <v>1519</v>
      </c>
      <c r="J28" s="130" t="s">
        <v>1532</v>
      </c>
      <c r="K28" s="128" t="s">
        <v>46</v>
      </c>
      <c r="L28" s="364">
        <v>2</v>
      </c>
      <c r="M28" s="365">
        <v>0</v>
      </c>
      <c r="N28" s="364">
        <f t="shared" si="0"/>
        <v>2</v>
      </c>
      <c r="O28" s="365"/>
      <c r="P28" s="366">
        <f t="shared" si="1"/>
        <v>0</v>
      </c>
      <c r="Q28" s="134"/>
      <c r="R28" s="135"/>
      <c r="S28" s="134"/>
      <c r="T28" s="135"/>
      <c r="U28" s="133">
        <v>21</v>
      </c>
      <c r="V28" s="133">
        <f t="shared" si="3"/>
        <v>0</v>
      </c>
      <c r="W28" s="133">
        <f t="shared" si="4"/>
        <v>0</v>
      </c>
      <c r="X28" s="130"/>
      <c r="Y28" s="129" t="s">
        <v>1490</v>
      </c>
      <c r="Z28" s="129"/>
      <c r="AB28" s="367"/>
      <c r="AC28" s="367"/>
    </row>
    <row r="29" spans="6:30" s="126" customFormat="1" ht="12" outlineLevel="2">
      <c r="F29" s="127">
        <v>19</v>
      </c>
      <c r="G29" s="128" t="s">
        <v>172</v>
      </c>
      <c r="H29" s="363" t="s">
        <v>1533</v>
      </c>
      <c r="I29" s="129" t="s">
        <v>1519</v>
      </c>
      <c r="J29" s="130" t="s">
        <v>1534</v>
      </c>
      <c r="K29" s="128" t="s">
        <v>49</v>
      </c>
      <c r="L29" s="364">
        <v>8</v>
      </c>
      <c r="M29" s="365">
        <v>0</v>
      </c>
      <c r="N29" s="364">
        <f t="shared" si="0"/>
        <v>8</v>
      </c>
      <c r="O29" s="365"/>
      <c r="P29" s="366">
        <f t="shared" si="1"/>
        <v>0</v>
      </c>
      <c r="Q29" s="134"/>
      <c r="R29" s="135"/>
      <c r="S29" s="134"/>
      <c r="T29" s="135"/>
      <c r="U29" s="133">
        <v>21</v>
      </c>
      <c r="V29" s="133">
        <f t="shared" si="3"/>
        <v>0</v>
      </c>
      <c r="W29" s="133">
        <f t="shared" si="4"/>
        <v>0</v>
      </c>
      <c r="X29" s="130"/>
      <c r="Y29" s="129" t="s">
        <v>1490</v>
      </c>
      <c r="Z29" s="129"/>
      <c r="AB29" s="367"/>
      <c r="AC29" s="367"/>
    </row>
    <row r="30" spans="6:30" s="126" customFormat="1" ht="24" outlineLevel="2">
      <c r="F30" s="127">
        <v>20</v>
      </c>
      <c r="G30" s="128" t="s">
        <v>176</v>
      </c>
      <c r="H30" s="363" t="s">
        <v>1535</v>
      </c>
      <c r="I30" s="129" t="s">
        <v>1536</v>
      </c>
      <c r="J30" s="130" t="s">
        <v>1537</v>
      </c>
      <c r="K30" s="128" t="s">
        <v>49</v>
      </c>
      <c r="L30" s="364">
        <v>15</v>
      </c>
      <c r="M30" s="365">
        <v>0</v>
      </c>
      <c r="N30" s="364">
        <f>L30*(1+M30/100)</f>
        <v>15</v>
      </c>
      <c r="O30" s="365"/>
      <c r="P30" s="366">
        <f t="shared" si="1"/>
        <v>0</v>
      </c>
      <c r="Q30" s="134"/>
      <c r="R30" s="135"/>
      <c r="S30" s="134"/>
      <c r="T30" s="135">
        <f>N30*S30</f>
        <v>0</v>
      </c>
      <c r="U30" s="133">
        <v>21</v>
      </c>
      <c r="V30" s="133">
        <f t="shared" si="3"/>
        <v>0</v>
      </c>
      <c r="W30" s="133">
        <f t="shared" si="4"/>
        <v>0</v>
      </c>
      <c r="X30" s="130"/>
      <c r="Y30" s="129" t="s">
        <v>1490</v>
      </c>
      <c r="Z30" s="129"/>
      <c r="AB30" s="367"/>
      <c r="AC30" s="367"/>
    </row>
    <row r="31" spans="6:30" s="126" customFormat="1" ht="12" outlineLevel="2">
      <c r="F31" s="127">
        <v>21</v>
      </c>
      <c r="G31" s="128" t="s">
        <v>176</v>
      </c>
      <c r="H31" s="363" t="s">
        <v>1538</v>
      </c>
      <c r="I31" s="129" t="s">
        <v>1536</v>
      </c>
      <c r="J31" s="130" t="s">
        <v>1522</v>
      </c>
      <c r="K31" s="128" t="s">
        <v>46</v>
      </c>
      <c r="L31" s="364">
        <v>1</v>
      </c>
      <c r="M31" s="365">
        <v>0</v>
      </c>
      <c r="N31" s="364">
        <f t="shared" ref="N31:N37" si="5">L31*(1+M31/100)</f>
        <v>1</v>
      </c>
      <c r="O31" s="365"/>
      <c r="P31" s="366">
        <f t="shared" si="1"/>
        <v>0</v>
      </c>
      <c r="Q31" s="134"/>
      <c r="R31" s="135"/>
      <c r="S31" s="134"/>
      <c r="T31" s="135"/>
      <c r="U31" s="133">
        <v>21</v>
      </c>
      <c r="V31" s="133">
        <f t="shared" si="3"/>
        <v>0</v>
      </c>
      <c r="W31" s="133">
        <f t="shared" si="4"/>
        <v>0</v>
      </c>
      <c r="X31" s="130"/>
      <c r="Y31" s="129" t="s">
        <v>1490</v>
      </c>
      <c r="Z31" s="129"/>
      <c r="AB31" s="367"/>
      <c r="AC31" s="367"/>
    </row>
    <row r="32" spans="6:30" s="126" customFormat="1" ht="12" outlineLevel="2">
      <c r="F32" s="127">
        <v>22</v>
      </c>
      <c r="G32" s="128" t="s">
        <v>176</v>
      </c>
      <c r="H32" s="363" t="s">
        <v>1539</v>
      </c>
      <c r="I32" s="129" t="s">
        <v>1536</v>
      </c>
      <c r="J32" s="130" t="s">
        <v>1524</v>
      </c>
      <c r="K32" s="128" t="s">
        <v>46</v>
      </c>
      <c r="L32" s="364">
        <v>1</v>
      </c>
      <c r="M32" s="365">
        <v>0</v>
      </c>
      <c r="N32" s="364">
        <f t="shared" si="5"/>
        <v>1</v>
      </c>
      <c r="O32" s="365"/>
      <c r="P32" s="366">
        <f t="shared" si="1"/>
        <v>0</v>
      </c>
      <c r="Q32" s="134"/>
      <c r="R32" s="135"/>
      <c r="S32" s="134"/>
      <c r="T32" s="135"/>
      <c r="U32" s="133">
        <v>21</v>
      </c>
      <c r="V32" s="133">
        <f t="shared" si="3"/>
        <v>0</v>
      </c>
      <c r="W32" s="133">
        <f t="shared" si="4"/>
        <v>0</v>
      </c>
      <c r="X32" s="130"/>
      <c r="Y32" s="129" t="s">
        <v>1490</v>
      </c>
      <c r="Z32" s="129"/>
      <c r="AB32" s="367"/>
      <c r="AC32" s="367"/>
    </row>
    <row r="33" spans="6:32" s="126" customFormat="1" ht="12" outlineLevel="2">
      <c r="F33" s="127">
        <v>23</v>
      </c>
      <c r="G33" s="128" t="s">
        <v>176</v>
      </c>
      <c r="H33" s="363" t="s">
        <v>1540</v>
      </c>
      <c r="I33" s="129" t="s">
        <v>1536</v>
      </c>
      <c r="J33" s="130" t="s">
        <v>1541</v>
      </c>
      <c r="K33" s="128" t="s">
        <v>46</v>
      </c>
      <c r="L33" s="364">
        <v>1</v>
      </c>
      <c r="M33" s="365">
        <v>0</v>
      </c>
      <c r="N33" s="364">
        <f t="shared" si="5"/>
        <v>1</v>
      </c>
      <c r="O33" s="365"/>
      <c r="P33" s="366">
        <f t="shared" si="1"/>
        <v>0</v>
      </c>
      <c r="Q33" s="134"/>
      <c r="R33" s="135"/>
      <c r="S33" s="134"/>
      <c r="T33" s="135"/>
      <c r="U33" s="133">
        <v>21</v>
      </c>
      <c r="V33" s="133">
        <f t="shared" si="3"/>
        <v>0</v>
      </c>
      <c r="W33" s="133">
        <f t="shared" si="4"/>
        <v>0</v>
      </c>
      <c r="X33" s="130"/>
      <c r="Y33" s="129" t="s">
        <v>1490</v>
      </c>
      <c r="Z33" s="129"/>
      <c r="AB33" s="367"/>
      <c r="AC33" s="367"/>
    </row>
    <row r="34" spans="6:32" s="126" customFormat="1" ht="12" outlineLevel="2">
      <c r="F34" s="127">
        <v>24</v>
      </c>
      <c r="G34" s="128" t="s">
        <v>176</v>
      </c>
      <c r="H34" s="363" t="s">
        <v>1542</v>
      </c>
      <c r="I34" s="129" t="s">
        <v>1536</v>
      </c>
      <c r="J34" s="130" t="s">
        <v>1528</v>
      </c>
      <c r="K34" s="128" t="s">
        <v>46</v>
      </c>
      <c r="L34" s="364">
        <v>1</v>
      </c>
      <c r="M34" s="365">
        <v>0</v>
      </c>
      <c r="N34" s="364">
        <f t="shared" si="5"/>
        <v>1</v>
      </c>
      <c r="O34" s="365"/>
      <c r="P34" s="366">
        <f t="shared" si="1"/>
        <v>0</v>
      </c>
      <c r="Q34" s="134"/>
      <c r="R34" s="135"/>
      <c r="S34" s="134"/>
      <c r="T34" s="135"/>
      <c r="U34" s="133">
        <v>21</v>
      </c>
      <c r="V34" s="133">
        <f t="shared" si="3"/>
        <v>0</v>
      </c>
      <c r="W34" s="133">
        <f t="shared" si="4"/>
        <v>0</v>
      </c>
      <c r="X34" s="130"/>
      <c r="Y34" s="129" t="s">
        <v>1490</v>
      </c>
      <c r="Z34" s="129"/>
      <c r="AB34" s="367"/>
      <c r="AC34" s="367"/>
    </row>
    <row r="35" spans="6:32" s="126" customFormat="1" ht="12" outlineLevel="2">
      <c r="F35" s="127">
        <v>25</v>
      </c>
      <c r="G35" s="128" t="s">
        <v>176</v>
      </c>
      <c r="H35" s="363" t="s">
        <v>1543</v>
      </c>
      <c r="I35" s="129" t="s">
        <v>1536</v>
      </c>
      <c r="J35" s="130" t="s">
        <v>1530</v>
      </c>
      <c r="K35" s="128" t="s">
        <v>46</v>
      </c>
      <c r="L35" s="364">
        <v>1</v>
      </c>
      <c r="M35" s="365">
        <v>0</v>
      </c>
      <c r="N35" s="364">
        <f t="shared" si="5"/>
        <v>1</v>
      </c>
      <c r="O35" s="365"/>
      <c r="P35" s="366">
        <f t="shared" si="1"/>
        <v>0</v>
      </c>
      <c r="Q35" s="134"/>
      <c r="R35" s="135"/>
      <c r="S35" s="134"/>
      <c r="T35" s="135"/>
      <c r="U35" s="133">
        <v>21</v>
      </c>
      <c r="V35" s="133">
        <f t="shared" si="3"/>
        <v>0</v>
      </c>
      <c r="W35" s="133">
        <f t="shared" si="4"/>
        <v>0</v>
      </c>
      <c r="X35" s="130"/>
      <c r="Y35" s="129" t="s">
        <v>1490</v>
      </c>
      <c r="Z35" s="129"/>
      <c r="AB35" s="367"/>
      <c r="AC35" s="367"/>
    </row>
    <row r="36" spans="6:32" s="126" customFormat="1" ht="12" outlineLevel="2">
      <c r="F36" s="127">
        <v>26</v>
      </c>
      <c r="G36" s="128" t="s">
        <v>176</v>
      </c>
      <c r="H36" s="363" t="s">
        <v>1544</v>
      </c>
      <c r="I36" s="129" t="s">
        <v>1536</v>
      </c>
      <c r="J36" s="130" t="s">
        <v>1532</v>
      </c>
      <c r="K36" s="128" t="s">
        <v>46</v>
      </c>
      <c r="L36" s="364">
        <v>2</v>
      </c>
      <c r="M36" s="365">
        <v>0</v>
      </c>
      <c r="N36" s="364">
        <f t="shared" si="5"/>
        <v>2</v>
      </c>
      <c r="O36" s="365"/>
      <c r="P36" s="366">
        <f t="shared" si="1"/>
        <v>0</v>
      </c>
      <c r="Q36" s="134"/>
      <c r="R36" s="135"/>
      <c r="S36" s="134"/>
      <c r="T36" s="135"/>
      <c r="U36" s="133">
        <v>21</v>
      </c>
      <c r="V36" s="133">
        <f t="shared" si="3"/>
        <v>0</v>
      </c>
      <c r="W36" s="133">
        <f t="shared" si="4"/>
        <v>0</v>
      </c>
      <c r="X36" s="130"/>
      <c r="Y36" s="129" t="s">
        <v>1490</v>
      </c>
      <c r="Z36" s="129"/>
      <c r="AB36" s="367"/>
      <c r="AC36" s="367"/>
    </row>
    <row r="37" spans="6:32" s="126" customFormat="1" ht="12" outlineLevel="2">
      <c r="F37" s="127">
        <v>27</v>
      </c>
      <c r="G37" s="128" t="s">
        <v>172</v>
      </c>
      <c r="H37" s="363" t="s">
        <v>1545</v>
      </c>
      <c r="I37" s="129" t="s">
        <v>1536</v>
      </c>
      <c r="J37" s="130" t="s">
        <v>1534</v>
      </c>
      <c r="K37" s="128" t="s">
        <v>49</v>
      </c>
      <c r="L37" s="364">
        <v>15</v>
      </c>
      <c r="M37" s="365">
        <v>0</v>
      </c>
      <c r="N37" s="364">
        <f t="shared" si="5"/>
        <v>15</v>
      </c>
      <c r="O37" s="365"/>
      <c r="P37" s="366">
        <f t="shared" si="1"/>
        <v>0</v>
      </c>
      <c r="Q37" s="134"/>
      <c r="R37" s="135"/>
      <c r="S37" s="134"/>
      <c r="T37" s="135"/>
      <c r="U37" s="133">
        <v>21</v>
      </c>
      <c r="V37" s="133">
        <f t="shared" si="3"/>
        <v>0</v>
      </c>
      <c r="W37" s="133">
        <f t="shared" si="4"/>
        <v>0</v>
      </c>
      <c r="X37" s="130"/>
      <c r="Y37" s="129" t="s">
        <v>1490</v>
      </c>
      <c r="Z37" s="129"/>
      <c r="AB37" s="367"/>
      <c r="AC37" s="367"/>
    </row>
    <row r="38" spans="6:32" s="126" customFormat="1" ht="24" outlineLevel="2">
      <c r="F38" s="127">
        <v>28</v>
      </c>
      <c r="G38" s="128" t="s">
        <v>176</v>
      </c>
      <c r="H38" s="363" t="s">
        <v>1546</v>
      </c>
      <c r="I38" s="129" t="s">
        <v>1547</v>
      </c>
      <c r="J38" s="130" t="s">
        <v>1548</v>
      </c>
      <c r="K38" s="128" t="s">
        <v>46</v>
      </c>
      <c r="L38" s="364">
        <v>1</v>
      </c>
      <c r="M38" s="365">
        <v>0</v>
      </c>
      <c r="N38" s="364">
        <f t="shared" si="0"/>
        <v>1</v>
      </c>
      <c r="O38" s="365"/>
      <c r="P38" s="366">
        <f t="shared" si="1"/>
        <v>0</v>
      </c>
      <c r="Q38" s="134"/>
      <c r="R38" s="135"/>
      <c r="S38" s="134"/>
      <c r="T38" s="135">
        <f t="shared" si="2"/>
        <v>0</v>
      </c>
      <c r="U38" s="133">
        <v>21</v>
      </c>
      <c r="V38" s="133">
        <f t="shared" si="3"/>
        <v>0</v>
      </c>
      <c r="W38" s="133">
        <f t="shared" si="4"/>
        <v>0</v>
      </c>
      <c r="X38" s="130"/>
      <c r="Y38" s="129" t="s">
        <v>1490</v>
      </c>
      <c r="Z38" s="129"/>
      <c r="AB38" s="367"/>
      <c r="AC38" s="367"/>
    </row>
    <row r="39" spans="6:32" s="126" customFormat="1" ht="36" outlineLevel="2">
      <c r="F39" s="127">
        <v>29</v>
      </c>
      <c r="G39" s="128" t="s">
        <v>172</v>
      </c>
      <c r="H39" s="363" t="s">
        <v>1549</v>
      </c>
      <c r="I39" s="129" t="s">
        <v>1550</v>
      </c>
      <c r="J39" s="130" t="s">
        <v>1923</v>
      </c>
      <c r="K39" s="128" t="s">
        <v>46</v>
      </c>
      <c r="L39" s="364">
        <v>1</v>
      </c>
      <c r="M39" s="365">
        <v>0</v>
      </c>
      <c r="N39" s="364">
        <f t="shared" si="0"/>
        <v>1</v>
      </c>
      <c r="O39" s="365"/>
      <c r="P39" s="366">
        <f t="shared" si="1"/>
        <v>0</v>
      </c>
      <c r="Q39" s="134"/>
      <c r="R39" s="135"/>
      <c r="S39" s="134"/>
      <c r="T39" s="135">
        <f t="shared" si="2"/>
        <v>0</v>
      </c>
      <c r="U39" s="133">
        <v>21</v>
      </c>
      <c r="V39" s="133">
        <f t="shared" si="3"/>
        <v>0</v>
      </c>
      <c r="W39" s="133">
        <f t="shared" si="4"/>
        <v>0</v>
      </c>
      <c r="X39" s="130"/>
      <c r="Y39" s="129" t="s">
        <v>1490</v>
      </c>
      <c r="Z39" s="129"/>
      <c r="AB39" s="367"/>
      <c r="AC39" s="367"/>
    </row>
    <row r="40" spans="6:32" s="126" customFormat="1" ht="24" outlineLevel="2">
      <c r="F40" s="127">
        <v>30</v>
      </c>
      <c r="G40" s="128" t="s">
        <v>172</v>
      </c>
      <c r="H40" s="363" t="s">
        <v>1551</v>
      </c>
      <c r="I40" s="129" t="s">
        <v>1552</v>
      </c>
      <c r="J40" s="130" t="s">
        <v>1924</v>
      </c>
      <c r="K40" s="128" t="s">
        <v>46</v>
      </c>
      <c r="L40" s="364">
        <v>1</v>
      </c>
      <c r="M40" s="365">
        <v>0</v>
      </c>
      <c r="N40" s="364">
        <f t="shared" si="0"/>
        <v>1</v>
      </c>
      <c r="O40" s="365"/>
      <c r="P40" s="366">
        <f t="shared" si="1"/>
        <v>0</v>
      </c>
      <c r="Q40" s="134"/>
      <c r="R40" s="135"/>
      <c r="S40" s="134"/>
      <c r="T40" s="135">
        <f t="shared" si="2"/>
        <v>0</v>
      </c>
      <c r="U40" s="133">
        <v>21</v>
      </c>
      <c r="V40" s="133">
        <f t="shared" si="3"/>
        <v>0</v>
      </c>
      <c r="W40" s="133">
        <f t="shared" si="4"/>
        <v>0</v>
      </c>
      <c r="X40" s="130"/>
      <c r="Y40" s="129" t="s">
        <v>1490</v>
      </c>
      <c r="Z40" s="129"/>
      <c r="AB40" s="367"/>
      <c r="AC40" s="367"/>
    </row>
    <row r="41" spans="6:32" s="126" customFormat="1" ht="12" outlineLevel="2">
      <c r="F41" s="127">
        <v>31</v>
      </c>
      <c r="G41" s="128" t="s">
        <v>172</v>
      </c>
      <c r="H41" s="363" t="s">
        <v>1553</v>
      </c>
      <c r="I41" s="129"/>
      <c r="J41" s="130" t="s">
        <v>1554</v>
      </c>
      <c r="K41" s="128" t="s">
        <v>46</v>
      </c>
      <c r="L41" s="364">
        <v>16</v>
      </c>
      <c r="M41" s="365">
        <v>0</v>
      </c>
      <c r="N41" s="364">
        <f>L41*(1+M41/100)</f>
        <v>16</v>
      </c>
      <c r="O41" s="365"/>
      <c r="P41" s="366">
        <f t="shared" si="1"/>
        <v>0</v>
      </c>
      <c r="Q41" s="134"/>
      <c r="R41" s="135"/>
      <c r="S41" s="134"/>
      <c r="T41" s="135">
        <f>N41*S41</f>
        <v>0</v>
      </c>
      <c r="U41" s="133">
        <v>21</v>
      </c>
      <c r="V41" s="133">
        <f t="shared" si="3"/>
        <v>0</v>
      </c>
      <c r="W41" s="133">
        <f t="shared" si="4"/>
        <v>0</v>
      </c>
      <c r="X41" s="130"/>
      <c r="Y41" s="129" t="s">
        <v>1490</v>
      </c>
      <c r="Z41" s="129"/>
      <c r="AB41" s="367"/>
      <c r="AC41" s="367"/>
    </row>
    <row r="42" spans="6:32" s="136" customFormat="1" ht="12.75" customHeight="1" outlineLevel="2">
      <c r="F42" s="137"/>
      <c r="G42" s="138"/>
      <c r="H42" s="138"/>
      <c r="I42" s="138"/>
      <c r="J42" s="139"/>
      <c r="K42" s="138"/>
      <c r="L42" s="370"/>
      <c r="M42" s="371"/>
      <c r="N42" s="370"/>
      <c r="O42" s="371"/>
      <c r="P42" s="372"/>
      <c r="Q42" s="143"/>
      <c r="R42" s="141"/>
      <c r="S42" s="141"/>
      <c r="T42" s="141"/>
      <c r="U42" s="144" t="s">
        <v>155</v>
      </c>
      <c r="V42" s="141"/>
      <c r="W42" s="141"/>
      <c r="X42" s="141"/>
      <c r="Y42" s="138"/>
      <c r="Z42" s="138"/>
    </row>
    <row r="43" spans="6:32" s="118" customFormat="1" ht="16.5" customHeight="1" outlineLevel="1">
      <c r="F43" s="119"/>
      <c r="G43" s="104"/>
      <c r="H43" s="120"/>
      <c r="I43" s="120"/>
      <c r="J43" s="120" t="s">
        <v>1555</v>
      </c>
      <c r="K43" s="104"/>
      <c r="L43" s="373"/>
      <c r="M43" s="374"/>
      <c r="N43" s="373"/>
      <c r="O43" s="374"/>
      <c r="P43" s="375">
        <f>SUBTOTAL(9,P44:P47)</f>
        <v>0</v>
      </c>
      <c r="Q43" s="123"/>
      <c r="R43" s="88"/>
      <c r="S43" s="122"/>
      <c r="T43" s="88">
        <f>SUBTOTAL(9,T44:T47)</f>
        <v>0</v>
      </c>
      <c r="U43" s="124" t="s">
        <v>155</v>
      </c>
      <c r="V43" s="87">
        <f>SUBTOTAL(9,V44:V47)</f>
        <v>0</v>
      </c>
      <c r="W43" s="87">
        <f>SUBTOTAL(9,W44:W47)</f>
        <v>0</v>
      </c>
      <c r="X43" s="125"/>
      <c r="Y43" s="105"/>
      <c r="Z43" s="105"/>
    </row>
    <row r="44" spans="6:32" s="126" customFormat="1" ht="84" outlineLevel="2">
      <c r="F44" s="127">
        <v>1</v>
      </c>
      <c r="G44" s="128" t="s">
        <v>176</v>
      </c>
      <c r="H44" s="129" t="s">
        <v>1556</v>
      </c>
      <c r="I44" s="129"/>
      <c r="J44" s="130" t="s">
        <v>1557</v>
      </c>
      <c r="K44" s="128" t="s">
        <v>46</v>
      </c>
      <c r="L44" s="364">
        <v>1</v>
      </c>
      <c r="M44" s="365">
        <v>0</v>
      </c>
      <c r="N44" s="364">
        <f>L44*(1+M44/100)</f>
        <v>1</v>
      </c>
      <c r="O44" s="365"/>
      <c r="P44" s="366">
        <f>N44*O44</f>
        <v>0</v>
      </c>
      <c r="Q44" s="134"/>
      <c r="R44" s="135"/>
      <c r="S44" s="134"/>
      <c r="T44" s="135">
        <f>N44*S44</f>
        <v>0</v>
      </c>
      <c r="U44" s="133">
        <v>21</v>
      </c>
      <c r="V44" s="133">
        <f>P44*(U44/100)</f>
        <v>0</v>
      </c>
      <c r="W44" s="133">
        <f>P44+V44</f>
        <v>0</v>
      </c>
      <c r="X44" s="130"/>
      <c r="Y44" s="129" t="s">
        <v>1490</v>
      </c>
      <c r="Z44" s="129"/>
      <c r="AB44" s="367"/>
      <c r="AE44" s="376"/>
      <c r="AF44" s="376"/>
    </row>
    <row r="45" spans="6:32" s="126" customFormat="1" ht="12" outlineLevel="2">
      <c r="F45" s="127">
        <v>2</v>
      </c>
      <c r="G45" s="128" t="s">
        <v>176</v>
      </c>
      <c r="H45" s="129" t="s">
        <v>1558</v>
      </c>
      <c r="I45" s="129"/>
      <c r="J45" s="130" t="s">
        <v>1559</v>
      </c>
      <c r="K45" s="128" t="s">
        <v>1922</v>
      </c>
      <c r="L45" s="364">
        <v>40</v>
      </c>
      <c r="M45" s="365">
        <v>0</v>
      </c>
      <c r="N45" s="364">
        <f>L45*(1+M45/100)</f>
        <v>40</v>
      </c>
      <c r="O45" s="365"/>
      <c r="P45" s="366">
        <f>N45*O45</f>
        <v>0</v>
      </c>
      <c r="Q45" s="134"/>
      <c r="R45" s="135"/>
      <c r="S45" s="134"/>
      <c r="T45" s="135"/>
      <c r="U45" s="133">
        <v>21</v>
      </c>
      <c r="V45" s="133">
        <f>P45*(U45/100)</f>
        <v>0</v>
      </c>
      <c r="W45" s="133">
        <f>P45+V45</f>
        <v>0</v>
      </c>
      <c r="X45" s="130"/>
      <c r="Y45" s="129" t="s">
        <v>1490</v>
      </c>
      <c r="Z45" s="129"/>
      <c r="AB45" s="367"/>
      <c r="AC45" s="367"/>
    </row>
    <row r="46" spans="6:32" s="126" customFormat="1" ht="12" outlineLevel="2">
      <c r="F46" s="127" t="s">
        <v>1560</v>
      </c>
      <c r="G46" s="128" t="s">
        <v>176</v>
      </c>
      <c r="H46" s="129" t="s">
        <v>1561</v>
      </c>
      <c r="I46" s="129"/>
      <c r="J46" s="130" t="s">
        <v>1562</v>
      </c>
      <c r="K46" s="128" t="s">
        <v>46</v>
      </c>
      <c r="L46" s="364">
        <v>1</v>
      </c>
      <c r="M46" s="365">
        <v>0</v>
      </c>
      <c r="N46" s="364">
        <f>L46*(1+M46/100)</f>
        <v>1</v>
      </c>
      <c r="O46" s="365"/>
      <c r="P46" s="366">
        <f>N46*O46</f>
        <v>0</v>
      </c>
      <c r="Q46" s="134"/>
      <c r="R46" s="135"/>
      <c r="S46" s="134"/>
      <c r="T46" s="135"/>
      <c r="U46" s="133">
        <v>21</v>
      </c>
      <c r="V46" s="133">
        <f>P46*(U46/100)</f>
        <v>0</v>
      </c>
      <c r="W46" s="133">
        <f>P46+V46</f>
        <v>0</v>
      </c>
      <c r="X46" s="130"/>
      <c r="Y46" s="129" t="s">
        <v>1490</v>
      </c>
      <c r="Z46" s="129"/>
      <c r="AB46" s="367"/>
      <c r="AC46" s="367"/>
    </row>
    <row r="47" spans="6:32" s="136" customFormat="1" ht="12.75" customHeight="1" outlineLevel="2">
      <c r="F47" s="137"/>
      <c r="G47" s="138"/>
      <c r="H47" s="138"/>
      <c r="I47" s="138"/>
      <c r="J47" s="139"/>
      <c r="K47" s="138"/>
      <c r="L47" s="370"/>
      <c r="M47" s="371"/>
      <c r="N47" s="370"/>
      <c r="O47" s="371"/>
      <c r="P47" s="372"/>
      <c r="Q47" s="143"/>
      <c r="R47" s="141"/>
      <c r="S47" s="141"/>
      <c r="T47" s="141"/>
      <c r="U47" s="144" t="s">
        <v>155</v>
      </c>
      <c r="V47" s="141"/>
      <c r="W47" s="141"/>
      <c r="X47" s="141"/>
      <c r="Y47" s="138"/>
      <c r="Z47" s="138"/>
    </row>
    <row r="48" spans="6:32" s="118" customFormat="1" ht="16.5" customHeight="1" outlineLevel="1">
      <c r="F48" s="119"/>
      <c r="G48" s="104"/>
      <c r="H48" s="120"/>
      <c r="I48" s="120"/>
      <c r="J48" s="120" t="s">
        <v>1563</v>
      </c>
      <c r="K48" s="104"/>
      <c r="L48" s="373"/>
      <c r="M48" s="374"/>
      <c r="N48" s="373"/>
      <c r="O48" s="374"/>
      <c r="P48" s="375">
        <f>SUBTOTAL(9,P49:P50)</f>
        <v>0</v>
      </c>
      <c r="Q48" s="123"/>
      <c r="R48" s="88"/>
      <c r="S48" s="122"/>
      <c r="T48" s="88">
        <f>SUBTOTAL(9,T49:T50)</f>
        <v>0</v>
      </c>
      <c r="U48" s="124" t="s">
        <v>155</v>
      </c>
      <c r="V48" s="87">
        <f>SUBTOTAL(9,V49:V50)</f>
        <v>0</v>
      </c>
      <c r="W48" s="87">
        <f>SUBTOTAL(9,W49:W50)</f>
        <v>0</v>
      </c>
      <c r="X48" s="125"/>
      <c r="Y48" s="105"/>
      <c r="Z48" s="105"/>
    </row>
    <row r="49" spans="6:29" s="126" customFormat="1" ht="312" outlineLevel="2">
      <c r="F49" s="127">
        <v>1</v>
      </c>
      <c r="G49" s="128" t="s">
        <v>176</v>
      </c>
      <c r="H49" s="129" t="s">
        <v>1564</v>
      </c>
      <c r="I49" s="129"/>
      <c r="J49" s="130" t="s">
        <v>1565</v>
      </c>
      <c r="K49" s="128" t="s">
        <v>46</v>
      </c>
      <c r="L49" s="364">
        <v>1</v>
      </c>
      <c r="M49" s="365">
        <v>0</v>
      </c>
      <c r="N49" s="364">
        <f>L49*(1+M49/100)</f>
        <v>1</v>
      </c>
      <c r="O49" s="365"/>
      <c r="P49" s="366">
        <f>N49*O49</f>
        <v>0</v>
      </c>
      <c r="Q49" s="134"/>
      <c r="R49" s="135"/>
      <c r="S49" s="134"/>
      <c r="T49" s="135">
        <f>N49*S49</f>
        <v>0</v>
      </c>
      <c r="U49" s="133">
        <v>21</v>
      </c>
      <c r="V49" s="133">
        <f>P49*(U49/100)</f>
        <v>0</v>
      </c>
      <c r="W49" s="133">
        <f>P49+V49</f>
        <v>0</v>
      </c>
      <c r="X49" s="130"/>
      <c r="Y49" s="129" t="s">
        <v>1490</v>
      </c>
      <c r="Z49" s="129"/>
      <c r="AB49" s="367"/>
      <c r="AC49" s="367"/>
    </row>
    <row r="50" spans="6:29" s="126" customFormat="1" ht="12" outlineLevel="2">
      <c r="F50" s="127" t="s">
        <v>1566</v>
      </c>
      <c r="G50" s="128" t="s">
        <v>172</v>
      </c>
      <c r="H50" s="129" t="s">
        <v>1567</v>
      </c>
      <c r="I50" s="129"/>
      <c r="J50" s="130" t="s">
        <v>1568</v>
      </c>
      <c r="K50" s="128" t="s">
        <v>46</v>
      </c>
      <c r="L50" s="364">
        <v>1</v>
      </c>
      <c r="M50" s="365">
        <v>0</v>
      </c>
      <c r="N50" s="364">
        <f>L50*(1+M50/100)</f>
        <v>1</v>
      </c>
      <c r="O50" s="365"/>
      <c r="P50" s="366">
        <f>N50*O50</f>
        <v>0</v>
      </c>
      <c r="Q50" s="134"/>
      <c r="R50" s="135"/>
      <c r="S50" s="134"/>
      <c r="T50" s="135">
        <f>N50*S50</f>
        <v>0</v>
      </c>
      <c r="U50" s="133">
        <v>21</v>
      </c>
      <c r="V50" s="133">
        <f>P50*(U50/100)</f>
        <v>0</v>
      </c>
      <c r="W50" s="133">
        <f>P50+V50</f>
        <v>0</v>
      </c>
      <c r="X50" s="130"/>
      <c r="Y50" s="129" t="s">
        <v>1490</v>
      </c>
      <c r="Z50" s="129"/>
    </row>
    <row r="51" spans="6:29" s="136" customFormat="1" ht="12.75" customHeight="1" outlineLevel="2">
      <c r="F51" s="137"/>
      <c r="G51" s="138"/>
      <c r="H51" s="138"/>
      <c r="I51" s="138"/>
      <c r="J51" s="139"/>
      <c r="K51" s="138"/>
      <c r="L51" s="370"/>
      <c r="M51" s="371"/>
      <c r="N51" s="370"/>
      <c r="O51" s="371"/>
      <c r="P51" s="372"/>
      <c r="Q51" s="143"/>
      <c r="R51" s="141"/>
      <c r="S51" s="141"/>
      <c r="T51" s="141"/>
      <c r="U51" s="144"/>
      <c r="V51" s="141"/>
      <c r="W51" s="141"/>
      <c r="X51" s="141"/>
      <c r="Y51" s="138"/>
      <c r="Z51" s="138"/>
    </row>
    <row r="52" spans="6:29" s="118" customFormat="1" ht="16.5" customHeight="1" outlineLevel="1">
      <c r="F52" s="119"/>
      <c r="G52" s="104"/>
      <c r="H52" s="120"/>
      <c r="I52" s="120"/>
      <c r="J52" s="120" t="s">
        <v>1569</v>
      </c>
      <c r="K52" s="104"/>
      <c r="L52" s="373"/>
      <c r="M52" s="374"/>
      <c r="N52" s="373"/>
      <c r="O52" s="374"/>
      <c r="P52" s="375">
        <f>SUBTOTAL(9,P53:P62)</f>
        <v>0</v>
      </c>
      <c r="Q52" s="123"/>
      <c r="R52" s="88"/>
      <c r="S52" s="122"/>
      <c r="T52" s="88">
        <f>SUBTOTAL(9,T53:T60)</f>
        <v>0</v>
      </c>
      <c r="U52" s="124" t="s">
        <v>155</v>
      </c>
      <c r="V52" s="87">
        <f>SUBTOTAL(9,V53:V62)</f>
        <v>0</v>
      </c>
      <c r="W52" s="87">
        <f>SUBTOTAL(9,W53:W62)</f>
        <v>0</v>
      </c>
      <c r="X52" s="125"/>
      <c r="Y52" s="105"/>
      <c r="Z52" s="105"/>
    </row>
    <row r="53" spans="6:29" s="126" customFormat="1" ht="12" outlineLevel="2">
      <c r="F53" s="127">
        <v>1</v>
      </c>
      <c r="G53" s="128" t="s">
        <v>176</v>
      </c>
      <c r="H53" s="129" t="s">
        <v>1570</v>
      </c>
      <c r="I53" s="129" t="s">
        <v>1571</v>
      </c>
      <c r="J53" s="130" t="s">
        <v>1572</v>
      </c>
      <c r="K53" s="128" t="s">
        <v>46</v>
      </c>
      <c r="L53" s="364">
        <v>2</v>
      </c>
      <c r="M53" s="365">
        <v>0</v>
      </c>
      <c r="N53" s="364">
        <f t="shared" ref="N53:N62" si="6">L53*(1+M53/100)</f>
        <v>2</v>
      </c>
      <c r="O53" s="365"/>
      <c r="P53" s="366">
        <f>N53*O53</f>
        <v>0</v>
      </c>
      <c r="Q53" s="134"/>
      <c r="R53" s="135"/>
      <c r="S53" s="134"/>
      <c r="T53" s="135">
        <f>N53*S53</f>
        <v>0</v>
      </c>
      <c r="U53" s="133">
        <v>21</v>
      </c>
      <c r="V53" s="133">
        <f t="shared" ref="V53:V62" si="7">P53*(U53/100)</f>
        <v>0</v>
      </c>
      <c r="W53" s="133">
        <f t="shared" ref="W53:W62" si="8">P53+V53</f>
        <v>0</v>
      </c>
      <c r="X53" s="130"/>
      <c r="Y53" s="129" t="s">
        <v>1490</v>
      </c>
      <c r="Z53" s="129"/>
      <c r="AB53" s="367"/>
      <c r="AC53" s="367"/>
    </row>
    <row r="54" spans="6:29" s="126" customFormat="1" ht="24" outlineLevel="2">
      <c r="F54" s="127">
        <v>2</v>
      </c>
      <c r="G54" s="128" t="s">
        <v>176</v>
      </c>
      <c r="H54" s="129" t="s">
        <v>1573</v>
      </c>
      <c r="I54" s="129" t="s">
        <v>1574</v>
      </c>
      <c r="J54" s="130" t="s">
        <v>1575</v>
      </c>
      <c r="K54" s="128" t="s">
        <v>46</v>
      </c>
      <c r="L54" s="364">
        <v>1</v>
      </c>
      <c r="M54" s="365">
        <v>0</v>
      </c>
      <c r="N54" s="364">
        <f t="shared" si="6"/>
        <v>1</v>
      </c>
      <c r="O54" s="365"/>
      <c r="P54" s="366">
        <f t="shared" ref="P54:P62" si="9">N54*O54</f>
        <v>0</v>
      </c>
      <c r="Q54" s="134"/>
      <c r="R54" s="135"/>
      <c r="S54" s="134"/>
      <c r="T54" s="135">
        <f>N54*S54</f>
        <v>0</v>
      </c>
      <c r="U54" s="133">
        <v>21</v>
      </c>
      <c r="V54" s="133">
        <f t="shared" si="7"/>
        <v>0</v>
      </c>
      <c r="W54" s="133">
        <f t="shared" si="8"/>
        <v>0</v>
      </c>
      <c r="X54" s="130"/>
      <c r="Y54" s="129" t="s">
        <v>1490</v>
      </c>
      <c r="Z54" s="129"/>
      <c r="AB54" s="367"/>
      <c r="AC54" s="367"/>
    </row>
    <row r="55" spans="6:29" s="126" customFormat="1" ht="24" outlineLevel="2">
      <c r="F55" s="127">
        <v>3</v>
      </c>
      <c r="G55" s="128" t="s">
        <v>176</v>
      </c>
      <c r="H55" s="129" t="s">
        <v>1576</v>
      </c>
      <c r="I55" s="129" t="s">
        <v>1577</v>
      </c>
      <c r="J55" s="130" t="s">
        <v>1578</v>
      </c>
      <c r="K55" s="128" t="s">
        <v>46</v>
      </c>
      <c r="L55" s="364">
        <v>2</v>
      </c>
      <c r="M55" s="365">
        <v>0</v>
      </c>
      <c r="N55" s="364">
        <f t="shared" si="6"/>
        <v>2</v>
      </c>
      <c r="O55" s="365"/>
      <c r="P55" s="366">
        <f t="shared" si="9"/>
        <v>0</v>
      </c>
      <c r="Q55" s="134"/>
      <c r="R55" s="135"/>
      <c r="S55" s="134"/>
      <c r="T55" s="135">
        <f>N55*S55</f>
        <v>0</v>
      </c>
      <c r="U55" s="133">
        <v>21</v>
      </c>
      <c r="V55" s="133">
        <f t="shared" si="7"/>
        <v>0</v>
      </c>
      <c r="W55" s="133">
        <f t="shared" si="8"/>
        <v>0</v>
      </c>
      <c r="X55" s="130"/>
      <c r="Y55" s="129" t="s">
        <v>1490</v>
      </c>
      <c r="Z55" s="129"/>
      <c r="AB55" s="367"/>
      <c r="AC55" s="367"/>
    </row>
    <row r="56" spans="6:29" s="126" customFormat="1" ht="12" outlineLevel="2">
      <c r="F56" s="127">
        <v>4</v>
      </c>
      <c r="G56" s="128" t="s">
        <v>176</v>
      </c>
      <c r="H56" s="129" t="s">
        <v>1579</v>
      </c>
      <c r="I56" s="129" t="s">
        <v>1577</v>
      </c>
      <c r="J56" s="377" t="s">
        <v>1580</v>
      </c>
      <c r="K56" s="128" t="s">
        <v>46</v>
      </c>
      <c r="L56" s="364">
        <v>4</v>
      </c>
      <c r="M56" s="365">
        <v>0</v>
      </c>
      <c r="N56" s="364">
        <f t="shared" si="6"/>
        <v>4</v>
      </c>
      <c r="O56" s="365"/>
      <c r="P56" s="366">
        <f t="shared" si="9"/>
        <v>0</v>
      </c>
      <c r="Q56" s="134"/>
      <c r="R56" s="135"/>
      <c r="S56" s="134"/>
      <c r="T56" s="135"/>
      <c r="U56" s="133">
        <v>21</v>
      </c>
      <c r="V56" s="133">
        <f t="shared" si="7"/>
        <v>0</v>
      </c>
      <c r="W56" s="133">
        <f t="shared" si="8"/>
        <v>0</v>
      </c>
      <c r="X56" s="130"/>
      <c r="Y56" s="129" t="s">
        <v>1490</v>
      </c>
      <c r="Z56" s="129"/>
      <c r="AB56" s="367"/>
      <c r="AC56" s="367"/>
    </row>
    <row r="57" spans="6:29" s="126" customFormat="1" ht="12" outlineLevel="2">
      <c r="F57" s="127">
        <v>5</v>
      </c>
      <c r="G57" s="128" t="s">
        <v>176</v>
      </c>
      <c r="H57" s="129" t="s">
        <v>1581</v>
      </c>
      <c r="I57" s="129" t="s">
        <v>1582</v>
      </c>
      <c r="J57" s="130" t="s">
        <v>1583</v>
      </c>
      <c r="K57" s="128" t="s">
        <v>46</v>
      </c>
      <c r="L57" s="364">
        <v>2</v>
      </c>
      <c r="M57" s="365">
        <v>0</v>
      </c>
      <c r="N57" s="364">
        <f t="shared" si="6"/>
        <v>2</v>
      </c>
      <c r="O57" s="365"/>
      <c r="P57" s="366">
        <f t="shared" si="9"/>
        <v>0</v>
      </c>
      <c r="Q57" s="134"/>
      <c r="R57" s="135"/>
      <c r="S57" s="134"/>
      <c r="T57" s="135">
        <f>N57*S57</f>
        <v>0</v>
      </c>
      <c r="U57" s="133">
        <v>21</v>
      </c>
      <c r="V57" s="133">
        <f t="shared" si="7"/>
        <v>0</v>
      </c>
      <c r="W57" s="133">
        <f t="shared" si="8"/>
        <v>0</v>
      </c>
      <c r="X57" s="130"/>
      <c r="Y57" s="129" t="s">
        <v>1490</v>
      </c>
      <c r="Z57" s="129"/>
      <c r="AB57" s="367"/>
      <c r="AC57" s="367"/>
    </row>
    <row r="58" spans="6:29" s="126" customFormat="1" ht="24" outlineLevel="2">
      <c r="F58" s="127">
        <v>6</v>
      </c>
      <c r="G58" s="128" t="s">
        <v>176</v>
      </c>
      <c r="H58" s="129" t="s">
        <v>1584</v>
      </c>
      <c r="I58" s="129" t="s">
        <v>1585</v>
      </c>
      <c r="J58" s="130" t="s">
        <v>1586</v>
      </c>
      <c r="K58" s="128" t="s">
        <v>46</v>
      </c>
      <c r="L58" s="364">
        <v>1</v>
      </c>
      <c r="M58" s="365">
        <v>0</v>
      </c>
      <c r="N58" s="364">
        <f t="shared" si="6"/>
        <v>1</v>
      </c>
      <c r="O58" s="365"/>
      <c r="P58" s="366">
        <f t="shared" si="9"/>
        <v>0</v>
      </c>
      <c r="Q58" s="134"/>
      <c r="R58" s="135"/>
      <c r="S58" s="134"/>
      <c r="T58" s="135">
        <f>N58*S58</f>
        <v>0</v>
      </c>
      <c r="U58" s="133">
        <v>21</v>
      </c>
      <c r="V58" s="133">
        <f t="shared" si="7"/>
        <v>0</v>
      </c>
      <c r="W58" s="133">
        <f t="shared" si="8"/>
        <v>0</v>
      </c>
      <c r="X58" s="130"/>
      <c r="Y58" s="129" t="s">
        <v>1490</v>
      </c>
      <c r="Z58" s="129"/>
      <c r="AB58" s="367"/>
      <c r="AC58" s="367"/>
    </row>
    <row r="59" spans="6:29" s="126" customFormat="1" ht="24" outlineLevel="2">
      <c r="F59" s="127">
        <v>7</v>
      </c>
      <c r="G59" s="128" t="s">
        <v>176</v>
      </c>
      <c r="H59" s="129" t="s">
        <v>1587</v>
      </c>
      <c r="I59" s="129"/>
      <c r="J59" s="130" t="s">
        <v>1588</v>
      </c>
      <c r="K59" s="128" t="s">
        <v>46</v>
      </c>
      <c r="L59" s="364">
        <v>1</v>
      </c>
      <c r="M59" s="365">
        <v>0</v>
      </c>
      <c r="N59" s="364">
        <f t="shared" si="6"/>
        <v>1</v>
      </c>
      <c r="O59" s="365"/>
      <c r="P59" s="366">
        <f t="shared" si="9"/>
        <v>0</v>
      </c>
      <c r="Q59" s="134"/>
      <c r="R59" s="135"/>
      <c r="S59" s="134"/>
      <c r="T59" s="135"/>
      <c r="U59" s="133">
        <v>21</v>
      </c>
      <c r="V59" s="133">
        <f t="shared" si="7"/>
        <v>0</v>
      </c>
      <c r="W59" s="133">
        <f t="shared" si="8"/>
        <v>0</v>
      </c>
      <c r="X59" s="130"/>
      <c r="Y59" s="129" t="s">
        <v>1490</v>
      </c>
      <c r="Z59" s="129"/>
      <c r="AB59" s="367"/>
      <c r="AC59" s="367"/>
    </row>
    <row r="60" spans="6:29" s="126" customFormat="1" ht="12" outlineLevel="2">
      <c r="F60" s="127">
        <v>8</v>
      </c>
      <c r="G60" s="128" t="s">
        <v>172</v>
      </c>
      <c r="H60" s="129" t="s">
        <v>1589</v>
      </c>
      <c r="I60" s="129"/>
      <c r="J60" s="130" t="s">
        <v>1554</v>
      </c>
      <c r="K60" s="128" t="s">
        <v>46</v>
      </c>
      <c r="L60" s="364">
        <v>13</v>
      </c>
      <c r="M60" s="365">
        <v>0</v>
      </c>
      <c r="N60" s="364">
        <f t="shared" si="6"/>
        <v>13</v>
      </c>
      <c r="O60" s="365"/>
      <c r="P60" s="366">
        <f t="shared" si="9"/>
        <v>0</v>
      </c>
      <c r="Q60" s="134"/>
      <c r="R60" s="135"/>
      <c r="S60" s="134"/>
      <c r="T60" s="135"/>
      <c r="U60" s="133">
        <v>21</v>
      </c>
      <c r="V60" s="133">
        <f t="shared" si="7"/>
        <v>0</v>
      </c>
      <c r="W60" s="133">
        <f t="shared" si="8"/>
        <v>0</v>
      </c>
      <c r="X60" s="130"/>
      <c r="Y60" s="129" t="s">
        <v>1490</v>
      </c>
      <c r="Z60" s="129"/>
      <c r="AB60" s="367"/>
      <c r="AC60" s="367"/>
    </row>
    <row r="61" spans="6:29" s="126" customFormat="1" ht="12" outlineLevel="2">
      <c r="F61" s="127" t="s">
        <v>1590</v>
      </c>
      <c r="G61" s="128" t="s">
        <v>176</v>
      </c>
      <c r="H61" s="129" t="s">
        <v>1591</v>
      </c>
      <c r="I61" s="129"/>
      <c r="J61" s="130" t="s">
        <v>1592</v>
      </c>
      <c r="K61" s="128" t="s">
        <v>46</v>
      </c>
      <c r="L61" s="364">
        <v>1</v>
      </c>
      <c r="M61" s="365">
        <v>0</v>
      </c>
      <c r="N61" s="364">
        <f t="shared" si="6"/>
        <v>1</v>
      </c>
      <c r="O61" s="365"/>
      <c r="P61" s="366">
        <f t="shared" si="9"/>
        <v>0</v>
      </c>
      <c r="Q61" s="134"/>
      <c r="R61" s="135"/>
      <c r="S61" s="134"/>
      <c r="T61" s="135"/>
      <c r="U61" s="133">
        <v>21</v>
      </c>
      <c r="V61" s="133">
        <f t="shared" si="7"/>
        <v>0</v>
      </c>
      <c r="W61" s="133">
        <f t="shared" si="8"/>
        <v>0</v>
      </c>
      <c r="X61" s="130"/>
      <c r="Y61" s="129" t="s">
        <v>1490</v>
      </c>
      <c r="Z61" s="129"/>
      <c r="AB61" s="367"/>
      <c r="AC61" s="367"/>
    </row>
    <row r="62" spans="6:29" s="126" customFormat="1" ht="12" outlineLevel="2">
      <c r="F62" s="127" t="s">
        <v>1593</v>
      </c>
      <c r="G62" s="128" t="s">
        <v>172</v>
      </c>
      <c r="H62" s="129" t="s">
        <v>1594</v>
      </c>
      <c r="I62" s="129"/>
      <c r="J62" s="130" t="s">
        <v>1595</v>
      </c>
      <c r="K62" s="128" t="s">
        <v>55</v>
      </c>
      <c r="L62" s="364">
        <v>6</v>
      </c>
      <c r="M62" s="365">
        <v>0</v>
      </c>
      <c r="N62" s="364">
        <f t="shared" si="6"/>
        <v>6</v>
      </c>
      <c r="O62" s="365"/>
      <c r="P62" s="366">
        <f t="shared" si="9"/>
        <v>0</v>
      </c>
      <c r="Q62" s="134"/>
      <c r="R62" s="135"/>
      <c r="S62" s="134"/>
      <c r="T62" s="135"/>
      <c r="U62" s="133">
        <v>21</v>
      </c>
      <c r="V62" s="133">
        <f t="shared" si="7"/>
        <v>0</v>
      </c>
      <c r="W62" s="133">
        <f t="shared" si="8"/>
        <v>0</v>
      </c>
      <c r="X62" s="130"/>
      <c r="Y62" s="129" t="s">
        <v>1490</v>
      </c>
      <c r="Z62" s="129"/>
      <c r="AB62" s="367"/>
      <c r="AC62" s="367"/>
    </row>
    <row r="63" spans="6:29" s="136" customFormat="1" ht="12.75" customHeight="1" outlineLevel="2">
      <c r="F63" s="137"/>
      <c r="G63" s="138"/>
      <c r="H63" s="138"/>
      <c r="I63" s="138"/>
      <c r="J63" s="139"/>
      <c r="K63" s="138"/>
      <c r="L63" s="370"/>
      <c r="M63" s="371"/>
      <c r="N63" s="370"/>
      <c r="O63" s="371"/>
      <c r="P63" s="372"/>
      <c r="Q63" s="143"/>
      <c r="R63" s="141"/>
      <c r="S63" s="141"/>
      <c r="T63" s="141"/>
      <c r="U63" s="144"/>
      <c r="V63" s="141"/>
      <c r="W63" s="141"/>
      <c r="X63" s="141"/>
      <c r="Y63" s="138"/>
      <c r="Z63" s="138"/>
    </row>
    <row r="64" spans="6:29" s="118" customFormat="1" ht="16.5" customHeight="1" outlineLevel="1">
      <c r="F64" s="119"/>
      <c r="G64" s="104"/>
      <c r="H64" s="120"/>
      <c r="I64" s="120"/>
      <c r="J64" s="120" t="s">
        <v>1596</v>
      </c>
      <c r="K64" s="104"/>
      <c r="L64" s="373"/>
      <c r="M64" s="374"/>
      <c r="N64" s="373"/>
      <c r="O64" s="374"/>
      <c r="P64" s="375">
        <f>SUBTOTAL(9,P65:P82)</f>
        <v>0</v>
      </c>
      <c r="Q64" s="123"/>
      <c r="R64" s="88"/>
      <c r="S64" s="122"/>
      <c r="T64" s="88">
        <f>SUBTOTAL(9,T88:T97)</f>
        <v>0</v>
      </c>
      <c r="U64" s="124" t="s">
        <v>155</v>
      </c>
      <c r="V64" s="87">
        <f>SUBTOTAL(9,V65:V82)</f>
        <v>0</v>
      </c>
      <c r="W64" s="87">
        <f>SUBTOTAL(9,W65:W82)</f>
        <v>0</v>
      </c>
      <c r="X64" s="125"/>
      <c r="Y64" s="105"/>
      <c r="Z64" s="105"/>
    </row>
    <row r="65" spans="6:29" s="126" customFormat="1" ht="36" outlineLevel="2">
      <c r="F65" s="127">
        <v>1</v>
      </c>
      <c r="G65" s="128" t="s">
        <v>176</v>
      </c>
      <c r="H65" s="129" t="s">
        <v>1597</v>
      </c>
      <c r="I65" s="129"/>
      <c r="J65" s="130" t="s">
        <v>1598</v>
      </c>
      <c r="K65" s="128" t="s">
        <v>49</v>
      </c>
      <c r="L65" s="364">
        <v>76</v>
      </c>
      <c r="M65" s="365">
        <v>0</v>
      </c>
      <c r="N65" s="364">
        <f>L65*(1+M65/100)</f>
        <v>76</v>
      </c>
      <c r="O65" s="365"/>
      <c r="P65" s="366">
        <f t="shared" ref="P65:P82" si="10">N65*O65</f>
        <v>0</v>
      </c>
      <c r="Q65" s="134"/>
      <c r="R65" s="135"/>
      <c r="S65" s="134"/>
      <c r="T65" s="135">
        <f>N65*S65</f>
        <v>0</v>
      </c>
      <c r="U65" s="133">
        <v>21</v>
      </c>
      <c r="V65" s="133">
        <f>P65*(U65/100)</f>
        <v>0</v>
      </c>
      <c r="W65" s="133">
        <f>P65+V65</f>
        <v>0</v>
      </c>
      <c r="X65" s="130"/>
      <c r="Y65" s="129" t="s">
        <v>1490</v>
      </c>
      <c r="Z65" s="129"/>
      <c r="AB65" s="367"/>
      <c r="AC65" s="367"/>
    </row>
    <row r="66" spans="6:29" s="126" customFormat="1" ht="12" outlineLevel="2">
      <c r="F66" s="127"/>
      <c r="G66" s="128"/>
      <c r="H66" s="129"/>
      <c r="I66" s="129"/>
      <c r="J66" s="378" t="s">
        <v>1599</v>
      </c>
      <c r="K66" s="128"/>
      <c r="L66" s="364"/>
      <c r="M66" s="365"/>
      <c r="N66" s="364"/>
      <c r="O66" s="365"/>
      <c r="P66" s="366"/>
      <c r="Q66" s="134"/>
      <c r="R66" s="135"/>
      <c r="S66" s="134"/>
      <c r="T66" s="135"/>
      <c r="U66" s="133"/>
      <c r="V66" s="133"/>
      <c r="W66" s="133"/>
      <c r="X66" s="130"/>
      <c r="Y66" s="129" t="s">
        <v>1490</v>
      </c>
      <c r="Z66" s="129"/>
    </row>
    <row r="67" spans="6:29" s="126" customFormat="1" ht="36" outlineLevel="2">
      <c r="F67" s="127" t="s">
        <v>1566</v>
      </c>
      <c r="G67" s="128" t="s">
        <v>176</v>
      </c>
      <c r="H67" s="129" t="s">
        <v>1600</v>
      </c>
      <c r="I67" s="129"/>
      <c r="J67" s="130" t="s">
        <v>1601</v>
      </c>
      <c r="K67" s="128" t="s">
        <v>49</v>
      </c>
      <c r="L67" s="364">
        <v>60</v>
      </c>
      <c r="M67" s="365">
        <v>0</v>
      </c>
      <c r="N67" s="364">
        <f>L67*(1+M67/100)</f>
        <v>60</v>
      </c>
      <c r="O67" s="365"/>
      <c r="P67" s="366">
        <f t="shared" si="10"/>
        <v>0</v>
      </c>
      <c r="Q67" s="134"/>
      <c r="R67" s="135"/>
      <c r="S67" s="134"/>
      <c r="T67" s="135">
        <f>N67*S67</f>
        <v>0</v>
      </c>
      <c r="U67" s="133">
        <v>21</v>
      </c>
      <c r="V67" s="133">
        <f>P67*(U67/100)</f>
        <v>0</v>
      </c>
      <c r="W67" s="133">
        <f>P67+V67</f>
        <v>0</v>
      </c>
      <c r="X67" s="130"/>
      <c r="Y67" s="129" t="s">
        <v>1490</v>
      </c>
      <c r="Z67" s="129"/>
      <c r="AB67" s="367"/>
      <c r="AC67" s="367"/>
    </row>
    <row r="68" spans="6:29" s="126" customFormat="1" ht="12" outlineLevel="2">
      <c r="F68" s="127"/>
      <c r="G68" s="128"/>
      <c r="H68" s="129"/>
      <c r="I68" s="129"/>
      <c r="J68" s="378" t="s">
        <v>1602</v>
      </c>
      <c r="K68" s="128"/>
      <c r="L68" s="364"/>
      <c r="M68" s="365"/>
      <c r="N68" s="364"/>
      <c r="O68" s="365"/>
      <c r="P68" s="366"/>
      <c r="Q68" s="134"/>
      <c r="R68" s="135"/>
      <c r="S68" s="134"/>
      <c r="T68" s="135"/>
      <c r="U68" s="133"/>
      <c r="V68" s="133"/>
      <c r="W68" s="133"/>
      <c r="X68" s="130"/>
      <c r="Y68" s="129" t="s">
        <v>1490</v>
      </c>
      <c r="Z68" s="129"/>
    </row>
    <row r="69" spans="6:29" s="126" customFormat="1" ht="36" outlineLevel="2">
      <c r="F69" s="127" t="s">
        <v>1560</v>
      </c>
      <c r="G69" s="128" t="s">
        <v>176</v>
      </c>
      <c r="H69" s="129" t="s">
        <v>1603</v>
      </c>
      <c r="I69" s="129"/>
      <c r="J69" s="130" t="s">
        <v>1604</v>
      </c>
      <c r="K69" s="128" t="s">
        <v>49</v>
      </c>
      <c r="L69" s="364">
        <v>20</v>
      </c>
      <c r="M69" s="365">
        <v>0</v>
      </c>
      <c r="N69" s="364">
        <f>L69*(1+M69/100)</f>
        <v>20</v>
      </c>
      <c r="O69" s="365"/>
      <c r="P69" s="366">
        <f t="shared" si="10"/>
        <v>0</v>
      </c>
      <c r="Q69" s="134"/>
      <c r="R69" s="135"/>
      <c r="S69" s="134"/>
      <c r="T69" s="135"/>
      <c r="U69" s="133">
        <v>21</v>
      </c>
      <c r="V69" s="133">
        <f>P69*(U69/100)</f>
        <v>0</v>
      </c>
      <c r="W69" s="133">
        <f>P69+V69</f>
        <v>0</v>
      </c>
      <c r="X69" s="130"/>
      <c r="Y69" s="129" t="s">
        <v>1490</v>
      </c>
      <c r="Z69" s="129"/>
      <c r="AB69" s="367"/>
      <c r="AC69" s="367"/>
    </row>
    <row r="70" spans="6:29" s="126" customFormat="1" ht="12" outlineLevel="2">
      <c r="F70" s="127"/>
      <c r="G70" s="128"/>
      <c r="H70" s="129"/>
      <c r="I70" s="129"/>
      <c r="J70" s="378" t="s">
        <v>1605</v>
      </c>
      <c r="K70" s="128"/>
      <c r="L70" s="364"/>
      <c r="M70" s="365"/>
      <c r="N70" s="364"/>
      <c r="O70" s="365"/>
      <c r="P70" s="366"/>
      <c r="Q70" s="134"/>
      <c r="R70" s="135"/>
      <c r="S70" s="134"/>
      <c r="T70" s="135"/>
      <c r="U70" s="133"/>
      <c r="V70" s="133"/>
      <c r="W70" s="133"/>
      <c r="X70" s="130"/>
      <c r="Y70" s="129" t="s">
        <v>1490</v>
      </c>
      <c r="Z70" s="129"/>
    </row>
    <row r="71" spans="6:29" s="126" customFormat="1" ht="36" outlineLevel="2">
      <c r="F71" s="127" t="s">
        <v>1606</v>
      </c>
      <c r="G71" s="128" t="s">
        <v>176</v>
      </c>
      <c r="H71" s="129" t="s">
        <v>1607</v>
      </c>
      <c r="I71" s="129"/>
      <c r="J71" s="130" t="s">
        <v>1608</v>
      </c>
      <c r="K71" s="128" t="s">
        <v>49</v>
      </c>
      <c r="L71" s="364">
        <v>10</v>
      </c>
      <c r="M71" s="365">
        <v>0</v>
      </c>
      <c r="N71" s="364">
        <f>L71*(1+M71/100)</f>
        <v>10</v>
      </c>
      <c r="O71" s="365"/>
      <c r="P71" s="366">
        <f t="shared" si="10"/>
        <v>0</v>
      </c>
      <c r="Q71" s="134"/>
      <c r="R71" s="135"/>
      <c r="S71" s="134"/>
      <c r="T71" s="135"/>
      <c r="U71" s="133">
        <v>21</v>
      </c>
      <c r="V71" s="133">
        <f>P71*(U71/100)</f>
        <v>0</v>
      </c>
      <c r="W71" s="133">
        <f>P71+V71</f>
        <v>0</v>
      </c>
      <c r="X71" s="130"/>
      <c r="Y71" s="129" t="s">
        <v>1490</v>
      </c>
      <c r="Z71" s="129"/>
      <c r="AB71" s="367"/>
      <c r="AC71" s="367"/>
    </row>
    <row r="72" spans="6:29" s="126" customFormat="1" ht="12" outlineLevel="2">
      <c r="F72" s="127"/>
      <c r="G72" s="128"/>
      <c r="H72" s="129"/>
      <c r="I72" s="129"/>
      <c r="J72" s="378">
        <v>10</v>
      </c>
      <c r="K72" s="128"/>
      <c r="L72" s="364"/>
      <c r="M72" s="365"/>
      <c r="N72" s="364"/>
      <c r="O72" s="365"/>
      <c r="P72" s="366"/>
      <c r="Q72" s="134"/>
      <c r="R72" s="135"/>
      <c r="S72" s="134"/>
      <c r="T72" s="135"/>
      <c r="U72" s="133"/>
      <c r="V72" s="133"/>
      <c r="W72" s="133"/>
      <c r="X72" s="130"/>
      <c r="Y72" s="129" t="s">
        <v>1490</v>
      </c>
      <c r="Z72" s="129"/>
    </row>
    <row r="73" spans="6:29" s="126" customFormat="1" ht="36" outlineLevel="2">
      <c r="F73" s="127" t="s">
        <v>1609</v>
      </c>
      <c r="G73" s="128" t="s">
        <v>176</v>
      </c>
      <c r="H73" s="129" t="s">
        <v>1610</v>
      </c>
      <c r="I73" s="129"/>
      <c r="J73" s="130" t="s">
        <v>1611</v>
      </c>
      <c r="K73" s="128" t="s">
        <v>49</v>
      </c>
      <c r="L73" s="364">
        <v>15</v>
      </c>
      <c r="M73" s="365">
        <v>0</v>
      </c>
      <c r="N73" s="364">
        <f>L73*(1+M73/100)</f>
        <v>15</v>
      </c>
      <c r="O73" s="365"/>
      <c r="P73" s="366">
        <f t="shared" si="10"/>
        <v>0</v>
      </c>
      <c r="Q73" s="134"/>
      <c r="R73" s="135"/>
      <c r="S73" s="134"/>
      <c r="T73" s="135"/>
      <c r="U73" s="133">
        <v>21</v>
      </c>
      <c r="V73" s="133">
        <f>P73*(U73/100)</f>
        <v>0</v>
      </c>
      <c r="W73" s="133">
        <f>P73+V73</f>
        <v>0</v>
      </c>
      <c r="X73" s="130"/>
      <c r="Y73" s="129" t="s">
        <v>1490</v>
      </c>
      <c r="Z73" s="129"/>
      <c r="AB73" s="367"/>
      <c r="AC73" s="367"/>
    </row>
    <row r="74" spans="6:29" s="126" customFormat="1" ht="12" outlineLevel="2">
      <c r="F74" s="127"/>
      <c r="G74" s="128"/>
      <c r="H74" s="129"/>
      <c r="I74" s="129"/>
      <c r="J74" s="378">
        <v>15</v>
      </c>
      <c r="K74" s="128"/>
      <c r="L74" s="364"/>
      <c r="M74" s="365"/>
      <c r="N74" s="364"/>
      <c r="O74" s="365"/>
      <c r="P74" s="366"/>
      <c r="Q74" s="134"/>
      <c r="R74" s="135"/>
      <c r="S74" s="134"/>
      <c r="T74" s="135"/>
      <c r="U74" s="133"/>
      <c r="V74" s="133"/>
      <c r="W74" s="133"/>
      <c r="X74" s="130"/>
      <c r="Y74" s="129" t="s">
        <v>1490</v>
      </c>
      <c r="Z74" s="129"/>
    </row>
    <row r="75" spans="6:29" s="126" customFormat="1" ht="48" outlineLevel="2">
      <c r="F75" s="127" t="s">
        <v>1612</v>
      </c>
      <c r="G75" s="128" t="s">
        <v>176</v>
      </c>
      <c r="H75" s="129" t="s">
        <v>1613</v>
      </c>
      <c r="I75" s="129"/>
      <c r="J75" s="130" t="s">
        <v>1614</v>
      </c>
      <c r="K75" s="128" t="s">
        <v>49</v>
      </c>
      <c r="L75" s="364">
        <v>290</v>
      </c>
      <c r="M75" s="365">
        <v>0</v>
      </c>
      <c r="N75" s="364">
        <f>L75*(1+M75/100)</f>
        <v>290</v>
      </c>
      <c r="O75" s="365"/>
      <c r="P75" s="366">
        <f t="shared" si="10"/>
        <v>0</v>
      </c>
      <c r="Q75" s="134">
        <v>0.01</v>
      </c>
      <c r="R75" s="135"/>
      <c r="S75" s="134"/>
      <c r="T75" s="135">
        <f>N75*S75</f>
        <v>0</v>
      </c>
      <c r="U75" s="133">
        <v>21</v>
      </c>
      <c r="V75" s="133">
        <f>P75*(U75/100)</f>
        <v>0</v>
      </c>
      <c r="W75" s="133">
        <f>P75+V75</f>
        <v>0</v>
      </c>
      <c r="X75" s="130"/>
      <c r="Y75" s="129" t="s">
        <v>1490</v>
      </c>
      <c r="Z75" s="129"/>
      <c r="AB75" s="367"/>
      <c r="AC75" s="367"/>
    </row>
    <row r="76" spans="6:29" s="126" customFormat="1" ht="22.5" outlineLevel="2">
      <c r="F76" s="127"/>
      <c r="G76" s="128"/>
      <c r="H76" s="129"/>
      <c r="I76" s="129"/>
      <c r="J76" s="378" t="s">
        <v>1615</v>
      </c>
      <c r="K76" s="128"/>
      <c r="L76" s="364"/>
      <c r="M76" s="365"/>
      <c r="N76" s="364"/>
      <c r="O76" s="365"/>
      <c r="P76" s="366"/>
      <c r="Q76" s="134"/>
      <c r="R76" s="135"/>
      <c r="S76" s="134"/>
      <c r="T76" s="135"/>
      <c r="U76" s="133"/>
      <c r="V76" s="133"/>
      <c r="W76" s="133"/>
      <c r="X76" s="130"/>
      <c r="Y76" s="129" t="s">
        <v>1490</v>
      </c>
      <c r="Z76" s="129"/>
    </row>
    <row r="77" spans="6:29" s="126" customFormat="1" ht="48" outlineLevel="2">
      <c r="F77" s="127" t="s">
        <v>1616</v>
      </c>
      <c r="G77" s="128" t="s">
        <v>176</v>
      </c>
      <c r="H77" s="129" t="s">
        <v>1617</v>
      </c>
      <c r="I77" s="129"/>
      <c r="J77" s="130" t="s">
        <v>1618</v>
      </c>
      <c r="K77" s="128" t="s">
        <v>49</v>
      </c>
      <c r="L77" s="364">
        <v>34</v>
      </c>
      <c r="M77" s="365">
        <v>0</v>
      </c>
      <c r="N77" s="364">
        <f>L77*(1+M77/100)</f>
        <v>34</v>
      </c>
      <c r="O77" s="365"/>
      <c r="P77" s="366">
        <f t="shared" si="10"/>
        <v>0</v>
      </c>
      <c r="Q77" s="134">
        <v>1.2500000000000001E-2</v>
      </c>
      <c r="R77" s="135"/>
      <c r="S77" s="134"/>
      <c r="T77" s="135">
        <f>N77*S77</f>
        <v>0</v>
      </c>
      <c r="U77" s="133">
        <v>21</v>
      </c>
      <c r="V77" s="133">
        <f>P77*(U77/100)</f>
        <v>0</v>
      </c>
      <c r="W77" s="133">
        <f>P77+V77</f>
        <v>0</v>
      </c>
      <c r="X77" s="130"/>
      <c r="Y77" s="129" t="s">
        <v>1490</v>
      </c>
      <c r="Z77" s="129"/>
      <c r="AB77" s="367"/>
      <c r="AC77" s="367"/>
    </row>
    <row r="78" spans="6:29" s="126" customFormat="1" ht="12" outlineLevel="2">
      <c r="F78" s="127"/>
      <c r="G78" s="128"/>
      <c r="H78" s="129"/>
      <c r="I78" s="129"/>
      <c r="J78" s="378" t="s">
        <v>1619</v>
      </c>
      <c r="K78" s="128"/>
      <c r="L78" s="364"/>
      <c r="M78" s="365"/>
      <c r="N78" s="364"/>
      <c r="O78" s="365"/>
      <c r="P78" s="366"/>
      <c r="Q78" s="134"/>
      <c r="R78" s="135"/>
      <c r="S78" s="134"/>
      <c r="T78" s="135"/>
      <c r="U78" s="133"/>
      <c r="V78" s="133"/>
      <c r="W78" s="133"/>
      <c r="X78" s="130"/>
      <c r="Y78" s="129" t="s">
        <v>1490</v>
      </c>
      <c r="Z78" s="129"/>
    </row>
    <row r="79" spans="6:29" s="126" customFormat="1" ht="24" outlineLevel="2">
      <c r="F79" s="127" t="s">
        <v>1620</v>
      </c>
      <c r="G79" s="128" t="s">
        <v>176</v>
      </c>
      <c r="H79" s="129" t="s">
        <v>1621</v>
      </c>
      <c r="I79" s="129"/>
      <c r="J79" s="130" t="s">
        <v>1622</v>
      </c>
      <c r="K79" s="128" t="s">
        <v>49</v>
      </c>
      <c r="L79" s="364">
        <v>37</v>
      </c>
      <c r="M79" s="365">
        <v>0</v>
      </c>
      <c r="N79" s="364">
        <f>L79*(1+M79/100)</f>
        <v>37</v>
      </c>
      <c r="O79" s="365"/>
      <c r="P79" s="366">
        <f t="shared" si="10"/>
        <v>0</v>
      </c>
      <c r="Q79" s="134">
        <v>1.128E-2</v>
      </c>
      <c r="R79" s="135"/>
      <c r="S79" s="134"/>
      <c r="T79" s="135">
        <f>N79*S79</f>
        <v>0</v>
      </c>
      <c r="U79" s="133">
        <v>21</v>
      </c>
      <c r="V79" s="133">
        <f>P79*(U79/100)</f>
        <v>0</v>
      </c>
      <c r="W79" s="133">
        <f>P79+V79</f>
        <v>0</v>
      </c>
      <c r="X79" s="130"/>
      <c r="Y79" s="129" t="s">
        <v>1490</v>
      </c>
      <c r="Z79" s="129"/>
      <c r="AB79" s="367"/>
      <c r="AC79" s="367"/>
    </row>
    <row r="80" spans="6:29" s="126" customFormat="1" ht="12" outlineLevel="2">
      <c r="F80" s="127"/>
      <c r="G80" s="128"/>
      <c r="H80" s="129"/>
      <c r="I80" s="129"/>
      <c r="J80" s="378" t="s">
        <v>1623</v>
      </c>
      <c r="K80" s="128"/>
      <c r="L80" s="364"/>
      <c r="M80" s="365"/>
      <c r="N80" s="364"/>
      <c r="O80" s="365"/>
      <c r="P80" s="366"/>
      <c r="Q80" s="134"/>
      <c r="R80" s="135"/>
      <c r="S80" s="134"/>
      <c r="T80" s="135"/>
      <c r="U80" s="133"/>
      <c r="V80" s="133"/>
      <c r="W80" s="133"/>
      <c r="X80" s="130"/>
      <c r="Y80" s="129" t="s">
        <v>1490</v>
      </c>
      <c r="Z80" s="129"/>
    </row>
    <row r="81" spans="6:30" s="126" customFormat="1" ht="12" outlineLevel="2">
      <c r="F81" s="127" t="s">
        <v>1590</v>
      </c>
      <c r="G81" s="128" t="s">
        <v>172</v>
      </c>
      <c r="H81" s="129" t="s">
        <v>1624</v>
      </c>
      <c r="I81" s="129"/>
      <c r="J81" s="130" t="s">
        <v>1625</v>
      </c>
      <c r="K81" s="128" t="s">
        <v>49</v>
      </c>
      <c r="L81" s="364">
        <v>542</v>
      </c>
      <c r="M81" s="365"/>
      <c r="N81" s="364">
        <f>L81*(1+M81/100)</f>
        <v>542</v>
      </c>
      <c r="O81" s="365"/>
      <c r="P81" s="366">
        <f t="shared" si="10"/>
        <v>0</v>
      </c>
      <c r="Q81" s="134"/>
      <c r="R81" s="135"/>
      <c r="S81" s="134"/>
      <c r="T81" s="135"/>
      <c r="U81" s="133">
        <v>21</v>
      </c>
      <c r="V81" s="133">
        <f>P81*(U81/100)</f>
        <v>0</v>
      </c>
      <c r="W81" s="133">
        <f>P81+V81</f>
        <v>0</v>
      </c>
      <c r="X81" s="130"/>
      <c r="Y81" s="129" t="s">
        <v>1490</v>
      </c>
      <c r="Z81" s="129"/>
      <c r="AB81" s="367"/>
      <c r="AC81" s="367"/>
      <c r="AD81" s="367"/>
    </row>
    <row r="82" spans="6:30" s="126" customFormat="1" ht="12" outlineLevel="2">
      <c r="F82" s="127" t="s">
        <v>1593</v>
      </c>
      <c r="G82" s="128" t="s">
        <v>172</v>
      </c>
      <c r="H82" s="129" t="s">
        <v>1626</v>
      </c>
      <c r="I82" s="129"/>
      <c r="J82" s="130" t="s">
        <v>1627</v>
      </c>
      <c r="K82" s="128" t="s">
        <v>46</v>
      </c>
      <c r="L82" s="364">
        <v>84</v>
      </c>
      <c r="M82" s="365"/>
      <c r="N82" s="364">
        <f>L82*(1+M82/100)</f>
        <v>84</v>
      </c>
      <c r="O82" s="365"/>
      <c r="P82" s="366">
        <f t="shared" si="10"/>
        <v>0</v>
      </c>
      <c r="Q82" s="134"/>
      <c r="R82" s="135"/>
      <c r="S82" s="134"/>
      <c r="T82" s="135"/>
      <c r="U82" s="133">
        <v>21</v>
      </c>
      <c r="V82" s="133">
        <f>P82*(U82/100)</f>
        <v>0</v>
      </c>
      <c r="W82" s="133">
        <f>P82+V82</f>
        <v>0</v>
      </c>
      <c r="X82" s="130"/>
      <c r="Y82" s="129" t="s">
        <v>1490</v>
      </c>
      <c r="Z82" s="129"/>
      <c r="AB82" s="367"/>
      <c r="AC82" s="367"/>
      <c r="AD82" s="367"/>
    </row>
    <row r="83" spans="6:30" s="136" customFormat="1" ht="12.75" customHeight="1" outlineLevel="2">
      <c r="F83" s="137"/>
      <c r="G83" s="138"/>
      <c r="H83" s="138"/>
      <c r="I83" s="138"/>
      <c r="J83" s="139"/>
      <c r="K83" s="138"/>
      <c r="L83" s="370"/>
      <c r="M83" s="371"/>
      <c r="N83" s="370"/>
      <c r="O83" s="371"/>
      <c r="P83" s="372"/>
      <c r="Q83" s="143"/>
      <c r="R83" s="141"/>
      <c r="S83" s="141"/>
      <c r="T83" s="141"/>
      <c r="U83" s="144" t="s">
        <v>155</v>
      </c>
      <c r="V83" s="141"/>
      <c r="W83" s="141"/>
      <c r="X83" s="141"/>
      <c r="Y83" s="138"/>
      <c r="Z83" s="138"/>
    </row>
    <row r="84" spans="6:30" s="118" customFormat="1" ht="16.5" customHeight="1" outlineLevel="1">
      <c r="F84" s="119"/>
      <c r="G84" s="104"/>
      <c r="H84" s="120"/>
      <c r="I84" s="120"/>
      <c r="J84" s="120" t="s">
        <v>1628</v>
      </c>
      <c r="K84" s="104"/>
      <c r="L84" s="373"/>
      <c r="M84" s="374"/>
      <c r="N84" s="373"/>
      <c r="O84" s="374"/>
      <c r="P84" s="375">
        <f>SUBTOTAL(9,P85:P93)</f>
        <v>0</v>
      </c>
      <c r="Q84" s="123"/>
      <c r="R84" s="88"/>
      <c r="S84" s="122"/>
      <c r="T84" s="88">
        <f>SUBTOTAL(9,T85:T93)</f>
        <v>0</v>
      </c>
      <c r="U84" s="124" t="s">
        <v>155</v>
      </c>
      <c r="V84" s="87">
        <f>SUBTOTAL(9,V85:V93)</f>
        <v>0</v>
      </c>
      <c r="W84" s="87">
        <f>SUBTOTAL(9,W85:W93)</f>
        <v>0</v>
      </c>
      <c r="X84" s="125"/>
      <c r="Y84" s="105"/>
      <c r="Z84" s="105"/>
    </row>
    <row r="85" spans="6:30" s="126" customFormat="1" ht="24" outlineLevel="2">
      <c r="F85" s="127">
        <v>1</v>
      </c>
      <c r="G85" s="128" t="s">
        <v>162</v>
      </c>
      <c r="H85" s="129" t="s">
        <v>1629</v>
      </c>
      <c r="I85" s="129"/>
      <c r="J85" s="130" t="s">
        <v>1630</v>
      </c>
      <c r="K85" s="128" t="s">
        <v>49</v>
      </c>
      <c r="L85" s="364">
        <v>5</v>
      </c>
      <c r="M85" s="365">
        <v>0</v>
      </c>
      <c r="N85" s="364">
        <f>L85*(1+M85/100)</f>
        <v>5</v>
      </c>
      <c r="O85" s="365"/>
      <c r="P85" s="366">
        <f>N85*O85</f>
        <v>0</v>
      </c>
      <c r="Q85" s="134">
        <v>3.0000000000000001E-5</v>
      </c>
      <c r="R85" s="135"/>
      <c r="S85" s="134"/>
      <c r="T85" s="135">
        <f>N85*S85</f>
        <v>0</v>
      </c>
      <c r="U85" s="133">
        <v>21</v>
      </c>
      <c r="V85" s="133">
        <f>P85*(U85/100)</f>
        <v>0</v>
      </c>
      <c r="W85" s="133">
        <f>P85+V85</f>
        <v>0</v>
      </c>
      <c r="X85" s="130"/>
      <c r="Y85" s="129" t="s">
        <v>1490</v>
      </c>
      <c r="Z85" s="129"/>
      <c r="AB85" s="367"/>
      <c r="AC85" s="367"/>
    </row>
    <row r="86" spans="6:30" s="126" customFormat="1" ht="12" outlineLevel="2">
      <c r="F86" s="127"/>
      <c r="G86" s="128"/>
      <c r="H86" s="129"/>
      <c r="I86" s="129"/>
      <c r="J86" s="378">
        <v>5</v>
      </c>
      <c r="K86" s="128"/>
      <c r="L86" s="364"/>
      <c r="M86" s="365"/>
      <c r="N86" s="364"/>
      <c r="O86" s="365"/>
      <c r="P86" s="366"/>
      <c r="Q86" s="134"/>
      <c r="R86" s="135"/>
      <c r="S86" s="134"/>
      <c r="T86" s="135"/>
      <c r="U86" s="133"/>
      <c r="V86" s="133"/>
      <c r="W86" s="133"/>
      <c r="X86" s="130"/>
      <c r="Y86" s="129" t="s">
        <v>1490</v>
      </c>
      <c r="Z86" s="129"/>
    </row>
    <row r="87" spans="6:30" s="126" customFormat="1" ht="24" outlineLevel="2">
      <c r="F87" s="127" t="s">
        <v>1566</v>
      </c>
      <c r="G87" s="128" t="s">
        <v>162</v>
      </c>
      <c r="H87" s="129" t="s">
        <v>1631</v>
      </c>
      <c r="I87" s="129"/>
      <c r="J87" s="130" t="s">
        <v>1632</v>
      </c>
      <c r="K87" s="128" t="s">
        <v>49</v>
      </c>
      <c r="L87" s="364">
        <v>25</v>
      </c>
      <c r="M87" s="365">
        <v>0</v>
      </c>
      <c r="N87" s="364">
        <f>L87*(1+M87/100)</f>
        <v>25</v>
      </c>
      <c r="O87" s="365"/>
      <c r="P87" s="366">
        <f>N87*O87</f>
        <v>0</v>
      </c>
      <c r="Q87" s="134"/>
      <c r="R87" s="135"/>
      <c r="S87" s="134"/>
      <c r="T87" s="135"/>
      <c r="U87" s="133">
        <v>21</v>
      </c>
      <c r="V87" s="133">
        <f>P87*(U87/100)</f>
        <v>0</v>
      </c>
      <c r="W87" s="133">
        <f>P87+V87</f>
        <v>0</v>
      </c>
      <c r="X87" s="130"/>
      <c r="Y87" s="129" t="s">
        <v>1490</v>
      </c>
      <c r="Z87" s="129"/>
      <c r="AB87" s="367"/>
      <c r="AC87" s="367"/>
    </row>
    <row r="88" spans="6:30" s="126" customFormat="1" ht="12" outlineLevel="2">
      <c r="F88" s="127"/>
      <c r="G88" s="128"/>
      <c r="H88" s="129"/>
      <c r="I88" s="129"/>
      <c r="J88" s="378" t="s">
        <v>1633</v>
      </c>
      <c r="K88" s="128"/>
      <c r="L88" s="364"/>
      <c r="M88" s="365"/>
      <c r="N88" s="364"/>
      <c r="O88" s="365"/>
      <c r="P88" s="366"/>
      <c r="Q88" s="134"/>
      <c r="R88" s="135"/>
      <c r="S88" s="134"/>
      <c r="T88" s="135"/>
      <c r="U88" s="133"/>
      <c r="V88" s="133"/>
      <c r="W88" s="133"/>
      <c r="X88" s="130"/>
      <c r="Y88" s="129" t="s">
        <v>1490</v>
      </c>
      <c r="Z88" s="129"/>
    </row>
    <row r="89" spans="6:30" s="126" customFormat="1" ht="12" outlineLevel="2">
      <c r="F89" s="127" t="s">
        <v>1560</v>
      </c>
      <c r="G89" s="128" t="s">
        <v>162</v>
      </c>
      <c r="H89" s="129" t="s">
        <v>1634</v>
      </c>
      <c r="I89" s="129"/>
      <c r="J89" s="130" t="s">
        <v>1635</v>
      </c>
      <c r="K89" s="128" t="s">
        <v>49</v>
      </c>
      <c r="L89" s="364">
        <v>42</v>
      </c>
      <c r="M89" s="365">
        <v>0</v>
      </c>
      <c r="N89" s="364">
        <f>L89*(1+M89/100)</f>
        <v>42</v>
      </c>
      <c r="O89" s="365"/>
      <c r="P89" s="366">
        <f>N89*O89</f>
        <v>0</v>
      </c>
      <c r="Q89" s="134"/>
      <c r="R89" s="135"/>
      <c r="S89" s="134"/>
      <c r="T89" s="135"/>
      <c r="U89" s="133">
        <v>21</v>
      </c>
      <c r="V89" s="133">
        <f>P89*(U89/100)</f>
        <v>0</v>
      </c>
      <c r="W89" s="133">
        <f>P89+V89</f>
        <v>0</v>
      </c>
      <c r="X89" s="130"/>
      <c r="Y89" s="129" t="s">
        <v>1490</v>
      </c>
      <c r="Z89" s="129"/>
      <c r="AB89" s="367"/>
      <c r="AC89" s="367"/>
    </row>
    <row r="90" spans="6:30" s="126" customFormat="1" ht="12" outlineLevel="2">
      <c r="F90" s="127"/>
      <c r="G90" s="128"/>
      <c r="H90" s="129"/>
      <c r="I90" s="129"/>
      <c r="J90" s="378" t="s">
        <v>1636</v>
      </c>
      <c r="K90" s="128"/>
      <c r="L90" s="364"/>
      <c r="M90" s="365"/>
      <c r="N90" s="364"/>
      <c r="O90" s="365"/>
      <c r="P90" s="366"/>
      <c r="Q90" s="134"/>
      <c r="R90" s="135"/>
      <c r="S90" s="134"/>
      <c r="T90" s="135"/>
      <c r="U90" s="133"/>
      <c r="V90" s="133"/>
      <c r="W90" s="133"/>
      <c r="X90" s="130"/>
      <c r="Y90" s="129" t="s">
        <v>1490</v>
      </c>
      <c r="Z90" s="129"/>
    </row>
    <row r="91" spans="6:30" s="126" customFormat="1" ht="12" outlineLevel="2">
      <c r="F91" s="127" t="s">
        <v>1606</v>
      </c>
      <c r="G91" s="128" t="s">
        <v>162</v>
      </c>
      <c r="H91" s="129" t="s">
        <v>1637</v>
      </c>
      <c r="I91" s="129"/>
      <c r="J91" s="130" t="s">
        <v>1638</v>
      </c>
      <c r="K91" s="128" t="s">
        <v>49</v>
      </c>
      <c r="L91" s="364">
        <v>108</v>
      </c>
      <c r="M91" s="365">
        <v>0</v>
      </c>
      <c r="N91" s="364">
        <f>L91*(1+M91/100)</f>
        <v>108</v>
      </c>
      <c r="O91" s="365"/>
      <c r="P91" s="366">
        <f>N91*O91</f>
        <v>0</v>
      </c>
      <c r="Q91" s="134"/>
      <c r="R91" s="135"/>
      <c r="S91" s="134"/>
      <c r="T91" s="135"/>
      <c r="U91" s="133">
        <v>21</v>
      </c>
      <c r="V91" s="133">
        <f>P91*(U91/100)</f>
        <v>0</v>
      </c>
      <c r="W91" s="133">
        <f>P91+V91</f>
        <v>0</v>
      </c>
      <c r="X91" s="130"/>
      <c r="Y91" s="129" t="s">
        <v>1490</v>
      </c>
      <c r="Z91" s="129"/>
      <c r="AB91" s="367"/>
      <c r="AC91" s="367"/>
    </row>
    <row r="92" spans="6:30" s="126" customFormat="1" ht="22.5" outlineLevel="2">
      <c r="F92" s="127"/>
      <c r="G92" s="128"/>
      <c r="H92" s="129"/>
      <c r="I92" s="129"/>
      <c r="J92" s="378" t="s">
        <v>1639</v>
      </c>
      <c r="K92" s="128"/>
      <c r="L92" s="364"/>
      <c r="M92" s="365"/>
      <c r="N92" s="364"/>
      <c r="O92" s="365"/>
      <c r="P92" s="366"/>
      <c r="Q92" s="134"/>
      <c r="R92" s="135"/>
      <c r="S92" s="134"/>
      <c r="T92" s="135"/>
      <c r="U92" s="133"/>
      <c r="V92" s="133"/>
      <c r="W92" s="133"/>
      <c r="X92" s="130"/>
      <c r="Y92" s="129" t="s">
        <v>1490</v>
      </c>
      <c r="Z92" s="129"/>
    </row>
    <row r="93" spans="6:30" s="126" customFormat="1" ht="12" outlineLevel="2">
      <c r="F93" s="127" t="s">
        <v>1609</v>
      </c>
      <c r="G93" s="128" t="s">
        <v>172</v>
      </c>
      <c r="H93" s="129" t="s">
        <v>1640</v>
      </c>
      <c r="I93" s="129"/>
      <c r="J93" s="130" t="s">
        <v>1641</v>
      </c>
      <c r="K93" s="128" t="s">
        <v>49</v>
      </c>
      <c r="L93" s="364">
        <v>114</v>
      </c>
      <c r="M93" s="365"/>
      <c r="N93" s="364">
        <f>L93*(1+M93/100)</f>
        <v>114</v>
      </c>
      <c r="O93" s="365"/>
      <c r="P93" s="366">
        <f>N93*O93</f>
        <v>0</v>
      </c>
      <c r="Q93" s="134"/>
      <c r="R93" s="135"/>
      <c r="S93" s="134"/>
      <c r="T93" s="135"/>
      <c r="U93" s="133">
        <v>21</v>
      </c>
      <c r="V93" s="133">
        <f>P93*(U93/100)</f>
        <v>0</v>
      </c>
      <c r="W93" s="133">
        <f>P93+V93</f>
        <v>0</v>
      </c>
      <c r="X93" s="130"/>
      <c r="Y93" s="129" t="s">
        <v>1490</v>
      </c>
      <c r="Z93" s="129"/>
      <c r="AB93" s="367"/>
      <c r="AC93" s="367"/>
    </row>
    <row r="94" spans="6:30" s="136" customFormat="1" ht="12.75" customHeight="1" outlineLevel="2">
      <c r="F94" s="137"/>
      <c r="G94" s="138"/>
      <c r="H94" s="138"/>
      <c r="I94" s="138"/>
      <c r="J94" s="139"/>
      <c r="K94" s="138"/>
      <c r="L94" s="370"/>
      <c r="M94" s="371"/>
      <c r="N94" s="370"/>
      <c r="O94" s="371"/>
      <c r="P94" s="372"/>
      <c r="Q94" s="143"/>
      <c r="R94" s="141"/>
      <c r="S94" s="141"/>
      <c r="T94" s="141"/>
      <c r="U94" s="144" t="s">
        <v>155</v>
      </c>
      <c r="V94" s="141"/>
      <c r="W94" s="141"/>
      <c r="X94" s="141"/>
      <c r="Y94" s="138"/>
      <c r="Z94" s="138"/>
    </row>
    <row r="95" spans="6:30" s="118" customFormat="1" ht="16.5" customHeight="1" outlineLevel="1">
      <c r="F95" s="119"/>
      <c r="G95" s="104"/>
      <c r="H95" s="120"/>
      <c r="I95" s="120"/>
      <c r="J95" s="120" t="s">
        <v>601</v>
      </c>
      <c r="K95" s="104"/>
      <c r="L95" s="373"/>
      <c r="M95" s="374"/>
      <c r="N95" s="373"/>
      <c r="O95" s="374"/>
      <c r="P95" s="375">
        <f>SUBTOTAL(9,P96:P103)</f>
        <v>0</v>
      </c>
      <c r="Q95" s="123"/>
      <c r="R95" s="88"/>
      <c r="S95" s="122"/>
      <c r="T95" s="88">
        <f>SUBTOTAL(9,T96:T103)</f>
        <v>0</v>
      </c>
      <c r="U95" s="124" t="s">
        <v>155</v>
      </c>
      <c r="V95" s="87">
        <f>SUBTOTAL(9,V96:V103)</f>
        <v>0</v>
      </c>
      <c r="W95" s="87">
        <f>SUBTOTAL(9,W96:W103)</f>
        <v>0</v>
      </c>
      <c r="X95" s="125"/>
      <c r="Y95" s="105"/>
      <c r="Z95" s="105"/>
    </row>
    <row r="96" spans="6:30" s="126" customFormat="1" ht="12" outlineLevel="2">
      <c r="F96" s="127">
        <v>1</v>
      </c>
      <c r="G96" s="128" t="s">
        <v>162</v>
      </c>
      <c r="H96" s="129" t="s">
        <v>1642</v>
      </c>
      <c r="I96" s="129"/>
      <c r="J96" s="130" t="s">
        <v>1643</v>
      </c>
      <c r="K96" s="128" t="s">
        <v>90</v>
      </c>
      <c r="L96" s="364">
        <v>1</v>
      </c>
      <c r="M96" s="365">
        <v>0</v>
      </c>
      <c r="N96" s="364">
        <f t="shared" ref="N96:N102" si="11">L96*(1+M96/100)</f>
        <v>1</v>
      </c>
      <c r="O96" s="365"/>
      <c r="P96" s="366">
        <f t="shared" ref="P96:P102" si="12">N96*O96</f>
        <v>0</v>
      </c>
      <c r="Q96" s="134"/>
      <c r="R96" s="135"/>
      <c r="S96" s="134"/>
      <c r="T96" s="135">
        <f t="shared" ref="T96:T102" si="13">N96*S96</f>
        <v>0</v>
      </c>
      <c r="U96" s="133">
        <v>21</v>
      </c>
      <c r="V96" s="133">
        <f t="shared" ref="V96:V102" si="14">P96*(U96/100)</f>
        <v>0</v>
      </c>
      <c r="W96" s="133">
        <f t="shared" ref="W96:W102" si="15">P96+V96</f>
        <v>0</v>
      </c>
      <c r="X96" s="130"/>
      <c r="Y96" s="129" t="s">
        <v>1490</v>
      </c>
      <c r="Z96" s="129" t="s">
        <v>604</v>
      </c>
      <c r="AB96" s="367"/>
      <c r="AC96" s="367"/>
    </row>
    <row r="97" spans="6:29" s="126" customFormat="1" ht="12" outlineLevel="2">
      <c r="F97" s="127">
        <v>2</v>
      </c>
      <c r="G97" s="128" t="s">
        <v>162</v>
      </c>
      <c r="H97" s="129" t="s">
        <v>1644</v>
      </c>
      <c r="I97" s="129"/>
      <c r="J97" s="130" t="s">
        <v>1645</v>
      </c>
      <c r="K97" s="128" t="s">
        <v>46</v>
      </c>
      <c r="L97" s="364">
        <v>1</v>
      </c>
      <c r="M97" s="365">
        <v>0</v>
      </c>
      <c r="N97" s="364">
        <f t="shared" si="11"/>
        <v>1</v>
      </c>
      <c r="O97" s="365"/>
      <c r="P97" s="366">
        <f t="shared" si="12"/>
        <v>0</v>
      </c>
      <c r="Q97" s="134"/>
      <c r="R97" s="135"/>
      <c r="S97" s="134"/>
      <c r="T97" s="135">
        <f t="shared" si="13"/>
        <v>0</v>
      </c>
      <c r="U97" s="133">
        <v>21</v>
      </c>
      <c r="V97" s="133">
        <f t="shared" si="14"/>
        <v>0</v>
      </c>
      <c r="W97" s="133">
        <f t="shared" si="15"/>
        <v>0</v>
      </c>
      <c r="X97" s="130"/>
      <c r="Y97" s="129" t="s">
        <v>1490</v>
      </c>
      <c r="Z97" s="129" t="s">
        <v>604</v>
      </c>
      <c r="AB97" s="367"/>
      <c r="AC97" s="367"/>
    </row>
    <row r="98" spans="6:29" s="126" customFormat="1" ht="12" outlineLevel="2">
      <c r="F98" s="127">
        <v>3</v>
      </c>
      <c r="G98" s="128" t="s">
        <v>162</v>
      </c>
      <c r="H98" s="129" t="s">
        <v>1646</v>
      </c>
      <c r="I98" s="129"/>
      <c r="J98" s="130" t="s">
        <v>1647</v>
      </c>
      <c r="K98" s="128" t="s">
        <v>90</v>
      </c>
      <c r="L98" s="364">
        <v>1</v>
      </c>
      <c r="M98" s="365">
        <v>0</v>
      </c>
      <c r="N98" s="364">
        <f t="shared" si="11"/>
        <v>1</v>
      </c>
      <c r="O98" s="365"/>
      <c r="P98" s="366">
        <f t="shared" si="12"/>
        <v>0</v>
      </c>
      <c r="Q98" s="134"/>
      <c r="R98" s="135"/>
      <c r="S98" s="134"/>
      <c r="T98" s="135">
        <f t="shared" si="13"/>
        <v>0</v>
      </c>
      <c r="U98" s="133">
        <v>21</v>
      </c>
      <c r="V98" s="133">
        <f t="shared" si="14"/>
        <v>0</v>
      </c>
      <c r="W98" s="133">
        <f t="shared" si="15"/>
        <v>0</v>
      </c>
      <c r="X98" s="130"/>
      <c r="Y98" s="129" t="s">
        <v>1490</v>
      </c>
      <c r="Z98" s="129" t="s">
        <v>604</v>
      </c>
      <c r="AB98" s="367"/>
      <c r="AC98" s="367"/>
    </row>
    <row r="99" spans="6:29" s="126" customFormat="1" ht="12" outlineLevel="2">
      <c r="F99" s="127">
        <v>4</v>
      </c>
      <c r="G99" s="128" t="s">
        <v>162</v>
      </c>
      <c r="H99" s="129" t="s">
        <v>1648</v>
      </c>
      <c r="I99" s="129"/>
      <c r="J99" s="130" t="s">
        <v>1649</v>
      </c>
      <c r="K99" s="128" t="s">
        <v>55</v>
      </c>
      <c r="L99" s="364">
        <v>53</v>
      </c>
      <c r="M99" s="365">
        <v>0</v>
      </c>
      <c r="N99" s="364">
        <v>250</v>
      </c>
      <c r="O99" s="365"/>
      <c r="P99" s="366">
        <f t="shared" si="12"/>
        <v>0</v>
      </c>
      <c r="Q99" s="134"/>
      <c r="R99" s="135"/>
      <c r="S99" s="134"/>
      <c r="T99" s="135">
        <f t="shared" si="13"/>
        <v>0</v>
      </c>
      <c r="U99" s="133">
        <v>21</v>
      </c>
      <c r="V99" s="133">
        <f t="shared" si="14"/>
        <v>0</v>
      </c>
      <c r="W99" s="133">
        <f t="shared" si="15"/>
        <v>0</v>
      </c>
      <c r="X99" s="130"/>
      <c r="Y99" s="129" t="s">
        <v>1490</v>
      </c>
      <c r="Z99" s="129" t="s">
        <v>604</v>
      </c>
      <c r="AB99" s="367"/>
      <c r="AC99" s="367"/>
    </row>
    <row r="100" spans="6:29" s="126" customFormat="1" ht="12" outlineLevel="2">
      <c r="F100" s="127">
        <v>5</v>
      </c>
      <c r="G100" s="128" t="s">
        <v>162</v>
      </c>
      <c r="H100" s="129" t="s">
        <v>1650</v>
      </c>
      <c r="I100" s="129"/>
      <c r="J100" s="130" t="s">
        <v>1651</v>
      </c>
      <c r="K100" s="128" t="s">
        <v>46</v>
      </c>
      <c r="L100" s="364">
        <v>1</v>
      </c>
      <c r="M100" s="365">
        <v>0</v>
      </c>
      <c r="N100" s="364">
        <f t="shared" si="11"/>
        <v>1</v>
      </c>
      <c r="O100" s="365"/>
      <c r="P100" s="366">
        <f t="shared" si="12"/>
        <v>0</v>
      </c>
      <c r="Q100" s="134"/>
      <c r="R100" s="135"/>
      <c r="S100" s="134"/>
      <c r="T100" s="135">
        <f t="shared" si="13"/>
        <v>0</v>
      </c>
      <c r="U100" s="133">
        <v>21</v>
      </c>
      <c r="V100" s="133">
        <f t="shared" si="14"/>
        <v>0</v>
      </c>
      <c r="W100" s="133">
        <f t="shared" si="15"/>
        <v>0</v>
      </c>
      <c r="X100" s="130"/>
      <c r="Y100" s="129" t="s">
        <v>1490</v>
      </c>
      <c r="Z100" s="129" t="s">
        <v>604</v>
      </c>
      <c r="AB100" s="367"/>
      <c r="AC100" s="367"/>
    </row>
    <row r="101" spans="6:29" s="126" customFormat="1" ht="12" outlineLevel="2">
      <c r="F101" s="127">
        <v>6</v>
      </c>
      <c r="G101" s="128" t="s">
        <v>162</v>
      </c>
      <c r="H101" s="129" t="s">
        <v>1652</v>
      </c>
      <c r="I101" s="129"/>
      <c r="J101" s="130" t="s">
        <v>1653</v>
      </c>
      <c r="K101" s="128" t="s">
        <v>46</v>
      </c>
      <c r="L101" s="364">
        <v>1</v>
      </c>
      <c r="M101" s="365">
        <v>0</v>
      </c>
      <c r="N101" s="364">
        <f t="shared" si="11"/>
        <v>1</v>
      </c>
      <c r="O101" s="365"/>
      <c r="P101" s="366">
        <f t="shared" si="12"/>
        <v>0</v>
      </c>
      <c r="Q101" s="134"/>
      <c r="R101" s="135"/>
      <c r="S101" s="134"/>
      <c r="T101" s="135">
        <f t="shared" si="13"/>
        <v>0</v>
      </c>
      <c r="U101" s="133">
        <v>21</v>
      </c>
      <c r="V101" s="133">
        <f t="shared" si="14"/>
        <v>0</v>
      </c>
      <c r="W101" s="133">
        <f t="shared" si="15"/>
        <v>0</v>
      </c>
      <c r="X101" s="130"/>
      <c r="Y101" s="129" t="s">
        <v>1490</v>
      </c>
      <c r="Z101" s="129" t="s">
        <v>604</v>
      </c>
      <c r="AB101" s="367"/>
      <c r="AC101" s="367"/>
    </row>
    <row r="102" spans="6:29" s="126" customFormat="1" ht="12" outlineLevel="2">
      <c r="F102" s="127">
        <v>7</v>
      </c>
      <c r="G102" s="128" t="s">
        <v>162</v>
      </c>
      <c r="H102" s="129" t="s">
        <v>1654</v>
      </c>
      <c r="I102" s="129"/>
      <c r="J102" s="130" t="s">
        <v>1655</v>
      </c>
      <c r="K102" s="128" t="s">
        <v>46</v>
      </c>
      <c r="L102" s="364">
        <v>1</v>
      </c>
      <c r="M102" s="365">
        <v>0</v>
      </c>
      <c r="N102" s="364">
        <f t="shared" si="11"/>
        <v>1</v>
      </c>
      <c r="O102" s="365"/>
      <c r="P102" s="366">
        <f t="shared" si="12"/>
        <v>0</v>
      </c>
      <c r="Q102" s="134"/>
      <c r="R102" s="135"/>
      <c r="S102" s="134"/>
      <c r="T102" s="135">
        <f t="shared" si="13"/>
        <v>0</v>
      </c>
      <c r="U102" s="133">
        <v>21</v>
      </c>
      <c r="V102" s="133">
        <f t="shared" si="14"/>
        <v>0</v>
      </c>
      <c r="W102" s="133">
        <f t="shared" si="15"/>
        <v>0</v>
      </c>
      <c r="X102" s="130"/>
      <c r="Y102" s="129" t="s">
        <v>1490</v>
      </c>
      <c r="Z102" s="129" t="s">
        <v>604</v>
      </c>
      <c r="AB102" s="367"/>
      <c r="AC102" s="367"/>
    </row>
    <row r="103" spans="6:29" s="136" customFormat="1" ht="12.75" customHeight="1" outlineLevel="2">
      <c r="F103" s="137"/>
      <c r="G103" s="138"/>
      <c r="H103" s="138"/>
      <c r="I103" s="138"/>
      <c r="J103" s="139"/>
      <c r="K103" s="138"/>
      <c r="L103" s="140"/>
      <c r="M103" s="141"/>
      <c r="N103" s="140"/>
      <c r="O103" s="141"/>
      <c r="P103" s="142"/>
      <c r="Q103" s="143"/>
      <c r="R103" s="141"/>
      <c r="S103" s="141"/>
      <c r="T103" s="141"/>
      <c r="U103" s="144" t="s">
        <v>155</v>
      </c>
      <c r="V103" s="141"/>
      <c r="W103" s="141"/>
      <c r="X103" s="141"/>
      <c r="Y103" s="138"/>
      <c r="Z103" s="138"/>
    </row>
    <row r="104" spans="6:29" s="136" customFormat="1" ht="12.75" customHeight="1" outlineLevel="1">
      <c r="F104" s="137"/>
      <c r="G104" s="138"/>
      <c r="H104" s="138"/>
      <c r="I104" s="138"/>
      <c r="J104" s="139"/>
      <c r="K104" s="138"/>
      <c r="L104" s="140"/>
      <c r="M104" s="141"/>
      <c r="N104" s="140"/>
      <c r="O104" s="141"/>
      <c r="P104" s="142"/>
      <c r="Q104" s="143"/>
      <c r="R104" s="141"/>
      <c r="S104" s="141"/>
      <c r="T104" s="141"/>
      <c r="U104" s="144" t="s">
        <v>155</v>
      </c>
      <c r="V104" s="141"/>
      <c r="W104" s="141"/>
      <c r="X104" s="141"/>
      <c r="Y104" s="138"/>
      <c r="Z104" s="138"/>
    </row>
    <row r="105" spans="6:29" s="136" customFormat="1" ht="12.75" customHeight="1">
      <c r="F105" s="137"/>
      <c r="G105" s="138"/>
      <c r="H105" s="138"/>
      <c r="I105" s="138"/>
      <c r="J105" s="139"/>
      <c r="K105" s="138"/>
      <c r="L105" s="140"/>
      <c r="M105" s="141"/>
      <c r="N105" s="140"/>
      <c r="O105" s="141"/>
      <c r="P105" s="142"/>
      <c r="Q105" s="143"/>
      <c r="R105" s="141"/>
      <c r="S105" s="141"/>
      <c r="T105" s="141"/>
      <c r="U105" s="144" t="s">
        <v>155</v>
      </c>
      <c r="V105" s="141"/>
      <c r="W105" s="141"/>
      <c r="X105" s="141"/>
      <c r="Y105" s="138"/>
      <c r="Z105" s="138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3" fitToHeight="7" orientation="portrait" useFirstPageNumber="1" r:id="rId1"/>
  <headerFooter>
    <oddFooter>&amp;C&amp;P</oddFooter>
    <firstFooter>&amp;C&amp;P</first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1744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116</v>
      </c>
      <c r="B4" s="593"/>
      <c r="C4" s="609" t="s">
        <v>633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02 MaR'!B15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18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ColWidth="9.140625"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16384" width="9.140625" style="206"/>
  </cols>
  <sheetData>
    <row r="1" spans="1:6" ht="15.75">
      <c r="A1" s="71" t="s">
        <v>134</v>
      </c>
      <c r="B1" s="72"/>
    </row>
    <row r="2" spans="1:6" ht="31.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193" t="s">
        <v>1767</v>
      </c>
      <c r="B4" s="193"/>
    </row>
    <row r="5" spans="1:6" ht="15.75" customHeight="1">
      <c r="A5" s="71" t="s">
        <v>632</v>
      </c>
      <c r="B5" s="172"/>
      <c r="C5" s="203"/>
      <c r="D5" s="204"/>
      <c r="E5" s="202"/>
      <c r="F5" s="205"/>
    </row>
    <row r="6" spans="1:6" ht="14.25" customHeight="1">
      <c r="A6" s="193" t="s">
        <v>633</v>
      </c>
      <c r="B6" s="193"/>
      <c r="C6" s="203"/>
      <c r="D6" s="204"/>
      <c r="E6" s="202"/>
      <c r="F6" s="205"/>
    </row>
    <row r="7" spans="1:6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6">
      <c r="A8" s="209"/>
      <c r="B8" s="210"/>
      <c r="C8" s="210"/>
      <c r="D8" s="210"/>
      <c r="E8" s="210"/>
      <c r="F8" s="208"/>
    </row>
    <row r="9" spans="1:6" s="211" customFormat="1" ht="15.75" customHeight="1">
      <c r="A9" s="212" t="str">
        <f>IF('Položky SO 02 MaR'!$J$9=0,"",'Položky SO 02 MaR'!$J$9)</f>
        <v>SO_02 - Sklad S1, S2</v>
      </c>
      <c r="B9" s="213" t="str">
        <f>IF('Položky SO 02 MaR'!$P$9=0,"",'Položky SO 02 MaR'!$P$9)</f>
        <v/>
      </c>
      <c r="C9" s="214" t="str">
        <f>IF('Položky SO 02 MaR'!$R$9=0,"",'Položky SO 02 MaR'!$R$9)</f>
        <v/>
      </c>
      <c r="D9" s="213" t="str">
        <f>IF('Položky SO 02 MaR'!$V$9=0,"",'Položky SO 02 MaR'!$V$9)</f>
        <v/>
      </c>
      <c r="E9" s="213" t="str">
        <f>IF('Položky SO 02 MaR'!$W$9=0,"",'Položky SO 02 MaR'!$W$9)</f>
        <v/>
      </c>
    </row>
    <row r="10" spans="1:6" s="215" customFormat="1" ht="15" customHeight="1" outlineLevel="1">
      <c r="A10" s="216" t="str">
        <f>IF('Položky SO 02 MaR'!$J$10=0,"",'Položky SO 02 MaR'!$J$10)</f>
        <v>Polní přístroje</v>
      </c>
      <c r="B10" s="217" t="str">
        <f>IF('Položky SO 02 MaR'!$P$10=0,"",'Položky SO 02 MaR'!$P$10)</f>
        <v/>
      </c>
      <c r="C10" s="218" t="str">
        <f>IF('Položky SO 02 MaR'!$R$10=0,"",'Položky SO 02 MaR'!$R$10)</f>
        <v/>
      </c>
      <c r="D10" s="217" t="str">
        <f>IF('Položky SO 02 MaR'!$V$10=0,"",'Položky SO 02 MaR'!$V$10)</f>
        <v/>
      </c>
      <c r="E10" s="217" t="str">
        <f>IF('Položky SO 02 MaR'!$W$10=0,"",'Položky SO 02 MaR'!$W$10)</f>
        <v/>
      </c>
    </row>
    <row r="11" spans="1:6" s="215" customFormat="1" ht="15" customHeight="1" outlineLevel="1">
      <c r="A11" s="216" t="str">
        <f>IF('Položky SO 02 MaR'!$J$14=0,"",'Položky SO 02 MaR'!$J$14)</f>
        <v>Kabely</v>
      </c>
      <c r="B11" s="217" t="str">
        <f>IF('Položky SO 02 MaR'!$P$14=0,"",'Položky SO 02 MaR'!$P$14)</f>
        <v/>
      </c>
      <c r="C11" s="218"/>
      <c r="D11" s="217" t="str">
        <f>IF('Položky SO 02 MaR'!$V$14=0,"",'Položky SO 02 MaR'!$V$14)</f>
        <v/>
      </c>
      <c r="E11" s="217" t="str">
        <f>IF('Položky SO 02 MaR'!$W$14=0,"",'Položky SO 02 MaR'!$W$14)</f>
        <v/>
      </c>
    </row>
    <row r="12" spans="1:6" s="215" customFormat="1" ht="15" customHeight="1" outlineLevel="1">
      <c r="A12" s="216" t="str">
        <f>IF('Položky SO 02 MaR'!$J$26=0,"",'Položky SO 02 MaR'!$J$26)</f>
        <v>Nosný a montážní materiál</v>
      </c>
      <c r="B12" s="217" t="str">
        <f>IF('Položky SO 02 MaR'!$P$26=0,"",'Položky SO 02 MaR'!$P$26)</f>
        <v/>
      </c>
      <c r="C12" s="218" t="str">
        <f>IF('Položky SO 02 MaR'!$R$26=0,"",'Položky SO 02 MaR'!$R$26)</f>
        <v/>
      </c>
      <c r="D12" s="217" t="str">
        <f>IF('Položky SO 02 MaR'!$V$26=0,"",'Položky SO 02 MaR'!$V$26)</f>
        <v/>
      </c>
      <c r="E12" s="217" t="str">
        <f>IF('Položky SO 02 MaR'!$W$26=0,"",'Položky SO 02 MaR'!$W$26)</f>
        <v/>
      </c>
    </row>
    <row r="13" spans="1:6" s="215" customFormat="1" ht="15" customHeight="1" outlineLevel="1">
      <c r="A13" s="216" t="str">
        <f>IF('Položky SO 02 MaR'!$J$35=0,"",'Položky SO 02 MaR'!$J$35)</f>
        <v>V04: Inženýrská činnost</v>
      </c>
      <c r="B13" s="217" t="str">
        <f>IF('Položky SO 02 MaR'!$P$35=0,"",'Položky SO 02 MaR'!$P$35)</f>
        <v/>
      </c>
      <c r="C13" s="218" t="str">
        <f>IF('Položky SO 02 MaR'!$R$35=0,"",'Položky SO 02 MaR'!$R$35)</f>
        <v/>
      </c>
      <c r="D13" s="217" t="str">
        <f>IF('Položky SO 02 MaR'!$V$35=0,"",'Položky SO 02 MaR'!$V$35)</f>
        <v/>
      </c>
      <c r="E13" s="217" t="str">
        <f>IF('Položky SO 02 MaR'!$W$35=0,"",'Položky SO 02 MaR'!$W$35)</f>
        <v/>
      </c>
    </row>
    <row r="14" spans="1:6" ht="13.5" outlineLevel="1" thickBot="1">
      <c r="A14" s="216"/>
    </row>
    <row r="15" spans="1:6" s="220" customFormat="1" ht="15">
      <c r="A15" s="221" t="s">
        <v>1484</v>
      </c>
      <c r="B15" s="222">
        <f>SUBTOTAL(9,B9:B14)/2</f>
        <v>0</v>
      </c>
      <c r="C15" s="223"/>
      <c r="D15" s="224"/>
      <c r="E15" s="224"/>
    </row>
    <row r="16" spans="1:6" s="220" customFormat="1" ht="15">
      <c r="A16" s="95" t="s">
        <v>718</v>
      </c>
      <c r="B16" s="96">
        <f>B15*0.21</f>
        <v>0</v>
      </c>
    </row>
    <row r="17" spans="1:5" s="225" customFormat="1" ht="13.5" thickBot="1">
      <c r="A17" s="226"/>
      <c r="B17" s="227"/>
    </row>
    <row r="18" spans="1:5" s="220" customFormat="1" ht="15">
      <c r="A18" s="221" t="s">
        <v>140</v>
      </c>
      <c r="B18" s="222">
        <f>SUM(B15:B16)</f>
        <v>0</v>
      </c>
      <c r="C18" s="221" t="str">
        <f>'[10]Kryci list'!C7</f>
        <v>CZK</v>
      </c>
      <c r="D18" s="224"/>
      <c r="E18" s="22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D45"/>
  <sheetViews>
    <sheetView topLeftCell="F13" zoomScaleNormal="100" zoomScaleSheetLayoutView="100" workbookViewId="0">
      <selection activeCell="O28" sqref="O28:O42"/>
    </sheetView>
  </sheetViews>
  <sheetFormatPr defaultColWidth="9.140625" defaultRowHeight="12.75" outlineLevelRow="2"/>
  <cols>
    <col min="1" max="5" width="9.140625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7.57031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7.5703125" style="288" hidden="1" customWidth="1"/>
    <col min="18" max="18" width="7.5703125" style="286" hidden="1" customWidth="1"/>
    <col min="19" max="19" width="5.42578125" style="286" hidden="1" customWidth="1"/>
    <col min="20" max="20" width="7.85546875" style="286" hidden="1" customWidth="1"/>
    <col min="21" max="21" width="7.140625" style="286" hidden="1" customWidth="1"/>
    <col min="22" max="22" width="6.140625" style="286" hidden="1" customWidth="1"/>
    <col min="23" max="23" width="9" style="286" hidden="1" customWidth="1"/>
    <col min="24" max="24" width="6.85546875" style="286" hidden="1" customWidth="1"/>
    <col min="25" max="25" width="6.42578125" style="283" hidden="1" customWidth="1"/>
    <col min="26" max="26" width="5.140625" style="283" hidden="1" customWidth="1"/>
    <col min="27" max="27" width="12" style="206" customWidth="1"/>
    <col min="28" max="31" width="9.140625" style="206"/>
    <col min="32" max="32" width="24.5703125" style="206" customWidth="1"/>
    <col min="33" max="16384" width="9.140625" style="206"/>
  </cols>
  <sheetData>
    <row r="1" spans="6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6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6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6:30" ht="15">
      <c r="F4" s="638" t="s">
        <v>1767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6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6:30" ht="21.6" customHeight="1">
      <c r="F6" s="638" t="s">
        <v>633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  <c r="AC6" s="362"/>
    </row>
    <row r="7" spans="6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6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6:30" s="236" customFormat="1" ht="18.75" customHeight="1">
      <c r="F9" s="237"/>
      <c r="G9" s="238"/>
      <c r="H9" s="239"/>
      <c r="I9" s="239"/>
      <c r="J9" s="239" t="s">
        <v>1656</v>
      </c>
      <c r="K9" s="238"/>
      <c r="L9" s="240"/>
      <c r="M9" s="241"/>
      <c r="N9" s="240"/>
      <c r="O9" s="241"/>
      <c r="P9" s="213">
        <f>SUBTOTAL(9,P10:P44)</f>
        <v>0</v>
      </c>
      <c r="Q9" s="242"/>
      <c r="R9" s="214">
        <f>SUBTOTAL(9,R10:R44)</f>
        <v>0</v>
      </c>
      <c r="S9" s="241"/>
      <c r="T9" s="214">
        <f>SUBTOTAL(9,T10:T44)</f>
        <v>0</v>
      </c>
      <c r="U9" s="243" t="s">
        <v>155</v>
      </c>
      <c r="V9" s="213">
        <f>SUBTOTAL(9,V10:V44)</f>
        <v>0</v>
      </c>
      <c r="W9" s="213">
        <f>SUBTOTAL(9,W10:W44)</f>
        <v>0</v>
      </c>
      <c r="X9" s="244"/>
      <c r="Y9" s="245"/>
      <c r="Z9" s="245"/>
    </row>
    <row r="10" spans="6:30" s="246" customFormat="1" ht="16.5" customHeight="1" outlineLevel="1">
      <c r="F10" s="247"/>
      <c r="G10" s="232"/>
      <c r="H10" s="248"/>
      <c r="I10" s="248"/>
      <c r="J10" s="248" t="s">
        <v>1486</v>
      </c>
      <c r="K10" s="232"/>
      <c r="L10" s="249"/>
      <c r="M10" s="250"/>
      <c r="N10" s="249"/>
      <c r="O10" s="250"/>
      <c r="P10" s="217">
        <f>SUBTOTAL(9,P11:P12)</f>
        <v>0</v>
      </c>
      <c r="Q10" s="251"/>
      <c r="R10" s="218">
        <f>SUBTOTAL(9,R11:R12)</f>
        <v>0</v>
      </c>
      <c r="S10" s="250"/>
      <c r="T10" s="218">
        <f>SUBTOTAL(9,T11:T12)</f>
        <v>0</v>
      </c>
      <c r="U10" s="252" t="s">
        <v>155</v>
      </c>
      <c r="V10" s="217">
        <f>SUBTOTAL(9,V11:V12)</f>
        <v>0</v>
      </c>
      <c r="W10" s="217">
        <f>SUBTOTAL(9,W11:W12)</f>
        <v>0</v>
      </c>
      <c r="X10" s="253"/>
      <c r="Y10" s="233"/>
      <c r="Z10" s="233"/>
    </row>
    <row r="11" spans="6:30" s="254" customFormat="1" ht="48" outlineLevel="2">
      <c r="F11" s="255" t="s">
        <v>1657</v>
      </c>
      <c r="G11" s="256" t="s">
        <v>176</v>
      </c>
      <c r="H11" s="384" t="s">
        <v>1487</v>
      </c>
      <c r="I11" s="385" t="s">
        <v>1658</v>
      </c>
      <c r="J11" s="386" t="s">
        <v>1659</v>
      </c>
      <c r="K11" s="256" t="s">
        <v>46</v>
      </c>
      <c r="L11" s="387">
        <v>1</v>
      </c>
      <c r="M11" s="388">
        <v>0</v>
      </c>
      <c r="N11" s="387">
        <f t="shared" ref="N11" si="0">L11*(1+M11/100)</f>
        <v>1</v>
      </c>
      <c r="O11" s="388"/>
      <c r="P11" s="389">
        <f t="shared" ref="P11:P12" si="1">N11*O11</f>
        <v>0</v>
      </c>
      <c r="Q11" s="260">
        <v>3.3800000000000002E-3</v>
      </c>
      <c r="R11" s="261"/>
      <c r="S11" s="260"/>
      <c r="T11" s="261">
        <f t="shared" ref="T11" si="2">N11*S11</f>
        <v>0</v>
      </c>
      <c r="U11" s="259">
        <v>21</v>
      </c>
      <c r="V11" s="259">
        <f t="shared" ref="V11:V12" si="3">P11*(U11/100)</f>
        <v>0</v>
      </c>
      <c r="W11" s="259">
        <f t="shared" ref="W11:W12" si="4">P11+V11</f>
        <v>0</v>
      </c>
      <c r="X11" s="258"/>
      <c r="Y11" s="257" t="s">
        <v>1660</v>
      </c>
      <c r="Z11" s="257"/>
      <c r="AA11" s="390"/>
      <c r="AB11" s="390"/>
      <c r="AC11" s="390"/>
      <c r="AD11" s="391"/>
    </row>
    <row r="12" spans="6:30" s="254" customFormat="1" ht="12" outlineLevel="2">
      <c r="F12" s="255" t="s">
        <v>1566</v>
      </c>
      <c r="G12" s="256" t="s">
        <v>172</v>
      </c>
      <c r="H12" s="384" t="s">
        <v>1491</v>
      </c>
      <c r="I12" s="257"/>
      <c r="J12" s="258" t="s">
        <v>1661</v>
      </c>
      <c r="K12" s="256" t="s">
        <v>46</v>
      </c>
      <c r="L12" s="387">
        <v>1</v>
      </c>
      <c r="M12" s="388">
        <v>0</v>
      </c>
      <c r="N12" s="387">
        <f>L12*(1+M12/100)</f>
        <v>1</v>
      </c>
      <c r="O12" s="388"/>
      <c r="P12" s="389">
        <f t="shared" si="1"/>
        <v>0</v>
      </c>
      <c r="Q12" s="260"/>
      <c r="R12" s="261"/>
      <c r="S12" s="260"/>
      <c r="T12" s="261">
        <f>N12*S12</f>
        <v>0</v>
      </c>
      <c r="U12" s="259">
        <v>21</v>
      </c>
      <c r="V12" s="259">
        <f t="shared" si="3"/>
        <v>0</v>
      </c>
      <c r="W12" s="259">
        <f t="shared" si="4"/>
        <v>0</v>
      </c>
      <c r="X12" s="258"/>
      <c r="Y12" s="257" t="s">
        <v>1660</v>
      </c>
      <c r="Z12" s="257"/>
      <c r="AB12" s="390"/>
      <c r="AC12" s="390"/>
    </row>
    <row r="13" spans="6:30" s="272" customFormat="1" ht="12.75" customHeight="1" outlineLevel="2">
      <c r="F13" s="273"/>
      <c r="G13" s="274"/>
      <c r="H13" s="274"/>
      <c r="I13" s="274"/>
      <c r="J13" s="275"/>
      <c r="K13" s="274"/>
      <c r="L13" s="392"/>
      <c r="M13" s="393"/>
      <c r="N13" s="392"/>
      <c r="O13" s="393"/>
      <c r="P13" s="394"/>
      <c r="Q13" s="279"/>
      <c r="R13" s="277"/>
      <c r="S13" s="277"/>
      <c r="T13" s="277"/>
      <c r="U13" s="280"/>
      <c r="V13" s="277"/>
      <c r="W13" s="277"/>
      <c r="X13" s="277"/>
      <c r="Y13" s="274"/>
      <c r="Z13" s="274"/>
    </row>
    <row r="14" spans="6:30" s="246" customFormat="1" ht="16.5" customHeight="1" outlineLevel="1">
      <c r="F14" s="247"/>
      <c r="G14" s="232"/>
      <c r="H14" s="248"/>
      <c r="I14" s="248"/>
      <c r="J14" s="248" t="s">
        <v>1596</v>
      </c>
      <c r="K14" s="232"/>
      <c r="L14" s="395"/>
      <c r="M14" s="396"/>
      <c r="N14" s="395"/>
      <c r="O14" s="396"/>
      <c r="P14" s="397">
        <f>SUBTOTAL(9,P15:P24)</f>
        <v>0</v>
      </c>
      <c r="Q14" s="251"/>
      <c r="R14" s="218"/>
      <c r="S14" s="250"/>
      <c r="T14" s="218">
        <f>SUBTOTAL(9,T28:T37)</f>
        <v>0</v>
      </c>
      <c r="U14" s="252" t="s">
        <v>155</v>
      </c>
      <c r="V14" s="217">
        <f>SUBTOTAL(9,V15:V24)</f>
        <v>0</v>
      </c>
      <c r="W14" s="217">
        <f>SUBTOTAL(9,W15:W24)</f>
        <v>0</v>
      </c>
      <c r="X14" s="253"/>
      <c r="Y14" s="233"/>
      <c r="Z14" s="233"/>
    </row>
    <row r="15" spans="6:30" s="254" customFormat="1" ht="36" outlineLevel="2">
      <c r="F15" s="255" t="s">
        <v>1657</v>
      </c>
      <c r="G15" s="256" t="s">
        <v>176</v>
      </c>
      <c r="H15" s="257" t="s">
        <v>1597</v>
      </c>
      <c r="I15" s="257"/>
      <c r="J15" s="258" t="s">
        <v>1604</v>
      </c>
      <c r="K15" s="256" t="s">
        <v>49</v>
      </c>
      <c r="L15" s="387">
        <v>18</v>
      </c>
      <c r="M15" s="388">
        <v>0</v>
      </c>
      <c r="N15" s="387">
        <f>L15*(1+M15/100)</f>
        <v>18</v>
      </c>
      <c r="O15" s="388"/>
      <c r="P15" s="389">
        <f t="shared" ref="P15:P24" si="5">N15*O15</f>
        <v>0</v>
      </c>
      <c r="Q15" s="260"/>
      <c r="R15" s="261"/>
      <c r="S15" s="260"/>
      <c r="T15" s="261"/>
      <c r="U15" s="259">
        <v>21</v>
      </c>
      <c r="V15" s="259">
        <f>P15*(U15/100)</f>
        <v>0</v>
      </c>
      <c r="W15" s="259">
        <f>P15+V15</f>
        <v>0</v>
      </c>
      <c r="X15" s="258"/>
      <c r="Y15" s="257" t="s">
        <v>1660</v>
      </c>
      <c r="Z15" s="257"/>
      <c r="AB15" s="390"/>
      <c r="AC15" s="390"/>
    </row>
    <row r="16" spans="6:30" s="254" customFormat="1" ht="12" outlineLevel="2">
      <c r="F16" s="255"/>
      <c r="G16" s="256"/>
      <c r="H16" s="257"/>
      <c r="I16" s="257"/>
      <c r="J16" s="398" t="s">
        <v>1662</v>
      </c>
      <c r="K16" s="256"/>
      <c r="L16" s="387"/>
      <c r="M16" s="388"/>
      <c r="N16" s="387"/>
      <c r="O16" s="388"/>
      <c r="P16" s="389"/>
      <c r="Q16" s="260"/>
      <c r="R16" s="261"/>
      <c r="S16" s="260"/>
      <c r="T16" s="261"/>
      <c r="U16" s="259"/>
      <c r="V16" s="259"/>
      <c r="W16" s="259"/>
      <c r="X16" s="258"/>
      <c r="Y16" s="257" t="s">
        <v>1660</v>
      </c>
      <c r="Z16" s="257"/>
    </row>
    <row r="17" spans="6:30" s="254" customFormat="1" ht="36" outlineLevel="2">
      <c r="F17" s="255" t="s">
        <v>1566</v>
      </c>
      <c r="G17" s="256" t="s">
        <v>176</v>
      </c>
      <c r="H17" s="257" t="s">
        <v>1600</v>
      </c>
      <c r="I17" s="257"/>
      <c r="J17" s="258" t="s">
        <v>1663</v>
      </c>
      <c r="K17" s="256" t="s">
        <v>49</v>
      </c>
      <c r="L17" s="387">
        <v>8</v>
      </c>
      <c r="M17" s="388">
        <v>0</v>
      </c>
      <c r="N17" s="387">
        <f>L17*(1+M17/100)</f>
        <v>8</v>
      </c>
      <c r="O17" s="388"/>
      <c r="P17" s="389">
        <f t="shared" ref="P17" si="6">N17*O17</f>
        <v>0</v>
      </c>
      <c r="Q17" s="260"/>
      <c r="R17" s="261"/>
      <c r="S17" s="260"/>
      <c r="T17" s="261"/>
      <c r="U17" s="259">
        <v>21</v>
      </c>
      <c r="V17" s="259">
        <f>P17*(U17/100)</f>
        <v>0</v>
      </c>
      <c r="W17" s="259">
        <f>P17+V17</f>
        <v>0</v>
      </c>
      <c r="X17" s="258"/>
      <c r="Y17" s="257" t="s">
        <v>1660</v>
      </c>
      <c r="Z17" s="257"/>
      <c r="AB17" s="390"/>
      <c r="AC17" s="390"/>
    </row>
    <row r="18" spans="6:30" s="254" customFormat="1" ht="12" outlineLevel="2">
      <c r="F18" s="255"/>
      <c r="G18" s="256"/>
      <c r="H18" s="257"/>
      <c r="I18" s="257"/>
      <c r="J18" s="398">
        <v>8</v>
      </c>
      <c r="K18" s="256"/>
      <c r="L18" s="387"/>
      <c r="M18" s="388"/>
      <c r="N18" s="387"/>
      <c r="O18" s="388"/>
      <c r="P18" s="389"/>
      <c r="Q18" s="260"/>
      <c r="R18" s="261"/>
      <c r="S18" s="260"/>
      <c r="T18" s="261"/>
      <c r="U18" s="259"/>
      <c r="V18" s="259"/>
      <c r="W18" s="259"/>
      <c r="X18" s="258"/>
      <c r="Y18" s="257" t="s">
        <v>1660</v>
      </c>
      <c r="Z18" s="257"/>
    </row>
    <row r="19" spans="6:30" s="254" customFormat="1" ht="48" outlineLevel="2">
      <c r="F19" s="255" t="s">
        <v>1560</v>
      </c>
      <c r="G19" s="256" t="s">
        <v>176</v>
      </c>
      <c r="H19" s="257" t="s">
        <v>1603</v>
      </c>
      <c r="I19" s="257"/>
      <c r="J19" s="258" t="s">
        <v>1614</v>
      </c>
      <c r="K19" s="256" t="s">
        <v>49</v>
      </c>
      <c r="L19" s="387">
        <v>8</v>
      </c>
      <c r="M19" s="388">
        <v>0</v>
      </c>
      <c r="N19" s="387">
        <f>L19*(1+M19/100)</f>
        <v>8</v>
      </c>
      <c r="O19" s="388"/>
      <c r="P19" s="389">
        <f t="shared" si="5"/>
        <v>0</v>
      </c>
      <c r="Q19" s="260">
        <v>0.01</v>
      </c>
      <c r="R19" s="261"/>
      <c r="S19" s="260"/>
      <c r="T19" s="261">
        <f>N19*S19</f>
        <v>0</v>
      </c>
      <c r="U19" s="259">
        <v>21</v>
      </c>
      <c r="V19" s="259">
        <f>P19*(U19/100)</f>
        <v>0</v>
      </c>
      <c r="W19" s="259">
        <f>P19+V19</f>
        <v>0</v>
      </c>
      <c r="X19" s="258"/>
      <c r="Y19" s="257" t="s">
        <v>1660</v>
      </c>
      <c r="Z19" s="257"/>
      <c r="AB19" s="390"/>
      <c r="AC19" s="390"/>
    </row>
    <row r="20" spans="6:30" s="254" customFormat="1" ht="12" outlineLevel="2">
      <c r="F20" s="255"/>
      <c r="G20" s="256"/>
      <c r="H20" s="257"/>
      <c r="I20" s="257"/>
      <c r="J20" s="398">
        <v>8</v>
      </c>
      <c r="K20" s="256"/>
      <c r="L20" s="387"/>
      <c r="M20" s="388"/>
      <c r="N20" s="387"/>
      <c r="O20" s="388"/>
      <c r="P20" s="389"/>
      <c r="Q20" s="260"/>
      <c r="R20" s="261"/>
      <c r="S20" s="260"/>
      <c r="T20" s="261"/>
      <c r="U20" s="259"/>
      <c r="V20" s="259"/>
      <c r="W20" s="259"/>
      <c r="X20" s="258"/>
      <c r="Y20" s="257" t="s">
        <v>1660</v>
      </c>
      <c r="Z20" s="257"/>
    </row>
    <row r="21" spans="6:30" s="254" customFormat="1" ht="24" outlineLevel="2">
      <c r="F21" s="255" t="s">
        <v>1606</v>
      </c>
      <c r="G21" s="256" t="s">
        <v>176</v>
      </c>
      <c r="H21" s="257" t="s">
        <v>1607</v>
      </c>
      <c r="I21" s="257"/>
      <c r="J21" s="258" t="s">
        <v>1622</v>
      </c>
      <c r="K21" s="256" t="s">
        <v>49</v>
      </c>
      <c r="L21" s="387">
        <v>4</v>
      </c>
      <c r="M21" s="388">
        <v>0</v>
      </c>
      <c r="N21" s="387">
        <f>L21*(1+M21/100)</f>
        <v>4</v>
      </c>
      <c r="O21" s="388"/>
      <c r="P21" s="389">
        <f t="shared" si="5"/>
        <v>0</v>
      </c>
      <c r="Q21" s="260">
        <v>1.128E-2</v>
      </c>
      <c r="R21" s="261"/>
      <c r="S21" s="260"/>
      <c r="T21" s="261">
        <f>N21*S21</f>
        <v>0</v>
      </c>
      <c r="U21" s="259">
        <v>21</v>
      </c>
      <c r="V21" s="259">
        <f>P21*(U21/100)</f>
        <v>0</v>
      </c>
      <c r="W21" s="259">
        <f>P21+V21</f>
        <v>0</v>
      </c>
      <c r="X21" s="258"/>
      <c r="Y21" s="257" t="s">
        <v>1660</v>
      </c>
      <c r="Z21" s="257"/>
      <c r="AB21" s="390"/>
      <c r="AC21" s="390"/>
    </row>
    <row r="22" spans="6:30" s="254" customFormat="1" ht="12" outlineLevel="2">
      <c r="F22" s="255"/>
      <c r="G22" s="256"/>
      <c r="H22" s="257"/>
      <c r="I22" s="257"/>
      <c r="J22" s="398" t="s">
        <v>1664</v>
      </c>
      <c r="K22" s="256"/>
      <c r="L22" s="387"/>
      <c r="M22" s="388"/>
      <c r="N22" s="387"/>
      <c r="O22" s="388"/>
      <c r="P22" s="389"/>
      <c r="Q22" s="260"/>
      <c r="R22" s="261"/>
      <c r="S22" s="260"/>
      <c r="T22" s="261"/>
      <c r="U22" s="259"/>
      <c r="V22" s="259"/>
      <c r="W22" s="259"/>
      <c r="X22" s="258"/>
      <c r="Y22" s="257" t="s">
        <v>1660</v>
      </c>
      <c r="Z22" s="257"/>
    </row>
    <row r="23" spans="6:30" s="254" customFormat="1" ht="12" outlineLevel="2">
      <c r="F23" s="255" t="s">
        <v>1609</v>
      </c>
      <c r="G23" s="256" t="s">
        <v>172</v>
      </c>
      <c r="H23" s="257" t="s">
        <v>1607</v>
      </c>
      <c r="I23" s="257"/>
      <c r="J23" s="258" t="s">
        <v>1625</v>
      </c>
      <c r="K23" s="256" t="s">
        <v>49</v>
      </c>
      <c r="L23" s="387">
        <v>38</v>
      </c>
      <c r="M23" s="388"/>
      <c r="N23" s="387">
        <f>L23*(1+M23/100)</f>
        <v>38</v>
      </c>
      <c r="O23" s="388"/>
      <c r="P23" s="389">
        <f t="shared" si="5"/>
        <v>0</v>
      </c>
      <c r="Q23" s="260"/>
      <c r="R23" s="261"/>
      <c r="S23" s="260"/>
      <c r="T23" s="261"/>
      <c r="U23" s="259">
        <v>21</v>
      </c>
      <c r="V23" s="259">
        <f>P23*(U23/100)</f>
        <v>0</v>
      </c>
      <c r="W23" s="259">
        <f>P23+V23</f>
        <v>0</v>
      </c>
      <c r="X23" s="258"/>
      <c r="Y23" s="257" t="s">
        <v>1660</v>
      </c>
      <c r="Z23" s="257"/>
      <c r="AB23" s="390"/>
      <c r="AC23" s="390"/>
      <c r="AD23" s="390"/>
    </row>
    <row r="24" spans="6:30" s="254" customFormat="1" ht="12" outlineLevel="2">
      <c r="F24" s="255" t="s">
        <v>1612</v>
      </c>
      <c r="G24" s="256" t="s">
        <v>172</v>
      </c>
      <c r="H24" s="257" t="s">
        <v>1610</v>
      </c>
      <c r="I24" s="257"/>
      <c r="J24" s="258" t="s">
        <v>1627</v>
      </c>
      <c r="K24" s="256" t="s">
        <v>46</v>
      </c>
      <c r="L24" s="387">
        <v>8</v>
      </c>
      <c r="M24" s="388"/>
      <c r="N24" s="387">
        <f>L24*(1+M24/100)</f>
        <v>8</v>
      </c>
      <c r="O24" s="388"/>
      <c r="P24" s="389">
        <f t="shared" si="5"/>
        <v>0</v>
      </c>
      <c r="Q24" s="260"/>
      <c r="R24" s="261"/>
      <c r="S24" s="260"/>
      <c r="T24" s="261"/>
      <c r="U24" s="259">
        <v>21</v>
      </c>
      <c r="V24" s="259">
        <f>P24*(U24/100)</f>
        <v>0</v>
      </c>
      <c r="W24" s="259">
        <f>P24+V24</f>
        <v>0</v>
      </c>
      <c r="X24" s="258"/>
      <c r="Y24" s="257" t="s">
        <v>1660</v>
      </c>
      <c r="Z24" s="257"/>
      <c r="AB24" s="390"/>
      <c r="AC24" s="390"/>
      <c r="AD24" s="390"/>
    </row>
    <row r="25" spans="6:30" s="272" customFormat="1" ht="12.75" customHeight="1" outlineLevel="2">
      <c r="F25" s="273"/>
      <c r="G25" s="274"/>
      <c r="H25" s="274"/>
      <c r="I25" s="274"/>
      <c r="J25" s="275"/>
      <c r="K25" s="274"/>
      <c r="L25" s="392"/>
      <c r="M25" s="393"/>
      <c r="N25" s="392"/>
      <c r="O25" s="393"/>
      <c r="P25" s="394"/>
      <c r="Q25" s="279"/>
      <c r="R25" s="277"/>
      <c r="S25" s="277"/>
      <c r="T25" s="277"/>
      <c r="U25" s="280" t="s">
        <v>155</v>
      </c>
      <c r="V25" s="277"/>
      <c r="W25" s="277"/>
      <c r="X25" s="277"/>
      <c r="Y25" s="274"/>
      <c r="Z25" s="274"/>
    </row>
    <row r="26" spans="6:30" s="246" customFormat="1" ht="16.5" customHeight="1" outlineLevel="1">
      <c r="F26" s="247"/>
      <c r="G26" s="232"/>
      <c r="H26" s="248"/>
      <c r="I26" s="248"/>
      <c r="J26" s="248" t="s">
        <v>1628</v>
      </c>
      <c r="K26" s="232"/>
      <c r="L26" s="395"/>
      <c r="M26" s="396"/>
      <c r="N26" s="395"/>
      <c r="O26" s="396"/>
      <c r="P26" s="397">
        <f>SUBTOTAL(9,P27:P33)</f>
        <v>0</v>
      </c>
      <c r="Q26" s="251"/>
      <c r="R26" s="218"/>
      <c r="S26" s="250"/>
      <c r="T26" s="218">
        <f>SUBTOTAL(9,T27:T33)</f>
        <v>0</v>
      </c>
      <c r="U26" s="252" t="s">
        <v>155</v>
      </c>
      <c r="V26" s="217">
        <f>SUBTOTAL(9,V27:V33)</f>
        <v>0</v>
      </c>
      <c r="W26" s="217">
        <f>SUBTOTAL(9,W27:W33)</f>
        <v>0</v>
      </c>
      <c r="X26" s="253"/>
      <c r="Y26" s="233"/>
      <c r="Z26" s="233"/>
    </row>
    <row r="27" spans="6:30" s="254" customFormat="1" ht="24" outlineLevel="2">
      <c r="F27" s="255" t="s">
        <v>1657</v>
      </c>
      <c r="G27" s="256" t="s">
        <v>162</v>
      </c>
      <c r="H27" s="257" t="s">
        <v>1629</v>
      </c>
      <c r="I27" s="257"/>
      <c r="J27" s="258" t="s">
        <v>1632</v>
      </c>
      <c r="K27" s="256" t="s">
        <v>49</v>
      </c>
      <c r="L27" s="387">
        <v>45</v>
      </c>
      <c r="M27" s="388">
        <v>0</v>
      </c>
      <c r="N27" s="387">
        <f>L27*(1+M27/100)</f>
        <v>45</v>
      </c>
      <c r="O27" s="388"/>
      <c r="P27" s="389">
        <f>N27*O27</f>
        <v>0</v>
      </c>
      <c r="Q27" s="260"/>
      <c r="R27" s="261"/>
      <c r="S27" s="260"/>
      <c r="T27" s="261"/>
      <c r="U27" s="259">
        <v>21</v>
      </c>
      <c r="V27" s="259">
        <f>P27*(U27/100)</f>
        <v>0</v>
      </c>
      <c r="W27" s="259">
        <f>P27+V27</f>
        <v>0</v>
      </c>
      <c r="X27" s="258"/>
      <c r="Y27" s="257" t="s">
        <v>1660</v>
      </c>
      <c r="Z27" s="257"/>
      <c r="AB27" s="390"/>
      <c r="AC27" s="390"/>
    </row>
    <row r="28" spans="6:30" s="254" customFormat="1" ht="12" outlineLevel="2">
      <c r="F28" s="255"/>
      <c r="G28" s="256"/>
      <c r="H28" s="257"/>
      <c r="I28" s="257"/>
      <c r="J28" s="398">
        <v>45</v>
      </c>
      <c r="K28" s="256"/>
      <c r="L28" s="387"/>
      <c r="M28" s="388"/>
      <c r="N28" s="387"/>
      <c r="O28" s="388"/>
      <c r="P28" s="389"/>
      <c r="Q28" s="260"/>
      <c r="R28" s="261"/>
      <c r="S28" s="260"/>
      <c r="T28" s="261"/>
      <c r="U28" s="259"/>
      <c r="V28" s="259"/>
      <c r="W28" s="259"/>
      <c r="X28" s="258"/>
      <c r="Y28" s="257" t="s">
        <v>1660</v>
      </c>
      <c r="Z28" s="257"/>
    </row>
    <row r="29" spans="6:30" s="254" customFormat="1" ht="12" outlineLevel="2">
      <c r="F29" s="255" t="s">
        <v>1566</v>
      </c>
      <c r="G29" s="256" t="s">
        <v>162</v>
      </c>
      <c r="H29" s="257" t="s">
        <v>1631</v>
      </c>
      <c r="I29" s="257"/>
      <c r="J29" s="258" t="s">
        <v>1635</v>
      </c>
      <c r="K29" s="256" t="s">
        <v>49</v>
      </c>
      <c r="L29" s="387">
        <v>14</v>
      </c>
      <c r="M29" s="388">
        <v>0</v>
      </c>
      <c r="N29" s="387">
        <f>L29*(1+M29/100)</f>
        <v>14</v>
      </c>
      <c r="O29" s="388"/>
      <c r="P29" s="389">
        <f>N29*O29</f>
        <v>0</v>
      </c>
      <c r="Q29" s="260"/>
      <c r="R29" s="261"/>
      <c r="S29" s="260"/>
      <c r="T29" s="261"/>
      <c r="U29" s="259">
        <v>21</v>
      </c>
      <c r="V29" s="259">
        <f>P29*(U29/100)</f>
        <v>0</v>
      </c>
      <c r="W29" s="259">
        <f>P29+V29</f>
        <v>0</v>
      </c>
      <c r="X29" s="258"/>
      <c r="Y29" s="257" t="s">
        <v>1660</v>
      </c>
      <c r="Z29" s="257"/>
      <c r="AB29" s="390"/>
      <c r="AC29" s="390"/>
    </row>
    <row r="30" spans="6:30" s="254" customFormat="1" ht="12" outlineLevel="2">
      <c r="F30" s="255"/>
      <c r="G30" s="256"/>
      <c r="H30" s="257"/>
      <c r="I30" s="257"/>
      <c r="J30" s="398" t="s">
        <v>1665</v>
      </c>
      <c r="K30" s="256"/>
      <c r="L30" s="387"/>
      <c r="M30" s="388"/>
      <c r="N30" s="387"/>
      <c r="O30" s="388"/>
      <c r="P30" s="389"/>
      <c r="Q30" s="260"/>
      <c r="R30" s="261"/>
      <c r="S30" s="260"/>
      <c r="T30" s="261"/>
      <c r="U30" s="259"/>
      <c r="V30" s="259"/>
      <c r="W30" s="259"/>
      <c r="X30" s="258"/>
      <c r="Y30" s="257" t="s">
        <v>1660</v>
      </c>
      <c r="Z30" s="257"/>
    </row>
    <row r="31" spans="6:30" s="254" customFormat="1" ht="12" outlineLevel="2">
      <c r="F31" s="255" t="s">
        <v>1560</v>
      </c>
      <c r="G31" s="256" t="s">
        <v>162</v>
      </c>
      <c r="H31" s="257" t="s">
        <v>1634</v>
      </c>
      <c r="I31" s="257"/>
      <c r="J31" s="386" t="s">
        <v>1638</v>
      </c>
      <c r="K31" s="256" t="s">
        <v>49</v>
      </c>
      <c r="L31" s="387">
        <v>12</v>
      </c>
      <c r="M31" s="388">
        <v>0</v>
      </c>
      <c r="N31" s="387">
        <f>L31*(1+M31/100)</f>
        <v>12</v>
      </c>
      <c r="O31" s="388"/>
      <c r="P31" s="389">
        <f>N31*O31</f>
        <v>0</v>
      </c>
      <c r="Q31" s="260"/>
      <c r="R31" s="261"/>
      <c r="S31" s="260"/>
      <c r="T31" s="261"/>
      <c r="U31" s="259">
        <v>21</v>
      </c>
      <c r="V31" s="259">
        <f>P31*(U31/100)</f>
        <v>0</v>
      </c>
      <c r="W31" s="259">
        <f>P31+V31</f>
        <v>0</v>
      </c>
      <c r="X31" s="258"/>
      <c r="Y31" s="257" t="s">
        <v>1660</v>
      </c>
      <c r="Z31" s="257"/>
      <c r="AB31" s="390"/>
      <c r="AC31" s="390"/>
    </row>
    <row r="32" spans="6:30" s="254" customFormat="1" ht="12" outlineLevel="2">
      <c r="F32" s="255"/>
      <c r="G32" s="256"/>
      <c r="H32" s="257"/>
      <c r="I32" s="257"/>
      <c r="J32" s="398" t="s">
        <v>1666</v>
      </c>
      <c r="K32" s="256"/>
      <c r="L32" s="387"/>
      <c r="M32" s="388"/>
      <c r="N32" s="387"/>
      <c r="O32" s="388"/>
      <c r="P32" s="389"/>
      <c r="Q32" s="260"/>
      <c r="R32" s="261"/>
      <c r="S32" s="260"/>
      <c r="T32" s="261"/>
      <c r="U32" s="259"/>
      <c r="V32" s="259"/>
      <c r="W32" s="259"/>
      <c r="X32" s="258"/>
      <c r="Y32" s="257" t="s">
        <v>1660</v>
      </c>
      <c r="Z32" s="257"/>
    </row>
    <row r="33" spans="6:29" s="254" customFormat="1" ht="12" outlineLevel="2">
      <c r="F33" s="255">
        <v>4</v>
      </c>
      <c r="G33" s="256" t="s">
        <v>172</v>
      </c>
      <c r="H33" s="257" t="s">
        <v>1637</v>
      </c>
      <c r="I33" s="257"/>
      <c r="J33" s="258" t="s">
        <v>1641</v>
      </c>
      <c r="K33" s="256" t="s">
        <v>49</v>
      </c>
      <c r="L33" s="387">
        <v>71</v>
      </c>
      <c r="M33" s="388"/>
      <c r="N33" s="387">
        <f>L33*(1+M33/100)</f>
        <v>71</v>
      </c>
      <c r="O33" s="388"/>
      <c r="P33" s="389">
        <f>N33*O33</f>
        <v>0</v>
      </c>
      <c r="Q33" s="260"/>
      <c r="R33" s="261"/>
      <c r="S33" s="260"/>
      <c r="T33" s="261"/>
      <c r="U33" s="259">
        <v>21</v>
      </c>
      <c r="V33" s="259">
        <f>P33*(U33/100)</f>
        <v>0</v>
      </c>
      <c r="W33" s="259">
        <f>P33+V33</f>
        <v>0</v>
      </c>
      <c r="X33" s="258"/>
      <c r="Y33" s="257" t="s">
        <v>1660</v>
      </c>
      <c r="Z33" s="257"/>
      <c r="AB33" s="390"/>
      <c r="AC33" s="390"/>
    </row>
    <row r="34" spans="6:29" s="272" customFormat="1" ht="12.75" customHeight="1" outlineLevel="2">
      <c r="F34" s="273"/>
      <c r="G34" s="274"/>
      <c r="H34" s="274"/>
      <c r="I34" s="274"/>
      <c r="J34" s="275"/>
      <c r="K34" s="274"/>
      <c r="L34" s="392"/>
      <c r="M34" s="393"/>
      <c r="N34" s="392"/>
      <c r="O34" s="393"/>
      <c r="P34" s="394"/>
      <c r="Q34" s="279"/>
      <c r="R34" s="277"/>
      <c r="S34" s="277"/>
      <c r="T34" s="277"/>
      <c r="U34" s="280" t="s">
        <v>155</v>
      </c>
      <c r="V34" s="277"/>
      <c r="W34" s="277"/>
      <c r="X34" s="277"/>
      <c r="Y34" s="274"/>
      <c r="Z34" s="274"/>
    </row>
    <row r="35" spans="6:29" s="246" customFormat="1" ht="16.5" customHeight="1" outlineLevel="1">
      <c r="F35" s="247"/>
      <c r="G35" s="232"/>
      <c r="H35" s="248"/>
      <c r="I35" s="248"/>
      <c r="J35" s="248" t="s">
        <v>601</v>
      </c>
      <c r="K35" s="232"/>
      <c r="L35" s="395"/>
      <c r="M35" s="396"/>
      <c r="N35" s="395"/>
      <c r="O35" s="396"/>
      <c r="P35" s="397">
        <f>SUBTOTAL(9,P36:P43)</f>
        <v>0</v>
      </c>
      <c r="Q35" s="251"/>
      <c r="R35" s="218"/>
      <c r="S35" s="250"/>
      <c r="T35" s="218">
        <f>SUBTOTAL(9,T36:T43)</f>
        <v>0</v>
      </c>
      <c r="U35" s="252" t="s">
        <v>155</v>
      </c>
      <c r="V35" s="217">
        <f>SUBTOTAL(9,V36:V43)</f>
        <v>0</v>
      </c>
      <c r="W35" s="217">
        <f>SUBTOTAL(9,W36:W43)</f>
        <v>0</v>
      </c>
      <c r="X35" s="253"/>
      <c r="Y35" s="233"/>
      <c r="Z35" s="233"/>
    </row>
    <row r="36" spans="6:29" s="254" customFormat="1" ht="12" outlineLevel="2">
      <c r="F36" s="255">
        <v>1</v>
      </c>
      <c r="G36" s="256" t="s">
        <v>162</v>
      </c>
      <c r="H36" s="257" t="s">
        <v>1642</v>
      </c>
      <c r="I36" s="257"/>
      <c r="J36" s="258" t="s">
        <v>1667</v>
      </c>
      <c r="K36" s="256" t="s">
        <v>90</v>
      </c>
      <c r="L36" s="387">
        <v>1</v>
      </c>
      <c r="M36" s="388">
        <v>0</v>
      </c>
      <c r="N36" s="387">
        <f t="shared" ref="N36:N42" si="7">L36*(1+M36/100)</f>
        <v>1</v>
      </c>
      <c r="O36" s="388"/>
      <c r="P36" s="389">
        <f t="shared" ref="P36:P42" si="8">N36*O36</f>
        <v>0</v>
      </c>
      <c r="Q36" s="260"/>
      <c r="R36" s="261"/>
      <c r="S36" s="260"/>
      <c r="T36" s="261">
        <f t="shared" ref="T36:T42" si="9">N36*S36</f>
        <v>0</v>
      </c>
      <c r="U36" s="259">
        <v>21</v>
      </c>
      <c r="V36" s="259">
        <f t="shared" ref="V36:V42" si="10">P36*(U36/100)</f>
        <v>0</v>
      </c>
      <c r="W36" s="259">
        <f t="shared" ref="W36:W42" si="11">P36+V36</f>
        <v>0</v>
      </c>
      <c r="X36" s="258"/>
      <c r="Y36" s="257" t="s">
        <v>1660</v>
      </c>
      <c r="Z36" s="257" t="s">
        <v>604</v>
      </c>
      <c r="AB36" s="390"/>
      <c r="AC36" s="390"/>
    </row>
    <row r="37" spans="6:29" s="254" customFormat="1" ht="12" outlineLevel="2">
      <c r="F37" s="255">
        <v>2</v>
      </c>
      <c r="G37" s="256" t="s">
        <v>162</v>
      </c>
      <c r="H37" s="257" t="s">
        <v>1644</v>
      </c>
      <c r="I37" s="257"/>
      <c r="J37" s="258" t="s">
        <v>1645</v>
      </c>
      <c r="K37" s="256" t="s">
        <v>46</v>
      </c>
      <c r="L37" s="387">
        <v>1</v>
      </c>
      <c r="M37" s="388">
        <v>0</v>
      </c>
      <c r="N37" s="387">
        <f t="shared" si="7"/>
        <v>1</v>
      </c>
      <c r="O37" s="388"/>
      <c r="P37" s="389">
        <f t="shared" si="8"/>
        <v>0</v>
      </c>
      <c r="Q37" s="260"/>
      <c r="R37" s="261"/>
      <c r="S37" s="260"/>
      <c r="T37" s="261">
        <f t="shared" si="9"/>
        <v>0</v>
      </c>
      <c r="U37" s="259">
        <v>21</v>
      </c>
      <c r="V37" s="259">
        <f t="shared" si="10"/>
        <v>0</v>
      </c>
      <c r="W37" s="259">
        <f t="shared" si="11"/>
        <v>0</v>
      </c>
      <c r="X37" s="258"/>
      <c r="Y37" s="257" t="s">
        <v>1660</v>
      </c>
      <c r="Z37" s="257" t="s">
        <v>604</v>
      </c>
      <c r="AB37" s="390"/>
      <c r="AC37" s="390"/>
    </row>
    <row r="38" spans="6:29" s="254" customFormat="1" ht="12" outlineLevel="2">
      <c r="F38" s="255">
        <v>3</v>
      </c>
      <c r="G38" s="256" t="s">
        <v>162</v>
      </c>
      <c r="H38" s="257" t="s">
        <v>1646</v>
      </c>
      <c r="I38" s="257"/>
      <c r="J38" s="258" t="s">
        <v>1647</v>
      </c>
      <c r="K38" s="256" t="s">
        <v>90</v>
      </c>
      <c r="L38" s="387">
        <v>1</v>
      </c>
      <c r="M38" s="388">
        <v>0</v>
      </c>
      <c r="N38" s="387">
        <f t="shared" si="7"/>
        <v>1</v>
      </c>
      <c r="O38" s="388"/>
      <c r="P38" s="389">
        <f t="shared" si="8"/>
        <v>0</v>
      </c>
      <c r="Q38" s="260"/>
      <c r="R38" s="261"/>
      <c r="S38" s="260"/>
      <c r="T38" s="261">
        <f t="shared" si="9"/>
        <v>0</v>
      </c>
      <c r="U38" s="259">
        <v>21</v>
      </c>
      <c r="V38" s="259">
        <f t="shared" si="10"/>
        <v>0</v>
      </c>
      <c r="W38" s="259">
        <f t="shared" si="11"/>
        <v>0</v>
      </c>
      <c r="X38" s="258"/>
      <c r="Y38" s="257" t="s">
        <v>1660</v>
      </c>
      <c r="Z38" s="257" t="s">
        <v>604</v>
      </c>
      <c r="AB38" s="390"/>
      <c r="AC38" s="390"/>
    </row>
    <row r="39" spans="6:29" s="254" customFormat="1" ht="12" outlineLevel="2">
      <c r="F39" s="255">
        <v>4</v>
      </c>
      <c r="G39" s="256" t="s">
        <v>162</v>
      </c>
      <c r="H39" s="257" t="s">
        <v>1648</v>
      </c>
      <c r="I39" s="257"/>
      <c r="J39" s="258" t="s">
        <v>1649</v>
      </c>
      <c r="K39" s="256" t="s">
        <v>55</v>
      </c>
      <c r="L39" s="387">
        <v>9</v>
      </c>
      <c r="M39" s="388">
        <v>0</v>
      </c>
      <c r="N39" s="387">
        <f t="shared" si="7"/>
        <v>9</v>
      </c>
      <c r="O39" s="388"/>
      <c r="P39" s="389">
        <f t="shared" si="8"/>
        <v>0</v>
      </c>
      <c r="Q39" s="260"/>
      <c r="R39" s="261"/>
      <c r="S39" s="260"/>
      <c r="T39" s="261">
        <f t="shared" si="9"/>
        <v>0</v>
      </c>
      <c r="U39" s="259">
        <v>21</v>
      </c>
      <c r="V39" s="259">
        <f t="shared" si="10"/>
        <v>0</v>
      </c>
      <c r="W39" s="259">
        <f t="shared" si="11"/>
        <v>0</v>
      </c>
      <c r="X39" s="258"/>
      <c r="Y39" s="257" t="s">
        <v>1660</v>
      </c>
      <c r="Z39" s="257" t="s">
        <v>604</v>
      </c>
      <c r="AB39" s="390"/>
      <c r="AC39" s="390"/>
    </row>
    <row r="40" spans="6:29" s="254" customFormat="1" ht="12" outlineLevel="2">
      <c r="F40" s="255">
        <v>5</v>
      </c>
      <c r="G40" s="256" t="s">
        <v>162</v>
      </c>
      <c r="H40" s="257" t="s">
        <v>1650</v>
      </c>
      <c r="I40" s="257"/>
      <c r="J40" s="258" t="s">
        <v>1651</v>
      </c>
      <c r="K40" s="256" t="s">
        <v>46</v>
      </c>
      <c r="L40" s="387">
        <v>1</v>
      </c>
      <c r="M40" s="388">
        <v>0</v>
      </c>
      <c r="N40" s="387">
        <f t="shared" si="7"/>
        <v>1</v>
      </c>
      <c r="O40" s="388"/>
      <c r="P40" s="389">
        <f t="shared" si="8"/>
        <v>0</v>
      </c>
      <c r="Q40" s="260"/>
      <c r="R40" s="261"/>
      <c r="S40" s="260"/>
      <c r="T40" s="261">
        <f t="shared" si="9"/>
        <v>0</v>
      </c>
      <c r="U40" s="259">
        <v>21</v>
      </c>
      <c r="V40" s="259">
        <f t="shared" si="10"/>
        <v>0</v>
      </c>
      <c r="W40" s="259">
        <f t="shared" si="11"/>
        <v>0</v>
      </c>
      <c r="X40" s="258"/>
      <c r="Y40" s="257" t="s">
        <v>1660</v>
      </c>
      <c r="Z40" s="257" t="s">
        <v>604</v>
      </c>
      <c r="AB40" s="390"/>
      <c r="AC40" s="390"/>
    </row>
    <row r="41" spans="6:29" s="254" customFormat="1" ht="12" outlineLevel="2">
      <c r="F41" s="255">
        <v>6</v>
      </c>
      <c r="G41" s="256" t="s">
        <v>162</v>
      </c>
      <c r="H41" s="257" t="s">
        <v>1652</v>
      </c>
      <c r="I41" s="257"/>
      <c r="J41" s="258" t="s">
        <v>1653</v>
      </c>
      <c r="K41" s="256" t="s">
        <v>46</v>
      </c>
      <c r="L41" s="387">
        <v>1</v>
      </c>
      <c r="M41" s="388">
        <v>0</v>
      </c>
      <c r="N41" s="387">
        <f t="shared" si="7"/>
        <v>1</v>
      </c>
      <c r="O41" s="388"/>
      <c r="P41" s="389">
        <f t="shared" si="8"/>
        <v>0</v>
      </c>
      <c r="Q41" s="260"/>
      <c r="R41" s="261"/>
      <c r="S41" s="260"/>
      <c r="T41" s="261">
        <f t="shared" si="9"/>
        <v>0</v>
      </c>
      <c r="U41" s="259">
        <v>21</v>
      </c>
      <c r="V41" s="259">
        <f t="shared" si="10"/>
        <v>0</v>
      </c>
      <c r="W41" s="259">
        <f t="shared" si="11"/>
        <v>0</v>
      </c>
      <c r="X41" s="258"/>
      <c r="Y41" s="257" t="s">
        <v>1660</v>
      </c>
      <c r="Z41" s="257" t="s">
        <v>604</v>
      </c>
      <c r="AB41" s="390"/>
      <c r="AC41" s="390"/>
    </row>
    <row r="42" spans="6:29" s="254" customFormat="1" ht="12" outlineLevel="2">
      <c r="F42" s="255">
        <v>7</v>
      </c>
      <c r="G42" s="256" t="s">
        <v>162</v>
      </c>
      <c r="H42" s="257" t="s">
        <v>1654</v>
      </c>
      <c r="I42" s="257"/>
      <c r="J42" s="258" t="s">
        <v>1655</v>
      </c>
      <c r="K42" s="256" t="s">
        <v>46</v>
      </c>
      <c r="L42" s="387">
        <v>1</v>
      </c>
      <c r="M42" s="388">
        <v>0</v>
      </c>
      <c r="N42" s="387">
        <f t="shared" si="7"/>
        <v>1</v>
      </c>
      <c r="O42" s="388"/>
      <c r="P42" s="389">
        <f t="shared" si="8"/>
        <v>0</v>
      </c>
      <c r="Q42" s="260"/>
      <c r="R42" s="261"/>
      <c r="S42" s="260"/>
      <c r="T42" s="261">
        <f t="shared" si="9"/>
        <v>0</v>
      </c>
      <c r="U42" s="259">
        <v>21</v>
      </c>
      <c r="V42" s="259">
        <f t="shared" si="10"/>
        <v>0</v>
      </c>
      <c r="W42" s="259">
        <f t="shared" si="11"/>
        <v>0</v>
      </c>
      <c r="X42" s="258"/>
      <c r="Y42" s="257" t="s">
        <v>1660</v>
      </c>
      <c r="Z42" s="257" t="s">
        <v>604</v>
      </c>
      <c r="AB42" s="390"/>
      <c r="AC42" s="390"/>
    </row>
    <row r="43" spans="6:29" s="272" customFormat="1" ht="12.75" customHeight="1" outlineLevel="2">
      <c r="F43" s="273"/>
      <c r="G43" s="274"/>
      <c r="H43" s="274"/>
      <c r="I43" s="274"/>
      <c r="J43" s="275"/>
      <c r="K43" s="274"/>
      <c r="L43" s="276"/>
      <c r="M43" s="277"/>
      <c r="N43" s="276"/>
      <c r="O43" s="277"/>
      <c r="P43" s="278"/>
      <c r="Q43" s="279"/>
      <c r="R43" s="277"/>
      <c r="S43" s="277"/>
      <c r="T43" s="277"/>
      <c r="U43" s="280" t="s">
        <v>155</v>
      </c>
      <c r="V43" s="277"/>
      <c r="W43" s="277"/>
      <c r="X43" s="277"/>
      <c r="Y43" s="274"/>
      <c r="Z43" s="274"/>
    </row>
    <row r="44" spans="6:29" s="272" customFormat="1" ht="12.75" customHeight="1" outlineLevel="1">
      <c r="F44" s="273"/>
      <c r="G44" s="274"/>
      <c r="H44" s="274"/>
      <c r="I44" s="274"/>
      <c r="J44" s="275"/>
      <c r="K44" s="274"/>
      <c r="L44" s="276"/>
      <c r="M44" s="277"/>
      <c r="N44" s="276"/>
      <c r="O44" s="277"/>
      <c r="P44" s="278"/>
      <c r="Q44" s="279"/>
      <c r="R44" s="277"/>
      <c r="S44" s="277"/>
      <c r="T44" s="277"/>
      <c r="U44" s="280" t="s">
        <v>155</v>
      </c>
      <c r="V44" s="277"/>
      <c r="W44" s="277"/>
      <c r="X44" s="277"/>
      <c r="Y44" s="274"/>
      <c r="Z44" s="274"/>
    </row>
    <row r="45" spans="6:29" s="272" customFormat="1" ht="12.75" customHeight="1">
      <c r="F45" s="273"/>
      <c r="G45" s="274"/>
      <c r="H45" s="274"/>
      <c r="I45" s="274"/>
      <c r="J45" s="275"/>
      <c r="K45" s="274"/>
      <c r="L45" s="276"/>
      <c r="M45" s="277"/>
      <c r="N45" s="276"/>
      <c r="O45" s="277"/>
      <c r="P45" s="278"/>
      <c r="Q45" s="279"/>
      <c r="R45" s="277"/>
      <c r="S45" s="277"/>
      <c r="T45" s="277"/>
      <c r="U45" s="280" t="s">
        <v>155</v>
      </c>
      <c r="V45" s="277"/>
      <c r="W45" s="277"/>
      <c r="X45" s="277"/>
      <c r="Y45" s="274"/>
      <c r="Z45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3" fitToHeight="7" orientation="portrait" useFirstPageNumber="1" r:id="rId1"/>
  <headerFooter>
    <oddFooter>&amp;C&amp;P</oddFooter>
    <firstFooter>&amp;C&amp;P</first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1744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48</v>
      </c>
      <c r="B4" s="593"/>
      <c r="C4" s="609" t="s">
        <v>793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03 MaR'!B18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21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ColWidth="9.140625"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16384" width="9.140625" style="206"/>
  </cols>
  <sheetData>
    <row r="1" spans="1:6" ht="15.75">
      <c r="A1" s="71" t="s">
        <v>134</v>
      </c>
      <c r="B1" s="72"/>
    </row>
    <row r="2" spans="1:6" ht="31.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193" t="s">
        <v>1768</v>
      </c>
      <c r="B4" s="193"/>
    </row>
    <row r="5" spans="1:6" ht="15.75" customHeight="1">
      <c r="A5" s="71" t="s">
        <v>632</v>
      </c>
      <c r="B5" s="172"/>
      <c r="C5" s="203"/>
      <c r="D5" s="204"/>
      <c r="E5" s="202"/>
      <c r="F5" s="205"/>
    </row>
    <row r="6" spans="1:6" ht="14.25" customHeight="1">
      <c r="A6" s="193" t="s">
        <v>793</v>
      </c>
      <c r="B6" s="193"/>
      <c r="C6" s="203"/>
      <c r="D6" s="204"/>
      <c r="E6" s="202"/>
      <c r="F6" s="205"/>
    </row>
    <row r="7" spans="1:6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6">
      <c r="A8" s="209"/>
      <c r="B8" s="210"/>
      <c r="C8" s="210"/>
      <c r="D8" s="210"/>
      <c r="E8" s="210"/>
      <c r="F8" s="208"/>
    </row>
    <row r="9" spans="1:6" s="211" customFormat="1" ht="15.75" customHeight="1">
      <c r="A9" s="212" t="str">
        <f>IF('Položky SO 03 MaR'!$J$9=0,"",'Položky SO 03 MaR'!$J$9)</f>
        <v>SO_03 - Strážnice</v>
      </c>
      <c r="B9" s="213" t="str">
        <f>IF('Položky SO 03 MaR'!$P$9=0,"",'Položky SO 03 MaR'!$P$9)</f>
        <v/>
      </c>
      <c r="C9" s="214" t="str">
        <f>IF('Položky SO 03 MaR'!$R$9=0,"",'Položky SO 03 MaR'!$R$9)</f>
        <v/>
      </c>
      <c r="D9" s="213" t="str">
        <f>IF('Položky SO 03 MaR'!$V$9=0,"",'Položky SO 03 MaR'!$V$9)</f>
        <v/>
      </c>
      <c r="E9" s="213" t="str">
        <f>IF('Položky SO 03 MaR'!$W$9=0,"",'Položky SO 03 MaR'!$W$9)</f>
        <v/>
      </c>
    </row>
    <row r="10" spans="1:6" s="215" customFormat="1" ht="15" customHeight="1" outlineLevel="1">
      <c r="A10" s="216" t="str">
        <f>IF('Položky SO 03 MaR'!$J$10=0,"",'Položky SO 03 MaR'!$J$10)</f>
        <v>Polní přístroje</v>
      </c>
      <c r="B10" s="217" t="str">
        <f>IF('Položky SO 03 MaR'!$P$10=0,"",'Položky SO 03 MaR'!$P$10)</f>
        <v/>
      </c>
      <c r="C10" s="218" t="str">
        <f>IF('Položky SO 03 MaR'!$R$10=0,"",'Položky SO 03 MaR'!$R$10)</f>
        <v/>
      </c>
      <c r="D10" s="217" t="str">
        <f>IF('Položky SO 03 MaR'!$V$10=0,"",'Položky SO 03 MaR'!$V$10)</f>
        <v/>
      </c>
      <c r="E10" s="217" t="str">
        <f>IF('Položky SO 03 MaR'!$W$10=0,"",'Položky SO 03 MaR'!$W$10)</f>
        <v/>
      </c>
    </row>
    <row r="11" spans="1:6" s="215" customFormat="1" ht="15" customHeight="1" outlineLevel="1">
      <c r="A11" s="216" t="str">
        <f>IF('Položky SO 03 MaR'!$J$33=0,"",'Položky SO 03 MaR'!$J$33)</f>
        <v>Řídicí systém</v>
      </c>
      <c r="B11" s="217" t="str">
        <f>IF('Položky SO 03 MaR'!$P$33=0,"",'Položky SO 03 MaR'!$P$33)</f>
        <v/>
      </c>
      <c r="C11" s="218" t="str">
        <f>IF('Položky SO 03 MaR'!$R$33=0,"",'Položky SO 03 MaR'!$R$33)</f>
        <v/>
      </c>
      <c r="D11" s="217" t="str">
        <f>IF('Položky SO 03 MaR'!$V$33=0,"",'Položky SO 03 MaR'!$V$33)</f>
        <v/>
      </c>
      <c r="E11" s="217" t="str">
        <f>IF('Položky SO 03 MaR'!$W$33=0,"",'Položky SO 03 MaR'!$W$33)</f>
        <v/>
      </c>
    </row>
    <row r="12" spans="1:6" s="215" customFormat="1" ht="15" customHeight="1" outlineLevel="1">
      <c r="A12" s="216" t="str">
        <f>IF('Položky SO 03 MaR'!$J$40=0,"",'Položky SO 03 MaR'!$J$40)</f>
        <v>Rozváděč +RD1</v>
      </c>
      <c r="B12" s="217" t="str">
        <f>IF('Položky SO 03 MaR'!$P$40=0,"",'Položky SO 03 MaR'!$P$40)</f>
        <v/>
      </c>
      <c r="C12" s="218"/>
      <c r="D12" s="217" t="str">
        <f>IF('Položky SO 03 MaR'!$V$40=0,"",'Položky SO 03 MaR'!$V$40)</f>
        <v/>
      </c>
      <c r="E12" s="217" t="str">
        <f>IF('Položky SO 03 MaR'!$W$40=0,"",'Položky SO 03 MaR'!$W$40)</f>
        <v/>
      </c>
    </row>
    <row r="13" spans="1:6" s="215" customFormat="1" ht="15" customHeight="1" outlineLevel="1">
      <c r="A13" s="216" t="str">
        <f>IF('Položky SO 03 MaR'!$J$44=0,"",'Položky SO 03 MaR'!$J$44)</f>
        <v>Kabely</v>
      </c>
      <c r="B13" s="217" t="str">
        <f>IF('Položky SO 03 MaR'!$P$44=0,"",'Položky SO 03 MaR'!$P$44)</f>
        <v/>
      </c>
      <c r="C13" s="218"/>
      <c r="D13" s="217" t="str">
        <f>IF('Položky SO 03 MaR'!$V$44=0,"",'Položky SO 03 MaR'!$V$44)</f>
        <v/>
      </c>
      <c r="E13" s="217" t="str">
        <f>IF('Položky SO 03 MaR'!$W$44=0,"",'Položky SO 03 MaR'!$W$44)</f>
        <v/>
      </c>
    </row>
    <row r="14" spans="1:6" s="215" customFormat="1" ht="15" customHeight="1" outlineLevel="1">
      <c r="A14" s="216" t="str">
        <f>IF('Položky SO 03 MaR'!$J$60=0,"",'Položky SO 03 MaR'!$J$60)</f>
        <v>Nosný a montážní materiál</v>
      </c>
      <c r="B14" s="217" t="str">
        <f>IF('Položky SO 03 MaR'!$P$60=0,"",'Položky SO 03 MaR'!$P$60)</f>
        <v/>
      </c>
      <c r="C14" s="218" t="str">
        <f>IF('Položky SO 03 MaR'!$R$60=0,"",'Položky SO 03 MaR'!$R$60)</f>
        <v/>
      </c>
      <c r="D14" s="217" t="str">
        <f>IF('Položky SO 03 MaR'!$V$60=0,"",'Položky SO 03 MaR'!$V$60)</f>
        <v/>
      </c>
      <c r="E14" s="217" t="str">
        <f>IF('Položky SO 03 MaR'!$W$60=0,"",'Položky SO 03 MaR'!$W$60)</f>
        <v/>
      </c>
    </row>
    <row r="15" spans="1:6" s="215" customFormat="1" ht="15" customHeight="1" outlineLevel="1">
      <c r="A15" s="216" t="str">
        <f>IF('Položky SO 03 MaR'!$J$69=0,"",'Položky SO 03 MaR'!$J$69)</f>
        <v>Dispečerské pracoviště</v>
      </c>
      <c r="B15" s="217" t="str">
        <f>IF('Položky SO 03 MaR'!$P$69=0,"",'Položky SO 03 MaR'!$P$69)</f>
        <v/>
      </c>
      <c r="C15" s="218" t="str">
        <f>IF('Položky SO 03 MaR'!$R$60=0,"",'Položky SO 03 MaR'!$R$60)</f>
        <v/>
      </c>
      <c r="D15" s="217" t="str">
        <f>IF('Položky SO 03 MaR'!$V$69=0,"",'Položky SO 03 MaR'!$V$69)</f>
        <v/>
      </c>
      <c r="E15" s="217" t="str">
        <f>IF('Položky SO 03 MaR'!$W$69=0,"",'Položky SO 03 MaR'!$W$69)</f>
        <v/>
      </c>
    </row>
    <row r="16" spans="1:6" s="215" customFormat="1" ht="15" customHeight="1" outlineLevel="1">
      <c r="A16" s="216" t="str">
        <f>IF('Položky SO 03 MaR'!$J$78=0,"",'Položky SO 03 MaR'!$J$78)</f>
        <v>V04: Inženýrská činnost</v>
      </c>
      <c r="B16" s="217" t="str">
        <f>IF('Položky SO 03 MaR'!$P$78=0,"",'Položky SO 03 MaR'!$P$78)</f>
        <v/>
      </c>
      <c r="C16" s="218" t="str">
        <f>IF('Položky SO 03 MaR'!$R$78=0,"",'Položky SO 03 MaR'!$R$78)</f>
        <v/>
      </c>
      <c r="D16" s="217" t="str">
        <f>IF('Položky SO 03 MaR'!$V$78=0,"",'Položky SO 03 MaR'!$V$78)</f>
        <v/>
      </c>
      <c r="E16" s="217" t="str">
        <f>IF('Položky SO 03 MaR'!$W$78=0,"",'Položky SO 03 MaR'!$W$78)</f>
        <v/>
      </c>
    </row>
    <row r="17" spans="1:5" ht="13.5" outlineLevel="1" thickBot="1">
      <c r="A17" s="216"/>
    </row>
    <row r="18" spans="1:5" s="220" customFormat="1" ht="15">
      <c r="A18" s="221" t="s">
        <v>1484</v>
      </c>
      <c r="B18" s="222">
        <f>SUBTOTAL(9,B9:B17)/2</f>
        <v>0</v>
      </c>
      <c r="C18" s="223"/>
      <c r="D18" s="224"/>
      <c r="E18" s="224"/>
    </row>
    <row r="19" spans="1:5" s="220" customFormat="1" ht="15">
      <c r="A19" s="95" t="s">
        <v>718</v>
      </c>
      <c r="B19" s="96">
        <f>B18*0.21</f>
        <v>0</v>
      </c>
    </row>
    <row r="20" spans="1:5" s="225" customFormat="1" ht="13.5" thickBot="1">
      <c r="A20" s="226"/>
      <c r="B20" s="227"/>
    </row>
    <row r="21" spans="1:5" s="220" customFormat="1" ht="15">
      <c r="A21" s="221" t="s">
        <v>140</v>
      </c>
      <c r="B21" s="222">
        <f>SUM(B18:B19)</f>
        <v>0</v>
      </c>
      <c r="C21" s="221" t="str">
        <f>'[11]Kryci list'!C7</f>
        <v>CZK</v>
      </c>
      <c r="D21" s="224"/>
      <c r="E21" s="22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D400"/>
  <sheetViews>
    <sheetView topLeftCell="F1" zoomScaleNormal="100" zoomScaleSheetLayoutView="100" workbookViewId="0">
      <selection activeCell="AB13" sqref="AB13"/>
    </sheetView>
  </sheetViews>
  <sheetFormatPr defaultRowHeight="12.75" outlineLevelRow="3"/>
  <cols>
    <col min="1" max="5" width="0" style="76" hidden="1" customWidth="1"/>
    <col min="6" max="6" width="5.42578125" style="155" customWidth="1"/>
    <col min="7" max="7" width="4.28515625" style="156" customWidth="1"/>
    <col min="8" max="8" width="14.28515625" style="157" customWidth="1"/>
    <col min="9" max="9" width="10" style="157" customWidth="1"/>
    <col min="10" max="10" width="57.140625" style="158" customWidth="1"/>
    <col min="11" max="11" width="4.28515625" style="156" customWidth="1"/>
    <col min="12" max="12" width="13.7109375" style="159" hidden="1" customWidth="1"/>
    <col min="13" max="13" width="6.85546875" style="160" hidden="1" customWidth="1"/>
    <col min="14" max="14" width="13.42578125" style="159" customWidth="1"/>
    <col min="15" max="15" width="12.42578125" style="160" customWidth="1"/>
    <col min="16" max="16" width="15.7109375" style="161" customWidth="1"/>
    <col min="17" max="17" width="11.42578125" style="162" hidden="1" customWidth="1"/>
    <col min="18" max="18" width="14.28515625" style="160" hidden="1" customWidth="1"/>
    <col min="19" max="19" width="11.42578125" style="160" hidden="1" customWidth="1"/>
    <col min="20" max="20" width="14.28515625" style="160" hidden="1" customWidth="1"/>
    <col min="21" max="21" width="9.7109375" style="160" hidden="1" customWidth="1"/>
    <col min="22" max="22" width="14.5703125" style="160" hidden="1" customWidth="1"/>
    <col min="23" max="23" width="15.7109375" style="160" hidden="1" customWidth="1"/>
    <col min="24" max="24" width="25.7109375" style="160" hidden="1" customWidth="1"/>
    <col min="25" max="26" width="10" style="157" hidden="1" customWidth="1"/>
    <col min="27" max="27" width="9.42578125" style="76" customWidth="1"/>
    <col min="28" max="28" width="10.28515625" style="76" bestFit="1" customWidth="1"/>
    <col min="29" max="29" width="9.140625" style="76"/>
    <col min="30" max="30" width="10.28515625" style="76" bestFit="1" customWidth="1"/>
    <col min="31" max="256" width="9.140625" style="76"/>
    <col min="257" max="261" width="0" style="76" hidden="1" customWidth="1"/>
    <col min="262" max="262" width="5.42578125" style="76" customWidth="1"/>
    <col min="263" max="263" width="4.28515625" style="76" customWidth="1"/>
    <col min="264" max="264" width="14.28515625" style="76" customWidth="1"/>
    <col min="265" max="265" width="10" style="76" customWidth="1"/>
    <col min="266" max="266" width="57.140625" style="76" customWidth="1"/>
    <col min="267" max="267" width="4.28515625" style="76" customWidth="1"/>
    <col min="268" max="268" width="13.7109375" style="76" customWidth="1"/>
    <col min="269" max="269" width="6.85546875" style="76" customWidth="1"/>
    <col min="270" max="270" width="13.42578125" style="76" customWidth="1"/>
    <col min="271" max="271" width="12.42578125" style="76" customWidth="1"/>
    <col min="272" max="272" width="15.7109375" style="76" customWidth="1"/>
    <col min="273" max="273" width="11.42578125" style="76" bestFit="1" customWidth="1"/>
    <col min="274" max="274" width="14.28515625" style="76" customWidth="1"/>
    <col min="275" max="275" width="11.42578125" style="76" customWidth="1"/>
    <col min="276" max="276" width="14.28515625" style="76" customWidth="1"/>
    <col min="277" max="277" width="9.7109375" style="76" customWidth="1"/>
    <col min="278" max="278" width="14.5703125" style="76" customWidth="1"/>
    <col min="279" max="279" width="15.7109375" style="76" customWidth="1"/>
    <col min="280" max="280" width="25.7109375" style="76" customWidth="1"/>
    <col min="281" max="282" width="10" style="76" customWidth="1"/>
    <col min="283" max="283" width="9.42578125" style="76" customWidth="1"/>
    <col min="284" max="512" width="9.140625" style="76"/>
    <col min="513" max="517" width="0" style="76" hidden="1" customWidth="1"/>
    <col min="518" max="518" width="5.42578125" style="76" customWidth="1"/>
    <col min="519" max="519" width="4.28515625" style="76" customWidth="1"/>
    <col min="520" max="520" width="14.28515625" style="76" customWidth="1"/>
    <col min="521" max="521" width="10" style="76" customWidth="1"/>
    <col min="522" max="522" width="57.140625" style="76" customWidth="1"/>
    <col min="523" max="523" width="4.28515625" style="76" customWidth="1"/>
    <col min="524" max="524" width="13.7109375" style="76" customWidth="1"/>
    <col min="525" max="525" width="6.85546875" style="76" customWidth="1"/>
    <col min="526" max="526" width="13.42578125" style="76" customWidth="1"/>
    <col min="527" max="527" width="12.42578125" style="76" customWidth="1"/>
    <col min="528" max="528" width="15.7109375" style="76" customWidth="1"/>
    <col min="529" max="529" width="11.42578125" style="76" bestFit="1" customWidth="1"/>
    <col min="530" max="530" width="14.28515625" style="76" customWidth="1"/>
    <col min="531" max="531" width="11.42578125" style="76" customWidth="1"/>
    <col min="532" max="532" width="14.28515625" style="76" customWidth="1"/>
    <col min="533" max="533" width="9.7109375" style="76" customWidth="1"/>
    <col min="534" max="534" width="14.5703125" style="76" customWidth="1"/>
    <col min="535" max="535" width="15.7109375" style="76" customWidth="1"/>
    <col min="536" max="536" width="25.7109375" style="76" customWidth="1"/>
    <col min="537" max="538" width="10" style="76" customWidth="1"/>
    <col min="539" max="539" width="9.42578125" style="76" customWidth="1"/>
    <col min="540" max="768" width="9.140625" style="76"/>
    <col min="769" max="773" width="0" style="76" hidden="1" customWidth="1"/>
    <col min="774" max="774" width="5.42578125" style="76" customWidth="1"/>
    <col min="775" max="775" width="4.28515625" style="76" customWidth="1"/>
    <col min="776" max="776" width="14.28515625" style="76" customWidth="1"/>
    <col min="777" max="777" width="10" style="76" customWidth="1"/>
    <col min="778" max="778" width="57.140625" style="76" customWidth="1"/>
    <col min="779" max="779" width="4.28515625" style="76" customWidth="1"/>
    <col min="780" max="780" width="13.7109375" style="76" customWidth="1"/>
    <col min="781" max="781" width="6.85546875" style="76" customWidth="1"/>
    <col min="782" max="782" width="13.42578125" style="76" customWidth="1"/>
    <col min="783" max="783" width="12.42578125" style="76" customWidth="1"/>
    <col min="784" max="784" width="15.7109375" style="76" customWidth="1"/>
    <col min="785" max="785" width="11.42578125" style="76" bestFit="1" customWidth="1"/>
    <col min="786" max="786" width="14.28515625" style="76" customWidth="1"/>
    <col min="787" max="787" width="11.42578125" style="76" customWidth="1"/>
    <col min="788" max="788" width="14.28515625" style="76" customWidth="1"/>
    <col min="789" max="789" width="9.7109375" style="76" customWidth="1"/>
    <col min="790" max="790" width="14.5703125" style="76" customWidth="1"/>
    <col min="791" max="791" width="15.7109375" style="76" customWidth="1"/>
    <col min="792" max="792" width="25.7109375" style="76" customWidth="1"/>
    <col min="793" max="794" width="10" style="76" customWidth="1"/>
    <col min="795" max="795" width="9.42578125" style="76" customWidth="1"/>
    <col min="796" max="1024" width="9.140625" style="76"/>
    <col min="1025" max="1029" width="0" style="76" hidden="1" customWidth="1"/>
    <col min="1030" max="1030" width="5.42578125" style="76" customWidth="1"/>
    <col min="1031" max="1031" width="4.28515625" style="76" customWidth="1"/>
    <col min="1032" max="1032" width="14.28515625" style="76" customWidth="1"/>
    <col min="1033" max="1033" width="10" style="76" customWidth="1"/>
    <col min="1034" max="1034" width="57.140625" style="76" customWidth="1"/>
    <col min="1035" max="1035" width="4.28515625" style="76" customWidth="1"/>
    <col min="1036" max="1036" width="13.7109375" style="76" customWidth="1"/>
    <col min="1037" max="1037" width="6.85546875" style="76" customWidth="1"/>
    <col min="1038" max="1038" width="13.42578125" style="76" customWidth="1"/>
    <col min="1039" max="1039" width="12.42578125" style="76" customWidth="1"/>
    <col min="1040" max="1040" width="15.7109375" style="76" customWidth="1"/>
    <col min="1041" max="1041" width="11.42578125" style="76" bestFit="1" customWidth="1"/>
    <col min="1042" max="1042" width="14.28515625" style="76" customWidth="1"/>
    <col min="1043" max="1043" width="11.42578125" style="76" customWidth="1"/>
    <col min="1044" max="1044" width="14.28515625" style="76" customWidth="1"/>
    <col min="1045" max="1045" width="9.7109375" style="76" customWidth="1"/>
    <col min="1046" max="1046" width="14.5703125" style="76" customWidth="1"/>
    <col min="1047" max="1047" width="15.7109375" style="76" customWidth="1"/>
    <col min="1048" max="1048" width="25.7109375" style="76" customWidth="1"/>
    <col min="1049" max="1050" width="10" style="76" customWidth="1"/>
    <col min="1051" max="1051" width="9.42578125" style="76" customWidth="1"/>
    <col min="1052" max="1280" width="9.140625" style="76"/>
    <col min="1281" max="1285" width="0" style="76" hidden="1" customWidth="1"/>
    <col min="1286" max="1286" width="5.42578125" style="76" customWidth="1"/>
    <col min="1287" max="1287" width="4.28515625" style="76" customWidth="1"/>
    <col min="1288" max="1288" width="14.28515625" style="76" customWidth="1"/>
    <col min="1289" max="1289" width="10" style="76" customWidth="1"/>
    <col min="1290" max="1290" width="57.140625" style="76" customWidth="1"/>
    <col min="1291" max="1291" width="4.28515625" style="76" customWidth="1"/>
    <col min="1292" max="1292" width="13.7109375" style="76" customWidth="1"/>
    <col min="1293" max="1293" width="6.85546875" style="76" customWidth="1"/>
    <col min="1294" max="1294" width="13.42578125" style="76" customWidth="1"/>
    <col min="1295" max="1295" width="12.42578125" style="76" customWidth="1"/>
    <col min="1296" max="1296" width="15.7109375" style="76" customWidth="1"/>
    <col min="1297" max="1297" width="11.42578125" style="76" bestFit="1" customWidth="1"/>
    <col min="1298" max="1298" width="14.28515625" style="76" customWidth="1"/>
    <col min="1299" max="1299" width="11.42578125" style="76" customWidth="1"/>
    <col min="1300" max="1300" width="14.28515625" style="76" customWidth="1"/>
    <col min="1301" max="1301" width="9.7109375" style="76" customWidth="1"/>
    <col min="1302" max="1302" width="14.5703125" style="76" customWidth="1"/>
    <col min="1303" max="1303" width="15.7109375" style="76" customWidth="1"/>
    <col min="1304" max="1304" width="25.7109375" style="76" customWidth="1"/>
    <col min="1305" max="1306" width="10" style="76" customWidth="1"/>
    <col min="1307" max="1307" width="9.42578125" style="76" customWidth="1"/>
    <col min="1308" max="1536" width="9.140625" style="76"/>
    <col min="1537" max="1541" width="0" style="76" hidden="1" customWidth="1"/>
    <col min="1542" max="1542" width="5.42578125" style="76" customWidth="1"/>
    <col min="1543" max="1543" width="4.28515625" style="76" customWidth="1"/>
    <col min="1544" max="1544" width="14.28515625" style="76" customWidth="1"/>
    <col min="1545" max="1545" width="10" style="76" customWidth="1"/>
    <col min="1546" max="1546" width="57.140625" style="76" customWidth="1"/>
    <col min="1547" max="1547" width="4.28515625" style="76" customWidth="1"/>
    <col min="1548" max="1548" width="13.7109375" style="76" customWidth="1"/>
    <col min="1549" max="1549" width="6.85546875" style="76" customWidth="1"/>
    <col min="1550" max="1550" width="13.42578125" style="76" customWidth="1"/>
    <col min="1551" max="1551" width="12.42578125" style="76" customWidth="1"/>
    <col min="1552" max="1552" width="15.7109375" style="76" customWidth="1"/>
    <col min="1553" max="1553" width="11.42578125" style="76" bestFit="1" customWidth="1"/>
    <col min="1554" max="1554" width="14.28515625" style="76" customWidth="1"/>
    <col min="1555" max="1555" width="11.42578125" style="76" customWidth="1"/>
    <col min="1556" max="1556" width="14.28515625" style="76" customWidth="1"/>
    <col min="1557" max="1557" width="9.7109375" style="76" customWidth="1"/>
    <col min="1558" max="1558" width="14.5703125" style="76" customWidth="1"/>
    <col min="1559" max="1559" width="15.7109375" style="76" customWidth="1"/>
    <col min="1560" max="1560" width="25.7109375" style="76" customWidth="1"/>
    <col min="1561" max="1562" width="10" style="76" customWidth="1"/>
    <col min="1563" max="1563" width="9.42578125" style="76" customWidth="1"/>
    <col min="1564" max="1792" width="9.140625" style="76"/>
    <col min="1793" max="1797" width="0" style="76" hidden="1" customWidth="1"/>
    <col min="1798" max="1798" width="5.42578125" style="76" customWidth="1"/>
    <col min="1799" max="1799" width="4.28515625" style="76" customWidth="1"/>
    <col min="1800" max="1800" width="14.28515625" style="76" customWidth="1"/>
    <col min="1801" max="1801" width="10" style="76" customWidth="1"/>
    <col min="1802" max="1802" width="57.140625" style="76" customWidth="1"/>
    <col min="1803" max="1803" width="4.28515625" style="76" customWidth="1"/>
    <col min="1804" max="1804" width="13.7109375" style="76" customWidth="1"/>
    <col min="1805" max="1805" width="6.85546875" style="76" customWidth="1"/>
    <col min="1806" max="1806" width="13.42578125" style="76" customWidth="1"/>
    <col min="1807" max="1807" width="12.42578125" style="76" customWidth="1"/>
    <col min="1808" max="1808" width="15.7109375" style="76" customWidth="1"/>
    <col min="1809" max="1809" width="11.42578125" style="76" bestFit="1" customWidth="1"/>
    <col min="1810" max="1810" width="14.28515625" style="76" customWidth="1"/>
    <col min="1811" max="1811" width="11.42578125" style="76" customWidth="1"/>
    <col min="1812" max="1812" width="14.28515625" style="76" customWidth="1"/>
    <col min="1813" max="1813" width="9.7109375" style="76" customWidth="1"/>
    <col min="1814" max="1814" width="14.5703125" style="76" customWidth="1"/>
    <col min="1815" max="1815" width="15.7109375" style="76" customWidth="1"/>
    <col min="1816" max="1816" width="25.7109375" style="76" customWidth="1"/>
    <col min="1817" max="1818" width="10" style="76" customWidth="1"/>
    <col min="1819" max="1819" width="9.42578125" style="76" customWidth="1"/>
    <col min="1820" max="2048" width="9.140625" style="76"/>
    <col min="2049" max="2053" width="0" style="76" hidden="1" customWidth="1"/>
    <col min="2054" max="2054" width="5.42578125" style="76" customWidth="1"/>
    <col min="2055" max="2055" width="4.28515625" style="76" customWidth="1"/>
    <col min="2056" max="2056" width="14.28515625" style="76" customWidth="1"/>
    <col min="2057" max="2057" width="10" style="76" customWidth="1"/>
    <col min="2058" max="2058" width="57.140625" style="76" customWidth="1"/>
    <col min="2059" max="2059" width="4.28515625" style="76" customWidth="1"/>
    <col min="2060" max="2060" width="13.7109375" style="76" customWidth="1"/>
    <col min="2061" max="2061" width="6.85546875" style="76" customWidth="1"/>
    <col min="2062" max="2062" width="13.42578125" style="76" customWidth="1"/>
    <col min="2063" max="2063" width="12.42578125" style="76" customWidth="1"/>
    <col min="2064" max="2064" width="15.7109375" style="76" customWidth="1"/>
    <col min="2065" max="2065" width="11.42578125" style="76" bestFit="1" customWidth="1"/>
    <col min="2066" max="2066" width="14.28515625" style="76" customWidth="1"/>
    <col min="2067" max="2067" width="11.42578125" style="76" customWidth="1"/>
    <col min="2068" max="2068" width="14.28515625" style="76" customWidth="1"/>
    <col min="2069" max="2069" width="9.7109375" style="76" customWidth="1"/>
    <col min="2070" max="2070" width="14.5703125" style="76" customWidth="1"/>
    <col min="2071" max="2071" width="15.7109375" style="76" customWidth="1"/>
    <col min="2072" max="2072" width="25.7109375" style="76" customWidth="1"/>
    <col min="2073" max="2074" width="10" style="76" customWidth="1"/>
    <col min="2075" max="2075" width="9.42578125" style="76" customWidth="1"/>
    <col min="2076" max="2304" width="9.140625" style="76"/>
    <col min="2305" max="2309" width="0" style="76" hidden="1" customWidth="1"/>
    <col min="2310" max="2310" width="5.42578125" style="76" customWidth="1"/>
    <col min="2311" max="2311" width="4.28515625" style="76" customWidth="1"/>
    <col min="2312" max="2312" width="14.28515625" style="76" customWidth="1"/>
    <col min="2313" max="2313" width="10" style="76" customWidth="1"/>
    <col min="2314" max="2314" width="57.140625" style="76" customWidth="1"/>
    <col min="2315" max="2315" width="4.28515625" style="76" customWidth="1"/>
    <col min="2316" max="2316" width="13.7109375" style="76" customWidth="1"/>
    <col min="2317" max="2317" width="6.85546875" style="76" customWidth="1"/>
    <col min="2318" max="2318" width="13.42578125" style="76" customWidth="1"/>
    <col min="2319" max="2319" width="12.42578125" style="76" customWidth="1"/>
    <col min="2320" max="2320" width="15.7109375" style="76" customWidth="1"/>
    <col min="2321" max="2321" width="11.42578125" style="76" bestFit="1" customWidth="1"/>
    <col min="2322" max="2322" width="14.28515625" style="76" customWidth="1"/>
    <col min="2323" max="2323" width="11.42578125" style="76" customWidth="1"/>
    <col min="2324" max="2324" width="14.28515625" style="76" customWidth="1"/>
    <col min="2325" max="2325" width="9.7109375" style="76" customWidth="1"/>
    <col min="2326" max="2326" width="14.5703125" style="76" customWidth="1"/>
    <col min="2327" max="2327" width="15.7109375" style="76" customWidth="1"/>
    <col min="2328" max="2328" width="25.7109375" style="76" customWidth="1"/>
    <col min="2329" max="2330" width="10" style="76" customWidth="1"/>
    <col min="2331" max="2331" width="9.42578125" style="76" customWidth="1"/>
    <col min="2332" max="2560" width="9.140625" style="76"/>
    <col min="2561" max="2565" width="0" style="76" hidden="1" customWidth="1"/>
    <col min="2566" max="2566" width="5.42578125" style="76" customWidth="1"/>
    <col min="2567" max="2567" width="4.28515625" style="76" customWidth="1"/>
    <col min="2568" max="2568" width="14.28515625" style="76" customWidth="1"/>
    <col min="2569" max="2569" width="10" style="76" customWidth="1"/>
    <col min="2570" max="2570" width="57.140625" style="76" customWidth="1"/>
    <col min="2571" max="2571" width="4.28515625" style="76" customWidth="1"/>
    <col min="2572" max="2572" width="13.7109375" style="76" customWidth="1"/>
    <col min="2573" max="2573" width="6.85546875" style="76" customWidth="1"/>
    <col min="2574" max="2574" width="13.42578125" style="76" customWidth="1"/>
    <col min="2575" max="2575" width="12.42578125" style="76" customWidth="1"/>
    <col min="2576" max="2576" width="15.7109375" style="76" customWidth="1"/>
    <col min="2577" max="2577" width="11.42578125" style="76" bestFit="1" customWidth="1"/>
    <col min="2578" max="2578" width="14.28515625" style="76" customWidth="1"/>
    <col min="2579" max="2579" width="11.42578125" style="76" customWidth="1"/>
    <col min="2580" max="2580" width="14.28515625" style="76" customWidth="1"/>
    <col min="2581" max="2581" width="9.7109375" style="76" customWidth="1"/>
    <col min="2582" max="2582" width="14.5703125" style="76" customWidth="1"/>
    <col min="2583" max="2583" width="15.7109375" style="76" customWidth="1"/>
    <col min="2584" max="2584" width="25.7109375" style="76" customWidth="1"/>
    <col min="2585" max="2586" width="10" style="76" customWidth="1"/>
    <col min="2587" max="2587" width="9.42578125" style="76" customWidth="1"/>
    <col min="2588" max="2816" width="9.140625" style="76"/>
    <col min="2817" max="2821" width="0" style="76" hidden="1" customWidth="1"/>
    <col min="2822" max="2822" width="5.42578125" style="76" customWidth="1"/>
    <col min="2823" max="2823" width="4.28515625" style="76" customWidth="1"/>
    <col min="2824" max="2824" width="14.28515625" style="76" customWidth="1"/>
    <col min="2825" max="2825" width="10" style="76" customWidth="1"/>
    <col min="2826" max="2826" width="57.140625" style="76" customWidth="1"/>
    <col min="2827" max="2827" width="4.28515625" style="76" customWidth="1"/>
    <col min="2828" max="2828" width="13.7109375" style="76" customWidth="1"/>
    <col min="2829" max="2829" width="6.85546875" style="76" customWidth="1"/>
    <col min="2830" max="2830" width="13.42578125" style="76" customWidth="1"/>
    <col min="2831" max="2831" width="12.42578125" style="76" customWidth="1"/>
    <col min="2832" max="2832" width="15.7109375" style="76" customWidth="1"/>
    <col min="2833" max="2833" width="11.42578125" style="76" bestFit="1" customWidth="1"/>
    <col min="2834" max="2834" width="14.28515625" style="76" customWidth="1"/>
    <col min="2835" max="2835" width="11.42578125" style="76" customWidth="1"/>
    <col min="2836" max="2836" width="14.28515625" style="76" customWidth="1"/>
    <col min="2837" max="2837" width="9.7109375" style="76" customWidth="1"/>
    <col min="2838" max="2838" width="14.5703125" style="76" customWidth="1"/>
    <col min="2839" max="2839" width="15.7109375" style="76" customWidth="1"/>
    <col min="2840" max="2840" width="25.7109375" style="76" customWidth="1"/>
    <col min="2841" max="2842" width="10" style="76" customWidth="1"/>
    <col min="2843" max="2843" width="9.42578125" style="76" customWidth="1"/>
    <col min="2844" max="3072" width="9.140625" style="76"/>
    <col min="3073" max="3077" width="0" style="76" hidden="1" customWidth="1"/>
    <col min="3078" max="3078" width="5.42578125" style="76" customWidth="1"/>
    <col min="3079" max="3079" width="4.28515625" style="76" customWidth="1"/>
    <col min="3080" max="3080" width="14.28515625" style="76" customWidth="1"/>
    <col min="3081" max="3081" width="10" style="76" customWidth="1"/>
    <col min="3082" max="3082" width="57.140625" style="76" customWidth="1"/>
    <col min="3083" max="3083" width="4.28515625" style="76" customWidth="1"/>
    <col min="3084" max="3084" width="13.7109375" style="76" customWidth="1"/>
    <col min="3085" max="3085" width="6.85546875" style="76" customWidth="1"/>
    <col min="3086" max="3086" width="13.42578125" style="76" customWidth="1"/>
    <col min="3087" max="3087" width="12.42578125" style="76" customWidth="1"/>
    <col min="3088" max="3088" width="15.7109375" style="76" customWidth="1"/>
    <col min="3089" max="3089" width="11.42578125" style="76" bestFit="1" customWidth="1"/>
    <col min="3090" max="3090" width="14.28515625" style="76" customWidth="1"/>
    <col min="3091" max="3091" width="11.42578125" style="76" customWidth="1"/>
    <col min="3092" max="3092" width="14.28515625" style="76" customWidth="1"/>
    <col min="3093" max="3093" width="9.7109375" style="76" customWidth="1"/>
    <col min="3094" max="3094" width="14.5703125" style="76" customWidth="1"/>
    <col min="3095" max="3095" width="15.7109375" style="76" customWidth="1"/>
    <col min="3096" max="3096" width="25.7109375" style="76" customWidth="1"/>
    <col min="3097" max="3098" width="10" style="76" customWidth="1"/>
    <col min="3099" max="3099" width="9.42578125" style="76" customWidth="1"/>
    <col min="3100" max="3328" width="9.140625" style="76"/>
    <col min="3329" max="3333" width="0" style="76" hidden="1" customWidth="1"/>
    <col min="3334" max="3334" width="5.42578125" style="76" customWidth="1"/>
    <col min="3335" max="3335" width="4.28515625" style="76" customWidth="1"/>
    <col min="3336" max="3336" width="14.28515625" style="76" customWidth="1"/>
    <col min="3337" max="3337" width="10" style="76" customWidth="1"/>
    <col min="3338" max="3338" width="57.140625" style="76" customWidth="1"/>
    <col min="3339" max="3339" width="4.28515625" style="76" customWidth="1"/>
    <col min="3340" max="3340" width="13.7109375" style="76" customWidth="1"/>
    <col min="3341" max="3341" width="6.85546875" style="76" customWidth="1"/>
    <col min="3342" max="3342" width="13.42578125" style="76" customWidth="1"/>
    <col min="3343" max="3343" width="12.42578125" style="76" customWidth="1"/>
    <col min="3344" max="3344" width="15.7109375" style="76" customWidth="1"/>
    <col min="3345" max="3345" width="11.42578125" style="76" bestFit="1" customWidth="1"/>
    <col min="3346" max="3346" width="14.28515625" style="76" customWidth="1"/>
    <col min="3347" max="3347" width="11.42578125" style="76" customWidth="1"/>
    <col min="3348" max="3348" width="14.28515625" style="76" customWidth="1"/>
    <col min="3349" max="3349" width="9.7109375" style="76" customWidth="1"/>
    <col min="3350" max="3350" width="14.5703125" style="76" customWidth="1"/>
    <col min="3351" max="3351" width="15.7109375" style="76" customWidth="1"/>
    <col min="3352" max="3352" width="25.7109375" style="76" customWidth="1"/>
    <col min="3353" max="3354" width="10" style="76" customWidth="1"/>
    <col min="3355" max="3355" width="9.42578125" style="76" customWidth="1"/>
    <col min="3356" max="3584" width="9.140625" style="76"/>
    <col min="3585" max="3589" width="0" style="76" hidden="1" customWidth="1"/>
    <col min="3590" max="3590" width="5.42578125" style="76" customWidth="1"/>
    <col min="3591" max="3591" width="4.28515625" style="76" customWidth="1"/>
    <col min="3592" max="3592" width="14.28515625" style="76" customWidth="1"/>
    <col min="3593" max="3593" width="10" style="76" customWidth="1"/>
    <col min="3594" max="3594" width="57.140625" style="76" customWidth="1"/>
    <col min="3595" max="3595" width="4.28515625" style="76" customWidth="1"/>
    <col min="3596" max="3596" width="13.7109375" style="76" customWidth="1"/>
    <col min="3597" max="3597" width="6.85546875" style="76" customWidth="1"/>
    <col min="3598" max="3598" width="13.42578125" style="76" customWidth="1"/>
    <col min="3599" max="3599" width="12.42578125" style="76" customWidth="1"/>
    <col min="3600" max="3600" width="15.7109375" style="76" customWidth="1"/>
    <col min="3601" max="3601" width="11.42578125" style="76" bestFit="1" customWidth="1"/>
    <col min="3602" max="3602" width="14.28515625" style="76" customWidth="1"/>
    <col min="3603" max="3603" width="11.42578125" style="76" customWidth="1"/>
    <col min="3604" max="3604" width="14.28515625" style="76" customWidth="1"/>
    <col min="3605" max="3605" width="9.7109375" style="76" customWidth="1"/>
    <col min="3606" max="3606" width="14.5703125" style="76" customWidth="1"/>
    <col min="3607" max="3607" width="15.7109375" style="76" customWidth="1"/>
    <col min="3608" max="3608" width="25.7109375" style="76" customWidth="1"/>
    <col min="3609" max="3610" width="10" style="76" customWidth="1"/>
    <col min="3611" max="3611" width="9.42578125" style="76" customWidth="1"/>
    <col min="3612" max="3840" width="9.140625" style="76"/>
    <col min="3841" max="3845" width="0" style="76" hidden="1" customWidth="1"/>
    <col min="3846" max="3846" width="5.42578125" style="76" customWidth="1"/>
    <col min="3847" max="3847" width="4.28515625" style="76" customWidth="1"/>
    <col min="3848" max="3848" width="14.28515625" style="76" customWidth="1"/>
    <col min="3849" max="3849" width="10" style="76" customWidth="1"/>
    <col min="3850" max="3850" width="57.140625" style="76" customWidth="1"/>
    <col min="3851" max="3851" width="4.28515625" style="76" customWidth="1"/>
    <col min="3852" max="3852" width="13.7109375" style="76" customWidth="1"/>
    <col min="3853" max="3853" width="6.85546875" style="76" customWidth="1"/>
    <col min="3854" max="3854" width="13.42578125" style="76" customWidth="1"/>
    <col min="3855" max="3855" width="12.42578125" style="76" customWidth="1"/>
    <col min="3856" max="3856" width="15.7109375" style="76" customWidth="1"/>
    <col min="3857" max="3857" width="11.42578125" style="76" bestFit="1" customWidth="1"/>
    <col min="3858" max="3858" width="14.28515625" style="76" customWidth="1"/>
    <col min="3859" max="3859" width="11.42578125" style="76" customWidth="1"/>
    <col min="3860" max="3860" width="14.28515625" style="76" customWidth="1"/>
    <col min="3861" max="3861" width="9.7109375" style="76" customWidth="1"/>
    <col min="3862" max="3862" width="14.5703125" style="76" customWidth="1"/>
    <col min="3863" max="3863" width="15.7109375" style="76" customWidth="1"/>
    <col min="3864" max="3864" width="25.7109375" style="76" customWidth="1"/>
    <col min="3865" max="3866" width="10" style="76" customWidth="1"/>
    <col min="3867" max="3867" width="9.42578125" style="76" customWidth="1"/>
    <col min="3868" max="4096" width="9.140625" style="76"/>
    <col min="4097" max="4101" width="0" style="76" hidden="1" customWidth="1"/>
    <col min="4102" max="4102" width="5.42578125" style="76" customWidth="1"/>
    <col min="4103" max="4103" width="4.28515625" style="76" customWidth="1"/>
    <col min="4104" max="4104" width="14.28515625" style="76" customWidth="1"/>
    <col min="4105" max="4105" width="10" style="76" customWidth="1"/>
    <col min="4106" max="4106" width="57.140625" style="76" customWidth="1"/>
    <col min="4107" max="4107" width="4.28515625" style="76" customWidth="1"/>
    <col min="4108" max="4108" width="13.7109375" style="76" customWidth="1"/>
    <col min="4109" max="4109" width="6.85546875" style="76" customWidth="1"/>
    <col min="4110" max="4110" width="13.42578125" style="76" customWidth="1"/>
    <col min="4111" max="4111" width="12.42578125" style="76" customWidth="1"/>
    <col min="4112" max="4112" width="15.7109375" style="76" customWidth="1"/>
    <col min="4113" max="4113" width="11.42578125" style="76" bestFit="1" customWidth="1"/>
    <col min="4114" max="4114" width="14.28515625" style="76" customWidth="1"/>
    <col min="4115" max="4115" width="11.42578125" style="76" customWidth="1"/>
    <col min="4116" max="4116" width="14.28515625" style="76" customWidth="1"/>
    <col min="4117" max="4117" width="9.7109375" style="76" customWidth="1"/>
    <col min="4118" max="4118" width="14.5703125" style="76" customWidth="1"/>
    <col min="4119" max="4119" width="15.7109375" style="76" customWidth="1"/>
    <col min="4120" max="4120" width="25.7109375" style="76" customWidth="1"/>
    <col min="4121" max="4122" width="10" style="76" customWidth="1"/>
    <col min="4123" max="4123" width="9.42578125" style="76" customWidth="1"/>
    <col min="4124" max="4352" width="9.140625" style="76"/>
    <col min="4353" max="4357" width="0" style="76" hidden="1" customWidth="1"/>
    <col min="4358" max="4358" width="5.42578125" style="76" customWidth="1"/>
    <col min="4359" max="4359" width="4.28515625" style="76" customWidth="1"/>
    <col min="4360" max="4360" width="14.28515625" style="76" customWidth="1"/>
    <col min="4361" max="4361" width="10" style="76" customWidth="1"/>
    <col min="4362" max="4362" width="57.140625" style="76" customWidth="1"/>
    <col min="4363" max="4363" width="4.28515625" style="76" customWidth="1"/>
    <col min="4364" max="4364" width="13.7109375" style="76" customWidth="1"/>
    <col min="4365" max="4365" width="6.85546875" style="76" customWidth="1"/>
    <col min="4366" max="4366" width="13.42578125" style="76" customWidth="1"/>
    <col min="4367" max="4367" width="12.42578125" style="76" customWidth="1"/>
    <col min="4368" max="4368" width="15.7109375" style="76" customWidth="1"/>
    <col min="4369" max="4369" width="11.42578125" style="76" bestFit="1" customWidth="1"/>
    <col min="4370" max="4370" width="14.28515625" style="76" customWidth="1"/>
    <col min="4371" max="4371" width="11.42578125" style="76" customWidth="1"/>
    <col min="4372" max="4372" width="14.28515625" style="76" customWidth="1"/>
    <col min="4373" max="4373" width="9.7109375" style="76" customWidth="1"/>
    <col min="4374" max="4374" width="14.5703125" style="76" customWidth="1"/>
    <col min="4375" max="4375" width="15.7109375" style="76" customWidth="1"/>
    <col min="4376" max="4376" width="25.7109375" style="76" customWidth="1"/>
    <col min="4377" max="4378" width="10" style="76" customWidth="1"/>
    <col min="4379" max="4379" width="9.42578125" style="76" customWidth="1"/>
    <col min="4380" max="4608" width="9.140625" style="76"/>
    <col min="4609" max="4613" width="0" style="76" hidden="1" customWidth="1"/>
    <col min="4614" max="4614" width="5.42578125" style="76" customWidth="1"/>
    <col min="4615" max="4615" width="4.28515625" style="76" customWidth="1"/>
    <col min="4616" max="4616" width="14.28515625" style="76" customWidth="1"/>
    <col min="4617" max="4617" width="10" style="76" customWidth="1"/>
    <col min="4618" max="4618" width="57.140625" style="76" customWidth="1"/>
    <col min="4619" max="4619" width="4.28515625" style="76" customWidth="1"/>
    <col min="4620" max="4620" width="13.7109375" style="76" customWidth="1"/>
    <col min="4621" max="4621" width="6.85546875" style="76" customWidth="1"/>
    <col min="4622" max="4622" width="13.42578125" style="76" customWidth="1"/>
    <col min="4623" max="4623" width="12.42578125" style="76" customWidth="1"/>
    <col min="4624" max="4624" width="15.7109375" style="76" customWidth="1"/>
    <col min="4625" max="4625" width="11.42578125" style="76" bestFit="1" customWidth="1"/>
    <col min="4626" max="4626" width="14.28515625" style="76" customWidth="1"/>
    <col min="4627" max="4627" width="11.42578125" style="76" customWidth="1"/>
    <col min="4628" max="4628" width="14.28515625" style="76" customWidth="1"/>
    <col min="4629" max="4629" width="9.7109375" style="76" customWidth="1"/>
    <col min="4630" max="4630" width="14.5703125" style="76" customWidth="1"/>
    <col min="4631" max="4631" width="15.7109375" style="76" customWidth="1"/>
    <col min="4632" max="4632" width="25.7109375" style="76" customWidth="1"/>
    <col min="4633" max="4634" width="10" style="76" customWidth="1"/>
    <col min="4635" max="4635" width="9.42578125" style="76" customWidth="1"/>
    <col min="4636" max="4864" width="9.140625" style="76"/>
    <col min="4865" max="4869" width="0" style="76" hidden="1" customWidth="1"/>
    <col min="4870" max="4870" width="5.42578125" style="76" customWidth="1"/>
    <col min="4871" max="4871" width="4.28515625" style="76" customWidth="1"/>
    <col min="4872" max="4872" width="14.28515625" style="76" customWidth="1"/>
    <col min="4873" max="4873" width="10" style="76" customWidth="1"/>
    <col min="4874" max="4874" width="57.140625" style="76" customWidth="1"/>
    <col min="4875" max="4875" width="4.28515625" style="76" customWidth="1"/>
    <col min="4876" max="4876" width="13.7109375" style="76" customWidth="1"/>
    <col min="4877" max="4877" width="6.85546875" style="76" customWidth="1"/>
    <col min="4878" max="4878" width="13.42578125" style="76" customWidth="1"/>
    <col min="4879" max="4879" width="12.42578125" style="76" customWidth="1"/>
    <col min="4880" max="4880" width="15.7109375" style="76" customWidth="1"/>
    <col min="4881" max="4881" width="11.42578125" style="76" bestFit="1" customWidth="1"/>
    <col min="4882" max="4882" width="14.28515625" style="76" customWidth="1"/>
    <col min="4883" max="4883" width="11.42578125" style="76" customWidth="1"/>
    <col min="4884" max="4884" width="14.28515625" style="76" customWidth="1"/>
    <col min="4885" max="4885" width="9.7109375" style="76" customWidth="1"/>
    <col min="4886" max="4886" width="14.5703125" style="76" customWidth="1"/>
    <col min="4887" max="4887" width="15.7109375" style="76" customWidth="1"/>
    <col min="4888" max="4888" width="25.7109375" style="76" customWidth="1"/>
    <col min="4889" max="4890" width="10" style="76" customWidth="1"/>
    <col min="4891" max="4891" width="9.42578125" style="76" customWidth="1"/>
    <col min="4892" max="5120" width="9.140625" style="76"/>
    <col min="5121" max="5125" width="0" style="76" hidden="1" customWidth="1"/>
    <col min="5126" max="5126" width="5.42578125" style="76" customWidth="1"/>
    <col min="5127" max="5127" width="4.28515625" style="76" customWidth="1"/>
    <col min="5128" max="5128" width="14.28515625" style="76" customWidth="1"/>
    <col min="5129" max="5129" width="10" style="76" customWidth="1"/>
    <col min="5130" max="5130" width="57.140625" style="76" customWidth="1"/>
    <col min="5131" max="5131" width="4.28515625" style="76" customWidth="1"/>
    <col min="5132" max="5132" width="13.7109375" style="76" customWidth="1"/>
    <col min="5133" max="5133" width="6.85546875" style="76" customWidth="1"/>
    <col min="5134" max="5134" width="13.42578125" style="76" customWidth="1"/>
    <col min="5135" max="5135" width="12.42578125" style="76" customWidth="1"/>
    <col min="5136" max="5136" width="15.7109375" style="76" customWidth="1"/>
    <col min="5137" max="5137" width="11.42578125" style="76" bestFit="1" customWidth="1"/>
    <col min="5138" max="5138" width="14.28515625" style="76" customWidth="1"/>
    <col min="5139" max="5139" width="11.42578125" style="76" customWidth="1"/>
    <col min="5140" max="5140" width="14.28515625" style="76" customWidth="1"/>
    <col min="5141" max="5141" width="9.7109375" style="76" customWidth="1"/>
    <col min="5142" max="5142" width="14.5703125" style="76" customWidth="1"/>
    <col min="5143" max="5143" width="15.7109375" style="76" customWidth="1"/>
    <col min="5144" max="5144" width="25.7109375" style="76" customWidth="1"/>
    <col min="5145" max="5146" width="10" style="76" customWidth="1"/>
    <col min="5147" max="5147" width="9.42578125" style="76" customWidth="1"/>
    <col min="5148" max="5376" width="9.140625" style="76"/>
    <col min="5377" max="5381" width="0" style="76" hidden="1" customWidth="1"/>
    <col min="5382" max="5382" width="5.42578125" style="76" customWidth="1"/>
    <col min="5383" max="5383" width="4.28515625" style="76" customWidth="1"/>
    <col min="5384" max="5384" width="14.28515625" style="76" customWidth="1"/>
    <col min="5385" max="5385" width="10" style="76" customWidth="1"/>
    <col min="5386" max="5386" width="57.140625" style="76" customWidth="1"/>
    <col min="5387" max="5387" width="4.28515625" style="76" customWidth="1"/>
    <col min="5388" max="5388" width="13.7109375" style="76" customWidth="1"/>
    <col min="5389" max="5389" width="6.85546875" style="76" customWidth="1"/>
    <col min="5390" max="5390" width="13.42578125" style="76" customWidth="1"/>
    <col min="5391" max="5391" width="12.42578125" style="76" customWidth="1"/>
    <col min="5392" max="5392" width="15.7109375" style="76" customWidth="1"/>
    <col min="5393" max="5393" width="11.42578125" style="76" bestFit="1" customWidth="1"/>
    <col min="5394" max="5394" width="14.28515625" style="76" customWidth="1"/>
    <col min="5395" max="5395" width="11.42578125" style="76" customWidth="1"/>
    <col min="5396" max="5396" width="14.28515625" style="76" customWidth="1"/>
    <col min="5397" max="5397" width="9.7109375" style="76" customWidth="1"/>
    <col min="5398" max="5398" width="14.5703125" style="76" customWidth="1"/>
    <col min="5399" max="5399" width="15.7109375" style="76" customWidth="1"/>
    <col min="5400" max="5400" width="25.7109375" style="76" customWidth="1"/>
    <col min="5401" max="5402" width="10" style="76" customWidth="1"/>
    <col min="5403" max="5403" width="9.42578125" style="76" customWidth="1"/>
    <col min="5404" max="5632" width="9.140625" style="76"/>
    <col min="5633" max="5637" width="0" style="76" hidden="1" customWidth="1"/>
    <col min="5638" max="5638" width="5.42578125" style="76" customWidth="1"/>
    <col min="5639" max="5639" width="4.28515625" style="76" customWidth="1"/>
    <col min="5640" max="5640" width="14.28515625" style="76" customWidth="1"/>
    <col min="5641" max="5641" width="10" style="76" customWidth="1"/>
    <col min="5642" max="5642" width="57.140625" style="76" customWidth="1"/>
    <col min="5643" max="5643" width="4.28515625" style="76" customWidth="1"/>
    <col min="5644" max="5644" width="13.7109375" style="76" customWidth="1"/>
    <col min="5645" max="5645" width="6.85546875" style="76" customWidth="1"/>
    <col min="5646" max="5646" width="13.42578125" style="76" customWidth="1"/>
    <col min="5647" max="5647" width="12.42578125" style="76" customWidth="1"/>
    <col min="5648" max="5648" width="15.7109375" style="76" customWidth="1"/>
    <col min="5649" max="5649" width="11.42578125" style="76" bestFit="1" customWidth="1"/>
    <col min="5650" max="5650" width="14.28515625" style="76" customWidth="1"/>
    <col min="5651" max="5651" width="11.42578125" style="76" customWidth="1"/>
    <col min="5652" max="5652" width="14.28515625" style="76" customWidth="1"/>
    <col min="5653" max="5653" width="9.7109375" style="76" customWidth="1"/>
    <col min="5654" max="5654" width="14.5703125" style="76" customWidth="1"/>
    <col min="5655" max="5655" width="15.7109375" style="76" customWidth="1"/>
    <col min="5656" max="5656" width="25.7109375" style="76" customWidth="1"/>
    <col min="5657" max="5658" width="10" style="76" customWidth="1"/>
    <col min="5659" max="5659" width="9.42578125" style="76" customWidth="1"/>
    <col min="5660" max="5888" width="9.140625" style="76"/>
    <col min="5889" max="5893" width="0" style="76" hidden="1" customWidth="1"/>
    <col min="5894" max="5894" width="5.42578125" style="76" customWidth="1"/>
    <col min="5895" max="5895" width="4.28515625" style="76" customWidth="1"/>
    <col min="5896" max="5896" width="14.28515625" style="76" customWidth="1"/>
    <col min="5897" max="5897" width="10" style="76" customWidth="1"/>
    <col min="5898" max="5898" width="57.140625" style="76" customWidth="1"/>
    <col min="5899" max="5899" width="4.28515625" style="76" customWidth="1"/>
    <col min="5900" max="5900" width="13.7109375" style="76" customWidth="1"/>
    <col min="5901" max="5901" width="6.85546875" style="76" customWidth="1"/>
    <col min="5902" max="5902" width="13.42578125" style="76" customWidth="1"/>
    <col min="5903" max="5903" width="12.42578125" style="76" customWidth="1"/>
    <col min="5904" max="5904" width="15.7109375" style="76" customWidth="1"/>
    <col min="5905" max="5905" width="11.42578125" style="76" bestFit="1" customWidth="1"/>
    <col min="5906" max="5906" width="14.28515625" style="76" customWidth="1"/>
    <col min="5907" max="5907" width="11.42578125" style="76" customWidth="1"/>
    <col min="5908" max="5908" width="14.28515625" style="76" customWidth="1"/>
    <col min="5909" max="5909" width="9.7109375" style="76" customWidth="1"/>
    <col min="5910" max="5910" width="14.5703125" style="76" customWidth="1"/>
    <col min="5911" max="5911" width="15.7109375" style="76" customWidth="1"/>
    <col min="5912" max="5912" width="25.7109375" style="76" customWidth="1"/>
    <col min="5913" max="5914" width="10" style="76" customWidth="1"/>
    <col min="5915" max="5915" width="9.42578125" style="76" customWidth="1"/>
    <col min="5916" max="6144" width="9.140625" style="76"/>
    <col min="6145" max="6149" width="0" style="76" hidden="1" customWidth="1"/>
    <col min="6150" max="6150" width="5.42578125" style="76" customWidth="1"/>
    <col min="6151" max="6151" width="4.28515625" style="76" customWidth="1"/>
    <col min="6152" max="6152" width="14.28515625" style="76" customWidth="1"/>
    <col min="6153" max="6153" width="10" style="76" customWidth="1"/>
    <col min="6154" max="6154" width="57.140625" style="76" customWidth="1"/>
    <col min="6155" max="6155" width="4.28515625" style="76" customWidth="1"/>
    <col min="6156" max="6156" width="13.7109375" style="76" customWidth="1"/>
    <col min="6157" max="6157" width="6.85546875" style="76" customWidth="1"/>
    <col min="6158" max="6158" width="13.42578125" style="76" customWidth="1"/>
    <col min="6159" max="6159" width="12.42578125" style="76" customWidth="1"/>
    <col min="6160" max="6160" width="15.7109375" style="76" customWidth="1"/>
    <col min="6161" max="6161" width="11.42578125" style="76" bestFit="1" customWidth="1"/>
    <col min="6162" max="6162" width="14.28515625" style="76" customWidth="1"/>
    <col min="6163" max="6163" width="11.42578125" style="76" customWidth="1"/>
    <col min="6164" max="6164" width="14.28515625" style="76" customWidth="1"/>
    <col min="6165" max="6165" width="9.7109375" style="76" customWidth="1"/>
    <col min="6166" max="6166" width="14.5703125" style="76" customWidth="1"/>
    <col min="6167" max="6167" width="15.7109375" style="76" customWidth="1"/>
    <col min="6168" max="6168" width="25.7109375" style="76" customWidth="1"/>
    <col min="6169" max="6170" width="10" style="76" customWidth="1"/>
    <col min="6171" max="6171" width="9.42578125" style="76" customWidth="1"/>
    <col min="6172" max="6400" width="9.140625" style="76"/>
    <col min="6401" max="6405" width="0" style="76" hidden="1" customWidth="1"/>
    <col min="6406" max="6406" width="5.42578125" style="76" customWidth="1"/>
    <col min="6407" max="6407" width="4.28515625" style="76" customWidth="1"/>
    <col min="6408" max="6408" width="14.28515625" style="76" customWidth="1"/>
    <col min="6409" max="6409" width="10" style="76" customWidth="1"/>
    <col min="6410" max="6410" width="57.140625" style="76" customWidth="1"/>
    <col min="6411" max="6411" width="4.28515625" style="76" customWidth="1"/>
    <col min="6412" max="6412" width="13.7109375" style="76" customWidth="1"/>
    <col min="6413" max="6413" width="6.85546875" style="76" customWidth="1"/>
    <col min="6414" max="6414" width="13.42578125" style="76" customWidth="1"/>
    <col min="6415" max="6415" width="12.42578125" style="76" customWidth="1"/>
    <col min="6416" max="6416" width="15.7109375" style="76" customWidth="1"/>
    <col min="6417" max="6417" width="11.42578125" style="76" bestFit="1" customWidth="1"/>
    <col min="6418" max="6418" width="14.28515625" style="76" customWidth="1"/>
    <col min="6419" max="6419" width="11.42578125" style="76" customWidth="1"/>
    <col min="6420" max="6420" width="14.28515625" style="76" customWidth="1"/>
    <col min="6421" max="6421" width="9.7109375" style="76" customWidth="1"/>
    <col min="6422" max="6422" width="14.5703125" style="76" customWidth="1"/>
    <col min="6423" max="6423" width="15.7109375" style="76" customWidth="1"/>
    <col min="6424" max="6424" width="25.7109375" style="76" customWidth="1"/>
    <col min="6425" max="6426" width="10" style="76" customWidth="1"/>
    <col min="6427" max="6427" width="9.42578125" style="76" customWidth="1"/>
    <col min="6428" max="6656" width="9.140625" style="76"/>
    <col min="6657" max="6661" width="0" style="76" hidden="1" customWidth="1"/>
    <col min="6662" max="6662" width="5.42578125" style="76" customWidth="1"/>
    <col min="6663" max="6663" width="4.28515625" style="76" customWidth="1"/>
    <col min="6664" max="6664" width="14.28515625" style="76" customWidth="1"/>
    <col min="6665" max="6665" width="10" style="76" customWidth="1"/>
    <col min="6666" max="6666" width="57.140625" style="76" customWidth="1"/>
    <col min="6667" max="6667" width="4.28515625" style="76" customWidth="1"/>
    <col min="6668" max="6668" width="13.7109375" style="76" customWidth="1"/>
    <col min="6669" max="6669" width="6.85546875" style="76" customWidth="1"/>
    <col min="6670" max="6670" width="13.42578125" style="76" customWidth="1"/>
    <col min="6671" max="6671" width="12.42578125" style="76" customWidth="1"/>
    <col min="6672" max="6672" width="15.7109375" style="76" customWidth="1"/>
    <col min="6673" max="6673" width="11.42578125" style="76" bestFit="1" customWidth="1"/>
    <col min="6674" max="6674" width="14.28515625" style="76" customWidth="1"/>
    <col min="6675" max="6675" width="11.42578125" style="76" customWidth="1"/>
    <col min="6676" max="6676" width="14.28515625" style="76" customWidth="1"/>
    <col min="6677" max="6677" width="9.7109375" style="76" customWidth="1"/>
    <col min="6678" max="6678" width="14.5703125" style="76" customWidth="1"/>
    <col min="6679" max="6679" width="15.7109375" style="76" customWidth="1"/>
    <col min="6680" max="6680" width="25.7109375" style="76" customWidth="1"/>
    <col min="6681" max="6682" width="10" style="76" customWidth="1"/>
    <col min="6683" max="6683" width="9.42578125" style="76" customWidth="1"/>
    <col min="6684" max="6912" width="9.140625" style="76"/>
    <col min="6913" max="6917" width="0" style="76" hidden="1" customWidth="1"/>
    <col min="6918" max="6918" width="5.42578125" style="76" customWidth="1"/>
    <col min="6919" max="6919" width="4.28515625" style="76" customWidth="1"/>
    <col min="6920" max="6920" width="14.28515625" style="76" customWidth="1"/>
    <col min="6921" max="6921" width="10" style="76" customWidth="1"/>
    <col min="6922" max="6922" width="57.140625" style="76" customWidth="1"/>
    <col min="6923" max="6923" width="4.28515625" style="76" customWidth="1"/>
    <col min="6924" max="6924" width="13.7109375" style="76" customWidth="1"/>
    <col min="6925" max="6925" width="6.85546875" style="76" customWidth="1"/>
    <col min="6926" max="6926" width="13.42578125" style="76" customWidth="1"/>
    <col min="6927" max="6927" width="12.42578125" style="76" customWidth="1"/>
    <col min="6928" max="6928" width="15.7109375" style="76" customWidth="1"/>
    <col min="6929" max="6929" width="11.42578125" style="76" bestFit="1" customWidth="1"/>
    <col min="6930" max="6930" width="14.28515625" style="76" customWidth="1"/>
    <col min="6931" max="6931" width="11.42578125" style="76" customWidth="1"/>
    <col min="6932" max="6932" width="14.28515625" style="76" customWidth="1"/>
    <col min="6933" max="6933" width="9.7109375" style="76" customWidth="1"/>
    <col min="6934" max="6934" width="14.5703125" style="76" customWidth="1"/>
    <col min="6935" max="6935" width="15.7109375" style="76" customWidth="1"/>
    <col min="6936" max="6936" width="25.7109375" style="76" customWidth="1"/>
    <col min="6937" max="6938" width="10" style="76" customWidth="1"/>
    <col min="6939" max="6939" width="9.42578125" style="76" customWidth="1"/>
    <col min="6940" max="7168" width="9.140625" style="76"/>
    <col min="7169" max="7173" width="0" style="76" hidden="1" customWidth="1"/>
    <col min="7174" max="7174" width="5.42578125" style="76" customWidth="1"/>
    <col min="7175" max="7175" width="4.28515625" style="76" customWidth="1"/>
    <col min="7176" max="7176" width="14.28515625" style="76" customWidth="1"/>
    <col min="7177" max="7177" width="10" style="76" customWidth="1"/>
    <col min="7178" max="7178" width="57.140625" style="76" customWidth="1"/>
    <col min="7179" max="7179" width="4.28515625" style="76" customWidth="1"/>
    <col min="7180" max="7180" width="13.7109375" style="76" customWidth="1"/>
    <col min="7181" max="7181" width="6.85546875" style="76" customWidth="1"/>
    <col min="7182" max="7182" width="13.42578125" style="76" customWidth="1"/>
    <col min="7183" max="7183" width="12.42578125" style="76" customWidth="1"/>
    <col min="7184" max="7184" width="15.7109375" style="76" customWidth="1"/>
    <col min="7185" max="7185" width="11.42578125" style="76" bestFit="1" customWidth="1"/>
    <col min="7186" max="7186" width="14.28515625" style="76" customWidth="1"/>
    <col min="7187" max="7187" width="11.42578125" style="76" customWidth="1"/>
    <col min="7188" max="7188" width="14.28515625" style="76" customWidth="1"/>
    <col min="7189" max="7189" width="9.7109375" style="76" customWidth="1"/>
    <col min="7190" max="7190" width="14.5703125" style="76" customWidth="1"/>
    <col min="7191" max="7191" width="15.7109375" style="76" customWidth="1"/>
    <col min="7192" max="7192" width="25.7109375" style="76" customWidth="1"/>
    <col min="7193" max="7194" width="10" style="76" customWidth="1"/>
    <col min="7195" max="7195" width="9.42578125" style="76" customWidth="1"/>
    <col min="7196" max="7424" width="9.140625" style="76"/>
    <col min="7425" max="7429" width="0" style="76" hidden="1" customWidth="1"/>
    <col min="7430" max="7430" width="5.42578125" style="76" customWidth="1"/>
    <col min="7431" max="7431" width="4.28515625" style="76" customWidth="1"/>
    <col min="7432" max="7432" width="14.28515625" style="76" customWidth="1"/>
    <col min="7433" max="7433" width="10" style="76" customWidth="1"/>
    <col min="7434" max="7434" width="57.140625" style="76" customWidth="1"/>
    <col min="7435" max="7435" width="4.28515625" style="76" customWidth="1"/>
    <col min="7436" max="7436" width="13.7109375" style="76" customWidth="1"/>
    <col min="7437" max="7437" width="6.85546875" style="76" customWidth="1"/>
    <col min="7438" max="7438" width="13.42578125" style="76" customWidth="1"/>
    <col min="7439" max="7439" width="12.42578125" style="76" customWidth="1"/>
    <col min="7440" max="7440" width="15.7109375" style="76" customWidth="1"/>
    <col min="7441" max="7441" width="11.42578125" style="76" bestFit="1" customWidth="1"/>
    <col min="7442" max="7442" width="14.28515625" style="76" customWidth="1"/>
    <col min="7443" max="7443" width="11.42578125" style="76" customWidth="1"/>
    <col min="7444" max="7444" width="14.28515625" style="76" customWidth="1"/>
    <col min="7445" max="7445" width="9.7109375" style="76" customWidth="1"/>
    <col min="7446" max="7446" width="14.5703125" style="76" customWidth="1"/>
    <col min="7447" max="7447" width="15.7109375" style="76" customWidth="1"/>
    <col min="7448" max="7448" width="25.7109375" style="76" customWidth="1"/>
    <col min="7449" max="7450" width="10" style="76" customWidth="1"/>
    <col min="7451" max="7451" width="9.42578125" style="76" customWidth="1"/>
    <col min="7452" max="7680" width="9.140625" style="76"/>
    <col min="7681" max="7685" width="0" style="76" hidden="1" customWidth="1"/>
    <col min="7686" max="7686" width="5.42578125" style="76" customWidth="1"/>
    <col min="7687" max="7687" width="4.28515625" style="76" customWidth="1"/>
    <col min="7688" max="7688" width="14.28515625" style="76" customWidth="1"/>
    <col min="7689" max="7689" width="10" style="76" customWidth="1"/>
    <col min="7690" max="7690" width="57.140625" style="76" customWidth="1"/>
    <col min="7691" max="7691" width="4.28515625" style="76" customWidth="1"/>
    <col min="7692" max="7692" width="13.7109375" style="76" customWidth="1"/>
    <col min="7693" max="7693" width="6.85546875" style="76" customWidth="1"/>
    <col min="7694" max="7694" width="13.42578125" style="76" customWidth="1"/>
    <col min="7695" max="7695" width="12.42578125" style="76" customWidth="1"/>
    <col min="7696" max="7696" width="15.7109375" style="76" customWidth="1"/>
    <col min="7697" max="7697" width="11.42578125" style="76" bestFit="1" customWidth="1"/>
    <col min="7698" max="7698" width="14.28515625" style="76" customWidth="1"/>
    <col min="7699" max="7699" width="11.42578125" style="76" customWidth="1"/>
    <col min="7700" max="7700" width="14.28515625" style="76" customWidth="1"/>
    <col min="7701" max="7701" width="9.7109375" style="76" customWidth="1"/>
    <col min="7702" max="7702" width="14.5703125" style="76" customWidth="1"/>
    <col min="7703" max="7703" width="15.7109375" style="76" customWidth="1"/>
    <col min="7704" max="7704" width="25.7109375" style="76" customWidth="1"/>
    <col min="7705" max="7706" width="10" style="76" customWidth="1"/>
    <col min="7707" max="7707" width="9.42578125" style="76" customWidth="1"/>
    <col min="7708" max="7936" width="9.140625" style="76"/>
    <col min="7937" max="7941" width="0" style="76" hidden="1" customWidth="1"/>
    <col min="7942" max="7942" width="5.42578125" style="76" customWidth="1"/>
    <col min="7943" max="7943" width="4.28515625" style="76" customWidth="1"/>
    <col min="7944" max="7944" width="14.28515625" style="76" customWidth="1"/>
    <col min="7945" max="7945" width="10" style="76" customWidth="1"/>
    <col min="7946" max="7946" width="57.140625" style="76" customWidth="1"/>
    <col min="7947" max="7947" width="4.28515625" style="76" customWidth="1"/>
    <col min="7948" max="7948" width="13.7109375" style="76" customWidth="1"/>
    <col min="7949" max="7949" width="6.85546875" style="76" customWidth="1"/>
    <col min="7950" max="7950" width="13.42578125" style="76" customWidth="1"/>
    <col min="7951" max="7951" width="12.42578125" style="76" customWidth="1"/>
    <col min="7952" max="7952" width="15.7109375" style="76" customWidth="1"/>
    <col min="7953" max="7953" width="11.42578125" style="76" bestFit="1" customWidth="1"/>
    <col min="7954" max="7954" width="14.28515625" style="76" customWidth="1"/>
    <col min="7955" max="7955" width="11.42578125" style="76" customWidth="1"/>
    <col min="7956" max="7956" width="14.28515625" style="76" customWidth="1"/>
    <col min="7957" max="7957" width="9.7109375" style="76" customWidth="1"/>
    <col min="7958" max="7958" width="14.5703125" style="76" customWidth="1"/>
    <col min="7959" max="7959" width="15.7109375" style="76" customWidth="1"/>
    <col min="7960" max="7960" width="25.7109375" style="76" customWidth="1"/>
    <col min="7961" max="7962" width="10" style="76" customWidth="1"/>
    <col min="7963" max="7963" width="9.42578125" style="76" customWidth="1"/>
    <col min="7964" max="8192" width="9.140625" style="76"/>
    <col min="8193" max="8197" width="0" style="76" hidden="1" customWidth="1"/>
    <col min="8198" max="8198" width="5.42578125" style="76" customWidth="1"/>
    <col min="8199" max="8199" width="4.28515625" style="76" customWidth="1"/>
    <col min="8200" max="8200" width="14.28515625" style="76" customWidth="1"/>
    <col min="8201" max="8201" width="10" style="76" customWidth="1"/>
    <col min="8202" max="8202" width="57.140625" style="76" customWidth="1"/>
    <col min="8203" max="8203" width="4.28515625" style="76" customWidth="1"/>
    <col min="8204" max="8204" width="13.7109375" style="76" customWidth="1"/>
    <col min="8205" max="8205" width="6.85546875" style="76" customWidth="1"/>
    <col min="8206" max="8206" width="13.42578125" style="76" customWidth="1"/>
    <col min="8207" max="8207" width="12.42578125" style="76" customWidth="1"/>
    <col min="8208" max="8208" width="15.7109375" style="76" customWidth="1"/>
    <col min="8209" max="8209" width="11.42578125" style="76" bestFit="1" customWidth="1"/>
    <col min="8210" max="8210" width="14.28515625" style="76" customWidth="1"/>
    <col min="8211" max="8211" width="11.42578125" style="76" customWidth="1"/>
    <col min="8212" max="8212" width="14.28515625" style="76" customWidth="1"/>
    <col min="8213" max="8213" width="9.7109375" style="76" customWidth="1"/>
    <col min="8214" max="8214" width="14.5703125" style="76" customWidth="1"/>
    <col min="8215" max="8215" width="15.7109375" style="76" customWidth="1"/>
    <col min="8216" max="8216" width="25.7109375" style="76" customWidth="1"/>
    <col min="8217" max="8218" width="10" style="76" customWidth="1"/>
    <col min="8219" max="8219" width="9.42578125" style="76" customWidth="1"/>
    <col min="8220" max="8448" width="9.140625" style="76"/>
    <col min="8449" max="8453" width="0" style="76" hidden="1" customWidth="1"/>
    <col min="8454" max="8454" width="5.42578125" style="76" customWidth="1"/>
    <col min="8455" max="8455" width="4.28515625" style="76" customWidth="1"/>
    <col min="8456" max="8456" width="14.28515625" style="76" customWidth="1"/>
    <col min="8457" max="8457" width="10" style="76" customWidth="1"/>
    <col min="8458" max="8458" width="57.140625" style="76" customWidth="1"/>
    <col min="8459" max="8459" width="4.28515625" style="76" customWidth="1"/>
    <col min="8460" max="8460" width="13.7109375" style="76" customWidth="1"/>
    <col min="8461" max="8461" width="6.85546875" style="76" customWidth="1"/>
    <col min="8462" max="8462" width="13.42578125" style="76" customWidth="1"/>
    <col min="8463" max="8463" width="12.42578125" style="76" customWidth="1"/>
    <col min="8464" max="8464" width="15.7109375" style="76" customWidth="1"/>
    <col min="8465" max="8465" width="11.42578125" style="76" bestFit="1" customWidth="1"/>
    <col min="8466" max="8466" width="14.28515625" style="76" customWidth="1"/>
    <col min="8467" max="8467" width="11.42578125" style="76" customWidth="1"/>
    <col min="8468" max="8468" width="14.28515625" style="76" customWidth="1"/>
    <col min="8469" max="8469" width="9.7109375" style="76" customWidth="1"/>
    <col min="8470" max="8470" width="14.5703125" style="76" customWidth="1"/>
    <col min="8471" max="8471" width="15.7109375" style="76" customWidth="1"/>
    <col min="8472" max="8472" width="25.7109375" style="76" customWidth="1"/>
    <col min="8473" max="8474" width="10" style="76" customWidth="1"/>
    <col min="8475" max="8475" width="9.42578125" style="76" customWidth="1"/>
    <col min="8476" max="8704" width="9.140625" style="76"/>
    <col min="8705" max="8709" width="0" style="76" hidden="1" customWidth="1"/>
    <col min="8710" max="8710" width="5.42578125" style="76" customWidth="1"/>
    <col min="8711" max="8711" width="4.28515625" style="76" customWidth="1"/>
    <col min="8712" max="8712" width="14.28515625" style="76" customWidth="1"/>
    <col min="8713" max="8713" width="10" style="76" customWidth="1"/>
    <col min="8714" max="8714" width="57.140625" style="76" customWidth="1"/>
    <col min="8715" max="8715" width="4.28515625" style="76" customWidth="1"/>
    <col min="8716" max="8716" width="13.7109375" style="76" customWidth="1"/>
    <col min="8717" max="8717" width="6.85546875" style="76" customWidth="1"/>
    <col min="8718" max="8718" width="13.42578125" style="76" customWidth="1"/>
    <col min="8719" max="8719" width="12.42578125" style="76" customWidth="1"/>
    <col min="8720" max="8720" width="15.7109375" style="76" customWidth="1"/>
    <col min="8721" max="8721" width="11.42578125" style="76" bestFit="1" customWidth="1"/>
    <col min="8722" max="8722" width="14.28515625" style="76" customWidth="1"/>
    <col min="8723" max="8723" width="11.42578125" style="76" customWidth="1"/>
    <col min="8724" max="8724" width="14.28515625" style="76" customWidth="1"/>
    <col min="8725" max="8725" width="9.7109375" style="76" customWidth="1"/>
    <col min="8726" max="8726" width="14.5703125" style="76" customWidth="1"/>
    <col min="8727" max="8727" width="15.7109375" style="76" customWidth="1"/>
    <col min="8728" max="8728" width="25.7109375" style="76" customWidth="1"/>
    <col min="8729" max="8730" width="10" style="76" customWidth="1"/>
    <col min="8731" max="8731" width="9.42578125" style="76" customWidth="1"/>
    <col min="8732" max="8960" width="9.140625" style="76"/>
    <col min="8961" max="8965" width="0" style="76" hidden="1" customWidth="1"/>
    <col min="8966" max="8966" width="5.42578125" style="76" customWidth="1"/>
    <col min="8967" max="8967" width="4.28515625" style="76" customWidth="1"/>
    <col min="8968" max="8968" width="14.28515625" style="76" customWidth="1"/>
    <col min="8969" max="8969" width="10" style="76" customWidth="1"/>
    <col min="8970" max="8970" width="57.140625" style="76" customWidth="1"/>
    <col min="8971" max="8971" width="4.28515625" style="76" customWidth="1"/>
    <col min="8972" max="8972" width="13.7109375" style="76" customWidth="1"/>
    <col min="8973" max="8973" width="6.85546875" style="76" customWidth="1"/>
    <col min="8974" max="8974" width="13.42578125" style="76" customWidth="1"/>
    <col min="8975" max="8975" width="12.42578125" style="76" customWidth="1"/>
    <col min="8976" max="8976" width="15.7109375" style="76" customWidth="1"/>
    <col min="8977" max="8977" width="11.42578125" style="76" bestFit="1" customWidth="1"/>
    <col min="8978" max="8978" width="14.28515625" style="76" customWidth="1"/>
    <col min="8979" max="8979" width="11.42578125" style="76" customWidth="1"/>
    <col min="8980" max="8980" width="14.28515625" style="76" customWidth="1"/>
    <col min="8981" max="8981" width="9.7109375" style="76" customWidth="1"/>
    <col min="8982" max="8982" width="14.5703125" style="76" customWidth="1"/>
    <col min="8983" max="8983" width="15.7109375" style="76" customWidth="1"/>
    <col min="8984" max="8984" width="25.7109375" style="76" customWidth="1"/>
    <col min="8985" max="8986" width="10" style="76" customWidth="1"/>
    <col min="8987" max="8987" width="9.42578125" style="76" customWidth="1"/>
    <col min="8988" max="9216" width="9.140625" style="76"/>
    <col min="9217" max="9221" width="0" style="76" hidden="1" customWidth="1"/>
    <col min="9222" max="9222" width="5.42578125" style="76" customWidth="1"/>
    <col min="9223" max="9223" width="4.28515625" style="76" customWidth="1"/>
    <col min="9224" max="9224" width="14.28515625" style="76" customWidth="1"/>
    <col min="9225" max="9225" width="10" style="76" customWidth="1"/>
    <col min="9226" max="9226" width="57.140625" style="76" customWidth="1"/>
    <col min="9227" max="9227" width="4.28515625" style="76" customWidth="1"/>
    <col min="9228" max="9228" width="13.7109375" style="76" customWidth="1"/>
    <col min="9229" max="9229" width="6.85546875" style="76" customWidth="1"/>
    <col min="9230" max="9230" width="13.42578125" style="76" customWidth="1"/>
    <col min="9231" max="9231" width="12.42578125" style="76" customWidth="1"/>
    <col min="9232" max="9232" width="15.7109375" style="76" customWidth="1"/>
    <col min="9233" max="9233" width="11.42578125" style="76" bestFit="1" customWidth="1"/>
    <col min="9234" max="9234" width="14.28515625" style="76" customWidth="1"/>
    <col min="9235" max="9235" width="11.42578125" style="76" customWidth="1"/>
    <col min="9236" max="9236" width="14.28515625" style="76" customWidth="1"/>
    <col min="9237" max="9237" width="9.7109375" style="76" customWidth="1"/>
    <col min="9238" max="9238" width="14.5703125" style="76" customWidth="1"/>
    <col min="9239" max="9239" width="15.7109375" style="76" customWidth="1"/>
    <col min="9240" max="9240" width="25.7109375" style="76" customWidth="1"/>
    <col min="9241" max="9242" width="10" style="76" customWidth="1"/>
    <col min="9243" max="9243" width="9.42578125" style="76" customWidth="1"/>
    <col min="9244" max="9472" width="9.140625" style="76"/>
    <col min="9473" max="9477" width="0" style="76" hidden="1" customWidth="1"/>
    <col min="9478" max="9478" width="5.42578125" style="76" customWidth="1"/>
    <col min="9479" max="9479" width="4.28515625" style="76" customWidth="1"/>
    <col min="9480" max="9480" width="14.28515625" style="76" customWidth="1"/>
    <col min="9481" max="9481" width="10" style="76" customWidth="1"/>
    <col min="9482" max="9482" width="57.140625" style="76" customWidth="1"/>
    <col min="9483" max="9483" width="4.28515625" style="76" customWidth="1"/>
    <col min="9484" max="9484" width="13.7109375" style="76" customWidth="1"/>
    <col min="9485" max="9485" width="6.85546875" style="76" customWidth="1"/>
    <col min="9486" max="9486" width="13.42578125" style="76" customWidth="1"/>
    <col min="9487" max="9487" width="12.42578125" style="76" customWidth="1"/>
    <col min="9488" max="9488" width="15.7109375" style="76" customWidth="1"/>
    <col min="9489" max="9489" width="11.42578125" style="76" bestFit="1" customWidth="1"/>
    <col min="9490" max="9490" width="14.28515625" style="76" customWidth="1"/>
    <col min="9491" max="9491" width="11.42578125" style="76" customWidth="1"/>
    <col min="9492" max="9492" width="14.28515625" style="76" customWidth="1"/>
    <col min="9493" max="9493" width="9.7109375" style="76" customWidth="1"/>
    <col min="9494" max="9494" width="14.5703125" style="76" customWidth="1"/>
    <col min="9495" max="9495" width="15.7109375" style="76" customWidth="1"/>
    <col min="9496" max="9496" width="25.7109375" style="76" customWidth="1"/>
    <col min="9497" max="9498" width="10" style="76" customWidth="1"/>
    <col min="9499" max="9499" width="9.42578125" style="76" customWidth="1"/>
    <col min="9500" max="9728" width="9.140625" style="76"/>
    <col min="9729" max="9733" width="0" style="76" hidden="1" customWidth="1"/>
    <col min="9734" max="9734" width="5.42578125" style="76" customWidth="1"/>
    <col min="9735" max="9735" width="4.28515625" style="76" customWidth="1"/>
    <col min="9736" max="9736" width="14.28515625" style="76" customWidth="1"/>
    <col min="9737" max="9737" width="10" style="76" customWidth="1"/>
    <col min="9738" max="9738" width="57.140625" style="76" customWidth="1"/>
    <col min="9739" max="9739" width="4.28515625" style="76" customWidth="1"/>
    <col min="9740" max="9740" width="13.7109375" style="76" customWidth="1"/>
    <col min="9741" max="9741" width="6.85546875" style="76" customWidth="1"/>
    <col min="9742" max="9742" width="13.42578125" style="76" customWidth="1"/>
    <col min="9743" max="9743" width="12.42578125" style="76" customWidth="1"/>
    <col min="9744" max="9744" width="15.7109375" style="76" customWidth="1"/>
    <col min="9745" max="9745" width="11.42578125" style="76" bestFit="1" customWidth="1"/>
    <col min="9746" max="9746" width="14.28515625" style="76" customWidth="1"/>
    <col min="9747" max="9747" width="11.42578125" style="76" customWidth="1"/>
    <col min="9748" max="9748" width="14.28515625" style="76" customWidth="1"/>
    <col min="9749" max="9749" width="9.7109375" style="76" customWidth="1"/>
    <col min="9750" max="9750" width="14.5703125" style="76" customWidth="1"/>
    <col min="9751" max="9751" width="15.7109375" style="76" customWidth="1"/>
    <col min="9752" max="9752" width="25.7109375" style="76" customWidth="1"/>
    <col min="9753" max="9754" width="10" style="76" customWidth="1"/>
    <col min="9755" max="9755" width="9.42578125" style="76" customWidth="1"/>
    <col min="9756" max="9984" width="9.140625" style="76"/>
    <col min="9985" max="9989" width="0" style="76" hidden="1" customWidth="1"/>
    <col min="9990" max="9990" width="5.42578125" style="76" customWidth="1"/>
    <col min="9991" max="9991" width="4.28515625" style="76" customWidth="1"/>
    <col min="9992" max="9992" width="14.28515625" style="76" customWidth="1"/>
    <col min="9993" max="9993" width="10" style="76" customWidth="1"/>
    <col min="9994" max="9994" width="57.140625" style="76" customWidth="1"/>
    <col min="9995" max="9995" width="4.28515625" style="76" customWidth="1"/>
    <col min="9996" max="9996" width="13.7109375" style="76" customWidth="1"/>
    <col min="9997" max="9997" width="6.85546875" style="76" customWidth="1"/>
    <col min="9998" max="9998" width="13.42578125" style="76" customWidth="1"/>
    <col min="9999" max="9999" width="12.42578125" style="76" customWidth="1"/>
    <col min="10000" max="10000" width="15.7109375" style="76" customWidth="1"/>
    <col min="10001" max="10001" width="11.42578125" style="76" bestFit="1" customWidth="1"/>
    <col min="10002" max="10002" width="14.28515625" style="76" customWidth="1"/>
    <col min="10003" max="10003" width="11.42578125" style="76" customWidth="1"/>
    <col min="10004" max="10004" width="14.28515625" style="76" customWidth="1"/>
    <col min="10005" max="10005" width="9.7109375" style="76" customWidth="1"/>
    <col min="10006" max="10006" width="14.5703125" style="76" customWidth="1"/>
    <col min="10007" max="10007" width="15.7109375" style="76" customWidth="1"/>
    <col min="10008" max="10008" width="25.7109375" style="76" customWidth="1"/>
    <col min="10009" max="10010" width="10" style="76" customWidth="1"/>
    <col min="10011" max="10011" width="9.42578125" style="76" customWidth="1"/>
    <col min="10012" max="10240" width="9.140625" style="76"/>
    <col min="10241" max="10245" width="0" style="76" hidden="1" customWidth="1"/>
    <col min="10246" max="10246" width="5.42578125" style="76" customWidth="1"/>
    <col min="10247" max="10247" width="4.28515625" style="76" customWidth="1"/>
    <col min="10248" max="10248" width="14.28515625" style="76" customWidth="1"/>
    <col min="10249" max="10249" width="10" style="76" customWidth="1"/>
    <col min="10250" max="10250" width="57.140625" style="76" customWidth="1"/>
    <col min="10251" max="10251" width="4.28515625" style="76" customWidth="1"/>
    <col min="10252" max="10252" width="13.7109375" style="76" customWidth="1"/>
    <col min="10253" max="10253" width="6.85546875" style="76" customWidth="1"/>
    <col min="10254" max="10254" width="13.42578125" style="76" customWidth="1"/>
    <col min="10255" max="10255" width="12.42578125" style="76" customWidth="1"/>
    <col min="10256" max="10256" width="15.7109375" style="76" customWidth="1"/>
    <col min="10257" max="10257" width="11.42578125" style="76" bestFit="1" customWidth="1"/>
    <col min="10258" max="10258" width="14.28515625" style="76" customWidth="1"/>
    <col min="10259" max="10259" width="11.42578125" style="76" customWidth="1"/>
    <col min="10260" max="10260" width="14.28515625" style="76" customWidth="1"/>
    <col min="10261" max="10261" width="9.7109375" style="76" customWidth="1"/>
    <col min="10262" max="10262" width="14.5703125" style="76" customWidth="1"/>
    <col min="10263" max="10263" width="15.7109375" style="76" customWidth="1"/>
    <col min="10264" max="10264" width="25.7109375" style="76" customWidth="1"/>
    <col min="10265" max="10266" width="10" style="76" customWidth="1"/>
    <col min="10267" max="10267" width="9.42578125" style="76" customWidth="1"/>
    <col min="10268" max="10496" width="9.140625" style="76"/>
    <col min="10497" max="10501" width="0" style="76" hidden="1" customWidth="1"/>
    <col min="10502" max="10502" width="5.42578125" style="76" customWidth="1"/>
    <col min="10503" max="10503" width="4.28515625" style="76" customWidth="1"/>
    <col min="10504" max="10504" width="14.28515625" style="76" customWidth="1"/>
    <col min="10505" max="10505" width="10" style="76" customWidth="1"/>
    <col min="10506" max="10506" width="57.140625" style="76" customWidth="1"/>
    <col min="10507" max="10507" width="4.28515625" style="76" customWidth="1"/>
    <col min="10508" max="10508" width="13.7109375" style="76" customWidth="1"/>
    <col min="10509" max="10509" width="6.85546875" style="76" customWidth="1"/>
    <col min="10510" max="10510" width="13.42578125" style="76" customWidth="1"/>
    <col min="10511" max="10511" width="12.42578125" style="76" customWidth="1"/>
    <col min="10512" max="10512" width="15.7109375" style="76" customWidth="1"/>
    <col min="10513" max="10513" width="11.42578125" style="76" bestFit="1" customWidth="1"/>
    <col min="10514" max="10514" width="14.28515625" style="76" customWidth="1"/>
    <col min="10515" max="10515" width="11.42578125" style="76" customWidth="1"/>
    <col min="10516" max="10516" width="14.28515625" style="76" customWidth="1"/>
    <col min="10517" max="10517" width="9.7109375" style="76" customWidth="1"/>
    <col min="10518" max="10518" width="14.5703125" style="76" customWidth="1"/>
    <col min="10519" max="10519" width="15.7109375" style="76" customWidth="1"/>
    <col min="10520" max="10520" width="25.7109375" style="76" customWidth="1"/>
    <col min="10521" max="10522" width="10" style="76" customWidth="1"/>
    <col min="10523" max="10523" width="9.42578125" style="76" customWidth="1"/>
    <col min="10524" max="10752" width="9.140625" style="76"/>
    <col min="10753" max="10757" width="0" style="76" hidden="1" customWidth="1"/>
    <col min="10758" max="10758" width="5.42578125" style="76" customWidth="1"/>
    <col min="10759" max="10759" width="4.28515625" style="76" customWidth="1"/>
    <col min="10760" max="10760" width="14.28515625" style="76" customWidth="1"/>
    <col min="10761" max="10761" width="10" style="76" customWidth="1"/>
    <col min="10762" max="10762" width="57.140625" style="76" customWidth="1"/>
    <col min="10763" max="10763" width="4.28515625" style="76" customWidth="1"/>
    <col min="10764" max="10764" width="13.7109375" style="76" customWidth="1"/>
    <col min="10765" max="10765" width="6.85546875" style="76" customWidth="1"/>
    <col min="10766" max="10766" width="13.42578125" style="76" customWidth="1"/>
    <col min="10767" max="10767" width="12.42578125" style="76" customWidth="1"/>
    <col min="10768" max="10768" width="15.7109375" style="76" customWidth="1"/>
    <col min="10769" max="10769" width="11.42578125" style="76" bestFit="1" customWidth="1"/>
    <col min="10770" max="10770" width="14.28515625" style="76" customWidth="1"/>
    <col min="10771" max="10771" width="11.42578125" style="76" customWidth="1"/>
    <col min="10772" max="10772" width="14.28515625" style="76" customWidth="1"/>
    <col min="10773" max="10773" width="9.7109375" style="76" customWidth="1"/>
    <col min="10774" max="10774" width="14.5703125" style="76" customWidth="1"/>
    <col min="10775" max="10775" width="15.7109375" style="76" customWidth="1"/>
    <col min="10776" max="10776" width="25.7109375" style="76" customWidth="1"/>
    <col min="10777" max="10778" width="10" style="76" customWidth="1"/>
    <col min="10779" max="10779" width="9.42578125" style="76" customWidth="1"/>
    <col min="10780" max="11008" width="9.140625" style="76"/>
    <col min="11009" max="11013" width="0" style="76" hidden="1" customWidth="1"/>
    <col min="11014" max="11014" width="5.42578125" style="76" customWidth="1"/>
    <col min="11015" max="11015" width="4.28515625" style="76" customWidth="1"/>
    <col min="11016" max="11016" width="14.28515625" style="76" customWidth="1"/>
    <col min="11017" max="11017" width="10" style="76" customWidth="1"/>
    <col min="11018" max="11018" width="57.140625" style="76" customWidth="1"/>
    <col min="11019" max="11019" width="4.28515625" style="76" customWidth="1"/>
    <col min="11020" max="11020" width="13.7109375" style="76" customWidth="1"/>
    <col min="11021" max="11021" width="6.85546875" style="76" customWidth="1"/>
    <col min="11022" max="11022" width="13.42578125" style="76" customWidth="1"/>
    <col min="11023" max="11023" width="12.42578125" style="76" customWidth="1"/>
    <col min="11024" max="11024" width="15.7109375" style="76" customWidth="1"/>
    <col min="11025" max="11025" width="11.42578125" style="76" bestFit="1" customWidth="1"/>
    <col min="11026" max="11026" width="14.28515625" style="76" customWidth="1"/>
    <col min="11027" max="11027" width="11.42578125" style="76" customWidth="1"/>
    <col min="11028" max="11028" width="14.28515625" style="76" customWidth="1"/>
    <col min="11029" max="11029" width="9.7109375" style="76" customWidth="1"/>
    <col min="11030" max="11030" width="14.5703125" style="76" customWidth="1"/>
    <col min="11031" max="11031" width="15.7109375" style="76" customWidth="1"/>
    <col min="11032" max="11032" width="25.7109375" style="76" customWidth="1"/>
    <col min="11033" max="11034" width="10" style="76" customWidth="1"/>
    <col min="11035" max="11035" width="9.42578125" style="76" customWidth="1"/>
    <col min="11036" max="11264" width="9.140625" style="76"/>
    <col min="11265" max="11269" width="0" style="76" hidden="1" customWidth="1"/>
    <col min="11270" max="11270" width="5.42578125" style="76" customWidth="1"/>
    <col min="11271" max="11271" width="4.28515625" style="76" customWidth="1"/>
    <col min="11272" max="11272" width="14.28515625" style="76" customWidth="1"/>
    <col min="11273" max="11273" width="10" style="76" customWidth="1"/>
    <col min="11274" max="11274" width="57.140625" style="76" customWidth="1"/>
    <col min="11275" max="11275" width="4.28515625" style="76" customWidth="1"/>
    <col min="11276" max="11276" width="13.7109375" style="76" customWidth="1"/>
    <col min="11277" max="11277" width="6.85546875" style="76" customWidth="1"/>
    <col min="11278" max="11278" width="13.42578125" style="76" customWidth="1"/>
    <col min="11279" max="11279" width="12.42578125" style="76" customWidth="1"/>
    <col min="11280" max="11280" width="15.7109375" style="76" customWidth="1"/>
    <col min="11281" max="11281" width="11.42578125" style="76" bestFit="1" customWidth="1"/>
    <col min="11282" max="11282" width="14.28515625" style="76" customWidth="1"/>
    <col min="11283" max="11283" width="11.42578125" style="76" customWidth="1"/>
    <col min="11284" max="11284" width="14.28515625" style="76" customWidth="1"/>
    <col min="11285" max="11285" width="9.7109375" style="76" customWidth="1"/>
    <col min="11286" max="11286" width="14.5703125" style="76" customWidth="1"/>
    <col min="11287" max="11287" width="15.7109375" style="76" customWidth="1"/>
    <col min="11288" max="11288" width="25.7109375" style="76" customWidth="1"/>
    <col min="11289" max="11290" width="10" style="76" customWidth="1"/>
    <col min="11291" max="11291" width="9.42578125" style="76" customWidth="1"/>
    <col min="11292" max="11520" width="9.140625" style="76"/>
    <col min="11521" max="11525" width="0" style="76" hidden="1" customWidth="1"/>
    <col min="11526" max="11526" width="5.42578125" style="76" customWidth="1"/>
    <col min="11527" max="11527" width="4.28515625" style="76" customWidth="1"/>
    <col min="11528" max="11528" width="14.28515625" style="76" customWidth="1"/>
    <col min="11529" max="11529" width="10" style="76" customWidth="1"/>
    <col min="11530" max="11530" width="57.140625" style="76" customWidth="1"/>
    <col min="11531" max="11531" width="4.28515625" style="76" customWidth="1"/>
    <col min="11532" max="11532" width="13.7109375" style="76" customWidth="1"/>
    <col min="11533" max="11533" width="6.85546875" style="76" customWidth="1"/>
    <col min="11534" max="11534" width="13.42578125" style="76" customWidth="1"/>
    <col min="11535" max="11535" width="12.42578125" style="76" customWidth="1"/>
    <col min="11536" max="11536" width="15.7109375" style="76" customWidth="1"/>
    <col min="11537" max="11537" width="11.42578125" style="76" bestFit="1" customWidth="1"/>
    <col min="11538" max="11538" width="14.28515625" style="76" customWidth="1"/>
    <col min="11539" max="11539" width="11.42578125" style="76" customWidth="1"/>
    <col min="11540" max="11540" width="14.28515625" style="76" customWidth="1"/>
    <col min="11541" max="11541" width="9.7109375" style="76" customWidth="1"/>
    <col min="11542" max="11542" width="14.5703125" style="76" customWidth="1"/>
    <col min="11543" max="11543" width="15.7109375" style="76" customWidth="1"/>
    <col min="11544" max="11544" width="25.7109375" style="76" customWidth="1"/>
    <col min="11545" max="11546" width="10" style="76" customWidth="1"/>
    <col min="11547" max="11547" width="9.42578125" style="76" customWidth="1"/>
    <col min="11548" max="11776" width="9.140625" style="76"/>
    <col min="11777" max="11781" width="0" style="76" hidden="1" customWidth="1"/>
    <col min="11782" max="11782" width="5.42578125" style="76" customWidth="1"/>
    <col min="11783" max="11783" width="4.28515625" style="76" customWidth="1"/>
    <col min="11784" max="11784" width="14.28515625" style="76" customWidth="1"/>
    <col min="11785" max="11785" width="10" style="76" customWidth="1"/>
    <col min="11786" max="11786" width="57.140625" style="76" customWidth="1"/>
    <col min="11787" max="11787" width="4.28515625" style="76" customWidth="1"/>
    <col min="11788" max="11788" width="13.7109375" style="76" customWidth="1"/>
    <col min="11789" max="11789" width="6.85546875" style="76" customWidth="1"/>
    <col min="11790" max="11790" width="13.42578125" style="76" customWidth="1"/>
    <col min="11791" max="11791" width="12.42578125" style="76" customWidth="1"/>
    <col min="11792" max="11792" width="15.7109375" style="76" customWidth="1"/>
    <col min="11793" max="11793" width="11.42578125" style="76" bestFit="1" customWidth="1"/>
    <col min="11794" max="11794" width="14.28515625" style="76" customWidth="1"/>
    <col min="11795" max="11795" width="11.42578125" style="76" customWidth="1"/>
    <col min="11796" max="11796" width="14.28515625" style="76" customWidth="1"/>
    <col min="11797" max="11797" width="9.7109375" style="76" customWidth="1"/>
    <col min="11798" max="11798" width="14.5703125" style="76" customWidth="1"/>
    <col min="11799" max="11799" width="15.7109375" style="76" customWidth="1"/>
    <col min="11800" max="11800" width="25.7109375" style="76" customWidth="1"/>
    <col min="11801" max="11802" width="10" style="76" customWidth="1"/>
    <col min="11803" max="11803" width="9.42578125" style="76" customWidth="1"/>
    <col min="11804" max="12032" width="9.140625" style="76"/>
    <col min="12033" max="12037" width="0" style="76" hidden="1" customWidth="1"/>
    <col min="12038" max="12038" width="5.42578125" style="76" customWidth="1"/>
    <col min="12039" max="12039" width="4.28515625" style="76" customWidth="1"/>
    <col min="12040" max="12040" width="14.28515625" style="76" customWidth="1"/>
    <col min="12041" max="12041" width="10" style="76" customWidth="1"/>
    <col min="12042" max="12042" width="57.140625" style="76" customWidth="1"/>
    <col min="12043" max="12043" width="4.28515625" style="76" customWidth="1"/>
    <col min="12044" max="12044" width="13.7109375" style="76" customWidth="1"/>
    <col min="12045" max="12045" width="6.85546875" style="76" customWidth="1"/>
    <col min="12046" max="12046" width="13.42578125" style="76" customWidth="1"/>
    <col min="12047" max="12047" width="12.42578125" style="76" customWidth="1"/>
    <col min="12048" max="12048" width="15.7109375" style="76" customWidth="1"/>
    <col min="12049" max="12049" width="11.42578125" style="76" bestFit="1" customWidth="1"/>
    <col min="12050" max="12050" width="14.28515625" style="76" customWidth="1"/>
    <col min="12051" max="12051" width="11.42578125" style="76" customWidth="1"/>
    <col min="12052" max="12052" width="14.28515625" style="76" customWidth="1"/>
    <col min="12053" max="12053" width="9.7109375" style="76" customWidth="1"/>
    <col min="12054" max="12054" width="14.5703125" style="76" customWidth="1"/>
    <col min="12055" max="12055" width="15.7109375" style="76" customWidth="1"/>
    <col min="12056" max="12056" width="25.7109375" style="76" customWidth="1"/>
    <col min="12057" max="12058" width="10" style="76" customWidth="1"/>
    <col min="12059" max="12059" width="9.42578125" style="76" customWidth="1"/>
    <col min="12060" max="12288" width="9.140625" style="76"/>
    <col min="12289" max="12293" width="0" style="76" hidden="1" customWidth="1"/>
    <col min="12294" max="12294" width="5.42578125" style="76" customWidth="1"/>
    <col min="12295" max="12295" width="4.28515625" style="76" customWidth="1"/>
    <col min="12296" max="12296" width="14.28515625" style="76" customWidth="1"/>
    <col min="12297" max="12297" width="10" style="76" customWidth="1"/>
    <col min="12298" max="12298" width="57.140625" style="76" customWidth="1"/>
    <col min="12299" max="12299" width="4.28515625" style="76" customWidth="1"/>
    <col min="12300" max="12300" width="13.7109375" style="76" customWidth="1"/>
    <col min="12301" max="12301" width="6.85546875" style="76" customWidth="1"/>
    <col min="12302" max="12302" width="13.42578125" style="76" customWidth="1"/>
    <col min="12303" max="12303" width="12.42578125" style="76" customWidth="1"/>
    <col min="12304" max="12304" width="15.7109375" style="76" customWidth="1"/>
    <col min="12305" max="12305" width="11.42578125" style="76" bestFit="1" customWidth="1"/>
    <col min="12306" max="12306" width="14.28515625" style="76" customWidth="1"/>
    <col min="12307" max="12307" width="11.42578125" style="76" customWidth="1"/>
    <col min="12308" max="12308" width="14.28515625" style="76" customWidth="1"/>
    <col min="12309" max="12309" width="9.7109375" style="76" customWidth="1"/>
    <col min="12310" max="12310" width="14.5703125" style="76" customWidth="1"/>
    <col min="12311" max="12311" width="15.7109375" style="76" customWidth="1"/>
    <col min="12312" max="12312" width="25.7109375" style="76" customWidth="1"/>
    <col min="12313" max="12314" width="10" style="76" customWidth="1"/>
    <col min="12315" max="12315" width="9.42578125" style="76" customWidth="1"/>
    <col min="12316" max="12544" width="9.140625" style="76"/>
    <col min="12545" max="12549" width="0" style="76" hidden="1" customWidth="1"/>
    <col min="12550" max="12550" width="5.42578125" style="76" customWidth="1"/>
    <col min="12551" max="12551" width="4.28515625" style="76" customWidth="1"/>
    <col min="12552" max="12552" width="14.28515625" style="76" customWidth="1"/>
    <col min="12553" max="12553" width="10" style="76" customWidth="1"/>
    <col min="12554" max="12554" width="57.140625" style="76" customWidth="1"/>
    <col min="12555" max="12555" width="4.28515625" style="76" customWidth="1"/>
    <col min="12556" max="12556" width="13.7109375" style="76" customWidth="1"/>
    <col min="12557" max="12557" width="6.85546875" style="76" customWidth="1"/>
    <col min="12558" max="12558" width="13.42578125" style="76" customWidth="1"/>
    <col min="12559" max="12559" width="12.42578125" style="76" customWidth="1"/>
    <col min="12560" max="12560" width="15.7109375" style="76" customWidth="1"/>
    <col min="12561" max="12561" width="11.42578125" style="76" bestFit="1" customWidth="1"/>
    <col min="12562" max="12562" width="14.28515625" style="76" customWidth="1"/>
    <col min="12563" max="12563" width="11.42578125" style="76" customWidth="1"/>
    <col min="12564" max="12564" width="14.28515625" style="76" customWidth="1"/>
    <col min="12565" max="12565" width="9.7109375" style="76" customWidth="1"/>
    <col min="12566" max="12566" width="14.5703125" style="76" customWidth="1"/>
    <col min="12567" max="12567" width="15.7109375" style="76" customWidth="1"/>
    <col min="12568" max="12568" width="25.7109375" style="76" customWidth="1"/>
    <col min="12569" max="12570" width="10" style="76" customWidth="1"/>
    <col min="12571" max="12571" width="9.42578125" style="76" customWidth="1"/>
    <col min="12572" max="12800" width="9.140625" style="76"/>
    <col min="12801" max="12805" width="0" style="76" hidden="1" customWidth="1"/>
    <col min="12806" max="12806" width="5.42578125" style="76" customWidth="1"/>
    <col min="12807" max="12807" width="4.28515625" style="76" customWidth="1"/>
    <col min="12808" max="12808" width="14.28515625" style="76" customWidth="1"/>
    <col min="12809" max="12809" width="10" style="76" customWidth="1"/>
    <col min="12810" max="12810" width="57.140625" style="76" customWidth="1"/>
    <col min="12811" max="12811" width="4.28515625" style="76" customWidth="1"/>
    <col min="12812" max="12812" width="13.7109375" style="76" customWidth="1"/>
    <col min="12813" max="12813" width="6.85546875" style="76" customWidth="1"/>
    <col min="12814" max="12814" width="13.42578125" style="76" customWidth="1"/>
    <col min="12815" max="12815" width="12.42578125" style="76" customWidth="1"/>
    <col min="12816" max="12816" width="15.7109375" style="76" customWidth="1"/>
    <col min="12817" max="12817" width="11.42578125" style="76" bestFit="1" customWidth="1"/>
    <col min="12818" max="12818" width="14.28515625" style="76" customWidth="1"/>
    <col min="12819" max="12819" width="11.42578125" style="76" customWidth="1"/>
    <col min="12820" max="12820" width="14.28515625" style="76" customWidth="1"/>
    <col min="12821" max="12821" width="9.7109375" style="76" customWidth="1"/>
    <col min="12822" max="12822" width="14.5703125" style="76" customWidth="1"/>
    <col min="12823" max="12823" width="15.7109375" style="76" customWidth="1"/>
    <col min="12824" max="12824" width="25.7109375" style="76" customWidth="1"/>
    <col min="12825" max="12826" width="10" style="76" customWidth="1"/>
    <col min="12827" max="12827" width="9.42578125" style="76" customWidth="1"/>
    <col min="12828" max="13056" width="9.140625" style="76"/>
    <col min="13057" max="13061" width="0" style="76" hidden="1" customWidth="1"/>
    <col min="13062" max="13062" width="5.42578125" style="76" customWidth="1"/>
    <col min="13063" max="13063" width="4.28515625" style="76" customWidth="1"/>
    <col min="13064" max="13064" width="14.28515625" style="76" customWidth="1"/>
    <col min="13065" max="13065" width="10" style="76" customWidth="1"/>
    <col min="13066" max="13066" width="57.140625" style="76" customWidth="1"/>
    <col min="13067" max="13067" width="4.28515625" style="76" customWidth="1"/>
    <col min="13068" max="13068" width="13.7109375" style="76" customWidth="1"/>
    <col min="13069" max="13069" width="6.85546875" style="76" customWidth="1"/>
    <col min="13070" max="13070" width="13.42578125" style="76" customWidth="1"/>
    <col min="13071" max="13071" width="12.42578125" style="76" customWidth="1"/>
    <col min="13072" max="13072" width="15.7109375" style="76" customWidth="1"/>
    <col min="13073" max="13073" width="11.42578125" style="76" bestFit="1" customWidth="1"/>
    <col min="13074" max="13074" width="14.28515625" style="76" customWidth="1"/>
    <col min="13075" max="13075" width="11.42578125" style="76" customWidth="1"/>
    <col min="13076" max="13076" width="14.28515625" style="76" customWidth="1"/>
    <col min="13077" max="13077" width="9.7109375" style="76" customWidth="1"/>
    <col min="13078" max="13078" width="14.5703125" style="76" customWidth="1"/>
    <col min="13079" max="13079" width="15.7109375" style="76" customWidth="1"/>
    <col min="13080" max="13080" width="25.7109375" style="76" customWidth="1"/>
    <col min="13081" max="13082" width="10" style="76" customWidth="1"/>
    <col min="13083" max="13083" width="9.42578125" style="76" customWidth="1"/>
    <col min="13084" max="13312" width="9.140625" style="76"/>
    <col min="13313" max="13317" width="0" style="76" hidden="1" customWidth="1"/>
    <col min="13318" max="13318" width="5.42578125" style="76" customWidth="1"/>
    <col min="13319" max="13319" width="4.28515625" style="76" customWidth="1"/>
    <col min="13320" max="13320" width="14.28515625" style="76" customWidth="1"/>
    <col min="13321" max="13321" width="10" style="76" customWidth="1"/>
    <col min="13322" max="13322" width="57.140625" style="76" customWidth="1"/>
    <col min="13323" max="13323" width="4.28515625" style="76" customWidth="1"/>
    <col min="13324" max="13324" width="13.7109375" style="76" customWidth="1"/>
    <col min="13325" max="13325" width="6.85546875" style="76" customWidth="1"/>
    <col min="13326" max="13326" width="13.42578125" style="76" customWidth="1"/>
    <col min="13327" max="13327" width="12.42578125" style="76" customWidth="1"/>
    <col min="13328" max="13328" width="15.7109375" style="76" customWidth="1"/>
    <col min="13329" max="13329" width="11.42578125" style="76" bestFit="1" customWidth="1"/>
    <col min="13330" max="13330" width="14.28515625" style="76" customWidth="1"/>
    <col min="13331" max="13331" width="11.42578125" style="76" customWidth="1"/>
    <col min="13332" max="13332" width="14.28515625" style="76" customWidth="1"/>
    <col min="13333" max="13333" width="9.7109375" style="76" customWidth="1"/>
    <col min="13334" max="13334" width="14.5703125" style="76" customWidth="1"/>
    <col min="13335" max="13335" width="15.7109375" style="76" customWidth="1"/>
    <col min="13336" max="13336" width="25.7109375" style="76" customWidth="1"/>
    <col min="13337" max="13338" width="10" style="76" customWidth="1"/>
    <col min="13339" max="13339" width="9.42578125" style="76" customWidth="1"/>
    <col min="13340" max="13568" width="9.140625" style="76"/>
    <col min="13569" max="13573" width="0" style="76" hidden="1" customWidth="1"/>
    <col min="13574" max="13574" width="5.42578125" style="76" customWidth="1"/>
    <col min="13575" max="13575" width="4.28515625" style="76" customWidth="1"/>
    <col min="13576" max="13576" width="14.28515625" style="76" customWidth="1"/>
    <col min="13577" max="13577" width="10" style="76" customWidth="1"/>
    <col min="13578" max="13578" width="57.140625" style="76" customWidth="1"/>
    <col min="13579" max="13579" width="4.28515625" style="76" customWidth="1"/>
    <col min="13580" max="13580" width="13.7109375" style="76" customWidth="1"/>
    <col min="13581" max="13581" width="6.85546875" style="76" customWidth="1"/>
    <col min="13582" max="13582" width="13.42578125" style="76" customWidth="1"/>
    <col min="13583" max="13583" width="12.42578125" style="76" customWidth="1"/>
    <col min="13584" max="13584" width="15.7109375" style="76" customWidth="1"/>
    <col min="13585" max="13585" width="11.42578125" style="76" bestFit="1" customWidth="1"/>
    <col min="13586" max="13586" width="14.28515625" style="76" customWidth="1"/>
    <col min="13587" max="13587" width="11.42578125" style="76" customWidth="1"/>
    <col min="13588" max="13588" width="14.28515625" style="76" customWidth="1"/>
    <col min="13589" max="13589" width="9.7109375" style="76" customWidth="1"/>
    <col min="13590" max="13590" width="14.5703125" style="76" customWidth="1"/>
    <col min="13591" max="13591" width="15.7109375" style="76" customWidth="1"/>
    <col min="13592" max="13592" width="25.7109375" style="76" customWidth="1"/>
    <col min="13593" max="13594" width="10" style="76" customWidth="1"/>
    <col min="13595" max="13595" width="9.42578125" style="76" customWidth="1"/>
    <col min="13596" max="13824" width="9.140625" style="76"/>
    <col min="13825" max="13829" width="0" style="76" hidden="1" customWidth="1"/>
    <col min="13830" max="13830" width="5.42578125" style="76" customWidth="1"/>
    <col min="13831" max="13831" width="4.28515625" style="76" customWidth="1"/>
    <col min="13832" max="13832" width="14.28515625" style="76" customWidth="1"/>
    <col min="13833" max="13833" width="10" style="76" customWidth="1"/>
    <col min="13834" max="13834" width="57.140625" style="76" customWidth="1"/>
    <col min="13835" max="13835" width="4.28515625" style="76" customWidth="1"/>
    <col min="13836" max="13836" width="13.7109375" style="76" customWidth="1"/>
    <col min="13837" max="13837" width="6.85546875" style="76" customWidth="1"/>
    <col min="13838" max="13838" width="13.42578125" style="76" customWidth="1"/>
    <col min="13839" max="13839" width="12.42578125" style="76" customWidth="1"/>
    <col min="13840" max="13840" width="15.7109375" style="76" customWidth="1"/>
    <col min="13841" max="13841" width="11.42578125" style="76" bestFit="1" customWidth="1"/>
    <col min="13842" max="13842" width="14.28515625" style="76" customWidth="1"/>
    <col min="13843" max="13843" width="11.42578125" style="76" customWidth="1"/>
    <col min="13844" max="13844" width="14.28515625" style="76" customWidth="1"/>
    <col min="13845" max="13845" width="9.7109375" style="76" customWidth="1"/>
    <col min="13846" max="13846" width="14.5703125" style="76" customWidth="1"/>
    <col min="13847" max="13847" width="15.7109375" style="76" customWidth="1"/>
    <col min="13848" max="13848" width="25.7109375" style="76" customWidth="1"/>
    <col min="13849" max="13850" width="10" style="76" customWidth="1"/>
    <col min="13851" max="13851" width="9.42578125" style="76" customWidth="1"/>
    <col min="13852" max="14080" width="9.140625" style="76"/>
    <col min="14081" max="14085" width="0" style="76" hidden="1" customWidth="1"/>
    <col min="14086" max="14086" width="5.42578125" style="76" customWidth="1"/>
    <col min="14087" max="14087" width="4.28515625" style="76" customWidth="1"/>
    <col min="14088" max="14088" width="14.28515625" style="76" customWidth="1"/>
    <col min="14089" max="14089" width="10" style="76" customWidth="1"/>
    <col min="14090" max="14090" width="57.140625" style="76" customWidth="1"/>
    <col min="14091" max="14091" width="4.28515625" style="76" customWidth="1"/>
    <col min="14092" max="14092" width="13.7109375" style="76" customWidth="1"/>
    <col min="14093" max="14093" width="6.85546875" style="76" customWidth="1"/>
    <col min="14094" max="14094" width="13.42578125" style="76" customWidth="1"/>
    <col min="14095" max="14095" width="12.42578125" style="76" customWidth="1"/>
    <col min="14096" max="14096" width="15.7109375" style="76" customWidth="1"/>
    <col min="14097" max="14097" width="11.42578125" style="76" bestFit="1" customWidth="1"/>
    <col min="14098" max="14098" width="14.28515625" style="76" customWidth="1"/>
    <col min="14099" max="14099" width="11.42578125" style="76" customWidth="1"/>
    <col min="14100" max="14100" width="14.28515625" style="76" customWidth="1"/>
    <col min="14101" max="14101" width="9.7109375" style="76" customWidth="1"/>
    <col min="14102" max="14102" width="14.5703125" style="76" customWidth="1"/>
    <col min="14103" max="14103" width="15.7109375" style="76" customWidth="1"/>
    <col min="14104" max="14104" width="25.7109375" style="76" customWidth="1"/>
    <col min="14105" max="14106" width="10" style="76" customWidth="1"/>
    <col min="14107" max="14107" width="9.42578125" style="76" customWidth="1"/>
    <col min="14108" max="14336" width="9.140625" style="76"/>
    <col min="14337" max="14341" width="0" style="76" hidden="1" customWidth="1"/>
    <col min="14342" max="14342" width="5.42578125" style="76" customWidth="1"/>
    <col min="14343" max="14343" width="4.28515625" style="76" customWidth="1"/>
    <col min="14344" max="14344" width="14.28515625" style="76" customWidth="1"/>
    <col min="14345" max="14345" width="10" style="76" customWidth="1"/>
    <col min="14346" max="14346" width="57.140625" style="76" customWidth="1"/>
    <col min="14347" max="14347" width="4.28515625" style="76" customWidth="1"/>
    <col min="14348" max="14348" width="13.7109375" style="76" customWidth="1"/>
    <col min="14349" max="14349" width="6.85546875" style="76" customWidth="1"/>
    <col min="14350" max="14350" width="13.42578125" style="76" customWidth="1"/>
    <col min="14351" max="14351" width="12.42578125" style="76" customWidth="1"/>
    <col min="14352" max="14352" width="15.7109375" style="76" customWidth="1"/>
    <col min="14353" max="14353" width="11.42578125" style="76" bestFit="1" customWidth="1"/>
    <col min="14354" max="14354" width="14.28515625" style="76" customWidth="1"/>
    <col min="14355" max="14355" width="11.42578125" style="76" customWidth="1"/>
    <col min="14356" max="14356" width="14.28515625" style="76" customWidth="1"/>
    <col min="14357" max="14357" width="9.7109375" style="76" customWidth="1"/>
    <col min="14358" max="14358" width="14.5703125" style="76" customWidth="1"/>
    <col min="14359" max="14359" width="15.7109375" style="76" customWidth="1"/>
    <col min="14360" max="14360" width="25.7109375" style="76" customWidth="1"/>
    <col min="14361" max="14362" width="10" style="76" customWidth="1"/>
    <col min="14363" max="14363" width="9.42578125" style="76" customWidth="1"/>
    <col min="14364" max="14592" width="9.140625" style="76"/>
    <col min="14593" max="14597" width="0" style="76" hidden="1" customWidth="1"/>
    <col min="14598" max="14598" width="5.42578125" style="76" customWidth="1"/>
    <col min="14599" max="14599" width="4.28515625" style="76" customWidth="1"/>
    <col min="14600" max="14600" width="14.28515625" style="76" customWidth="1"/>
    <col min="14601" max="14601" width="10" style="76" customWidth="1"/>
    <col min="14602" max="14602" width="57.140625" style="76" customWidth="1"/>
    <col min="14603" max="14603" width="4.28515625" style="76" customWidth="1"/>
    <col min="14604" max="14604" width="13.7109375" style="76" customWidth="1"/>
    <col min="14605" max="14605" width="6.85546875" style="76" customWidth="1"/>
    <col min="14606" max="14606" width="13.42578125" style="76" customWidth="1"/>
    <col min="14607" max="14607" width="12.42578125" style="76" customWidth="1"/>
    <col min="14608" max="14608" width="15.7109375" style="76" customWidth="1"/>
    <col min="14609" max="14609" width="11.42578125" style="76" bestFit="1" customWidth="1"/>
    <col min="14610" max="14610" width="14.28515625" style="76" customWidth="1"/>
    <col min="14611" max="14611" width="11.42578125" style="76" customWidth="1"/>
    <col min="14612" max="14612" width="14.28515625" style="76" customWidth="1"/>
    <col min="14613" max="14613" width="9.7109375" style="76" customWidth="1"/>
    <col min="14614" max="14614" width="14.5703125" style="76" customWidth="1"/>
    <col min="14615" max="14615" width="15.7109375" style="76" customWidth="1"/>
    <col min="14616" max="14616" width="25.7109375" style="76" customWidth="1"/>
    <col min="14617" max="14618" width="10" style="76" customWidth="1"/>
    <col min="14619" max="14619" width="9.42578125" style="76" customWidth="1"/>
    <col min="14620" max="14848" width="9.140625" style="76"/>
    <col min="14849" max="14853" width="0" style="76" hidden="1" customWidth="1"/>
    <col min="14854" max="14854" width="5.42578125" style="76" customWidth="1"/>
    <col min="14855" max="14855" width="4.28515625" style="76" customWidth="1"/>
    <col min="14856" max="14856" width="14.28515625" style="76" customWidth="1"/>
    <col min="14857" max="14857" width="10" style="76" customWidth="1"/>
    <col min="14858" max="14858" width="57.140625" style="76" customWidth="1"/>
    <col min="14859" max="14859" width="4.28515625" style="76" customWidth="1"/>
    <col min="14860" max="14860" width="13.7109375" style="76" customWidth="1"/>
    <col min="14861" max="14861" width="6.85546875" style="76" customWidth="1"/>
    <col min="14862" max="14862" width="13.42578125" style="76" customWidth="1"/>
    <col min="14863" max="14863" width="12.42578125" style="76" customWidth="1"/>
    <col min="14864" max="14864" width="15.7109375" style="76" customWidth="1"/>
    <col min="14865" max="14865" width="11.42578125" style="76" bestFit="1" customWidth="1"/>
    <col min="14866" max="14866" width="14.28515625" style="76" customWidth="1"/>
    <col min="14867" max="14867" width="11.42578125" style="76" customWidth="1"/>
    <col min="14868" max="14868" width="14.28515625" style="76" customWidth="1"/>
    <col min="14869" max="14869" width="9.7109375" style="76" customWidth="1"/>
    <col min="14870" max="14870" width="14.5703125" style="76" customWidth="1"/>
    <col min="14871" max="14871" width="15.7109375" style="76" customWidth="1"/>
    <col min="14872" max="14872" width="25.7109375" style="76" customWidth="1"/>
    <col min="14873" max="14874" width="10" style="76" customWidth="1"/>
    <col min="14875" max="14875" width="9.42578125" style="76" customWidth="1"/>
    <col min="14876" max="15104" width="9.140625" style="76"/>
    <col min="15105" max="15109" width="0" style="76" hidden="1" customWidth="1"/>
    <col min="15110" max="15110" width="5.42578125" style="76" customWidth="1"/>
    <col min="15111" max="15111" width="4.28515625" style="76" customWidth="1"/>
    <col min="15112" max="15112" width="14.28515625" style="76" customWidth="1"/>
    <col min="15113" max="15113" width="10" style="76" customWidth="1"/>
    <col min="15114" max="15114" width="57.140625" style="76" customWidth="1"/>
    <col min="15115" max="15115" width="4.28515625" style="76" customWidth="1"/>
    <col min="15116" max="15116" width="13.7109375" style="76" customWidth="1"/>
    <col min="15117" max="15117" width="6.85546875" style="76" customWidth="1"/>
    <col min="15118" max="15118" width="13.42578125" style="76" customWidth="1"/>
    <col min="15119" max="15119" width="12.42578125" style="76" customWidth="1"/>
    <col min="15120" max="15120" width="15.7109375" style="76" customWidth="1"/>
    <col min="15121" max="15121" width="11.42578125" style="76" bestFit="1" customWidth="1"/>
    <col min="15122" max="15122" width="14.28515625" style="76" customWidth="1"/>
    <col min="15123" max="15123" width="11.42578125" style="76" customWidth="1"/>
    <col min="15124" max="15124" width="14.28515625" style="76" customWidth="1"/>
    <col min="15125" max="15125" width="9.7109375" style="76" customWidth="1"/>
    <col min="15126" max="15126" width="14.5703125" style="76" customWidth="1"/>
    <col min="15127" max="15127" width="15.7109375" style="76" customWidth="1"/>
    <col min="15128" max="15128" width="25.7109375" style="76" customWidth="1"/>
    <col min="15129" max="15130" width="10" style="76" customWidth="1"/>
    <col min="15131" max="15131" width="9.42578125" style="76" customWidth="1"/>
    <col min="15132" max="15360" width="9.140625" style="76"/>
    <col min="15361" max="15365" width="0" style="76" hidden="1" customWidth="1"/>
    <col min="15366" max="15366" width="5.42578125" style="76" customWidth="1"/>
    <col min="15367" max="15367" width="4.28515625" style="76" customWidth="1"/>
    <col min="15368" max="15368" width="14.28515625" style="76" customWidth="1"/>
    <col min="15369" max="15369" width="10" style="76" customWidth="1"/>
    <col min="15370" max="15370" width="57.140625" style="76" customWidth="1"/>
    <col min="15371" max="15371" width="4.28515625" style="76" customWidth="1"/>
    <col min="15372" max="15372" width="13.7109375" style="76" customWidth="1"/>
    <col min="15373" max="15373" width="6.85546875" style="76" customWidth="1"/>
    <col min="15374" max="15374" width="13.42578125" style="76" customWidth="1"/>
    <col min="15375" max="15375" width="12.42578125" style="76" customWidth="1"/>
    <col min="15376" max="15376" width="15.7109375" style="76" customWidth="1"/>
    <col min="15377" max="15377" width="11.42578125" style="76" bestFit="1" customWidth="1"/>
    <col min="15378" max="15378" width="14.28515625" style="76" customWidth="1"/>
    <col min="15379" max="15379" width="11.42578125" style="76" customWidth="1"/>
    <col min="15380" max="15380" width="14.28515625" style="76" customWidth="1"/>
    <col min="15381" max="15381" width="9.7109375" style="76" customWidth="1"/>
    <col min="15382" max="15382" width="14.5703125" style="76" customWidth="1"/>
    <col min="15383" max="15383" width="15.7109375" style="76" customWidth="1"/>
    <col min="15384" max="15384" width="25.7109375" style="76" customWidth="1"/>
    <col min="15385" max="15386" width="10" style="76" customWidth="1"/>
    <col min="15387" max="15387" width="9.42578125" style="76" customWidth="1"/>
    <col min="15388" max="15616" width="9.140625" style="76"/>
    <col min="15617" max="15621" width="0" style="76" hidden="1" customWidth="1"/>
    <col min="15622" max="15622" width="5.42578125" style="76" customWidth="1"/>
    <col min="15623" max="15623" width="4.28515625" style="76" customWidth="1"/>
    <col min="15624" max="15624" width="14.28515625" style="76" customWidth="1"/>
    <col min="15625" max="15625" width="10" style="76" customWidth="1"/>
    <col min="15626" max="15626" width="57.140625" style="76" customWidth="1"/>
    <col min="15627" max="15627" width="4.28515625" style="76" customWidth="1"/>
    <col min="15628" max="15628" width="13.7109375" style="76" customWidth="1"/>
    <col min="15629" max="15629" width="6.85546875" style="76" customWidth="1"/>
    <col min="15630" max="15630" width="13.42578125" style="76" customWidth="1"/>
    <col min="15631" max="15631" width="12.42578125" style="76" customWidth="1"/>
    <col min="15632" max="15632" width="15.7109375" style="76" customWidth="1"/>
    <col min="15633" max="15633" width="11.42578125" style="76" bestFit="1" customWidth="1"/>
    <col min="15634" max="15634" width="14.28515625" style="76" customWidth="1"/>
    <col min="15635" max="15635" width="11.42578125" style="76" customWidth="1"/>
    <col min="15636" max="15636" width="14.28515625" style="76" customWidth="1"/>
    <col min="15637" max="15637" width="9.7109375" style="76" customWidth="1"/>
    <col min="15638" max="15638" width="14.5703125" style="76" customWidth="1"/>
    <col min="15639" max="15639" width="15.7109375" style="76" customWidth="1"/>
    <col min="15640" max="15640" width="25.7109375" style="76" customWidth="1"/>
    <col min="15641" max="15642" width="10" style="76" customWidth="1"/>
    <col min="15643" max="15643" width="9.42578125" style="76" customWidth="1"/>
    <col min="15644" max="15872" width="9.140625" style="76"/>
    <col min="15873" max="15877" width="0" style="76" hidden="1" customWidth="1"/>
    <col min="15878" max="15878" width="5.42578125" style="76" customWidth="1"/>
    <col min="15879" max="15879" width="4.28515625" style="76" customWidth="1"/>
    <col min="15880" max="15880" width="14.28515625" style="76" customWidth="1"/>
    <col min="15881" max="15881" width="10" style="76" customWidth="1"/>
    <col min="15882" max="15882" width="57.140625" style="76" customWidth="1"/>
    <col min="15883" max="15883" width="4.28515625" style="76" customWidth="1"/>
    <col min="15884" max="15884" width="13.7109375" style="76" customWidth="1"/>
    <col min="15885" max="15885" width="6.85546875" style="76" customWidth="1"/>
    <col min="15886" max="15886" width="13.42578125" style="76" customWidth="1"/>
    <col min="15887" max="15887" width="12.42578125" style="76" customWidth="1"/>
    <col min="15888" max="15888" width="15.7109375" style="76" customWidth="1"/>
    <col min="15889" max="15889" width="11.42578125" style="76" bestFit="1" customWidth="1"/>
    <col min="15890" max="15890" width="14.28515625" style="76" customWidth="1"/>
    <col min="15891" max="15891" width="11.42578125" style="76" customWidth="1"/>
    <col min="15892" max="15892" width="14.28515625" style="76" customWidth="1"/>
    <col min="15893" max="15893" width="9.7109375" style="76" customWidth="1"/>
    <col min="15894" max="15894" width="14.5703125" style="76" customWidth="1"/>
    <col min="15895" max="15895" width="15.7109375" style="76" customWidth="1"/>
    <col min="15896" max="15896" width="25.7109375" style="76" customWidth="1"/>
    <col min="15897" max="15898" width="10" style="76" customWidth="1"/>
    <col min="15899" max="15899" width="9.42578125" style="76" customWidth="1"/>
    <col min="15900" max="16128" width="9.140625" style="76"/>
    <col min="16129" max="16133" width="0" style="76" hidden="1" customWidth="1"/>
    <col min="16134" max="16134" width="5.42578125" style="76" customWidth="1"/>
    <col min="16135" max="16135" width="4.28515625" style="76" customWidth="1"/>
    <col min="16136" max="16136" width="14.28515625" style="76" customWidth="1"/>
    <col min="16137" max="16137" width="10" style="76" customWidth="1"/>
    <col min="16138" max="16138" width="57.140625" style="76" customWidth="1"/>
    <col min="16139" max="16139" width="4.28515625" style="76" customWidth="1"/>
    <col min="16140" max="16140" width="13.7109375" style="76" customWidth="1"/>
    <col min="16141" max="16141" width="6.85546875" style="76" customWidth="1"/>
    <col min="16142" max="16142" width="13.42578125" style="76" customWidth="1"/>
    <col min="16143" max="16143" width="12.42578125" style="76" customWidth="1"/>
    <col min="16144" max="16144" width="15.7109375" style="76" customWidth="1"/>
    <col min="16145" max="16145" width="11.42578125" style="76" bestFit="1" customWidth="1"/>
    <col min="16146" max="16146" width="14.28515625" style="76" customWidth="1"/>
    <col min="16147" max="16147" width="11.42578125" style="76" customWidth="1"/>
    <col min="16148" max="16148" width="14.28515625" style="76" customWidth="1"/>
    <col min="16149" max="16149" width="9.7109375" style="76" customWidth="1"/>
    <col min="16150" max="16150" width="14.5703125" style="76" customWidth="1"/>
    <col min="16151" max="16151" width="15.7109375" style="76" customWidth="1"/>
    <col min="16152" max="16152" width="25.7109375" style="76" customWidth="1"/>
    <col min="16153" max="16154" width="10" style="76" customWidth="1"/>
    <col min="16155" max="16155" width="9.42578125" style="76" customWidth="1"/>
    <col min="16156" max="16384" width="9.140625" style="76"/>
  </cols>
  <sheetData>
    <row r="1" spans="1:30" ht="15.75">
      <c r="F1" s="71" t="s">
        <v>134</v>
      </c>
      <c r="G1" s="72"/>
    </row>
    <row r="2" spans="1:30" ht="15" customHeight="1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</row>
    <row r="4" spans="1:30" ht="18.75" customHeight="1">
      <c r="F4" s="638" t="s">
        <v>1755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15">
      <c r="F5" s="71" t="s">
        <v>632</v>
      </c>
      <c r="G5" s="172"/>
    </row>
    <row r="6" spans="1:30" ht="21.6" customHeight="1">
      <c r="F6" s="638" t="s">
        <v>127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100"/>
      <c r="R6" s="74"/>
      <c r="S6" s="74"/>
      <c r="T6" s="74"/>
      <c r="U6" s="74"/>
      <c r="V6" s="74"/>
      <c r="W6" s="74"/>
      <c r="X6" s="74"/>
      <c r="Y6" s="72"/>
      <c r="Z6" s="72"/>
    </row>
    <row r="7" spans="1:30" s="101" customFormat="1" ht="13.5" thickBot="1">
      <c r="F7" s="77" t="s">
        <v>141</v>
      </c>
      <c r="G7" s="77" t="s">
        <v>142</v>
      </c>
      <c r="H7" s="77" t="s">
        <v>143</v>
      </c>
      <c r="I7" s="77" t="s">
        <v>144</v>
      </c>
      <c r="J7" s="102" t="s">
        <v>135</v>
      </c>
      <c r="K7" s="77" t="s">
        <v>43</v>
      </c>
      <c r="L7" s="77" t="s">
        <v>145</v>
      </c>
      <c r="M7" s="77" t="s">
        <v>146</v>
      </c>
      <c r="N7" s="77" t="s">
        <v>147</v>
      </c>
      <c r="O7" s="77" t="s">
        <v>148</v>
      </c>
      <c r="P7" s="77" t="s">
        <v>136</v>
      </c>
      <c r="Q7" s="77" t="s">
        <v>149</v>
      </c>
      <c r="R7" s="77" t="s">
        <v>137</v>
      </c>
      <c r="S7" s="77" t="s">
        <v>150</v>
      </c>
      <c r="T7" s="77" t="s">
        <v>151</v>
      </c>
      <c r="U7" s="77" t="s">
        <v>152</v>
      </c>
      <c r="V7" s="77" t="s">
        <v>27</v>
      </c>
      <c r="W7" s="77" t="s">
        <v>138</v>
      </c>
      <c r="X7" s="102" t="s">
        <v>153</v>
      </c>
      <c r="Y7" s="77" t="s">
        <v>2</v>
      </c>
      <c r="Z7" s="77" t="s">
        <v>154</v>
      </c>
    </row>
    <row r="8" spans="1:30" ht="11.25" customHeight="1">
      <c r="F8" s="103"/>
      <c r="G8" s="104"/>
      <c r="H8" s="105"/>
      <c r="I8" s="105"/>
      <c r="J8" s="106"/>
      <c r="K8" s="104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7"/>
      <c r="Y8" s="105"/>
      <c r="Z8" s="105"/>
    </row>
    <row r="9" spans="1:30" s="108" customFormat="1" ht="18.75" customHeight="1">
      <c r="F9" s="109"/>
      <c r="G9" s="110"/>
      <c r="H9" s="111"/>
      <c r="I9" s="111"/>
      <c r="J9" s="547" t="s">
        <v>1929</v>
      </c>
      <c r="K9" s="110"/>
      <c r="L9" s="112"/>
      <c r="M9" s="113"/>
      <c r="N9" s="112"/>
      <c r="O9" s="113"/>
      <c r="P9" s="83">
        <f>SUBTOTAL(9,P10:P333)</f>
        <v>0</v>
      </c>
      <c r="Q9" s="114"/>
      <c r="R9" s="84">
        <f>SUBTOTAL(9,R10:R333)</f>
        <v>1.0600904560537345</v>
      </c>
      <c r="S9" s="113"/>
      <c r="T9" s="84">
        <f>SUBTOTAL(9,T10:T333)</f>
        <v>21.708524406670588</v>
      </c>
      <c r="U9" s="115" t="s">
        <v>155</v>
      </c>
      <c r="V9" s="83">
        <f>SUBTOTAL(9,V10:V333)</f>
        <v>0</v>
      </c>
      <c r="W9" s="83">
        <f>SUBTOTAL(9,W10:W333)</f>
        <v>0</v>
      </c>
      <c r="X9" s="116"/>
      <c r="Y9" s="117"/>
      <c r="Z9" s="117"/>
      <c r="AB9" s="548"/>
      <c r="AD9" s="548"/>
    </row>
    <row r="10" spans="1:30" s="118" customFormat="1" ht="16.5" customHeight="1" outlineLevel="1">
      <c r="F10" s="119"/>
      <c r="G10" s="104"/>
      <c r="H10" s="120"/>
      <c r="I10" s="120"/>
      <c r="J10" s="549" t="s">
        <v>156</v>
      </c>
      <c r="K10" s="104"/>
      <c r="L10" s="121"/>
      <c r="M10" s="122"/>
      <c r="N10" s="121"/>
      <c r="O10" s="122"/>
      <c r="P10" s="87">
        <f>SUBTOTAL(9,P11:P14)</f>
        <v>0</v>
      </c>
      <c r="Q10" s="123"/>
      <c r="R10" s="88">
        <f>SUBTOTAL(9,R11:R14)</f>
        <v>0</v>
      </c>
      <c r="S10" s="122"/>
      <c r="T10" s="88">
        <f>SUBTOTAL(9,T11:T14)</f>
        <v>0</v>
      </c>
      <c r="U10" s="124" t="s">
        <v>155</v>
      </c>
      <c r="V10" s="87">
        <f>SUBTOTAL(9,V11:V14)</f>
        <v>0</v>
      </c>
      <c r="W10" s="87">
        <f>SUBTOTAL(9,W11:W14)</f>
        <v>0</v>
      </c>
      <c r="X10" s="125"/>
      <c r="Y10" s="105"/>
      <c r="Z10" s="105"/>
    </row>
    <row r="11" spans="1:30" s="126" customFormat="1" ht="24" outlineLevel="2">
      <c r="A11" s="126" t="s">
        <v>157</v>
      </c>
      <c r="B11" s="126" t="s">
        <v>158</v>
      </c>
      <c r="C11" s="126" t="s">
        <v>159</v>
      </c>
      <c r="D11" s="126" t="s">
        <v>160</v>
      </c>
      <c r="E11" s="126" t="s">
        <v>161</v>
      </c>
      <c r="F11" s="550">
        <v>1</v>
      </c>
      <c r="G11" s="551" t="s">
        <v>162</v>
      </c>
      <c r="H11" s="552" t="s">
        <v>163</v>
      </c>
      <c r="I11" s="552"/>
      <c r="J11" s="553" t="s">
        <v>164</v>
      </c>
      <c r="K11" s="551" t="s">
        <v>46</v>
      </c>
      <c r="L11" s="554">
        <v>2</v>
      </c>
      <c r="M11" s="555">
        <v>0</v>
      </c>
      <c r="N11" s="554">
        <f>L11*(1+M11/100)</f>
        <v>2</v>
      </c>
      <c r="O11" s="555"/>
      <c r="P11" s="556">
        <f>N11*O11</f>
        <v>0</v>
      </c>
      <c r="Q11" s="557"/>
      <c r="R11" s="558">
        <f>N11*Q11</f>
        <v>0</v>
      </c>
      <c r="S11" s="557"/>
      <c r="T11" s="558">
        <f>N11*S11</f>
        <v>0</v>
      </c>
      <c r="U11" s="556">
        <v>21</v>
      </c>
      <c r="V11" s="556">
        <f>P11*(U11/100)</f>
        <v>0</v>
      </c>
      <c r="W11" s="556">
        <f>P11+V11</f>
        <v>0</v>
      </c>
      <c r="X11" s="559"/>
      <c r="Y11" s="552" t="s">
        <v>165</v>
      </c>
      <c r="Z11" s="552" t="s">
        <v>166</v>
      </c>
    </row>
    <row r="12" spans="1:30" s="126" customFormat="1" ht="24" outlineLevel="2">
      <c r="F12" s="550">
        <v>2</v>
      </c>
      <c r="G12" s="551" t="s">
        <v>162</v>
      </c>
      <c r="H12" s="552" t="s">
        <v>167</v>
      </c>
      <c r="I12" s="552"/>
      <c r="J12" s="553" t="s">
        <v>168</v>
      </c>
      <c r="K12" s="551" t="s">
        <v>46</v>
      </c>
      <c r="L12" s="554">
        <v>2</v>
      </c>
      <c r="M12" s="555">
        <v>0</v>
      </c>
      <c r="N12" s="554">
        <f>L12*(1+M12/100)</f>
        <v>2</v>
      </c>
      <c r="O12" s="555"/>
      <c r="P12" s="556">
        <f>N12*O12</f>
        <v>0</v>
      </c>
      <c r="Q12" s="557"/>
      <c r="R12" s="558">
        <f>N12*Q12</f>
        <v>0</v>
      </c>
      <c r="S12" s="557"/>
      <c r="T12" s="558">
        <f>N12*S12</f>
        <v>0</v>
      </c>
      <c r="U12" s="556">
        <v>21</v>
      </c>
      <c r="V12" s="556">
        <f>P12*(U12/100)</f>
        <v>0</v>
      </c>
      <c r="W12" s="556">
        <f>P12+V12</f>
        <v>0</v>
      </c>
      <c r="X12" s="559"/>
      <c r="Y12" s="552" t="s">
        <v>165</v>
      </c>
      <c r="Z12" s="552" t="s">
        <v>166</v>
      </c>
    </row>
    <row r="13" spans="1:30" s="126" customFormat="1" ht="24" outlineLevel="2">
      <c r="F13" s="550">
        <v>3</v>
      </c>
      <c r="G13" s="551" t="s">
        <v>162</v>
      </c>
      <c r="H13" s="552" t="s">
        <v>169</v>
      </c>
      <c r="I13" s="552"/>
      <c r="J13" s="553" t="s">
        <v>170</v>
      </c>
      <c r="K13" s="551" t="s">
        <v>46</v>
      </c>
      <c r="L13" s="554">
        <v>15</v>
      </c>
      <c r="M13" s="555">
        <v>0</v>
      </c>
      <c r="N13" s="554">
        <f>L13*(1+M13/100)</f>
        <v>15</v>
      </c>
      <c r="O13" s="555"/>
      <c r="P13" s="556">
        <f>N13*O13</f>
        <v>0</v>
      </c>
      <c r="Q13" s="557"/>
      <c r="R13" s="558">
        <f>N13*Q13</f>
        <v>0</v>
      </c>
      <c r="S13" s="557"/>
      <c r="T13" s="558">
        <f>N13*S13</f>
        <v>0</v>
      </c>
      <c r="U13" s="556">
        <v>21</v>
      </c>
      <c r="V13" s="556">
        <f>P13*(U13/100)</f>
        <v>0</v>
      </c>
      <c r="W13" s="556">
        <f>P13+V13</f>
        <v>0</v>
      </c>
      <c r="X13" s="559"/>
      <c r="Y13" s="552" t="s">
        <v>165</v>
      </c>
      <c r="Z13" s="552" t="s">
        <v>166</v>
      </c>
    </row>
    <row r="14" spans="1:30" s="136" customFormat="1" ht="12.75" customHeight="1" outlineLevel="2">
      <c r="F14" s="137"/>
      <c r="G14" s="138"/>
      <c r="H14" s="138"/>
      <c r="I14" s="138"/>
      <c r="J14" s="560"/>
      <c r="K14" s="138"/>
      <c r="L14" s="140"/>
      <c r="M14" s="141"/>
      <c r="N14" s="140"/>
      <c r="O14" s="141"/>
      <c r="P14" s="142"/>
      <c r="Q14" s="143"/>
      <c r="R14" s="141"/>
      <c r="S14" s="141"/>
      <c r="T14" s="141"/>
      <c r="U14" s="144" t="s">
        <v>155</v>
      </c>
      <c r="V14" s="141"/>
      <c r="W14" s="141"/>
      <c r="X14" s="141"/>
      <c r="Y14" s="138"/>
      <c r="Z14" s="138"/>
    </row>
    <row r="15" spans="1:30" s="118" customFormat="1" ht="16.5" customHeight="1" outlineLevel="1">
      <c r="F15" s="119"/>
      <c r="G15" s="104"/>
      <c r="H15" s="120"/>
      <c r="I15" s="120"/>
      <c r="J15" s="549" t="s">
        <v>171</v>
      </c>
      <c r="K15" s="104"/>
      <c r="L15" s="121"/>
      <c r="M15" s="122"/>
      <c r="N15" s="121"/>
      <c r="O15" s="122"/>
      <c r="P15" s="87">
        <f>SUBTOTAL(9,P16:P18)</f>
        <v>0</v>
      </c>
      <c r="Q15" s="123"/>
      <c r="R15" s="88">
        <f>SUBTOTAL(9,R16:R18)</f>
        <v>8.0000000000000002E-3</v>
      </c>
      <c r="S15" s="122"/>
      <c r="T15" s="88">
        <f>SUBTOTAL(9,T16:T18)</f>
        <v>0</v>
      </c>
      <c r="U15" s="124" t="s">
        <v>155</v>
      </c>
      <c r="V15" s="87">
        <f>SUBTOTAL(9,V16:V18)</f>
        <v>0</v>
      </c>
      <c r="W15" s="87">
        <f>SUBTOTAL(9,W16:W18)</f>
        <v>0</v>
      </c>
      <c r="X15" s="125"/>
      <c r="Y15" s="105"/>
      <c r="Z15" s="105"/>
    </row>
    <row r="16" spans="1:30" s="126" customFormat="1" ht="12" outlineLevel="2">
      <c r="F16" s="550">
        <v>1</v>
      </c>
      <c r="G16" s="551" t="s">
        <v>172</v>
      </c>
      <c r="H16" s="552" t="s">
        <v>173</v>
      </c>
      <c r="I16" s="552"/>
      <c r="J16" s="553" t="s">
        <v>174</v>
      </c>
      <c r="K16" s="551" t="s">
        <v>92</v>
      </c>
      <c r="L16" s="554">
        <v>200</v>
      </c>
      <c r="M16" s="555">
        <v>0</v>
      </c>
      <c r="N16" s="554">
        <v>100</v>
      </c>
      <c r="O16" s="555"/>
      <c r="P16" s="556">
        <f>N16*O16</f>
        <v>0</v>
      </c>
      <c r="Q16" s="557">
        <v>8.0000000000000007E-5</v>
      </c>
      <c r="R16" s="558">
        <f>N16*Q16</f>
        <v>8.0000000000000002E-3</v>
      </c>
      <c r="S16" s="557"/>
      <c r="T16" s="558">
        <f>N16*S16</f>
        <v>0</v>
      </c>
      <c r="U16" s="556">
        <v>21</v>
      </c>
      <c r="V16" s="556">
        <f>P16*(U16/100)</f>
        <v>0</v>
      </c>
      <c r="W16" s="556">
        <f>P16+V16</f>
        <v>0</v>
      </c>
      <c r="X16" s="559"/>
      <c r="Y16" s="552" t="s">
        <v>165</v>
      </c>
      <c r="Z16" s="552" t="s">
        <v>175</v>
      </c>
    </row>
    <row r="17" spans="6:26" s="126" customFormat="1" ht="12" outlineLevel="2">
      <c r="F17" s="550">
        <v>2</v>
      </c>
      <c r="G17" s="551" t="s">
        <v>176</v>
      </c>
      <c r="H17" s="552" t="s">
        <v>177</v>
      </c>
      <c r="I17" s="552"/>
      <c r="J17" s="553" t="s">
        <v>178</v>
      </c>
      <c r="K17" s="551" t="s">
        <v>92</v>
      </c>
      <c r="L17" s="554">
        <v>200</v>
      </c>
      <c r="M17" s="555">
        <v>0</v>
      </c>
      <c r="N17" s="554">
        <v>100</v>
      </c>
      <c r="O17" s="555"/>
      <c r="P17" s="556">
        <f>N17*O17</f>
        <v>0</v>
      </c>
      <c r="Q17" s="557"/>
      <c r="R17" s="558">
        <f>N17*Q17</f>
        <v>0</v>
      </c>
      <c r="S17" s="557"/>
      <c r="T17" s="558">
        <f>N17*S17</f>
        <v>0</v>
      </c>
      <c r="U17" s="556">
        <v>21</v>
      </c>
      <c r="V17" s="556">
        <f>P17*(U17/100)</f>
        <v>0</v>
      </c>
      <c r="W17" s="556">
        <f>P17+V17</f>
        <v>0</v>
      </c>
      <c r="X17" s="559"/>
      <c r="Y17" s="552" t="s">
        <v>165</v>
      </c>
      <c r="Z17" s="552" t="s">
        <v>175</v>
      </c>
    </row>
    <row r="18" spans="6:26" s="136" customFormat="1" ht="12.75" customHeight="1" outlineLevel="2">
      <c r="F18" s="137"/>
      <c r="G18" s="138"/>
      <c r="H18" s="138"/>
      <c r="I18" s="138"/>
      <c r="J18" s="560"/>
      <c r="K18" s="138"/>
      <c r="L18" s="140"/>
      <c r="M18" s="141"/>
      <c r="N18" s="140"/>
      <c r="O18" s="141"/>
      <c r="P18" s="142"/>
      <c r="Q18" s="143"/>
      <c r="R18" s="141"/>
      <c r="S18" s="141"/>
      <c r="T18" s="141"/>
      <c r="U18" s="144" t="s">
        <v>155</v>
      </c>
      <c r="V18" s="141"/>
      <c r="W18" s="141"/>
      <c r="X18" s="141"/>
      <c r="Y18" s="138"/>
      <c r="Z18" s="138"/>
    </row>
    <row r="19" spans="6:26" s="118" customFormat="1" ht="16.5" customHeight="1" outlineLevel="1">
      <c r="F19" s="119"/>
      <c r="G19" s="104"/>
      <c r="H19" s="120"/>
      <c r="I19" s="120"/>
      <c r="J19" s="549" t="s">
        <v>179</v>
      </c>
      <c r="K19" s="104"/>
      <c r="L19" s="121"/>
      <c r="M19" s="122"/>
      <c r="N19" s="121"/>
      <c r="O19" s="122"/>
      <c r="P19" s="87">
        <f>SUBTOTAL(9,P20:P38)</f>
        <v>0</v>
      </c>
      <c r="Q19" s="123"/>
      <c r="R19" s="88">
        <f>SUBTOTAL(9,R20:R38)</f>
        <v>0</v>
      </c>
      <c r="S19" s="122"/>
      <c r="T19" s="88">
        <f>SUBTOTAL(9,T20:T38)</f>
        <v>0</v>
      </c>
      <c r="U19" s="124" t="s">
        <v>155</v>
      </c>
      <c r="V19" s="87">
        <f>SUBTOTAL(9,V20:V38)</f>
        <v>0</v>
      </c>
      <c r="W19" s="87">
        <f>SUBTOTAL(9,W20:W38)</f>
        <v>0</v>
      </c>
      <c r="X19" s="125"/>
      <c r="Y19" s="105"/>
      <c r="Z19" s="105"/>
    </row>
    <row r="20" spans="6:26" s="126" customFormat="1" ht="24" outlineLevel="2">
      <c r="F20" s="550">
        <v>1</v>
      </c>
      <c r="G20" s="551" t="s">
        <v>162</v>
      </c>
      <c r="H20" s="552" t="s">
        <v>180</v>
      </c>
      <c r="I20" s="552"/>
      <c r="J20" s="553" t="s">
        <v>181</v>
      </c>
      <c r="K20" s="551" t="s">
        <v>47</v>
      </c>
      <c r="L20" s="554">
        <v>1.33</v>
      </c>
      <c r="M20" s="555"/>
      <c r="N20" s="554">
        <f>L20*(1+M20/100)</f>
        <v>1.33</v>
      </c>
      <c r="O20" s="555"/>
      <c r="P20" s="556">
        <f>N20*O20</f>
        <v>0</v>
      </c>
      <c r="Q20" s="557"/>
      <c r="R20" s="558">
        <f>N20*Q20</f>
        <v>0</v>
      </c>
      <c r="S20" s="557"/>
      <c r="T20" s="558">
        <f>N20*S20</f>
        <v>0</v>
      </c>
      <c r="U20" s="556">
        <v>21</v>
      </c>
      <c r="V20" s="556">
        <f>P20*(U20/100)</f>
        <v>0</v>
      </c>
      <c r="W20" s="556">
        <f>P20+V20</f>
        <v>0</v>
      </c>
      <c r="X20" s="559"/>
      <c r="Y20" s="552" t="s">
        <v>165</v>
      </c>
      <c r="Z20" s="552" t="s">
        <v>182</v>
      </c>
    </row>
    <row r="21" spans="6:26" s="145" customFormat="1" ht="11.25" outlineLevel="3">
      <c r="F21" s="146"/>
      <c r="G21" s="147"/>
      <c r="H21" s="147"/>
      <c r="I21" s="147"/>
      <c r="J21" s="561" t="s">
        <v>183</v>
      </c>
      <c r="K21" s="147"/>
      <c r="L21" s="149">
        <v>0.64400000000000002</v>
      </c>
      <c r="M21" s="150"/>
      <c r="N21" s="151"/>
      <c r="O21" s="150"/>
      <c r="P21" s="152"/>
      <c r="Q21" s="153"/>
      <c r="R21" s="150"/>
      <c r="S21" s="150"/>
      <c r="T21" s="150"/>
      <c r="U21" s="154" t="s">
        <v>155</v>
      </c>
      <c r="V21" s="150"/>
      <c r="W21" s="150"/>
      <c r="X21" s="148"/>
      <c r="Y21" s="147"/>
      <c r="Z21" s="147"/>
    </row>
    <row r="22" spans="6:26" s="145" customFormat="1" ht="11.25" outlineLevel="3">
      <c r="F22" s="146"/>
      <c r="G22" s="147"/>
      <c r="H22" s="147"/>
      <c r="I22" s="147"/>
      <c r="J22" s="561" t="s">
        <v>184</v>
      </c>
      <c r="K22" s="147"/>
      <c r="L22" s="149">
        <v>3.5999999999999997E-2</v>
      </c>
      <c r="M22" s="150"/>
      <c r="N22" s="151"/>
      <c r="O22" s="150"/>
      <c r="P22" s="152"/>
      <c r="Q22" s="153"/>
      <c r="R22" s="150"/>
      <c r="S22" s="150"/>
      <c r="T22" s="150"/>
      <c r="U22" s="154" t="s">
        <v>155</v>
      </c>
      <c r="V22" s="150"/>
      <c r="W22" s="150"/>
      <c r="X22" s="148"/>
      <c r="Y22" s="147"/>
      <c r="Z22" s="147"/>
    </row>
    <row r="23" spans="6:26" s="145" customFormat="1" ht="11.25" outlineLevel="3">
      <c r="F23" s="146"/>
      <c r="G23" s="147"/>
      <c r="H23" s="147"/>
      <c r="I23" s="147"/>
      <c r="J23" s="561" t="s">
        <v>185</v>
      </c>
      <c r="K23" s="147"/>
      <c r="L23" s="149">
        <v>0.65</v>
      </c>
      <c r="M23" s="150"/>
      <c r="N23" s="151"/>
      <c r="O23" s="150"/>
      <c r="P23" s="152"/>
      <c r="Q23" s="153"/>
      <c r="R23" s="150"/>
      <c r="S23" s="150"/>
      <c r="T23" s="150"/>
      <c r="U23" s="154" t="s">
        <v>155</v>
      </c>
      <c r="V23" s="150"/>
      <c r="W23" s="150"/>
      <c r="X23" s="148"/>
      <c r="Y23" s="147"/>
      <c r="Z23" s="147"/>
    </row>
    <row r="24" spans="6:26" s="126" customFormat="1" ht="12" outlineLevel="2">
      <c r="F24" s="550">
        <v>2</v>
      </c>
      <c r="G24" s="551" t="s">
        <v>162</v>
      </c>
      <c r="H24" s="552" t="s">
        <v>186</v>
      </c>
      <c r="I24" s="552"/>
      <c r="J24" s="553" t="s">
        <v>187</v>
      </c>
      <c r="K24" s="551" t="s">
        <v>47</v>
      </c>
      <c r="L24" s="554">
        <v>26.6</v>
      </c>
      <c r="M24" s="555"/>
      <c r="N24" s="554">
        <f>L24*(1+M24/100)</f>
        <v>26.6</v>
      </c>
      <c r="O24" s="555"/>
      <c r="P24" s="556">
        <f>N24*O24</f>
        <v>0</v>
      </c>
      <c r="Q24" s="557"/>
      <c r="R24" s="558">
        <f>N24*Q24</f>
        <v>0</v>
      </c>
      <c r="S24" s="557"/>
      <c r="T24" s="558">
        <f>N24*S24</f>
        <v>0</v>
      </c>
      <c r="U24" s="556">
        <v>21</v>
      </c>
      <c r="V24" s="556">
        <f>P24*(U24/100)</f>
        <v>0</v>
      </c>
      <c r="W24" s="556">
        <f>P24+V24</f>
        <v>0</v>
      </c>
      <c r="X24" s="559"/>
      <c r="Y24" s="552" t="s">
        <v>165</v>
      </c>
      <c r="Z24" s="552" t="s">
        <v>182</v>
      </c>
    </row>
    <row r="25" spans="6:26" s="145" customFormat="1" ht="11.25" outlineLevel="3">
      <c r="F25" s="146"/>
      <c r="G25" s="147"/>
      <c r="H25" s="147"/>
      <c r="I25" s="147"/>
      <c r="J25" s="561" t="s">
        <v>188</v>
      </c>
      <c r="K25" s="147"/>
      <c r="L25" s="149">
        <v>12.88</v>
      </c>
      <c r="M25" s="150"/>
      <c r="N25" s="151"/>
      <c r="O25" s="150"/>
      <c r="P25" s="152"/>
      <c r="Q25" s="153"/>
      <c r="R25" s="150"/>
      <c r="S25" s="150"/>
      <c r="T25" s="150"/>
      <c r="U25" s="154" t="s">
        <v>155</v>
      </c>
      <c r="V25" s="150"/>
      <c r="W25" s="150"/>
      <c r="X25" s="148"/>
      <c r="Y25" s="147"/>
      <c r="Z25" s="147"/>
    </row>
    <row r="26" spans="6:26" s="145" customFormat="1" ht="22.5" outlineLevel="3">
      <c r="F26" s="146"/>
      <c r="G26" s="147"/>
      <c r="H26" s="147"/>
      <c r="I26" s="147"/>
      <c r="J26" s="561" t="s">
        <v>189</v>
      </c>
      <c r="K26" s="147"/>
      <c r="L26" s="149">
        <v>0.72</v>
      </c>
      <c r="M26" s="150"/>
      <c r="N26" s="151"/>
      <c r="O26" s="150"/>
      <c r="P26" s="152"/>
      <c r="Q26" s="153"/>
      <c r="R26" s="150"/>
      <c r="S26" s="150"/>
      <c r="T26" s="150"/>
      <c r="U26" s="154" t="s">
        <v>155</v>
      </c>
      <c r="V26" s="150"/>
      <c r="W26" s="150"/>
      <c r="X26" s="148"/>
      <c r="Y26" s="147"/>
      <c r="Z26" s="147"/>
    </row>
    <row r="27" spans="6:26" s="145" customFormat="1" ht="22.5" outlineLevel="3">
      <c r="F27" s="146"/>
      <c r="G27" s="147"/>
      <c r="H27" s="147"/>
      <c r="I27" s="147"/>
      <c r="J27" s="561" t="s">
        <v>190</v>
      </c>
      <c r="K27" s="147"/>
      <c r="L27" s="149">
        <v>13</v>
      </c>
      <c r="M27" s="150"/>
      <c r="N27" s="151"/>
      <c r="O27" s="150"/>
      <c r="P27" s="152"/>
      <c r="Q27" s="153"/>
      <c r="R27" s="150"/>
      <c r="S27" s="150"/>
      <c r="T27" s="150"/>
      <c r="U27" s="154" t="s">
        <v>155</v>
      </c>
      <c r="V27" s="150"/>
      <c r="W27" s="150"/>
      <c r="X27" s="148"/>
      <c r="Y27" s="147"/>
      <c r="Z27" s="147"/>
    </row>
    <row r="28" spans="6:26" s="126" customFormat="1" ht="12" outlineLevel="2">
      <c r="F28" s="550">
        <v>3</v>
      </c>
      <c r="G28" s="551" t="s">
        <v>162</v>
      </c>
      <c r="H28" s="552" t="s">
        <v>191</v>
      </c>
      <c r="I28" s="552"/>
      <c r="J28" s="553" t="s">
        <v>192</v>
      </c>
      <c r="K28" s="551" t="s">
        <v>47</v>
      </c>
      <c r="L28" s="554">
        <v>1.33</v>
      </c>
      <c r="M28" s="555"/>
      <c r="N28" s="554">
        <f>L28*(1+M28/100)</f>
        <v>1.33</v>
      </c>
      <c r="O28" s="555"/>
      <c r="P28" s="556">
        <f>N28*O28</f>
        <v>0</v>
      </c>
      <c r="Q28" s="557"/>
      <c r="R28" s="558">
        <f>N28*Q28</f>
        <v>0</v>
      </c>
      <c r="S28" s="557"/>
      <c r="T28" s="558">
        <f>N28*S28</f>
        <v>0</v>
      </c>
      <c r="U28" s="556">
        <v>21</v>
      </c>
      <c r="V28" s="556">
        <f>P28*(U28/100)</f>
        <v>0</v>
      </c>
      <c r="W28" s="556">
        <f>P28+V28</f>
        <v>0</v>
      </c>
      <c r="X28" s="559"/>
      <c r="Y28" s="552" t="s">
        <v>165</v>
      </c>
      <c r="Z28" s="552" t="s">
        <v>182</v>
      </c>
    </row>
    <row r="29" spans="6:26" s="145" customFormat="1" ht="11.25" outlineLevel="3">
      <c r="F29" s="146"/>
      <c r="G29" s="147"/>
      <c r="H29" s="147"/>
      <c r="I29" s="147"/>
      <c r="J29" s="561" t="s">
        <v>183</v>
      </c>
      <c r="K29" s="147"/>
      <c r="L29" s="149">
        <v>0.64400000000000002</v>
      </c>
      <c r="M29" s="150"/>
      <c r="N29" s="151"/>
      <c r="O29" s="150"/>
      <c r="P29" s="152"/>
      <c r="Q29" s="153"/>
      <c r="R29" s="150"/>
      <c r="S29" s="150"/>
      <c r="T29" s="150"/>
      <c r="U29" s="154" t="s">
        <v>155</v>
      </c>
      <c r="V29" s="150"/>
      <c r="W29" s="150"/>
      <c r="X29" s="148"/>
      <c r="Y29" s="147"/>
      <c r="Z29" s="147"/>
    </row>
    <row r="30" spans="6:26" s="145" customFormat="1" ht="11.25" outlineLevel="3">
      <c r="F30" s="146"/>
      <c r="G30" s="147"/>
      <c r="H30" s="147"/>
      <c r="I30" s="147"/>
      <c r="J30" s="561" t="s">
        <v>184</v>
      </c>
      <c r="K30" s="147"/>
      <c r="L30" s="149">
        <v>3.5999999999999997E-2</v>
      </c>
      <c r="M30" s="150"/>
      <c r="N30" s="151"/>
      <c r="O30" s="150"/>
      <c r="P30" s="152"/>
      <c r="Q30" s="153"/>
      <c r="R30" s="150"/>
      <c r="S30" s="150"/>
      <c r="T30" s="150"/>
      <c r="U30" s="154" t="s">
        <v>155</v>
      </c>
      <c r="V30" s="150"/>
      <c r="W30" s="150"/>
      <c r="X30" s="148"/>
      <c r="Y30" s="147"/>
      <c r="Z30" s="147"/>
    </row>
    <row r="31" spans="6:26" s="145" customFormat="1" ht="11.25" outlineLevel="3">
      <c r="F31" s="146"/>
      <c r="G31" s="147"/>
      <c r="H31" s="147"/>
      <c r="I31" s="147"/>
      <c r="J31" s="561" t="s">
        <v>185</v>
      </c>
      <c r="K31" s="147"/>
      <c r="L31" s="149">
        <v>0.65</v>
      </c>
      <c r="M31" s="150"/>
      <c r="N31" s="151"/>
      <c r="O31" s="150"/>
      <c r="P31" s="152"/>
      <c r="Q31" s="153"/>
      <c r="R31" s="150"/>
      <c r="S31" s="150"/>
      <c r="T31" s="150"/>
      <c r="U31" s="154" t="s">
        <v>155</v>
      </c>
      <c r="V31" s="150"/>
      <c r="W31" s="150"/>
      <c r="X31" s="148"/>
      <c r="Y31" s="147"/>
      <c r="Z31" s="147"/>
    </row>
    <row r="32" spans="6:26" s="126" customFormat="1" ht="24" outlineLevel="2">
      <c r="F32" s="550">
        <v>4</v>
      </c>
      <c r="G32" s="551" t="s">
        <v>162</v>
      </c>
      <c r="H32" s="552" t="s">
        <v>193</v>
      </c>
      <c r="I32" s="552"/>
      <c r="J32" s="553" t="s">
        <v>194</v>
      </c>
      <c r="K32" s="551" t="s">
        <v>47</v>
      </c>
      <c r="L32" s="554">
        <v>0.64400000000000002</v>
      </c>
      <c r="M32" s="555"/>
      <c r="N32" s="554">
        <f>L32*(1+M32/100)</f>
        <v>0.64400000000000002</v>
      </c>
      <c r="O32" s="555"/>
      <c r="P32" s="556">
        <f>N32*O32</f>
        <v>0</v>
      </c>
      <c r="Q32" s="557"/>
      <c r="R32" s="558">
        <f>N32*Q32</f>
        <v>0</v>
      </c>
      <c r="S32" s="557"/>
      <c r="T32" s="558">
        <f>N32*S32</f>
        <v>0</v>
      </c>
      <c r="U32" s="556">
        <v>21</v>
      </c>
      <c r="V32" s="556">
        <f>P32*(U32/100)</f>
        <v>0</v>
      </c>
      <c r="W32" s="556">
        <f>P32+V32</f>
        <v>0</v>
      </c>
      <c r="X32" s="559"/>
      <c r="Y32" s="552" t="s">
        <v>165</v>
      </c>
      <c r="Z32" s="552" t="s">
        <v>182</v>
      </c>
    </row>
    <row r="33" spans="6:26" s="145" customFormat="1" ht="11.25" outlineLevel="3">
      <c r="F33" s="146"/>
      <c r="G33" s="147"/>
      <c r="H33" s="147"/>
      <c r="I33" s="147"/>
      <c r="J33" s="561" t="s">
        <v>183</v>
      </c>
      <c r="K33" s="147"/>
      <c r="L33" s="149">
        <v>0.64400000000000002</v>
      </c>
      <c r="M33" s="150"/>
      <c r="N33" s="151"/>
      <c r="O33" s="150"/>
      <c r="P33" s="152"/>
      <c r="Q33" s="153"/>
      <c r="R33" s="150"/>
      <c r="S33" s="150"/>
      <c r="T33" s="150"/>
      <c r="U33" s="154" t="s">
        <v>155</v>
      </c>
      <c r="V33" s="150"/>
      <c r="W33" s="150"/>
      <c r="X33" s="148"/>
      <c r="Y33" s="147"/>
      <c r="Z33" s="147"/>
    </row>
    <row r="34" spans="6:26" s="126" customFormat="1" ht="24" outlineLevel="2">
      <c r="F34" s="550">
        <v>5</v>
      </c>
      <c r="G34" s="551" t="s">
        <v>162</v>
      </c>
      <c r="H34" s="552" t="s">
        <v>195</v>
      </c>
      <c r="I34" s="552"/>
      <c r="J34" s="553" t="s">
        <v>196</v>
      </c>
      <c r="K34" s="551" t="s">
        <v>47</v>
      </c>
      <c r="L34" s="554">
        <v>3.5999999999999997E-2</v>
      </c>
      <c r="M34" s="555">
        <v>0</v>
      </c>
      <c r="N34" s="554">
        <f>L34*(1+M34/100)</f>
        <v>3.5999999999999997E-2</v>
      </c>
      <c r="O34" s="555"/>
      <c r="P34" s="556">
        <f>N34*O34</f>
        <v>0</v>
      </c>
      <c r="Q34" s="557"/>
      <c r="R34" s="558">
        <f>N34*Q34</f>
        <v>0</v>
      </c>
      <c r="S34" s="557"/>
      <c r="T34" s="558">
        <f>N34*S34</f>
        <v>0</v>
      </c>
      <c r="U34" s="556">
        <v>21</v>
      </c>
      <c r="V34" s="556">
        <f>P34*(U34/100)</f>
        <v>0</v>
      </c>
      <c r="W34" s="556">
        <f>P34+V34</f>
        <v>0</v>
      </c>
      <c r="X34" s="559"/>
      <c r="Y34" s="552" t="s">
        <v>165</v>
      </c>
      <c r="Z34" s="552" t="s">
        <v>182</v>
      </c>
    </row>
    <row r="35" spans="6:26" s="145" customFormat="1" ht="11.25" outlineLevel="3">
      <c r="F35" s="146"/>
      <c r="G35" s="147"/>
      <c r="H35" s="147"/>
      <c r="I35" s="147"/>
      <c r="J35" s="561" t="s">
        <v>184</v>
      </c>
      <c r="K35" s="147"/>
      <c r="L35" s="149">
        <v>3.5999999999999997E-2</v>
      </c>
      <c r="M35" s="150"/>
      <c r="N35" s="151"/>
      <c r="O35" s="150"/>
      <c r="P35" s="152"/>
      <c r="Q35" s="153"/>
      <c r="R35" s="150"/>
      <c r="S35" s="150"/>
      <c r="T35" s="150"/>
      <c r="U35" s="154" t="s">
        <v>155</v>
      </c>
      <c r="V35" s="150"/>
      <c r="W35" s="150"/>
      <c r="X35" s="148"/>
      <c r="Y35" s="147"/>
      <c r="Z35" s="147"/>
    </row>
    <row r="36" spans="6:26" s="126" customFormat="1" ht="24" outlineLevel="2">
      <c r="F36" s="550">
        <v>6</v>
      </c>
      <c r="G36" s="551" t="s">
        <v>162</v>
      </c>
      <c r="H36" s="552" t="s">
        <v>197</v>
      </c>
      <c r="I36" s="552"/>
      <c r="J36" s="553" t="s">
        <v>198</v>
      </c>
      <c r="K36" s="551" t="s">
        <v>47</v>
      </c>
      <c r="L36" s="554">
        <v>0.65</v>
      </c>
      <c r="M36" s="555">
        <v>0</v>
      </c>
      <c r="N36" s="554">
        <f>L36*(1+M36/100)</f>
        <v>0.65</v>
      </c>
      <c r="O36" s="555"/>
      <c r="P36" s="556">
        <f>N36*O36</f>
        <v>0</v>
      </c>
      <c r="Q36" s="557"/>
      <c r="R36" s="558">
        <f>N36*Q36</f>
        <v>0</v>
      </c>
      <c r="S36" s="557"/>
      <c r="T36" s="558">
        <f>N36*S36</f>
        <v>0</v>
      </c>
      <c r="U36" s="556">
        <v>21</v>
      </c>
      <c r="V36" s="556">
        <f>P36*(U36/100)</f>
        <v>0</v>
      </c>
      <c r="W36" s="556">
        <f>P36+V36</f>
        <v>0</v>
      </c>
      <c r="X36" s="559"/>
      <c r="Y36" s="552" t="s">
        <v>165</v>
      </c>
      <c r="Z36" s="552" t="s">
        <v>182</v>
      </c>
    </row>
    <row r="37" spans="6:26" s="145" customFormat="1" ht="11.25" outlineLevel="3">
      <c r="F37" s="146"/>
      <c r="G37" s="147"/>
      <c r="H37" s="147"/>
      <c r="I37" s="147"/>
      <c r="J37" s="561" t="s">
        <v>185</v>
      </c>
      <c r="K37" s="147"/>
      <c r="L37" s="149">
        <v>0.65</v>
      </c>
      <c r="M37" s="150"/>
      <c r="N37" s="151"/>
      <c r="O37" s="150"/>
      <c r="P37" s="152"/>
      <c r="Q37" s="153"/>
      <c r="R37" s="150"/>
      <c r="S37" s="150"/>
      <c r="T37" s="150"/>
      <c r="U37" s="154" t="s">
        <v>155</v>
      </c>
      <c r="V37" s="150"/>
      <c r="W37" s="150"/>
      <c r="X37" s="148"/>
      <c r="Y37" s="147"/>
      <c r="Z37" s="147"/>
    </row>
    <row r="38" spans="6:26" s="136" customFormat="1" ht="12.75" customHeight="1" outlineLevel="2">
      <c r="F38" s="137"/>
      <c r="G38" s="138"/>
      <c r="H38" s="138"/>
      <c r="I38" s="138"/>
      <c r="J38" s="560"/>
      <c r="K38" s="138"/>
      <c r="L38" s="140"/>
      <c r="M38" s="141"/>
      <c r="N38" s="140"/>
      <c r="O38" s="141"/>
      <c r="P38" s="142"/>
      <c r="Q38" s="143"/>
      <c r="R38" s="141"/>
      <c r="S38" s="141"/>
      <c r="T38" s="141"/>
      <c r="U38" s="144" t="s">
        <v>155</v>
      </c>
      <c r="V38" s="141"/>
      <c r="W38" s="141"/>
      <c r="X38" s="141"/>
      <c r="Y38" s="138"/>
      <c r="Z38" s="138"/>
    </row>
    <row r="39" spans="6:26" s="118" customFormat="1" ht="16.5" customHeight="1" outlineLevel="1">
      <c r="F39" s="119"/>
      <c r="G39" s="104"/>
      <c r="H39" s="120"/>
      <c r="I39" s="120"/>
      <c r="J39" s="549" t="s">
        <v>199</v>
      </c>
      <c r="K39" s="104"/>
      <c r="L39" s="121"/>
      <c r="M39" s="122"/>
      <c r="N39" s="121"/>
      <c r="O39" s="122"/>
      <c r="P39" s="87">
        <f>SUBTOTAL(9,P40:P121)</f>
        <v>0</v>
      </c>
      <c r="Q39" s="123"/>
      <c r="R39" s="88">
        <f>SUBTOTAL(9,R40:R121)</f>
        <v>0.15682242433000004</v>
      </c>
      <c r="S39" s="122"/>
      <c r="T39" s="88">
        <f>SUBTOTAL(9,T40:T121)</f>
        <v>3.0603732302000006</v>
      </c>
      <c r="U39" s="124" t="s">
        <v>155</v>
      </c>
      <c r="V39" s="87">
        <f>SUBTOTAL(9,V40:V121)</f>
        <v>0</v>
      </c>
      <c r="W39" s="87">
        <f>SUBTOTAL(9,W40:W121)</f>
        <v>0</v>
      </c>
      <c r="X39" s="125"/>
      <c r="Y39" s="105"/>
      <c r="Z39" s="105"/>
    </row>
    <row r="40" spans="6:26" s="126" customFormat="1" ht="24" outlineLevel="2">
      <c r="F40" s="550">
        <v>1</v>
      </c>
      <c r="G40" s="551" t="s">
        <v>162</v>
      </c>
      <c r="H40" s="552" t="s">
        <v>200</v>
      </c>
      <c r="I40" s="552"/>
      <c r="J40" s="553" t="s">
        <v>201</v>
      </c>
      <c r="K40" s="551" t="s">
        <v>49</v>
      </c>
      <c r="L40" s="554">
        <v>60.6</v>
      </c>
      <c r="M40" s="555">
        <v>0</v>
      </c>
      <c r="N40" s="554">
        <f>L40*(1+M40/100)</f>
        <v>60.6</v>
      </c>
      <c r="O40" s="555"/>
      <c r="P40" s="556">
        <f>N40*O40</f>
        <v>0</v>
      </c>
      <c r="Q40" s="557"/>
      <c r="R40" s="558">
        <f>N40*Q40</f>
        <v>0</v>
      </c>
      <c r="S40" s="557">
        <v>5.3499999999999997E-3</v>
      </c>
      <c r="T40" s="558">
        <f>N40*S40</f>
        <v>0.32421</v>
      </c>
      <c r="U40" s="556">
        <v>21</v>
      </c>
      <c r="V40" s="556">
        <f>P40*(U40/100)</f>
        <v>0</v>
      </c>
      <c r="W40" s="556">
        <f>P40+V40</f>
        <v>0</v>
      </c>
      <c r="X40" s="559"/>
      <c r="Y40" s="552" t="s">
        <v>165</v>
      </c>
      <c r="Z40" s="552" t="s">
        <v>60</v>
      </c>
    </row>
    <row r="41" spans="6:26" s="145" customFormat="1" ht="11.25" outlineLevel="3">
      <c r="F41" s="146"/>
      <c r="G41" s="147"/>
      <c r="H41" s="147"/>
      <c r="I41" s="147"/>
      <c r="J41" s="561" t="s">
        <v>202</v>
      </c>
      <c r="K41" s="147"/>
      <c r="L41" s="149">
        <v>42.6</v>
      </c>
      <c r="M41" s="150"/>
      <c r="N41" s="151"/>
      <c r="O41" s="150"/>
      <c r="P41" s="152"/>
      <c r="Q41" s="153"/>
      <c r="R41" s="150"/>
      <c r="S41" s="150"/>
      <c r="T41" s="150"/>
      <c r="U41" s="154" t="s">
        <v>155</v>
      </c>
      <c r="V41" s="150"/>
      <c r="W41" s="150"/>
      <c r="X41" s="148"/>
      <c r="Y41" s="147"/>
      <c r="Z41" s="147"/>
    </row>
    <row r="42" spans="6:26" s="145" customFormat="1" ht="11.25" outlineLevel="3">
      <c r="F42" s="146"/>
      <c r="G42" s="147"/>
      <c r="H42" s="147"/>
      <c r="I42" s="147"/>
      <c r="J42" s="561" t="s">
        <v>203</v>
      </c>
      <c r="K42" s="147"/>
      <c r="L42" s="149">
        <v>9</v>
      </c>
      <c r="M42" s="150"/>
      <c r="N42" s="151"/>
      <c r="O42" s="150"/>
      <c r="P42" s="152"/>
      <c r="Q42" s="153"/>
      <c r="R42" s="150"/>
      <c r="S42" s="150"/>
      <c r="T42" s="150"/>
      <c r="U42" s="154" t="s">
        <v>155</v>
      </c>
      <c r="V42" s="150"/>
      <c r="W42" s="150"/>
      <c r="X42" s="148"/>
      <c r="Y42" s="147"/>
      <c r="Z42" s="147"/>
    </row>
    <row r="43" spans="6:26" s="145" customFormat="1" ht="11.25" outlineLevel="3">
      <c r="F43" s="146"/>
      <c r="G43" s="147"/>
      <c r="H43" s="147"/>
      <c r="I43" s="147"/>
      <c r="J43" s="561" t="s">
        <v>204</v>
      </c>
      <c r="K43" s="147"/>
      <c r="L43" s="149">
        <v>9</v>
      </c>
      <c r="M43" s="150"/>
      <c r="N43" s="151"/>
      <c r="O43" s="150"/>
      <c r="P43" s="152"/>
      <c r="Q43" s="153"/>
      <c r="R43" s="150"/>
      <c r="S43" s="150"/>
      <c r="T43" s="150"/>
      <c r="U43" s="154" t="s">
        <v>155</v>
      </c>
      <c r="V43" s="150"/>
      <c r="W43" s="150"/>
      <c r="X43" s="148"/>
      <c r="Y43" s="147"/>
      <c r="Z43" s="147"/>
    </row>
    <row r="44" spans="6:26" s="126" customFormat="1" ht="24" outlineLevel="2">
      <c r="F44" s="550">
        <v>2</v>
      </c>
      <c r="G44" s="551" t="s">
        <v>162</v>
      </c>
      <c r="H44" s="552" t="s">
        <v>205</v>
      </c>
      <c r="I44" s="552"/>
      <c r="J44" s="553" t="s">
        <v>206</v>
      </c>
      <c r="K44" s="551" t="s">
        <v>49</v>
      </c>
      <c r="L44" s="554">
        <v>14.400000000000002</v>
      </c>
      <c r="M44" s="555">
        <v>0</v>
      </c>
      <c r="N44" s="554">
        <f>L44*(1+M44/100)</f>
        <v>14.400000000000002</v>
      </c>
      <c r="O44" s="555"/>
      <c r="P44" s="556">
        <f>N44*O44</f>
        <v>0</v>
      </c>
      <c r="Q44" s="557"/>
      <c r="R44" s="558">
        <f>N44*Q44</f>
        <v>0</v>
      </c>
      <c r="S44" s="557">
        <v>6.9499999999999996E-3</v>
      </c>
      <c r="T44" s="558">
        <f>N44*S44</f>
        <v>0.10008</v>
      </c>
      <c r="U44" s="556">
        <v>21</v>
      </c>
      <c r="V44" s="556">
        <f>P44*(U44/100)</f>
        <v>0</v>
      </c>
      <c r="W44" s="556">
        <f>P44+V44</f>
        <v>0</v>
      </c>
      <c r="X44" s="559"/>
      <c r="Y44" s="552" t="s">
        <v>165</v>
      </c>
      <c r="Z44" s="552" t="s">
        <v>60</v>
      </c>
    </row>
    <row r="45" spans="6:26" s="145" customFormat="1" ht="11.25" outlineLevel="3">
      <c r="F45" s="146"/>
      <c r="G45" s="147"/>
      <c r="H45" s="147"/>
      <c r="I45" s="147"/>
      <c r="J45" s="561" t="s">
        <v>207</v>
      </c>
      <c r="K45" s="147"/>
      <c r="L45" s="149">
        <v>8.8000000000000007</v>
      </c>
      <c r="M45" s="150"/>
      <c r="N45" s="151"/>
      <c r="O45" s="150"/>
      <c r="P45" s="152"/>
      <c r="Q45" s="153"/>
      <c r="R45" s="150"/>
      <c r="S45" s="150"/>
      <c r="T45" s="150"/>
      <c r="U45" s="154" t="s">
        <v>155</v>
      </c>
      <c r="V45" s="150"/>
      <c r="W45" s="150"/>
      <c r="X45" s="148"/>
      <c r="Y45" s="147"/>
      <c r="Z45" s="147"/>
    </row>
    <row r="46" spans="6:26" s="145" customFormat="1" ht="11.25" outlineLevel="3">
      <c r="F46" s="146"/>
      <c r="G46" s="147"/>
      <c r="H46" s="147"/>
      <c r="I46" s="147"/>
      <c r="J46" s="561" t="s">
        <v>208</v>
      </c>
      <c r="K46" s="147"/>
      <c r="L46" s="149">
        <v>5.6</v>
      </c>
      <c r="M46" s="150"/>
      <c r="N46" s="151"/>
      <c r="O46" s="150"/>
      <c r="P46" s="152"/>
      <c r="Q46" s="153"/>
      <c r="R46" s="150"/>
      <c r="S46" s="150"/>
      <c r="T46" s="150"/>
      <c r="U46" s="154" t="s">
        <v>155</v>
      </c>
      <c r="V46" s="150"/>
      <c r="W46" s="150"/>
      <c r="X46" s="148"/>
      <c r="Y46" s="147"/>
      <c r="Z46" s="147"/>
    </row>
    <row r="47" spans="6:26" s="126" customFormat="1" ht="24" outlineLevel="2">
      <c r="F47" s="550">
        <v>3</v>
      </c>
      <c r="G47" s="551" t="s">
        <v>162</v>
      </c>
      <c r="H47" s="552" t="s">
        <v>209</v>
      </c>
      <c r="I47" s="552"/>
      <c r="J47" s="553" t="s">
        <v>210</v>
      </c>
      <c r="K47" s="551" t="s">
        <v>49</v>
      </c>
      <c r="L47" s="554">
        <v>242.4</v>
      </c>
      <c r="M47" s="555">
        <v>0</v>
      </c>
      <c r="N47" s="554">
        <f>L47*(1+M47/100)</f>
        <v>242.4</v>
      </c>
      <c r="O47" s="555"/>
      <c r="P47" s="556">
        <f>N47*O47</f>
        <v>0</v>
      </c>
      <c r="Q47" s="557"/>
      <c r="R47" s="558">
        <f>N47*Q47</f>
        <v>0</v>
      </c>
      <c r="S47" s="557">
        <v>5.3E-3</v>
      </c>
      <c r="T47" s="558">
        <f>N47*S47</f>
        <v>1.2847200000000001</v>
      </c>
      <c r="U47" s="556">
        <v>21</v>
      </c>
      <c r="V47" s="556">
        <f>P47*(U47/100)</f>
        <v>0</v>
      </c>
      <c r="W47" s="556">
        <f>P47+V47</f>
        <v>0</v>
      </c>
      <c r="X47" s="559"/>
      <c r="Y47" s="552" t="s">
        <v>165</v>
      </c>
      <c r="Z47" s="552" t="s">
        <v>60</v>
      </c>
    </row>
    <row r="48" spans="6:26" s="145" customFormat="1" ht="11.25" outlineLevel="3">
      <c r="F48" s="146"/>
      <c r="G48" s="147"/>
      <c r="H48" s="147"/>
      <c r="I48" s="147"/>
      <c r="J48" s="561" t="s">
        <v>211</v>
      </c>
      <c r="K48" s="147"/>
      <c r="L48" s="149">
        <v>170.4</v>
      </c>
      <c r="M48" s="150"/>
      <c r="N48" s="151"/>
      <c r="O48" s="150"/>
      <c r="P48" s="152"/>
      <c r="Q48" s="153"/>
      <c r="R48" s="150"/>
      <c r="S48" s="150"/>
      <c r="T48" s="150"/>
      <c r="U48" s="154" t="s">
        <v>155</v>
      </c>
      <c r="V48" s="150"/>
      <c r="W48" s="150"/>
      <c r="X48" s="148"/>
      <c r="Y48" s="147"/>
      <c r="Z48" s="147"/>
    </row>
    <row r="49" spans="6:26" s="145" customFormat="1" ht="11.25" outlineLevel="3">
      <c r="F49" s="146"/>
      <c r="G49" s="147"/>
      <c r="H49" s="147"/>
      <c r="I49" s="147"/>
      <c r="J49" s="561" t="s">
        <v>212</v>
      </c>
      <c r="K49" s="147"/>
      <c r="L49" s="149">
        <v>36</v>
      </c>
      <c r="M49" s="150"/>
      <c r="N49" s="151"/>
      <c r="O49" s="150"/>
      <c r="P49" s="152"/>
      <c r="Q49" s="153"/>
      <c r="R49" s="150"/>
      <c r="S49" s="150"/>
      <c r="T49" s="150"/>
      <c r="U49" s="154" t="s">
        <v>155</v>
      </c>
      <c r="V49" s="150"/>
      <c r="W49" s="150"/>
      <c r="X49" s="148"/>
      <c r="Y49" s="147"/>
      <c r="Z49" s="147"/>
    </row>
    <row r="50" spans="6:26" s="145" customFormat="1" ht="11.25" outlineLevel="3">
      <c r="F50" s="146"/>
      <c r="G50" s="147"/>
      <c r="H50" s="147"/>
      <c r="I50" s="147"/>
      <c r="J50" s="561" t="s">
        <v>213</v>
      </c>
      <c r="K50" s="147"/>
      <c r="L50" s="149">
        <v>36</v>
      </c>
      <c r="M50" s="150"/>
      <c r="N50" s="151"/>
      <c r="O50" s="150"/>
      <c r="P50" s="152"/>
      <c r="Q50" s="153"/>
      <c r="R50" s="150"/>
      <c r="S50" s="150"/>
      <c r="T50" s="150"/>
      <c r="U50" s="154" t="s">
        <v>155</v>
      </c>
      <c r="V50" s="150"/>
      <c r="W50" s="150"/>
      <c r="X50" s="148"/>
      <c r="Y50" s="147"/>
      <c r="Z50" s="147"/>
    </row>
    <row r="51" spans="6:26" s="126" customFormat="1" ht="24" outlineLevel="2">
      <c r="F51" s="550">
        <v>4</v>
      </c>
      <c r="G51" s="551" t="s">
        <v>162</v>
      </c>
      <c r="H51" s="552" t="s">
        <v>214</v>
      </c>
      <c r="I51" s="552"/>
      <c r="J51" s="553" t="s">
        <v>215</v>
      </c>
      <c r="K51" s="551" t="s">
        <v>49</v>
      </c>
      <c r="L51" s="554">
        <v>57.600000000000009</v>
      </c>
      <c r="M51" s="555">
        <v>0</v>
      </c>
      <c r="N51" s="554">
        <f>L51*(1+M51/100)</f>
        <v>57.600000000000009</v>
      </c>
      <c r="O51" s="555"/>
      <c r="P51" s="556">
        <f>N51*O51</f>
        <v>0</v>
      </c>
      <c r="Q51" s="557"/>
      <c r="R51" s="558">
        <f>N51*Q51</f>
        <v>0</v>
      </c>
      <c r="S51" s="557">
        <v>9.4999999999999998E-3</v>
      </c>
      <c r="T51" s="558">
        <f>N51*S51</f>
        <v>0.54720000000000002</v>
      </c>
      <c r="U51" s="556">
        <v>21</v>
      </c>
      <c r="V51" s="556">
        <f>P51*(U51/100)</f>
        <v>0</v>
      </c>
      <c r="W51" s="556">
        <f>P51+V51</f>
        <v>0</v>
      </c>
      <c r="X51" s="559"/>
      <c r="Y51" s="552" t="s">
        <v>165</v>
      </c>
      <c r="Z51" s="552" t="s">
        <v>60</v>
      </c>
    </row>
    <row r="52" spans="6:26" s="145" customFormat="1" ht="11.25" outlineLevel="3">
      <c r="F52" s="146"/>
      <c r="G52" s="147"/>
      <c r="H52" s="147"/>
      <c r="I52" s="147"/>
      <c r="J52" s="561" t="s">
        <v>216</v>
      </c>
      <c r="K52" s="147"/>
      <c r="L52" s="149">
        <v>35.200000000000003</v>
      </c>
      <c r="M52" s="150"/>
      <c r="N52" s="151"/>
      <c r="O52" s="150"/>
      <c r="P52" s="152"/>
      <c r="Q52" s="153"/>
      <c r="R52" s="150"/>
      <c r="S52" s="150"/>
      <c r="T52" s="150"/>
      <c r="U52" s="154" t="s">
        <v>155</v>
      </c>
      <c r="V52" s="150"/>
      <c r="W52" s="150"/>
      <c r="X52" s="148"/>
      <c r="Y52" s="147"/>
      <c r="Z52" s="147"/>
    </row>
    <row r="53" spans="6:26" s="145" customFormat="1" ht="11.25" outlineLevel="3">
      <c r="F53" s="146"/>
      <c r="G53" s="147"/>
      <c r="H53" s="147"/>
      <c r="I53" s="147"/>
      <c r="J53" s="561" t="s">
        <v>217</v>
      </c>
      <c r="K53" s="147"/>
      <c r="L53" s="149">
        <v>22.4</v>
      </c>
      <c r="M53" s="150"/>
      <c r="N53" s="151"/>
      <c r="O53" s="150"/>
      <c r="P53" s="152"/>
      <c r="Q53" s="153"/>
      <c r="R53" s="150"/>
      <c r="S53" s="150"/>
      <c r="T53" s="150"/>
      <c r="U53" s="154" t="s">
        <v>155</v>
      </c>
      <c r="V53" s="150"/>
      <c r="W53" s="150"/>
      <c r="X53" s="148"/>
      <c r="Y53" s="147"/>
      <c r="Z53" s="147"/>
    </row>
    <row r="54" spans="6:26" s="126" customFormat="1" ht="24" outlineLevel="2">
      <c r="F54" s="550">
        <v>5</v>
      </c>
      <c r="G54" s="551" t="s">
        <v>162</v>
      </c>
      <c r="H54" s="552" t="s">
        <v>218</v>
      </c>
      <c r="I54" s="552"/>
      <c r="J54" s="553" t="s">
        <v>219</v>
      </c>
      <c r="K54" s="551" t="s">
        <v>45</v>
      </c>
      <c r="L54" s="554">
        <v>36.136879020000009</v>
      </c>
      <c r="M54" s="555">
        <v>0</v>
      </c>
      <c r="N54" s="554">
        <f>L54*(1+M54/100)</f>
        <v>36.136879020000009</v>
      </c>
      <c r="O54" s="555"/>
      <c r="P54" s="556">
        <f>N54*O54</f>
        <v>0</v>
      </c>
      <c r="Q54" s="557"/>
      <c r="R54" s="558">
        <f>N54*Q54</f>
        <v>0</v>
      </c>
      <c r="S54" s="557">
        <v>0.01</v>
      </c>
      <c r="T54" s="558">
        <f>N54*S54</f>
        <v>0.36136879020000012</v>
      </c>
      <c r="U54" s="556">
        <v>21</v>
      </c>
      <c r="V54" s="556">
        <f>P54*(U54/100)</f>
        <v>0</v>
      </c>
      <c r="W54" s="556">
        <f>P54+V54</f>
        <v>0</v>
      </c>
      <c r="X54" s="559"/>
      <c r="Y54" s="552" t="s">
        <v>165</v>
      </c>
      <c r="Z54" s="552" t="s">
        <v>60</v>
      </c>
    </row>
    <row r="55" spans="6:26" s="145" customFormat="1" ht="11.25" outlineLevel="3">
      <c r="F55" s="146"/>
      <c r="G55" s="147"/>
      <c r="H55" s="147"/>
      <c r="I55" s="147"/>
      <c r="J55" s="561" t="s">
        <v>220</v>
      </c>
      <c r="K55" s="147"/>
      <c r="L55" s="149">
        <v>18.240000000000002</v>
      </c>
      <c r="M55" s="150"/>
      <c r="N55" s="151"/>
      <c r="O55" s="150"/>
      <c r="P55" s="152"/>
      <c r="Q55" s="153"/>
      <c r="R55" s="150"/>
      <c r="S55" s="150"/>
      <c r="T55" s="150"/>
      <c r="U55" s="154" t="s">
        <v>155</v>
      </c>
      <c r="V55" s="150"/>
      <c r="W55" s="150"/>
      <c r="X55" s="148"/>
      <c r="Y55" s="147"/>
      <c r="Z55" s="147"/>
    </row>
    <row r="56" spans="6:26" s="145" customFormat="1" ht="22.5" outlineLevel="3">
      <c r="F56" s="146"/>
      <c r="G56" s="147"/>
      <c r="H56" s="147"/>
      <c r="I56" s="147"/>
      <c r="J56" s="561" t="s">
        <v>221</v>
      </c>
      <c r="K56" s="147"/>
      <c r="L56" s="149">
        <v>3.4156920000000004</v>
      </c>
      <c r="M56" s="150"/>
      <c r="N56" s="151"/>
      <c r="O56" s="150"/>
      <c r="P56" s="152"/>
      <c r="Q56" s="153"/>
      <c r="R56" s="150"/>
      <c r="S56" s="150"/>
      <c r="T56" s="150"/>
      <c r="U56" s="154" t="s">
        <v>155</v>
      </c>
      <c r="V56" s="150"/>
      <c r="W56" s="150"/>
      <c r="X56" s="148"/>
      <c r="Y56" s="147"/>
      <c r="Z56" s="147"/>
    </row>
    <row r="57" spans="6:26" s="145" customFormat="1" ht="22.5" outlineLevel="3">
      <c r="F57" s="146"/>
      <c r="G57" s="147"/>
      <c r="H57" s="147"/>
      <c r="I57" s="147"/>
      <c r="J57" s="561" t="s">
        <v>222</v>
      </c>
      <c r="K57" s="147"/>
      <c r="L57" s="149">
        <v>2.1958020000000005</v>
      </c>
      <c r="M57" s="150"/>
      <c r="N57" s="151"/>
      <c r="O57" s="150"/>
      <c r="P57" s="152"/>
      <c r="Q57" s="153"/>
      <c r="R57" s="150"/>
      <c r="S57" s="150"/>
      <c r="T57" s="150"/>
      <c r="U57" s="154" t="s">
        <v>155</v>
      </c>
      <c r="V57" s="150"/>
      <c r="W57" s="150"/>
      <c r="X57" s="148"/>
      <c r="Y57" s="147"/>
      <c r="Z57" s="147"/>
    </row>
    <row r="58" spans="6:26" s="145" customFormat="1" ht="22.5" outlineLevel="3">
      <c r="F58" s="146"/>
      <c r="G58" s="147"/>
      <c r="H58" s="147"/>
      <c r="I58" s="147"/>
      <c r="J58" s="561" t="s">
        <v>223</v>
      </c>
      <c r="K58" s="147"/>
      <c r="L58" s="149">
        <v>1.7891720000000004</v>
      </c>
      <c r="M58" s="150"/>
      <c r="N58" s="151"/>
      <c r="O58" s="150"/>
      <c r="P58" s="152"/>
      <c r="Q58" s="153"/>
      <c r="R58" s="150"/>
      <c r="S58" s="150"/>
      <c r="T58" s="150"/>
      <c r="U58" s="154" t="s">
        <v>155</v>
      </c>
      <c r="V58" s="150"/>
      <c r="W58" s="150"/>
      <c r="X58" s="148"/>
      <c r="Y58" s="147"/>
      <c r="Z58" s="147"/>
    </row>
    <row r="59" spans="6:26" s="145" customFormat="1" ht="22.5" outlineLevel="3">
      <c r="F59" s="146"/>
      <c r="G59" s="147"/>
      <c r="H59" s="147"/>
      <c r="I59" s="147"/>
      <c r="J59" s="561" t="s">
        <v>224</v>
      </c>
      <c r="K59" s="147"/>
      <c r="L59" s="149">
        <v>4.7344919999999995</v>
      </c>
      <c r="M59" s="150"/>
      <c r="N59" s="151"/>
      <c r="O59" s="150"/>
      <c r="P59" s="152"/>
      <c r="Q59" s="153"/>
      <c r="R59" s="150"/>
      <c r="S59" s="150"/>
      <c r="T59" s="150"/>
      <c r="U59" s="154" t="s">
        <v>155</v>
      </c>
      <c r="V59" s="150"/>
      <c r="W59" s="150"/>
      <c r="X59" s="148"/>
      <c r="Y59" s="147"/>
      <c r="Z59" s="147"/>
    </row>
    <row r="60" spans="6:26" s="145" customFormat="1" ht="22.5" outlineLevel="3">
      <c r="F60" s="146"/>
      <c r="G60" s="147"/>
      <c r="H60" s="147"/>
      <c r="I60" s="147"/>
      <c r="J60" s="561" t="s">
        <v>225</v>
      </c>
      <c r="K60" s="147"/>
      <c r="L60" s="149">
        <v>3.0436019999999999</v>
      </c>
      <c r="M60" s="150"/>
      <c r="N60" s="151"/>
      <c r="O60" s="150"/>
      <c r="P60" s="152"/>
      <c r="Q60" s="153"/>
      <c r="R60" s="150"/>
      <c r="S60" s="150"/>
      <c r="T60" s="150"/>
      <c r="U60" s="154" t="s">
        <v>155</v>
      </c>
      <c r="V60" s="150"/>
      <c r="W60" s="150"/>
      <c r="X60" s="148"/>
      <c r="Y60" s="147"/>
      <c r="Z60" s="147"/>
    </row>
    <row r="61" spans="6:26" s="145" customFormat="1" ht="22.5" outlineLevel="3">
      <c r="F61" s="146"/>
      <c r="G61" s="147"/>
      <c r="H61" s="147"/>
      <c r="I61" s="147"/>
      <c r="J61" s="561" t="s">
        <v>226</v>
      </c>
      <c r="K61" s="147"/>
      <c r="L61" s="149">
        <v>2.4799720000000001</v>
      </c>
      <c r="M61" s="150"/>
      <c r="N61" s="151"/>
      <c r="O61" s="150"/>
      <c r="P61" s="152"/>
      <c r="Q61" s="153"/>
      <c r="R61" s="150"/>
      <c r="S61" s="150"/>
      <c r="T61" s="150"/>
      <c r="U61" s="154" t="s">
        <v>155</v>
      </c>
      <c r="V61" s="150"/>
      <c r="W61" s="150"/>
      <c r="X61" s="148"/>
      <c r="Y61" s="147"/>
      <c r="Z61" s="147"/>
    </row>
    <row r="62" spans="6:26" s="145" customFormat="1" ht="11.25" outlineLevel="3">
      <c r="F62" s="146"/>
      <c r="G62" s="147"/>
      <c r="H62" s="147"/>
      <c r="I62" s="147"/>
      <c r="J62" s="561" t="s">
        <v>227</v>
      </c>
      <c r="K62" s="147"/>
      <c r="L62" s="149">
        <v>0.23814702000000004</v>
      </c>
      <c r="M62" s="150"/>
      <c r="N62" s="151"/>
      <c r="O62" s="150"/>
      <c r="P62" s="152"/>
      <c r="Q62" s="153"/>
      <c r="R62" s="150"/>
      <c r="S62" s="150"/>
      <c r="T62" s="150"/>
      <c r="U62" s="154" t="s">
        <v>155</v>
      </c>
      <c r="V62" s="150"/>
      <c r="W62" s="150"/>
      <c r="X62" s="148"/>
      <c r="Y62" s="147"/>
      <c r="Z62" s="147"/>
    </row>
    <row r="63" spans="6:26" s="126" customFormat="1" ht="12" outlineLevel="2">
      <c r="F63" s="550">
        <v>6</v>
      </c>
      <c r="G63" s="551" t="s">
        <v>162</v>
      </c>
      <c r="H63" s="552" t="s">
        <v>228</v>
      </c>
      <c r="I63" s="552"/>
      <c r="J63" s="553" t="s">
        <v>229</v>
      </c>
      <c r="K63" s="551" t="s">
        <v>45</v>
      </c>
      <c r="L63" s="554">
        <v>201.27020000000002</v>
      </c>
      <c r="M63" s="555">
        <v>0</v>
      </c>
      <c r="N63" s="554">
        <f>L63*(1+M63/100)</f>
        <v>201.27020000000002</v>
      </c>
      <c r="O63" s="555"/>
      <c r="P63" s="556">
        <f>N63*O63</f>
        <v>0</v>
      </c>
      <c r="Q63" s="557"/>
      <c r="R63" s="558">
        <f>N63*Q63</f>
        <v>0</v>
      </c>
      <c r="S63" s="557">
        <v>2.2000000000000001E-3</v>
      </c>
      <c r="T63" s="558">
        <f>N63*S63</f>
        <v>0.44279444000000007</v>
      </c>
      <c r="U63" s="556">
        <v>21</v>
      </c>
      <c r="V63" s="556">
        <f>P63*(U63/100)</f>
        <v>0</v>
      </c>
      <c r="W63" s="556">
        <f>P63+V63</f>
        <v>0</v>
      </c>
      <c r="X63" s="559"/>
      <c r="Y63" s="552" t="s">
        <v>165</v>
      </c>
      <c r="Z63" s="552" t="s">
        <v>60</v>
      </c>
    </row>
    <row r="64" spans="6:26" s="145" customFormat="1" ht="11.25" outlineLevel="3">
      <c r="F64" s="146"/>
      <c r="G64" s="147"/>
      <c r="H64" s="147"/>
      <c r="I64" s="147"/>
      <c r="J64" s="561" t="s">
        <v>230</v>
      </c>
      <c r="K64" s="147"/>
      <c r="L64" s="149">
        <v>18.239999999999998</v>
      </c>
      <c r="M64" s="150"/>
      <c r="N64" s="151"/>
      <c r="O64" s="150"/>
      <c r="P64" s="152"/>
      <c r="Q64" s="153"/>
      <c r="R64" s="150"/>
      <c r="S64" s="150"/>
      <c r="T64" s="150"/>
      <c r="U64" s="154" t="s">
        <v>155</v>
      </c>
      <c r="V64" s="150"/>
      <c r="W64" s="150"/>
      <c r="X64" s="148"/>
      <c r="Y64" s="147"/>
      <c r="Z64" s="147"/>
    </row>
    <row r="65" spans="6:26" s="145" customFormat="1" ht="22.5" outlineLevel="3">
      <c r="F65" s="146"/>
      <c r="G65" s="147"/>
      <c r="H65" s="147"/>
      <c r="I65" s="147"/>
      <c r="J65" s="561" t="s">
        <v>231</v>
      </c>
      <c r="K65" s="147"/>
      <c r="L65" s="149">
        <v>10.863999999999999</v>
      </c>
      <c r="M65" s="150"/>
      <c r="N65" s="151"/>
      <c r="O65" s="150"/>
      <c r="P65" s="152"/>
      <c r="Q65" s="153"/>
      <c r="R65" s="150"/>
      <c r="S65" s="150"/>
      <c r="T65" s="150"/>
      <c r="U65" s="154" t="s">
        <v>155</v>
      </c>
      <c r="V65" s="150"/>
      <c r="W65" s="150"/>
      <c r="X65" s="148"/>
      <c r="Y65" s="147"/>
      <c r="Z65" s="147"/>
    </row>
    <row r="66" spans="6:26" s="145" customFormat="1" ht="22.5" outlineLevel="3">
      <c r="F66" s="146"/>
      <c r="G66" s="147"/>
      <c r="H66" s="147"/>
      <c r="I66" s="147"/>
      <c r="J66" s="561" t="s">
        <v>232</v>
      </c>
      <c r="K66" s="147"/>
      <c r="L66" s="149">
        <v>91.628340000000009</v>
      </c>
      <c r="M66" s="150"/>
      <c r="N66" s="151"/>
      <c r="O66" s="150"/>
      <c r="P66" s="152"/>
      <c r="Q66" s="153"/>
      <c r="R66" s="150"/>
      <c r="S66" s="150"/>
      <c r="T66" s="150"/>
      <c r="U66" s="154" t="s">
        <v>155</v>
      </c>
      <c r="V66" s="150"/>
      <c r="W66" s="150"/>
      <c r="X66" s="148"/>
      <c r="Y66" s="147"/>
      <c r="Z66" s="147"/>
    </row>
    <row r="67" spans="6:26" s="145" customFormat="1" ht="22.5" outlineLevel="3">
      <c r="F67" s="146"/>
      <c r="G67" s="147"/>
      <c r="H67" s="147"/>
      <c r="I67" s="147"/>
      <c r="J67" s="561" t="s">
        <v>233</v>
      </c>
      <c r="K67" s="147"/>
      <c r="L67" s="149">
        <v>25.974080000000004</v>
      </c>
      <c r="M67" s="150"/>
      <c r="N67" s="151"/>
      <c r="O67" s="150"/>
      <c r="P67" s="152"/>
      <c r="Q67" s="153"/>
      <c r="R67" s="150"/>
      <c r="S67" s="150"/>
      <c r="T67" s="150"/>
      <c r="U67" s="154" t="s">
        <v>155</v>
      </c>
      <c r="V67" s="150"/>
      <c r="W67" s="150"/>
      <c r="X67" s="148"/>
      <c r="Y67" s="147"/>
      <c r="Z67" s="147"/>
    </row>
    <row r="68" spans="6:26" s="145" customFormat="1" ht="22.5" outlineLevel="3">
      <c r="F68" s="146"/>
      <c r="G68" s="147"/>
      <c r="H68" s="147"/>
      <c r="I68" s="147"/>
      <c r="J68" s="561" t="s">
        <v>234</v>
      </c>
      <c r="K68" s="147"/>
      <c r="L68" s="149">
        <v>22.771280000000004</v>
      </c>
      <c r="M68" s="150"/>
      <c r="N68" s="151"/>
      <c r="O68" s="150"/>
      <c r="P68" s="152"/>
      <c r="Q68" s="153"/>
      <c r="R68" s="150"/>
      <c r="S68" s="150"/>
      <c r="T68" s="150"/>
      <c r="U68" s="154" t="s">
        <v>155</v>
      </c>
      <c r="V68" s="150"/>
      <c r="W68" s="150"/>
      <c r="X68" s="148"/>
      <c r="Y68" s="147"/>
      <c r="Z68" s="147"/>
    </row>
    <row r="69" spans="6:26" s="145" customFormat="1" ht="22.5" outlineLevel="3">
      <c r="F69" s="146"/>
      <c r="G69" s="147"/>
      <c r="H69" s="147"/>
      <c r="I69" s="147"/>
      <c r="J69" s="561" t="s">
        <v>235</v>
      </c>
      <c r="K69" s="147"/>
      <c r="L69" s="149">
        <v>14.412600000000001</v>
      </c>
      <c r="M69" s="150"/>
      <c r="N69" s="151"/>
      <c r="O69" s="150"/>
      <c r="P69" s="152"/>
      <c r="Q69" s="153"/>
      <c r="R69" s="150"/>
      <c r="S69" s="150"/>
      <c r="T69" s="150"/>
      <c r="U69" s="154" t="s">
        <v>155</v>
      </c>
      <c r="V69" s="150"/>
      <c r="W69" s="150"/>
      <c r="X69" s="148"/>
      <c r="Y69" s="147"/>
      <c r="Z69" s="147"/>
    </row>
    <row r="70" spans="6:26" s="145" customFormat="1" ht="22.5" outlineLevel="3">
      <c r="F70" s="146"/>
      <c r="G70" s="147"/>
      <c r="H70" s="147"/>
      <c r="I70" s="147"/>
      <c r="J70" s="561" t="s">
        <v>236</v>
      </c>
      <c r="K70" s="147"/>
      <c r="L70" s="149">
        <v>17.379899999999999</v>
      </c>
      <c r="M70" s="150"/>
      <c r="N70" s="151"/>
      <c r="O70" s="150"/>
      <c r="P70" s="152"/>
      <c r="Q70" s="153"/>
      <c r="R70" s="150"/>
      <c r="S70" s="150"/>
      <c r="T70" s="150"/>
      <c r="U70" s="154" t="s">
        <v>155</v>
      </c>
      <c r="V70" s="150"/>
      <c r="W70" s="150"/>
      <c r="X70" s="148"/>
      <c r="Y70" s="147"/>
      <c r="Z70" s="147"/>
    </row>
    <row r="71" spans="6:26" s="126" customFormat="1" ht="24" outlineLevel="2">
      <c r="F71" s="550">
        <v>7</v>
      </c>
      <c r="G71" s="551" t="s">
        <v>162</v>
      </c>
      <c r="H71" s="552" t="s">
        <v>237</v>
      </c>
      <c r="I71" s="552"/>
      <c r="J71" s="553" t="s">
        <v>238</v>
      </c>
      <c r="K71" s="551" t="s">
        <v>47</v>
      </c>
      <c r="L71" s="554">
        <v>0.68071501608000007</v>
      </c>
      <c r="M71" s="555">
        <v>0</v>
      </c>
      <c r="N71" s="554">
        <f>L71*(1+M71/100)</f>
        <v>0.68071501608000007</v>
      </c>
      <c r="O71" s="555"/>
      <c r="P71" s="556">
        <f>N71*O71</f>
        <v>0</v>
      </c>
      <c r="Q71" s="557"/>
      <c r="R71" s="558">
        <f>N71*Q71</f>
        <v>0</v>
      </c>
      <c r="S71" s="557"/>
      <c r="T71" s="558">
        <f>N71*S71</f>
        <v>0</v>
      </c>
      <c r="U71" s="556">
        <v>21</v>
      </c>
      <c r="V71" s="556">
        <f>P71*(U71/100)</f>
        <v>0</v>
      </c>
      <c r="W71" s="556">
        <f>P71+V71</f>
        <v>0</v>
      </c>
      <c r="X71" s="559"/>
      <c r="Y71" s="552" t="s">
        <v>165</v>
      </c>
      <c r="Z71" s="552" t="s">
        <v>60</v>
      </c>
    </row>
    <row r="72" spans="6:26" s="145" customFormat="1" ht="22.5" outlineLevel="3">
      <c r="F72" s="146"/>
      <c r="G72" s="147"/>
      <c r="H72" s="147"/>
      <c r="I72" s="147"/>
      <c r="J72" s="561" t="s">
        <v>239</v>
      </c>
      <c r="K72" s="147"/>
      <c r="L72" s="149">
        <v>0.293210688</v>
      </c>
      <c r="M72" s="150"/>
      <c r="N72" s="151"/>
      <c r="O72" s="150"/>
      <c r="P72" s="152"/>
      <c r="Q72" s="153"/>
      <c r="R72" s="150"/>
      <c r="S72" s="150"/>
      <c r="T72" s="150"/>
      <c r="U72" s="154" t="s">
        <v>155</v>
      </c>
      <c r="V72" s="150"/>
      <c r="W72" s="150"/>
      <c r="X72" s="148"/>
      <c r="Y72" s="147"/>
      <c r="Z72" s="147"/>
    </row>
    <row r="73" spans="6:26" s="145" customFormat="1" ht="22.5" outlineLevel="3">
      <c r="F73" s="146"/>
      <c r="G73" s="147"/>
      <c r="H73" s="147"/>
      <c r="I73" s="147"/>
      <c r="J73" s="561" t="s">
        <v>240</v>
      </c>
      <c r="K73" s="147"/>
      <c r="L73" s="149">
        <v>3.4590240000000001E-2</v>
      </c>
      <c r="M73" s="150"/>
      <c r="N73" s="151"/>
      <c r="O73" s="150"/>
      <c r="P73" s="152"/>
      <c r="Q73" s="153"/>
      <c r="R73" s="150"/>
      <c r="S73" s="150"/>
      <c r="T73" s="150"/>
      <c r="U73" s="154" t="s">
        <v>155</v>
      </c>
      <c r="V73" s="150"/>
      <c r="W73" s="150"/>
      <c r="X73" s="148"/>
      <c r="Y73" s="147"/>
      <c r="Z73" s="147"/>
    </row>
    <row r="74" spans="6:26" s="145" customFormat="1" ht="22.5" outlineLevel="3">
      <c r="F74" s="146"/>
      <c r="G74" s="147"/>
      <c r="H74" s="147"/>
      <c r="I74" s="147"/>
      <c r="J74" s="561" t="s">
        <v>241</v>
      </c>
      <c r="K74" s="147"/>
      <c r="L74" s="149">
        <v>4.1711760000000001E-2</v>
      </c>
      <c r="M74" s="150"/>
      <c r="N74" s="151"/>
      <c r="O74" s="150"/>
      <c r="P74" s="152"/>
      <c r="Q74" s="153"/>
      <c r="R74" s="150"/>
      <c r="S74" s="150"/>
      <c r="T74" s="150"/>
      <c r="U74" s="154" t="s">
        <v>155</v>
      </c>
      <c r="V74" s="150"/>
      <c r="W74" s="150"/>
      <c r="X74" s="148"/>
      <c r="Y74" s="147"/>
      <c r="Z74" s="147"/>
    </row>
    <row r="75" spans="6:26" s="145" customFormat="1" ht="22.5" outlineLevel="3">
      <c r="F75" s="146"/>
      <c r="G75" s="147"/>
      <c r="H75" s="147"/>
      <c r="I75" s="147"/>
      <c r="J75" s="561" t="s">
        <v>242</v>
      </c>
      <c r="K75" s="147"/>
      <c r="L75" s="149">
        <v>8.3117056000000022E-2</v>
      </c>
      <c r="M75" s="150"/>
      <c r="N75" s="151"/>
      <c r="O75" s="150"/>
      <c r="P75" s="152"/>
      <c r="Q75" s="153"/>
      <c r="R75" s="150"/>
      <c r="S75" s="150"/>
      <c r="T75" s="150"/>
      <c r="U75" s="154" t="s">
        <v>155</v>
      </c>
      <c r="V75" s="150"/>
      <c r="W75" s="150"/>
      <c r="X75" s="148"/>
      <c r="Y75" s="147"/>
      <c r="Z75" s="147"/>
    </row>
    <row r="76" spans="6:26" s="145" customFormat="1" ht="22.5" outlineLevel="3">
      <c r="F76" s="146"/>
      <c r="G76" s="147"/>
      <c r="H76" s="147"/>
      <c r="I76" s="147"/>
      <c r="J76" s="561" t="s">
        <v>243</v>
      </c>
      <c r="K76" s="147"/>
      <c r="L76" s="149">
        <v>9.1085120000000019E-2</v>
      </c>
      <c r="M76" s="150"/>
      <c r="N76" s="151"/>
      <c r="O76" s="150"/>
      <c r="P76" s="152"/>
      <c r="Q76" s="153"/>
      <c r="R76" s="150"/>
      <c r="S76" s="150"/>
      <c r="T76" s="150"/>
      <c r="U76" s="154" t="s">
        <v>155</v>
      </c>
      <c r="V76" s="150"/>
      <c r="W76" s="150"/>
      <c r="X76" s="148"/>
      <c r="Y76" s="147"/>
      <c r="Z76" s="147"/>
    </row>
    <row r="77" spans="6:26" s="145" customFormat="1" ht="22.5" outlineLevel="3">
      <c r="F77" s="146"/>
      <c r="G77" s="147"/>
      <c r="H77" s="147"/>
      <c r="I77" s="147"/>
      <c r="J77" s="561" t="s">
        <v>244</v>
      </c>
      <c r="K77" s="147"/>
      <c r="L77" s="149">
        <v>2.9184000000000005E-2</v>
      </c>
      <c r="M77" s="150"/>
      <c r="N77" s="151"/>
      <c r="O77" s="150"/>
      <c r="P77" s="152"/>
      <c r="Q77" s="153"/>
      <c r="R77" s="150"/>
      <c r="S77" s="150"/>
      <c r="T77" s="150"/>
      <c r="U77" s="154" t="s">
        <v>155</v>
      </c>
      <c r="V77" s="150"/>
      <c r="W77" s="150"/>
      <c r="X77" s="148"/>
      <c r="Y77" s="147"/>
      <c r="Z77" s="147"/>
    </row>
    <row r="78" spans="6:26" s="145" customFormat="1" ht="22.5" outlineLevel="3">
      <c r="F78" s="146"/>
      <c r="G78" s="147"/>
      <c r="H78" s="147"/>
      <c r="I78" s="147"/>
      <c r="J78" s="561" t="s">
        <v>245</v>
      </c>
      <c r="K78" s="147"/>
      <c r="L78" s="149">
        <v>1.3662768000000004E-2</v>
      </c>
      <c r="M78" s="150"/>
      <c r="N78" s="151"/>
      <c r="O78" s="150"/>
      <c r="P78" s="152"/>
      <c r="Q78" s="153"/>
      <c r="R78" s="150"/>
      <c r="S78" s="150"/>
      <c r="T78" s="150"/>
      <c r="U78" s="154" t="s">
        <v>155</v>
      </c>
      <c r="V78" s="150"/>
      <c r="W78" s="150"/>
      <c r="X78" s="148"/>
      <c r="Y78" s="147"/>
      <c r="Z78" s="147"/>
    </row>
    <row r="79" spans="6:26" s="145" customFormat="1" ht="22.5" outlineLevel="3">
      <c r="F79" s="146"/>
      <c r="G79" s="147"/>
      <c r="H79" s="147"/>
      <c r="I79" s="147"/>
      <c r="J79" s="561" t="s">
        <v>246</v>
      </c>
      <c r="K79" s="147"/>
      <c r="L79" s="149">
        <v>8.7832080000000024E-3</v>
      </c>
      <c r="M79" s="150"/>
      <c r="N79" s="151"/>
      <c r="O79" s="150"/>
      <c r="P79" s="152"/>
      <c r="Q79" s="153"/>
      <c r="R79" s="150"/>
      <c r="S79" s="150"/>
      <c r="T79" s="150"/>
      <c r="U79" s="154" t="s">
        <v>155</v>
      </c>
      <c r="V79" s="150"/>
      <c r="W79" s="150"/>
      <c r="X79" s="148"/>
      <c r="Y79" s="147"/>
      <c r="Z79" s="147"/>
    </row>
    <row r="80" spans="6:26" s="145" customFormat="1" ht="22.5" outlineLevel="3">
      <c r="F80" s="146"/>
      <c r="G80" s="147"/>
      <c r="H80" s="147"/>
      <c r="I80" s="147"/>
      <c r="J80" s="561" t="s">
        <v>247</v>
      </c>
      <c r="K80" s="147"/>
      <c r="L80" s="149">
        <v>7.1566880000000022E-3</v>
      </c>
      <c r="M80" s="150"/>
      <c r="N80" s="151"/>
      <c r="O80" s="150"/>
      <c r="P80" s="152"/>
      <c r="Q80" s="153"/>
      <c r="R80" s="150"/>
      <c r="S80" s="150"/>
      <c r="T80" s="150"/>
      <c r="U80" s="154" t="s">
        <v>155</v>
      </c>
      <c r="V80" s="150"/>
      <c r="W80" s="150"/>
      <c r="X80" s="148"/>
      <c r="Y80" s="147"/>
      <c r="Z80" s="147"/>
    </row>
    <row r="81" spans="6:26" s="145" customFormat="1" ht="22.5" outlineLevel="3">
      <c r="F81" s="146"/>
      <c r="G81" s="147"/>
      <c r="H81" s="147"/>
      <c r="I81" s="147"/>
      <c r="J81" s="561" t="s">
        <v>248</v>
      </c>
      <c r="K81" s="147"/>
      <c r="L81" s="149">
        <v>1.8937967999999999E-2</v>
      </c>
      <c r="M81" s="150"/>
      <c r="N81" s="151"/>
      <c r="O81" s="150"/>
      <c r="P81" s="152"/>
      <c r="Q81" s="153"/>
      <c r="R81" s="150"/>
      <c r="S81" s="150"/>
      <c r="T81" s="150"/>
      <c r="U81" s="154" t="s">
        <v>155</v>
      </c>
      <c r="V81" s="150"/>
      <c r="W81" s="150"/>
      <c r="X81" s="148"/>
      <c r="Y81" s="147"/>
      <c r="Z81" s="147"/>
    </row>
    <row r="82" spans="6:26" s="145" customFormat="1" ht="22.5" outlineLevel="3">
      <c r="F82" s="146"/>
      <c r="G82" s="147"/>
      <c r="H82" s="147"/>
      <c r="I82" s="147"/>
      <c r="J82" s="561" t="s">
        <v>249</v>
      </c>
      <c r="K82" s="147"/>
      <c r="L82" s="149">
        <v>1.2174408000000001E-2</v>
      </c>
      <c r="M82" s="150"/>
      <c r="N82" s="151"/>
      <c r="O82" s="150"/>
      <c r="P82" s="152"/>
      <c r="Q82" s="153"/>
      <c r="R82" s="150"/>
      <c r="S82" s="150"/>
      <c r="T82" s="150"/>
      <c r="U82" s="154" t="s">
        <v>155</v>
      </c>
      <c r="V82" s="150"/>
      <c r="W82" s="150"/>
      <c r="X82" s="148"/>
      <c r="Y82" s="147"/>
      <c r="Z82" s="147"/>
    </row>
    <row r="83" spans="6:26" s="145" customFormat="1" ht="22.5" outlineLevel="3">
      <c r="F83" s="146"/>
      <c r="G83" s="147"/>
      <c r="H83" s="147"/>
      <c r="I83" s="147"/>
      <c r="J83" s="561" t="s">
        <v>250</v>
      </c>
      <c r="K83" s="147"/>
      <c r="L83" s="149">
        <v>9.919888E-3</v>
      </c>
      <c r="M83" s="150"/>
      <c r="N83" s="151"/>
      <c r="O83" s="150"/>
      <c r="P83" s="152"/>
      <c r="Q83" s="153"/>
      <c r="R83" s="150"/>
      <c r="S83" s="150"/>
      <c r="T83" s="150"/>
      <c r="U83" s="154" t="s">
        <v>155</v>
      </c>
      <c r="V83" s="150"/>
      <c r="W83" s="150"/>
      <c r="X83" s="148"/>
      <c r="Y83" s="147"/>
      <c r="Z83" s="147"/>
    </row>
    <row r="84" spans="6:26" s="145" customFormat="1" ht="22.5" outlineLevel="3">
      <c r="F84" s="146"/>
      <c r="G84" s="147"/>
      <c r="H84" s="147"/>
      <c r="I84" s="147"/>
      <c r="J84" s="561" t="s">
        <v>251</v>
      </c>
      <c r="K84" s="147"/>
      <c r="L84" s="149">
        <v>9.5258808000000031E-4</v>
      </c>
      <c r="M84" s="150"/>
      <c r="N84" s="151"/>
      <c r="O84" s="150"/>
      <c r="P84" s="152"/>
      <c r="Q84" s="153"/>
      <c r="R84" s="150"/>
      <c r="S84" s="150"/>
      <c r="T84" s="150"/>
      <c r="U84" s="154" t="s">
        <v>155</v>
      </c>
      <c r="V84" s="150"/>
      <c r="W84" s="150"/>
      <c r="X84" s="148"/>
      <c r="Y84" s="147"/>
      <c r="Z84" s="147"/>
    </row>
    <row r="85" spans="6:26" s="145" customFormat="1" ht="11.25" outlineLevel="3">
      <c r="F85" s="146"/>
      <c r="G85" s="147"/>
      <c r="H85" s="147"/>
      <c r="I85" s="147"/>
      <c r="J85" s="561" t="s">
        <v>252</v>
      </c>
      <c r="K85" s="147"/>
      <c r="L85" s="149">
        <v>0.64448638008000003</v>
      </c>
      <c r="M85" s="150"/>
      <c r="N85" s="151"/>
      <c r="O85" s="150"/>
      <c r="P85" s="152"/>
      <c r="Q85" s="153"/>
      <c r="R85" s="150"/>
      <c r="S85" s="150"/>
      <c r="T85" s="150"/>
      <c r="U85" s="154" t="s">
        <v>155</v>
      </c>
      <c r="V85" s="150"/>
      <c r="W85" s="150"/>
      <c r="X85" s="148"/>
      <c r="Y85" s="147"/>
      <c r="Z85" s="147"/>
    </row>
    <row r="86" spans="6:26" s="145" customFormat="1" ht="11.25" outlineLevel="3">
      <c r="F86" s="146"/>
      <c r="G86" s="147"/>
      <c r="H86" s="147"/>
      <c r="I86" s="147"/>
      <c r="J86" s="561" t="s">
        <v>253</v>
      </c>
      <c r="K86" s="147"/>
      <c r="L86" s="149">
        <v>3.2832E-3</v>
      </c>
      <c r="M86" s="150"/>
      <c r="N86" s="151"/>
      <c r="O86" s="150"/>
      <c r="P86" s="152"/>
      <c r="Q86" s="153"/>
      <c r="R86" s="150"/>
      <c r="S86" s="150"/>
      <c r="T86" s="150"/>
      <c r="U86" s="154" t="s">
        <v>155</v>
      </c>
      <c r="V86" s="150"/>
      <c r="W86" s="150"/>
      <c r="X86" s="148"/>
      <c r="Y86" s="147"/>
      <c r="Z86" s="147"/>
    </row>
    <row r="87" spans="6:26" s="145" customFormat="1" ht="22.5" outlineLevel="3">
      <c r="F87" s="146"/>
      <c r="G87" s="147"/>
      <c r="H87" s="147"/>
      <c r="I87" s="147"/>
      <c r="J87" s="561" t="s">
        <v>254</v>
      </c>
      <c r="K87" s="147"/>
      <c r="L87" s="149">
        <v>1.9555200000000001E-3</v>
      </c>
      <c r="M87" s="150"/>
      <c r="N87" s="151"/>
      <c r="O87" s="150"/>
      <c r="P87" s="152"/>
      <c r="Q87" s="153"/>
      <c r="R87" s="150"/>
      <c r="S87" s="150"/>
      <c r="T87" s="150"/>
      <c r="U87" s="154" t="s">
        <v>155</v>
      </c>
      <c r="V87" s="150"/>
      <c r="W87" s="150"/>
      <c r="X87" s="148"/>
      <c r="Y87" s="147"/>
      <c r="Z87" s="147"/>
    </row>
    <row r="88" spans="6:26" s="145" customFormat="1" ht="22.5" outlineLevel="3">
      <c r="F88" s="146"/>
      <c r="G88" s="147"/>
      <c r="H88" s="147"/>
      <c r="I88" s="147"/>
      <c r="J88" s="561" t="s">
        <v>255</v>
      </c>
      <c r="K88" s="147"/>
      <c r="L88" s="149">
        <v>1.6493101200000002E-2</v>
      </c>
      <c r="M88" s="150"/>
      <c r="N88" s="151"/>
      <c r="O88" s="150"/>
      <c r="P88" s="152"/>
      <c r="Q88" s="153"/>
      <c r="R88" s="150"/>
      <c r="S88" s="150"/>
      <c r="T88" s="150"/>
      <c r="U88" s="154" t="s">
        <v>155</v>
      </c>
      <c r="V88" s="150"/>
      <c r="W88" s="150"/>
      <c r="X88" s="148"/>
      <c r="Y88" s="147"/>
      <c r="Z88" s="147"/>
    </row>
    <row r="89" spans="6:26" s="145" customFormat="1" ht="22.5" outlineLevel="3">
      <c r="F89" s="146"/>
      <c r="G89" s="147"/>
      <c r="H89" s="147"/>
      <c r="I89" s="147"/>
      <c r="J89" s="561" t="s">
        <v>256</v>
      </c>
      <c r="K89" s="147"/>
      <c r="L89" s="149">
        <v>4.6753344000000007E-3</v>
      </c>
      <c r="M89" s="150"/>
      <c r="N89" s="151"/>
      <c r="O89" s="150"/>
      <c r="P89" s="152"/>
      <c r="Q89" s="153"/>
      <c r="R89" s="150"/>
      <c r="S89" s="150"/>
      <c r="T89" s="150"/>
      <c r="U89" s="154" t="s">
        <v>155</v>
      </c>
      <c r="V89" s="150"/>
      <c r="W89" s="150"/>
      <c r="X89" s="148"/>
      <c r="Y89" s="147"/>
      <c r="Z89" s="147"/>
    </row>
    <row r="90" spans="6:26" s="145" customFormat="1" ht="22.5" outlineLevel="3">
      <c r="F90" s="146"/>
      <c r="G90" s="147"/>
      <c r="H90" s="147"/>
      <c r="I90" s="147"/>
      <c r="J90" s="561" t="s">
        <v>257</v>
      </c>
      <c r="K90" s="147"/>
      <c r="L90" s="149">
        <v>4.0988304000000014E-3</v>
      </c>
      <c r="M90" s="150"/>
      <c r="N90" s="151"/>
      <c r="O90" s="150"/>
      <c r="P90" s="152"/>
      <c r="Q90" s="153"/>
      <c r="R90" s="150"/>
      <c r="S90" s="150"/>
      <c r="T90" s="150"/>
      <c r="U90" s="154" t="s">
        <v>155</v>
      </c>
      <c r="V90" s="150"/>
      <c r="W90" s="150"/>
      <c r="X90" s="148"/>
      <c r="Y90" s="147"/>
      <c r="Z90" s="147"/>
    </row>
    <row r="91" spans="6:26" s="145" customFormat="1" ht="22.5" outlineLevel="3">
      <c r="F91" s="146"/>
      <c r="G91" s="147"/>
      <c r="H91" s="147"/>
      <c r="I91" s="147"/>
      <c r="J91" s="561" t="s">
        <v>258</v>
      </c>
      <c r="K91" s="147"/>
      <c r="L91" s="149">
        <v>2.5942680000000003E-3</v>
      </c>
      <c r="M91" s="150"/>
      <c r="N91" s="151"/>
      <c r="O91" s="150"/>
      <c r="P91" s="152"/>
      <c r="Q91" s="153"/>
      <c r="R91" s="150"/>
      <c r="S91" s="150"/>
      <c r="T91" s="150"/>
      <c r="U91" s="154" t="s">
        <v>155</v>
      </c>
      <c r="V91" s="150"/>
      <c r="W91" s="150"/>
      <c r="X91" s="148"/>
      <c r="Y91" s="147"/>
      <c r="Z91" s="147"/>
    </row>
    <row r="92" spans="6:26" s="145" customFormat="1" ht="22.5" outlineLevel="3">
      <c r="F92" s="146"/>
      <c r="G92" s="147"/>
      <c r="H92" s="147"/>
      <c r="I92" s="147"/>
      <c r="J92" s="561" t="s">
        <v>259</v>
      </c>
      <c r="K92" s="147"/>
      <c r="L92" s="149">
        <v>3.1283819999999999E-3</v>
      </c>
      <c r="M92" s="150"/>
      <c r="N92" s="151"/>
      <c r="O92" s="150"/>
      <c r="P92" s="152"/>
      <c r="Q92" s="153"/>
      <c r="R92" s="150"/>
      <c r="S92" s="150"/>
      <c r="T92" s="150"/>
      <c r="U92" s="154" t="s">
        <v>155</v>
      </c>
      <c r="V92" s="150"/>
      <c r="W92" s="150"/>
      <c r="X92" s="148"/>
      <c r="Y92" s="147"/>
      <c r="Z92" s="147"/>
    </row>
    <row r="93" spans="6:26" s="145" customFormat="1" ht="11.25" outlineLevel="3">
      <c r="F93" s="146"/>
      <c r="G93" s="147"/>
      <c r="H93" s="147"/>
      <c r="I93" s="147"/>
      <c r="J93" s="561" t="s">
        <v>260</v>
      </c>
      <c r="K93" s="147"/>
      <c r="L93" s="149">
        <v>3.6228636000000008E-2</v>
      </c>
      <c r="M93" s="150"/>
      <c r="N93" s="151"/>
      <c r="O93" s="150"/>
      <c r="P93" s="152"/>
      <c r="Q93" s="153"/>
      <c r="R93" s="150"/>
      <c r="S93" s="150"/>
      <c r="T93" s="150"/>
      <c r="U93" s="154" t="s">
        <v>155</v>
      </c>
      <c r="V93" s="150"/>
      <c r="W93" s="150"/>
      <c r="X93" s="148"/>
      <c r="Y93" s="147"/>
      <c r="Z93" s="147"/>
    </row>
    <row r="94" spans="6:26" s="126" customFormat="1" ht="24" outlineLevel="2">
      <c r="F94" s="550">
        <v>8</v>
      </c>
      <c r="G94" s="551" t="s">
        <v>162</v>
      </c>
      <c r="H94" s="552" t="s">
        <v>261</v>
      </c>
      <c r="I94" s="552"/>
      <c r="J94" s="553" t="s">
        <v>262</v>
      </c>
      <c r="K94" s="551" t="s">
        <v>49</v>
      </c>
      <c r="L94" s="554">
        <v>17.399999999999999</v>
      </c>
      <c r="M94" s="555">
        <v>0</v>
      </c>
      <c r="N94" s="554">
        <f>L94*(1+M94/100)</f>
        <v>17.399999999999999</v>
      </c>
      <c r="O94" s="555"/>
      <c r="P94" s="556">
        <f>N94*O94</f>
        <v>0</v>
      </c>
      <c r="Q94" s="557">
        <v>2.7999999999999998E-4</v>
      </c>
      <c r="R94" s="558">
        <f>N94*Q94</f>
        <v>4.8719999999999996E-3</v>
      </c>
      <c r="S94" s="557"/>
      <c r="T94" s="558">
        <f>N94*S94</f>
        <v>0</v>
      </c>
      <c r="U94" s="556">
        <v>21</v>
      </c>
      <c r="V94" s="556">
        <f>P94*(U94/100)</f>
        <v>0</v>
      </c>
      <c r="W94" s="556">
        <f>P94+V94</f>
        <v>0</v>
      </c>
      <c r="X94" s="559"/>
      <c r="Y94" s="552" t="s">
        <v>165</v>
      </c>
      <c r="Z94" s="552" t="s">
        <v>60</v>
      </c>
    </row>
    <row r="95" spans="6:26" s="145" customFormat="1" ht="11.25" outlineLevel="3">
      <c r="F95" s="146"/>
      <c r="G95" s="147"/>
      <c r="H95" s="147"/>
      <c r="I95" s="147"/>
      <c r="J95" s="561" t="s">
        <v>263</v>
      </c>
      <c r="K95" s="147"/>
      <c r="L95" s="149">
        <v>14.4</v>
      </c>
      <c r="M95" s="150"/>
      <c r="N95" s="151"/>
      <c r="O95" s="150"/>
      <c r="P95" s="152"/>
      <c r="Q95" s="153"/>
      <c r="R95" s="150"/>
      <c r="S95" s="150"/>
      <c r="T95" s="150"/>
      <c r="U95" s="154" t="s">
        <v>155</v>
      </c>
      <c r="V95" s="150"/>
      <c r="W95" s="150"/>
      <c r="X95" s="148"/>
      <c r="Y95" s="147"/>
      <c r="Z95" s="147"/>
    </row>
    <row r="96" spans="6:26" s="145" customFormat="1" ht="22.5" outlineLevel="3">
      <c r="F96" s="146"/>
      <c r="G96" s="147"/>
      <c r="H96" s="147"/>
      <c r="I96" s="147"/>
      <c r="J96" s="561" t="s">
        <v>264</v>
      </c>
      <c r="K96" s="147"/>
      <c r="L96" s="149">
        <v>3</v>
      </c>
      <c r="M96" s="150"/>
      <c r="N96" s="151"/>
      <c r="O96" s="150"/>
      <c r="P96" s="152"/>
      <c r="Q96" s="153"/>
      <c r="R96" s="150"/>
      <c r="S96" s="150"/>
      <c r="T96" s="150"/>
      <c r="U96" s="154" t="s">
        <v>155</v>
      </c>
      <c r="V96" s="150"/>
      <c r="W96" s="150"/>
      <c r="X96" s="148"/>
      <c r="Y96" s="147"/>
      <c r="Z96" s="147"/>
    </row>
    <row r="97" spans="6:26" s="126" customFormat="1" ht="24" outlineLevel="2">
      <c r="F97" s="550">
        <v>9</v>
      </c>
      <c r="G97" s="551" t="s">
        <v>162</v>
      </c>
      <c r="H97" s="552" t="s">
        <v>265</v>
      </c>
      <c r="I97" s="552"/>
      <c r="J97" s="553" t="s">
        <v>266</v>
      </c>
      <c r="K97" s="551" t="s">
        <v>49</v>
      </c>
      <c r="L97" s="554">
        <v>3.6</v>
      </c>
      <c r="M97" s="555">
        <v>0</v>
      </c>
      <c r="N97" s="554">
        <f>L97*(1+M97/100)</f>
        <v>3.6</v>
      </c>
      <c r="O97" s="555"/>
      <c r="P97" s="556">
        <f>N97*O97</f>
        <v>0</v>
      </c>
      <c r="Q97" s="557">
        <v>4.2000000000000002E-4</v>
      </c>
      <c r="R97" s="558">
        <f>N97*Q97</f>
        <v>1.5120000000000001E-3</v>
      </c>
      <c r="S97" s="557"/>
      <c r="T97" s="558">
        <f>N97*S97</f>
        <v>0</v>
      </c>
      <c r="U97" s="556">
        <v>21</v>
      </c>
      <c r="V97" s="556">
        <f>P97*(U97/100)</f>
        <v>0</v>
      </c>
      <c r="W97" s="556">
        <f>P97+V97</f>
        <v>0</v>
      </c>
      <c r="X97" s="559"/>
      <c r="Y97" s="552" t="s">
        <v>165</v>
      </c>
      <c r="Z97" s="552" t="s">
        <v>60</v>
      </c>
    </row>
    <row r="98" spans="6:26" s="145" customFormat="1" ht="11.25" outlineLevel="3">
      <c r="F98" s="146"/>
      <c r="G98" s="147"/>
      <c r="H98" s="147"/>
      <c r="I98" s="147"/>
      <c r="J98" s="561" t="s">
        <v>267</v>
      </c>
      <c r="K98" s="147"/>
      <c r="L98" s="149">
        <v>3.6</v>
      </c>
      <c r="M98" s="150"/>
      <c r="N98" s="151"/>
      <c r="O98" s="150"/>
      <c r="P98" s="152"/>
      <c r="Q98" s="153"/>
      <c r="R98" s="150"/>
      <c r="S98" s="150"/>
      <c r="T98" s="150"/>
      <c r="U98" s="154" t="s">
        <v>155</v>
      </c>
      <c r="V98" s="150"/>
      <c r="W98" s="150"/>
      <c r="X98" s="148"/>
      <c r="Y98" s="147"/>
      <c r="Z98" s="147"/>
    </row>
    <row r="99" spans="6:26" s="126" customFormat="1" ht="12" outlineLevel="2">
      <c r="F99" s="550">
        <v>10</v>
      </c>
      <c r="G99" s="551" t="s">
        <v>176</v>
      </c>
      <c r="H99" s="552" t="s">
        <v>268</v>
      </c>
      <c r="I99" s="552"/>
      <c r="J99" s="553" t="s">
        <v>269</v>
      </c>
      <c r="K99" s="551" t="s">
        <v>49</v>
      </c>
      <c r="L99" s="554">
        <v>21</v>
      </c>
      <c r="M99" s="555"/>
      <c r="N99" s="554">
        <f>L99*(1+M99/100)</f>
        <v>21</v>
      </c>
      <c r="O99" s="555"/>
      <c r="P99" s="556">
        <f>N99*O99</f>
        <v>0</v>
      </c>
      <c r="Q99" s="557">
        <v>3.7100000000000002E-4</v>
      </c>
      <c r="R99" s="558">
        <f>N99*Q99</f>
        <v>7.7910000000000002E-3</v>
      </c>
      <c r="S99" s="557"/>
      <c r="T99" s="558">
        <f>N99*S99</f>
        <v>0</v>
      </c>
      <c r="U99" s="556">
        <v>21</v>
      </c>
      <c r="V99" s="556">
        <f>P99*(U99/100)</f>
        <v>0</v>
      </c>
      <c r="W99" s="556">
        <f>P99+V99</f>
        <v>0</v>
      </c>
      <c r="X99" s="559"/>
      <c r="Y99" s="552" t="s">
        <v>165</v>
      </c>
      <c r="Z99" s="552" t="s">
        <v>60</v>
      </c>
    </row>
    <row r="100" spans="6:26" s="145" customFormat="1" ht="11.25" outlineLevel="3">
      <c r="F100" s="146"/>
      <c r="G100" s="147"/>
      <c r="H100" s="147"/>
      <c r="I100" s="147"/>
      <c r="J100" s="561" t="s">
        <v>270</v>
      </c>
      <c r="K100" s="147"/>
      <c r="L100" s="149">
        <v>18</v>
      </c>
      <c r="M100" s="150"/>
      <c r="N100" s="151"/>
      <c r="O100" s="150"/>
      <c r="P100" s="152"/>
      <c r="Q100" s="153"/>
      <c r="R100" s="150"/>
      <c r="S100" s="150"/>
      <c r="T100" s="150"/>
      <c r="U100" s="154" t="s">
        <v>155</v>
      </c>
      <c r="V100" s="150"/>
      <c r="W100" s="150"/>
      <c r="X100" s="148"/>
      <c r="Y100" s="147"/>
      <c r="Z100" s="147"/>
    </row>
    <row r="101" spans="6:26" s="145" customFormat="1" ht="11.25" outlineLevel="3">
      <c r="F101" s="146"/>
      <c r="G101" s="147"/>
      <c r="H101" s="147"/>
      <c r="I101" s="147"/>
      <c r="J101" s="561" t="s">
        <v>271</v>
      </c>
      <c r="K101" s="147"/>
      <c r="L101" s="149">
        <v>3</v>
      </c>
      <c r="M101" s="150"/>
      <c r="N101" s="151"/>
      <c r="O101" s="150"/>
      <c r="P101" s="152"/>
      <c r="Q101" s="153"/>
      <c r="R101" s="150"/>
      <c r="S101" s="150"/>
      <c r="T101" s="150"/>
      <c r="U101" s="154" t="s">
        <v>155</v>
      </c>
      <c r="V101" s="150"/>
      <c r="W101" s="150"/>
      <c r="X101" s="148"/>
      <c r="Y101" s="147"/>
      <c r="Z101" s="147"/>
    </row>
    <row r="102" spans="6:26" s="126" customFormat="1" ht="24" outlineLevel="2">
      <c r="F102" s="550">
        <v>14</v>
      </c>
      <c r="G102" s="551" t="s">
        <v>162</v>
      </c>
      <c r="H102" s="552" t="s">
        <v>284</v>
      </c>
      <c r="I102" s="552"/>
      <c r="J102" s="553" t="s">
        <v>285</v>
      </c>
      <c r="K102" s="551" t="s">
        <v>49</v>
      </c>
      <c r="L102" s="554">
        <v>12.8</v>
      </c>
      <c r="M102" s="555">
        <v>0</v>
      </c>
      <c r="N102" s="554">
        <f>L102*(1+M102/100)</f>
        <v>12.8</v>
      </c>
      <c r="O102" s="555"/>
      <c r="P102" s="556">
        <f>N102*O102</f>
        <v>0</v>
      </c>
      <c r="Q102" s="557">
        <v>4.6999999999999999E-4</v>
      </c>
      <c r="R102" s="558">
        <f>N102*Q102</f>
        <v>6.0160000000000005E-3</v>
      </c>
      <c r="S102" s="557"/>
      <c r="T102" s="558">
        <f>N102*S102</f>
        <v>0</v>
      </c>
      <c r="U102" s="556">
        <v>21</v>
      </c>
      <c r="V102" s="556">
        <f>P102*(U102/100)</f>
        <v>0</v>
      </c>
      <c r="W102" s="556">
        <f>P102+V102</f>
        <v>0</v>
      </c>
      <c r="X102" s="559"/>
      <c r="Y102" s="552" t="s">
        <v>165</v>
      </c>
      <c r="Z102" s="552" t="s">
        <v>60</v>
      </c>
    </row>
    <row r="103" spans="6:26" s="145" customFormat="1" ht="11.25" outlineLevel="3">
      <c r="F103" s="146"/>
      <c r="G103" s="147"/>
      <c r="H103" s="147"/>
      <c r="I103" s="147"/>
      <c r="J103" s="561" t="s">
        <v>286</v>
      </c>
      <c r="K103" s="147"/>
      <c r="L103" s="149">
        <v>12.8</v>
      </c>
      <c r="M103" s="150"/>
      <c r="N103" s="151"/>
      <c r="O103" s="150"/>
      <c r="P103" s="152"/>
      <c r="Q103" s="153"/>
      <c r="R103" s="150"/>
      <c r="S103" s="150"/>
      <c r="T103" s="150"/>
      <c r="U103" s="154" t="s">
        <v>155</v>
      </c>
      <c r="V103" s="150"/>
      <c r="W103" s="150"/>
      <c r="X103" s="148"/>
      <c r="Y103" s="147"/>
      <c r="Z103" s="147"/>
    </row>
    <row r="104" spans="6:26" s="126" customFormat="1" ht="24" outlineLevel="2">
      <c r="F104" s="550">
        <v>15</v>
      </c>
      <c r="G104" s="551" t="s">
        <v>162</v>
      </c>
      <c r="H104" s="552" t="s">
        <v>287</v>
      </c>
      <c r="I104" s="552"/>
      <c r="J104" s="553" t="s">
        <v>288</v>
      </c>
      <c r="K104" s="551" t="s">
        <v>49</v>
      </c>
      <c r="L104" s="554">
        <v>3.2</v>
      </c>
      <c r="M104" s="555">
        <v>0</v>
      </c>
      <c r="N104" s="554">
        <f>L104*(1+M104/100)</f>
        <v>3.2</v>
      </c>
      <c r="O104" s="555"/>
      <c r="P104" s="556">
        <f>N104*O104</f>
        <v>0</v>
      </c>
      <c r="Q104" s="557">
        <v>6.9999999999999999E-4</v>
      </c>
      <c r="R104" s="558">
        <f>N104*Q104</f>
        <v>2.2400000000000002E-3</v>
      </c>
      <c r="S104" s="557"/>
      <c r="T104" s="558">
        <f>N104*S104</f>
        <v>0</v>
      </c>
      <c r="U104" s="556">
        <v>21</v>
      </c>
      <c r="V104" s="556">
        <f>P104*(U104/100)</f>
        <v>0</v>
      </c>
      <c r="W104" s="556">
        <f>P104+V104</f>
        <v>0</v>
      </c>
      <c r="X104" s="559"/>
      <c r="Y104" s="552" t="s">
        <v>165</v>
      </c>
      <c r="Z104" s="552" t="s">
        <v>60</v>
      </c>
    </row>
    <row r="105" spans="6:26" s="145" customFormat="1" ht="11.25" outlineLevel="3">
      <c r="F105" s="146"/>
      <c r="G105" s="147"/>
      <c r="H105" s="147"/>
      <c r="I105" s="147"/>
      <c r="J105" s="561" t="s">
        <v>289</v>
      </c>
      <c r="K105" s="147"/>
      <c r="L105" s="149">
        <v>3.2</v>
      </c>
      <c r="M105" s="150"/>
      <c r="N105" s="151"/>
      <c r="O105" s="150"/>
      <c r="P105" s="152"/>
      <c r="Q105" s="153"/>
      <c r="R105" s="150"/>
      <c r="S105" s="150"/>
      <c r="T105" s="150"/>
      <c r="U105" s="154" t="s">
        <v>155</v>
      </c>
      <c r="V105" s="150"/>
      <c r="W105" s="150"/>
      <c r="X105" s="148"/>
      <c r="Y105" s="147"/>
      <c r="Z105" s="147"/>
    </row>
    <row r="106" spans="6:26" s="126" customFormat="1" ht="12" outlineLevel="2">
      <c r="F106" s="550">
        <v>16</v>
      </c>
      <c r="G106" s="551" t="s">
        <v>176</v>
      </c>
      <c r="H106" s="552" t="s">
        <v>290</v>
      </c>
      <c r="I106" s="552"/>
      <c r="J106" s="553" t="s">
        <v>291</v>
      </c>
      <c r="K106" s="551" t="s">
        <v>49</v>
      </c>
      <c r="L106" s="554">
        <v>16</v>
      </c>
      <c r="M106" s="555">
        <v>10</v>
      </c>
      <c r="N106" s="554">
        <f>L106*(1+M106/100)</f>
        <v>17.600000000000001</v>
      </c>
      <c r="O106" s="555"/>
      <c r="P106" s="556">
        <f>N106*O106</f>
        <v>0</v>
      </c>
      <c r="Q106" s="557">
        <v>1.5120000000000001E-3</v>
      </c>
      <c r="R106" s="558">
        <f>N106*Q106</f>
        <v>2.6611200000000005E-2</v>
      </c>
      <c r="S106" s="557"/>
      <c r="T106" s="558">
        <f>N106*S106</f>
        <v>0</v>
      </c>
      <c r="U106" s="556">
        <v>21</v>
      </c>
      <c r="V106" s="556">
        <f>P106*(U106/100)</f>
        <v>0</v>
      </c>
      <c r="W106" s="556">
        <f>P106+V106</f>
        <v>0</v>
      </c>
      <c r="X106" s="559"/>
      <c r="Y106" s="552" t="s">
        <v>165</v>
      </c>
      <c r="Z106" s="552" t="s">
        <v>60</v>
      </c>
    </row>
    <row r="107" spans="6:26" s="145" customFormat="1" ht="11.25" outlineLevel="3">
      <c r="F107" s="146"/>
      <c r="G107" s="147"/>
      <c r="H107" s="147"/>
      <c r="I107" s="147"/>
      <c r="J107" s="561" t="s">
        <v>292</v>
      </c>
      <c r="K107" s="147"/>
      <c r="L107" s="149">
        <v>16</v>
      </c>
      <c r="M107" s="150"/>
      <c r="N107" s="151"/>
      <c r="O107" s="150"/>
      <c r="P107" s="152"/>
      <c r="Q107" s="153"/>
      <c r="R107" s="150"/>
      <c r="S107" s="150"/>
      <c r="T107" s="150"/>
      <c r="U107" s="154" t="s">
        <v>155</v>
      </c>
      <c r="V107" s="150"/>
      <c r="W107" s="150"/>
      <c r="X107" s="148"/>
      <c r="Y107" s="147"/>
      <c r="Z107" s="147"/>
    </row>
    <row r="108" spans="6:26" s="126" customFormat="1" ht="12" outlineLevel="2">
      <c r="F108" s="550">
        <v>17</v>
      </c>
      <c r="G108" s="551" t="s">
        <v>162</v>
      </c>
      <c r="H108" s="552" t="s">
        <v>293</v>
      </c>
      <c r="I108" s="552"/>
      <c r="J108" s="553" t="s">
        <v>294</v>
      </c>
      <c r="K108" s="551" t="s">
        <v>45</v>
      </c>
      <c r="L108" s="554">
        <v>9.1999999999999993</v>
      </c>
      <c r="M108" s="555">
        <v>0</v>
      </c>
      <c r="N108" s="554">
        <f>L108*(1+M108/100)</f>
        <v>9.1999999999999993</v>
      </c>
      <c r="O108" s="555"/>
      <c r="P108" s="556">
        <f>N108*O108</f>
        <v>0</v>
      </c>
      <c r="Q108" s="557">
        <v>3.5E-4</v>
      </c>
      <c r="R108" s="558">
        <f>N108*Q108</f>
        <v>3.2199999999999998E-3</v>
      </c>
      <c r="S108" s="557"/>
      <c r="T108" s="558">
        <f>N108*S108</f>
        <v>0</v>
      </c>
      <c r="U108" s="556">
        <v>21</v>
      </c>
      <c r="V108" s="556">
        <f>P108*(U108/100)</f>
        <v>0</v>
      </c>
      <c r="W108" s="556">
        <f>P108+V108</f>
        <v>0</v>
      </c>
      <c r="X108" s="559"/>
      <c r="Y108" s="552" t="s">
        <v>165</v>
      </c>
      <c r="Z108" s="552" t="s">
        <v>60</v>
      </c>
    </row>
    <row r="109" spans="6:26" s="145" customFormat="1" ht="11.25" outlineLevel="3">
      <c r="F109" s="146"/>
      <c r="G109" s="147"/>
      <c r="H109" s="147"/>
      <c r="I109" s="147"/>
      <c r="J109" s="561" t="s">
        <v>295</v>
      </c>
      <c r="K109" s="147"/>
      <c r="L109" s="149">
        <v>6</v>
      </c>
      <c r="M109" s="150"/>
      <c r="N109" s="151"/>
      <c r="O109" s="150"/>
      <c r="P109" s="152"/>
      <c r="Q109" s="153"/>
      <c r="R109" s="150"/>
      <c r="S109" s="150"/>
      <c r="T109" s="150"/>
      <c r="U109" s="154" t="s">
        <v>155</v>
      </c>
      <c r="V109" s="150"/>
      <c r="W109" s="150"/>
      <c r="X109" s="148"/>
      <c r="Y109" s="147"/>
      <c r="Z109" s="147"/>
    </row>
    <row r="110" spans="6:26" s="145" customFormat="1" ht="11.25" outlineLevel="3">
      <c r="F110" s="146"/>
      <c r="G110" s="147"/>
      <c r="H110" s="147"/>
      <c r="I110" s="147"/>
      <c r="J110" s="561" t="s">
        <v>296</v>
      </c>
      <c r="K110" s="147"/>
      <c r="L110" s="149">
        <v>3.2</v>
      </c>
      <c r="M110" s="150"/>
      <c r="N110" s="151"/>
      <c r="O110" s="150"/>
      <c r="P110" s="152"/>
      <c r="Q110" s="153"/>
      <c r="R110" s="150"/>
      <c r="S110" s="150"/>
      <c r="T110" s="150"/>
      <c r="U110" s="154" t="s">
        <v>155</v>
      </c>
      <c r="V110" s="150"/>
      <c r="W110" s="150"/>
      <c r="X110" s="148"/>
      <c r="Y110" s="147"/>
      <c r="Z110" s="147"/>
    </row>
    <row r="111" spans="6:26" s="126" customFormat="1" ht="12" outlineLevel="2">
      <c r="F111" s="550">
        <v>18</v>
      </c>
      <c r="G111" s="551" t="s">
        <v>176</v>
      </c>
      <c r="H111" s="552" t="s">
        <v>297</v>
      </c>
      <c r="I111" s="552"/>
      <c r="J111" s="553" t="s">
        <v>298</v>
      </c>
      <c r="K111" s="551" t="s">
        <v>45</v>
      </c>
      <c r="L111" s="554">
        <v>9.0921934200000027</v>
      </c>
      <c r="M111" s="555">
        <v>15</v>
      </c>
      <c r="N111" s="554">
        <f>L111*(1+M111/100)</f>
        <v>10.456022433000003</v>
      </c>
      <c r="O111" s="555"/>
      <c r="P111" s="556">
        <f>N111*O111</f>
        <v>0</v>
      </c>
      <c r="Q111" s="557">
        <v>0.01</v>
      </c>
      <c r="R111" s="558">
        <f>N111*Q111</f>
        <v>0.10456022433000003</v>
      </c>
      <c r="S111" s="557"/>
      <c r="T111" s="558">
        <f>N111*S111</f>
        <v>0</v>
      </c>
      <c r="U111" s="556">
        <v>21</v>
      </c>
      <c r="V111" s="556">
        <f>P111*(U111/100)</f>
        <v>0</v>
      </c>
      <c r="W111" s="556">
        <f>P111+V111</f>
        <v>0</v>
      </c>
      <c r="X111" s="559"/>
      <c r="Y111" s="552" t="s">
        <v>165</v>
      </c>
      <c r="Z111" s="552" t="s">
        <v>60</v>
      </c>
    </row>
    <row r="112" spans="6:26" s="145" customFormat="1" ht="22.5" outlineLevel="3">
      <c r="F112" s="146"/>
      <c r="G112" s="147"/>
      <c r="H112" s="147"/>
      <c r="I112" s="147"/>
      <c r="J112" s="561" t="s">
        <v>299</v>
      </c>
      <c r="K112" s="147"/>
      <c r="L112" s="149">
        <v>2.4014720000000005</v>
      </c>
      <c r="M112" s="150"/>
      <c r="N112" s="151"/>
      <c r="O112" s="150"/>
      <c r="P112" s="152"/>
      <c r="Q112" s="153"/>
      <c r="R112" s="150"/>
      <c r="S112" s="150"/>
      <c r="T112" s="150"/>
      <c r="U112" s="154" t="s">
        <v>155</v>
      </c>
      <c r="V112" s="150"/>
      <c r="W112" s="150"/>
      <c r="X112" s="148"/>
      <c r="Y112" s="147"/>
      <c r="Z112" s="147"/>
    </row>
    <row r="113" spans="6:26" s="145" customFormat="1" ht="22.5" outlineLevel="3">
      <c r="F113" s="146"/>
      <c r="G113" s="147"/>
      <c r="H113" s="147"/>
      <c r="I113" s="147"/>
      <c r="J113" s="561" t="s">
        <v>300</v>
      </c>
      <c r="K113" s="147"/>
      <c r="L113" s="149">
        <v>3.4062720000000009</v>
      </c>
      <c r="M113" s="150"/>
      <c r="N113" s="151"/>
      <c r="O113" s="150"/>
      <c r="P113" s="152"/>
      <c r="Q113" s="153"/>
      <c r="R113" s="150"/>
      <c r="S113" s="150"/>
      <c r="T113" s="150"/>
      <c r="U113" s="154" t="s">
        <v>155</v>
      </c>
      <c r="V113" s="150"/>
      <c r="W113" s="150"/>
      <c r="X113" s="148"/>
      <c r="Y113" s="147"/>
      <c r="Z113" s="147"/>
    </row>
    <row r="114" spans="6:26" s="145" customFormat="1" ht="11.25" outlineLevel="3">
      <c r="F114" s="146"/>
      <c r="G114" s="147"/>
      <c r="H114" s="147"/>
      <c r="I114" s="147"/>
      <c r="J114" s="561" t="s">
        <v>301</v>
      </c>
      <c r="K114" s="147"/>
      <c r="L114" s="149">
        <v>0.12133588000000003</v>
      </c>
      <c r="M114" s="150"/>
      <c r="N114" s="151"/>
      <c r="O114" s="150"/>
      <c r="P114" s="152"/>
      <c r="Q114" s="153"/>
      <c r="R114" s="150"/>
      <c r="S114" s="150"/>
      <c r="T114" s="150"/>
      <c r="U114" s="154" t="s">
        <v>155</v>
      </c>
      <c r="V114" s="150"/>
      <c r="W114" s="150"/>
      <c r="X114" s="148"/>
      <c r="Y114" s="147"/>
      <c r="Z114" s="147"/>
    </row>
    <row r="115" spans="6:26" s="145" customFormat="1" ht="11.25" outlineLevel="3">
      <c r="F115" s="146"/>
      <c r="G115" s="147"/>
      <c r="H115" s="147"/>
      <c r="I115" s="147"/>
      <c r="J115" s="561" t="s">
        <v>130</v>
      </c>
      <c r="K115" s="147"/>
      <c r="L115" s="149">
        <v>5.9290798800000015</v>
      </c>
      <c r="M115" s="150"/>
      <c r="N115" s="151"/>
      <c r="O115" s="150"/>
      <c r="P115" s="152"/>
      <c r="Q115" s="153"/>
      <c r="R115" s="150"/>
      <c r="S115" s="150"/>
      <c r="T115" s="150"/>
      <c r="U115" s="154" t="s">
        <v>155</v>
      </c>
      <c r="V115" s="150"/>
      <c r="W115" s="150"/>
      <c r="X115" s="148"/>
      <c r="Y115" s="147"/>
      <c r="Z115" s="147"/>
    </row>
    <row r="116" spans="6:26" s="145" customFormat="1" ht="11.25" outlineLevel="3">
      <c r="F116" s="146"/>
      <c r="G116" s="147"/>
      <c r="H116" s="147"/>
      <c r="I116" s="147"/>
      <c r="J116" s="561" t="s">
        <v>302</v>
      </c>
      <c r="K116" s="147"/>
      <c r="L116" s="149">
        <v>1.3021580000000001</v>
      </c>
      <c r="M116" s="150"/>
      <c r="N116" s="151"/>
      <c r="O116" s="150"/>
      <c r="P116" s="152"/>
      <c r="Q116" s="153"/>
      <c r="R116" s="150"/>
      <c r="S116" s="150"/>
      <c r="T116" s="150"/>
      <c r="U116" s="154" t="s">
        <v>155</v>
      </c>
      <c r="V116" s="150"/>
      <c r="W116" s="150"/>
      <c r="X116" s="148"/>
      <c r="Y116" s="147"/>
      <c r="Z116" s="147"/>
    </row>
    <row r="117" spans="6:26" s="145" customFormat="1" ht="11.25" outlineLevel="3">
      <c r="F117" s="146"/>
      <c r="G117" s="147"/>
      <c r="H117" s="147"/>
      <c r="I117" s="147"/>
      <c r="J117" s="561" t="s">
        <v>303</v>
      </c>
      <c r="K117" s="147"/>
      <c r="L117" s="149">
        <v>1.7103580000000005</v>
      </c>
      <c r="M117" s="150"/>
      <c r="N117" s="151"/>
      <c r="O117" s="150"/>
      <c r="P117" s="152"/>
      <c r="Q117" s="153"/>
      <c r="R117" s="150"/>
      <c r="S117" s="150"/>
      <c r="T117" s="150"/>
      <c r="U117" s="154" t="s">
        <v>155</v>
      </c>
      <c r="V117" s="150"/>
      <c r="W117" s="150"/>
      <c r="X117" s="148"/>
      <c r="Y117" s="147"/>
      <c r="Z117" s="147"/>
    </row>
    <row r="118" spans="6:26" s="145" customFormat="1" ht="11.25" outlineLevel="3">
      <c r="F118" s="146"/>
      <c r="G118" s="147"/>
      <c r="H118" s="147"/>
      <c r="I118" s="147"/>
      <c r="J118" s="561" t="s">
        <v>304</v>
      </c>
      <c r="K118" s="147"/>
      <c r="L118" s="149">
        <v>0.15059754</v>
      </c>
      <c r="M118" s="150"/>
      <c r="N118" s="151"/>
      <c r="O118" s="150"/>
      <c r="P118" s="152"/>
      <c r="Q118" s="153"/>
      <c r="R118" s="150"/>
      <c r="S118" s="150"/>
      <c r="T118" s="150"/>
      <c r="U118" s="154" t="s">
        <v>155</v>
      </c>
      <c r="V118" s="150"/>
      <c r="W118" s="150"/>
      <c r="X118" s="148"/>
      <c r="Y118" s="147"/>
      <c r="Z118" s="147"/>
    </row>
    <row r="119" spans="6:26" s="145" customFormat="1" ht="11.25" outlineLevel="3">
      <c r="F119" s="146"/>
      <c r="G119" s="147"/>
      <c r="H119" s="147"/>
      <c r="I119" s="147"/>
      <c r="J119" s="561" t="s">
        <v>130</v>
      </c>
      <c r="K119" s="147"/>
      <c r="L119" s="149">
        <v>3.1631135400000008</v>
      </c>
      <c r="M119" s="150"/>
      <c r="N119" s="151"/>
      <c r="O119" s="150"/>
      <c r="P119" s="152"/>
      <c r="Q119" s="153"/>
      <c r="R119" s="150"/>
      <c r="S119" s="150"/>
      <c r="T119" s="150"/>
      <c r="U119" s="154" t="s">
        <v>155</v>
      </c>
      <c r="V119" s="150"/>
      <c r="W119" s="150"/>
      <c r="X119" s="148"/>
      <c r="Y119" s="147"/>
      <c r="Z119" s="147"/>
    </row>
    <row r="120" spans="6:26" s="126" customFormat="1" ht="12" outlineLevel="2">
      <c r="F120" s="550">
        <v>19</v>
      </c>
      <c r="G120" s="551" t="s">
        <v>162</v>
      </c>
      <c r="H120" s="552" t="s">
        <v>64</v>
      </c>
      <c r="I120" s="552"/>
      <c r="J120" s="553" t="s">
        <v>305</v>
      </c>
      <c r="K120" s="551" t="s">
        <v>65</v>
      </c>
      <c r="L120" s="554">
        <v>1.77</v>
      </c>
      <c r="M120" s="555">
        <v>0</v>
      </c>
      <c r="N120" s="554">
        <f>L120*(1+M120/100)*0.9</f>
        <v>1.593</v>
      </c>
      <c r="O120" s="555"/>
      <c r="P120" s="556">
        <f>N120*O120</f>
        <v>0</v>
      </c>
      <c r="Q120" s="557"/>
      <c r="R120" s="558">
        <f>N120*Q120</f>
        <v>0</v>
      </c>
      <c r="S120" s="557"/>
      <c r="T120" s="558">
        <f>N120*S120</f>
        <v>0</v>
      </c>
      <c r="U120" s="556">
        <v>21</v>
      </c>
      <c r="V120" s="556">
        <f>P120*(U120/100)</f>
        <v>0</v>
      </c>
      <c r="W120" s="556">
        <f>P120+V120</f>
        <v>0</v>
      </c>
      <c r="X120" s="559"/>
      <c r="Y120" s="552" t="s">
        <v>165</v>
      </c>
      <c r="Z120" s="552" t="s">
        <v>60</v>
      </c>
    </row>
    <row r="121" spans="6:26" s="136" customFormat="1" ht="12.75" customHeight="1" outlineLevel="2">
      <c r="F121" s="137"/>
      <c r="G121" s="138"/>
      <c r="H121" s="138"/>
      <c r="I121" s="138"/>
      <c r="J121" s="139"/>
      <c r="K121" s="138"/>
      <c r="L121" s="140"/>
      <c r="M121" s="141"/>
      <c r="N121" s="140"/>
      <c r="O121" s="141"/>
      <c r="P121" s="142"/>
      <c r="Q121" s="143"/>
      <c r="R121" s="141"/>
      <c r="S121" s="141"/>
      <c r="T121" s="141"/>
      <c r="U121" s="144" t="s">
        <v>155</v>
      </c>
      <c r="V121" s="141"/>
      <c r="W121" s="141"/>
      <c r="X121" s="141"/>
      <c r="Y121" s="138"/>
      <c r="Z121" s="138"/>
    </row>
    <row r="122" spans="6:26" s="118" customFormat="1" ht="16.5" customHeight="1" outlineLevel="1">
      <c r="F122" s="119"/>
      <c r="G122" s="104"/>
      <c r="H122" s="120"/>
      <c r="I122" s="120"/>
      <c r="J122" s="120" t="s">
        <v>306</v>
      </c>
      <c r="K122" s="104"/>
      <c r="L122" s="121"/>
      <c r="M122" s="122"/>
      <c r="N122" s="121"/>
      <c r="O122" s="122"/>
      <c r="P122" s="87">
        <f>SUBTOTAL(9,P123:P125)</f>
        <v>0</v>
      </c>
      <c r="Q122" s="123"/>
      <c r="R122" s="88">
        <f>SUBTOTAL(9,R123:R125)</f>
        <v>8.7000000000000001E-4</v>
      </c>
      <c r="S122" s="122"/>
      <c r="T122" s="88">
        <f>SUBTOTAL(9,T123:T125)</f>
        <v>0</v>
      </c>
      <c r="U122" s="124" t="s">
        <v>155</v>
      </c>
      <c r="V122" s="87">
        <f>SUBTOTAL(9,V123:V125)</f>
        <v>0</v>
      </c>
      <c r="W122" s="87">
        <f>SUBTOTAL(9,W123:W125)</f>
        <v>0</v>
      </c>
      <c r="X122" s="125"/>
      <c r="Y122" s="105"/>
      <c r="Z122" s="105"/>
    </row>
    <row r="123" spans="6:26" s="126" customFormat="1" ht="12" outlineLevel="2">
      <c r="F123" s="550">
        <v>1</v>
      </c>
      <c r="G123" s="551" t="s">
        <v>162</v>
      </c>
      <c r="H123" s="552" t="s">
        <v>307</v>
      </c>
      <c r="I123" s="552"/>
      <c r="J123" s="553" t="s">
        <v>308</v>
      </c>
      <c r="K123" s="551" t="s">
        <v>49</v>
      </c>
      <c r="L123" s="554">
        <v>3</v>
      </c>
      <c r="M123" s="555">
        <v>0</v>
      </c>
      <c r="N123" s="554">
        <f>L123*(1+M123/100)</f>
        <v>3</v>
      </c>
      <c r="O123" s="555"/>
      <c r="P123" s="556">
        <f>N123*O123</f>
        <v>0</v>
      </c>
      <c r="Q123" s="557">
        <v>2.9E-4</v>
      </c>
      <c r="R123" s="558">
        <f>N123*Q123</f>
        <v>8.7000000000000001E-4</v>
      </c>
      <c r="S123" s="557"/>
      <c r="T123" s="558">
        <f>N123*S123</f>
        <v>0</v>
      </c>
      <c r="U123" s="556">
        <v>21</v>
      </c>
      <c r="V123" s="556">
        <f>P123*(U123/100)</f>
        <v>0</v>
      </c>
      <c r="W123" s="556">
        <f>P123+V123</f>
        <v>0</v>
      </c>
      <c r="X123" s="559"/>
      <c r="Y123" s="552" t="s">
        <v>165</v>
      </c>
      <c r="Z123" s="552" t="s">
        <v>103</v>
      </c>
    </row>
    <row r="124" spans="6:26" s="126" customFormat="1" ht="12" outlineLevel="2">
      <c r="F124" s="550">
        <v>2</v>
      </c>
      <c r="G124" s="551" t="s">
        <v>162</v>
      </c>
      <c r="H124" s="552" t="s">
        <v>106</v>
      </c>
      <c r="I124" s="552"/>
      <c r="J124" s="553" t="s">
        <v>309</v>
      </c>
      <c r="K124" s="551" t="s">
        <v>65</v>
      </c>
      <c r="L124" s="554">
        <v>1.68</v>
      </c>
      <c r="M124" s="555">
        <v>0</v>
      </c>
      <c r="N124" s="554">
        <f>L124*(1+M124/100)</f>
        <v>1.68</v>
      </c>
      <c r="O124" s="555"/>
      <c r="P124" s="556">
        <f>N124*O124</f>
        <v>0</v>
      </c>
      <c r="Q124" s="557"/>
      <c r="R124" s="558">
        <f>N124*Q124</f>
        <v>0</v>
      </c>
      <c r="S124" s="557"/>
      <c r="T124" s="558">
        <f>N124*S124</f>
        <v>0</v>
      </c>
      <c r="U124" s="556">
        <v>21</v>
      </c>
      <c r="V124" s="556">
        <f>P124*(U124/100)</f>
        <v>0</v>
      </c>
      <c r="W124" s="556">
        <f>P124+V124</f>
        <v>0</v>
      </c>
      <c r="X124" s="559"/>
      <c r="Y124" s="552" t="s">
        <v>165</v>
      </c>
      <c r="Z124" s="552" t="s">
        <v>103</v>
      </c>
    </row>
    <row r="125" spans="6:26" s="136" customFormat="1" ht="12.75" customHeight="1" outlineLevel="2">
      <c r="F125" s="137"/>
      <c r="G125" s="138"/>
      <c r="H125" s="138"/>
      <c r="I125" s="138"/>
      <c r="J125" s="560"/>
      <c r="K125" s="138"/>
      <c r="L125" s="140"/>
      <c r="M125" s="141"/>
      <c r="N125" s="140"/>
      <c r="O125" s="141"/>
      <c r="P125" s="142"/>
      <c r="Q125" s="143"/>
      <c r="R125" s="141"/>
      <c r="S125" s="141"/>
      <c r="T125" s="141"/>
      <c r="U125" s="144" t="s">
        <v>155</v>
      </c>
      <c r="V125" s="141"/>
      <c r="W125" s="141"/>
      <c r="X125" s="141"/>
      <c r="Y125" s="138"/>
      <c r="Z125" s="138"/>
    </row>
    <row r="126" spans="6:26" s="118" customFormat="1" ht="16.5" customHeight="1" outlineLevel="1">
      <c r="F126" s="119"/>
      <c r="G126" s="104"/>
      <c r="H126" s="120"/>
      <c r="I126" s="120"/>
      <c r="J126" s="549" t="s">
        <v>310</v>
      </c>
      <c r="K126" s="104"/>
      <c r="L126" s="121"/>
      <c r="M126" s="122"/>
      <c r="N126" s="121"/>
      <c r="O126" s="122"/>
      <c r="P126" s="87">
        <f>SUBTOTAL(9,P127:P139)</f>
        <v>0</v>
      </c>
      <c r="Q126" s="123"/>
      <c r="R126" s="88">
        <f>SUBTOTAL(9,R127:R139)</f>
        <v>6.409999999999999E-3</v>
      </c>
      <c r="S126" s="122"/>
      <c r="T126" s="88">
        <f>SUBTOTAL(9,T127:T139)</f>
        <v>0.52515000000000001</v>
      </c>
      <c r="U126" s="124" t="s">
        <v>155</v>
      </c>
      <c r="V126" s="87">
        <f>SUBTOTAL(9,V127:V139)</f>
        <v>0</v>
      </c>
      <c r="W126" s="87">
        <f>SUBTOTAL(9,W127:W139)</f>
        <v>0</v>
      </c>
      <c r="X126" s="125"/>
      <c r="Y126" s="105"/>
      <c r="Z126" s="105"/>
    </row>
    <row r="127" spans="6:26" s="126" customFormat="1" ht="12" outlineLevel="2">
      <c r="F127" s="550">
        <v>1</v>
      </c>
      <c r="G127" s="551" t="s">
        <v>162</v>
      </c>
      <c r="H127" s="552" t="s">
        <v>311</v>
      </c>
      <c r="I127" s="552"/>
      <c r="J127" s="553" t="s">
        <v>312</v>
      </c>
      <c r="K127" s="551" t="s">
        <v>49</v>
      </c>
      <c r="L127" s="554">
        <v>45</v>
      </c>
      <c r="M127" s="555">
        <v>0</v>
      </c>
      <c r="N127" s="554">
        <f>L127*(1+M127/100)</f>
        <v>45</v>
      </c>
      <c r="O127" s="555"/>
      <c r="P127" s="556">
        <f>N127*O127</f>
        <v>0</v>
      </c>
      <c r="Q127" s="557"/>
      <c r="R127" s="558">
        <f>N127*Q127</f>
        <v>0</v>
      </c>
      <c r="S127" s="557">
        <v>4.9699999999999996E-3</v>
      </c>
      <c r="T127" s="558">
        <f>N127*S127</f>
        <v>0.22364999999999999</v>
      </c>
      <c r="U127" s="556">
        <v>21</v>
      </c>
      <c r="V127" s="556">
        <f>P127*(U127/100)</f>
        <v>0</v>
      </c>
      <c r="W127" s="556">
        <f>P127+V127</f>
        <v>0</v>
      </c>
      <c r="X127" s="559" t="s">
        <v>313</v>
      </c>
      <c r="Y127" s="552" t="s">
        <v>165</v>
      </c>
      <c r="Z127" s="552" t="s">
        <v>104</v>
      </c>
    </row>
    <row r="128" spans="6:26" s="145" customFormat="1" ht="11.25" outlineLevel="3">
      <c r="F128" s="146"/>
      <c r="G128" s="147"/>
      <c r="H128" s="147"/>
      <c r="I128" s="147"/>
      <c r="J128" s="561" t="s">
        <v>314</v>
      </c>
      <c r="K128" s="147"/>
      <c r="L128" s="149">
        <v>45</v>
      </c>
      <c r="M128" s="150"/>
      <c r="N128" s="151"/>
      <c r="O128" s="150"/>
      <c r="P128" s="152"/>
      <c r="Q128" s="153"/>
      <c r="R128" s="150"/>
      <c r="S128" s="150"/>
      <c r="T128" s="150"/>
      <c r="U128" s="154" t="s">
        <v>155</v>
      </c>
      <c r="V128" s="150"/>
      <c r="W128" s="150"/>
      <c r="X128" s="148"/>
      <c r="Y128" s="147"/>
      <c r="Z128" s="147"/>
    </row>
    <row r="129" spans="6:26" s="126" customFormat="1" ht="12" outlineLevel="2">
      <c r="F129" s="550">
        <v>2</v>
      </c>
      <c r="G129" s="551" t="s">
        <v>162</v>
      </c>
      <c r="H129" s="552" t="s">
        <v>315</v>
      </c>
      <c r="I129" s="552"/>
      <c r="J129" s="553" t="s">
        <v>316</v>
      </c>
      <c r="K129" s="551" t="s">
        <v>49</v>
      </c>
      <c r="L129" s="554">
        <v>45</v>
      </c>
      <c r="M129" s="555">
        <v>0</v>
      </c>
      <c r="N129" s="554">
        <f>L129*(1+M129/100)</f>
        <v>45</v>
      </c>
      <c r="O129" s="555"/>
      <c r="P129" s="556">
        <f>N129*O129</f>
        <v>0</v>
      </c>
      <c r="Q129" s="557"/>
      <c r="R129" s="558">
        <f>N129*Q129</f>
        <v>0</v>
      </c>
      <c r="S129" s="557">
        <v>6.7000000000000002E-3</v>
      </c>
      <c r="T129" s="558">
        <f>N129*S129</f>
        <v>0.30149999999999999</v>
      </c>
      <c r="U129" s="556">
        <v>21</v>
      </c>
      <c r="V129" s="556">
        <f>P129*(U129/100)</f>
        <v>0</v>
      </c>
      <c r="W129" s="556">
        <f>P129+V129</f>
        <v>0</v>
      </c>
      <c r="X129" s="559" t="s">
        <v>313</v>
      </c>
      <c r="Y129" s="552" t="s">
        <v>165</v>
      </c>
      <c r="Z129" s="552" t="s">
        <v>104</v>
      </c>
    </row>
    <row r="130" spans="6:26" s="145" customFormat="1" ht="11.25" outlineLevel="3">
      <c r="F130" s="146"/>
      <c r="G130" s="147"/>
      <c r="H130" s="147"/>
      <c r="I130" s="147"/>
      <c r="J130" s="561" t="s">
        <v>314</v>
      </c>
      <c r="K130" s="147"/>
      <c r="L130" s="149">
        <v>45</v>
      </c>
      <c r="M130" s="150"/>
      <c r="N130" s="151"/>
      <c r="O130" s="150"/>
      <c r="P130" s="152"/>
      <c r="Q130" s="153"/>
      <c r="R130" s="150"/>
      <c r="S130" s="150"/>
      <c r="T130" s="150"/>
      <c r="U130" s="154" t="s">
        <v>155</v>
      </c>
      <c r="V130" s="150"/>
      <c r="W130" s="150"/>
      <c r="X130" s="148"/>
      <c r="Y130" s="147"/>
      <c r="Z130" s="147"/>
    </row>
    <row r="131" spans="6:26" s="126" customFormat="1" ht="24" outlineLevel="2">
      <c r="F131" s="550">
        <v>3</v>
      </c>
      <c r="G131" s="551" t="s">
        <v>162</v>
      </c>
      <c r="H131" s="552" t="s">
        <v>317</v>
      </c>
      <c r="I131" s="552"/>
      <c r="J131" s="553" t="s">
        <v>318</v>
      </c>
      <c r="K131" s="551" t="s">
        <v>47</v>
      </c>
      <c r="L131" s="554">
        <v>0.52515000000000001</v>
      </c>
      <c r="M131" s="555">
        <v>0</v>
      </c>
      <c r="N131" s="554">
        <f>L131*(1+M131/100)</f>
        <v>0.52515000000000001</v>
      </c>
      <c r="O131" s="555"/>
      <c r="P131" s="556">
        <f>N131*O131</f>
        <v>0</v>
      </c>
      <c r="Q131" s="557"/>
      <c r="R131" s="558">
        <f>N131*Q131</f>
        <v>0</v>
      </c>
      <c r="S131" s="557"/>
      <c r="T131" s="558">
        <f>N131*S131</f>
        <v>0</v>
      </c>
      <c r="U131" s="556">
        <v>21</v>
      </c>
      <c r="V131" s="556">
        <f>P131*(U131/100)</f>
        <v>0</v>
      </c>
      <c r="W131" s="556">
        <f>P131+V131</f>
        <v>0</v>
      </c>
      <c r="X131" s="559"/>
      <c r="Y131" s="552" t="s">
        <v>165</v>
      </c>
      <c r="Z131" s="552" t="s">
        <v>104</v>
      </c>
    </row>
    <row r="132" spans="6:26" s="126" customFormat="1" ht="12" outlineLevel="2">
      <c r="F132" s="550">
        <v>4</v>
      </c>
      <c r="G132" s="551" t="s">
        <v>162</v>
      </c>
      <c r="H132" s="552" t="s">
        <v>319</v>
      </c>
      <c r="I132" s="552"/>
      <c r="J132" s="553" t="s">
        <v>320</v>
      </c>
      <c r="K132" s="551" t="s">
        <v>49</v>
      </c>
      <c r="L132" s="554">
        <v>7</v>
      </c>
      <c r="M132" s="555">
        <v>0</v>
      </c>
      <c r="N132" s="554">
        <f>L132*(1+M132/100)</f>
        <v>7</v>
      </c>
      <c r="O132" s="555"/>
      <c r="P132" s="556">
        <f>N132*O132</f>
        <v>0</v>
      </c>
      <c r="Q132" s="557">
        <v>6.6E-4</v>
      </c>
      <c r="R132" s="558">
        <f>N132*Q132</f>
        <v>4.62E-3</v>
      </c>
      <c r="S132" s="557"/>
      <c r="T132" s="558">
        <f>N132*S132</f>
        <v>0</v>
      </c>
      <c r="U132" s="556">
        <v>21</v>
      </c>
      <c r="V132" s="556">
        <f>P132*(U132/100)</f>
        <v>0</v>
      </c>
      <c r="W132" s="556">
        <f>P132+V132</f>
        <v>0</v>
      </c>
      <c r="X132" s="559"/>
      <c r="Y132" s="552" t="s">
        <v>165</v>
      </c>
      <c r="Z132" s="552" t="s">
        <v>104</v>
      </c>
    </row>
    <row r="133" spans="6:26" s="145" customFormat="1" ht="11.25" outlineLevel="3">
      <c r="F133" s="146"/>
      <c r="G133" s="147"/>
      <c r="H133" s="147"/>
      <c r="I133" s="147"/>
      <c r="J133" s="561" t="s">
        <v>321</v>
      </c>
      <c r="K133" s="147"/>
      <c r="L133" s="149">
        <v>7</v>
      </c>
      <c r="M133" s="150"/>
      <c r="N133" s="151"/>
      <c r="O133" s="150"/>
      <c r="P133" s="152"/>
      <c r="Q133" s="153"/>
      <c r="R133" s="150"/>
      <c r="S133" s="150"/>
      <c r="T133" s="150"/>
      <c r="U133" s="154" t="s">
        <v>155</v>
      </c>
      <c r="V133" s="150"/>
      <c r="W133" s="150"/>
      <c r="X133" s="148"/>
      <c r="Y133" s="147"/>
      <c r="Z133" s="147"/>
    </row>
    <row r="134" spans="6:26" s="126" customFormat="1" ht="12" outlineLevel="2">
      <c r="F134" s="550">
        <v>5</v>
      </c>
      <c r="G134" s="551" t="s">
        <v>162</v>
      </c>
      <c r="H134" s="552" t="s">
        <v>322</v>
      </c>
      <c r="I134" s="552"/>
      <c r="J134" s="553" t="s">
        <v>323</v>
      </c>
      <c r="K134" s="551" t="s">
        <v>46</v>
      </c>
      <c r="L134" s="554">
        <v>1</v>
      </c>
      <c r="M134" s="555">
        <v>0</v>
      </c>
      <c r="N134" s="554">
        <f>L134*(1+M134/100)</f>
        <v>1</v>
      </c>
      <c r="O134" s="555"/>
      <c r="P134" s="556">
        <f>N134*O134</f>
        <v>0</v>
      </c>
      <c r="Q134" s="557">
        <v>1.7000000000000001E-4</v>
      </c>
      <c r="R134" s="558">
        <f>N134*Q134</f>
        <v>1.7000000000000001E-4</v>
      </c>
      <c r="S134" s="557"/>
      <c r="T134" s="558">
        <f>N134*S134</f>
        <v>0</v>
      </c>
      <c r="U134" s="556">
        <v>21</v>
      </c>
      <c r="V134" s="556">
        <f>P134*(U134/100)</f>
        <v>0</v>
      </c>
      <c r="W134" s="556">
        <f>P134+V134</f>
        <v>0</v>
      </c>
      <c r="X134" s="559"/>
      <c r="Y134" s="552" t="s">
        <v>165</v>
      </c>
      <c r="Z134" s="552" t="s">
        <v>104</v>
      </c>
    </row>
    <row r="135" spans="6:26" s="126" customFormat="1" ht="24" outlineLevel="2">
      <c r="F135" s="550">
        <v>6</v>
      </c>
      <c r="G135" s="551" t="s">
        <v>162</v>
      </c>
      <c r="H135" s="552" t="s">
        <v>324</v>
      </c>
      <c r="I135" s="552"/>
      <c r="J135" s="553" t="s">
        <v>325</v>
      </c>
      <c r="K135" s="551" t="s">
        <v>46</v>
      </c>
      <c r="L135" s="554">
        <v>1</v>
      </c>
      <c r="M135" s="555">
        <v>0</v>
      </c>
      <c r="N135" s="554">
        <f>L135*(1+M135/100)</f>
        <v>1</v>
      </c>
      <c r="O135" s="555"/>
      <c r="P135" s="556">
        <f>N135*O135</f>
        <v>0</v>
      </c>
      <c r="Q135" s="557">
        <v>2.2000000000000001E-4</v>
      </c>
      <c r="R135" s="558">
        <f>N135*Q135</f>
        <v>2.2000000000000001E-4</v>
      </c>
      <c r="S135" s="557"/>
      <c r="T135" s="558">
        <f>N135*S135</f>
        <v>0</v>
      </c>
      <c r="U135" s="556">
        <v>21</v>
      </c>
      <c r="V135" s="556">
        <f>P135*(U135/100)</f>
        <v>0</v>
      </c>
      <c r="W135" s="556">
        <f>P135+V135</f>
        <v>0</v>
      </c>
      <c r="X135" s="559"/>
      <c r="Y135" s="552" t="s">
        <v>165</v>
      </c>
      <c r="Z135" s="552" t="s">
        <v>104</v>
      </c>
    </row>
    <row r="136" spans="6:26" s="126" customFormat="1" ht="12" outlineLevel="2">
      <c r="F136" s="550">
        <v>7</v>
      </c>
      <c r="G136" s="551" t="s">
        <v>162</v>
      </c>
      <c r="H136" s="552" t="s">
        <v>326</v>
      </c>
      <c r="I136" s="552"/>
      <c r="J136" s="553" t="s">
        <v>327</v>
      </c>
      <c r="K136" s="551" t="s">
        <v>49</v>
      </c>
      <c r="L136" s="554">
        <v>7</v>
      </c>
      <c r="M136" s="555">
        <v>0</v>
      </c>
      <c r="N136" s="554">
        <f>L136*(1+M136/100)</f>
        <v>7</v>
      </c>
      <c r="O136" s="555"/>
      <c r="P136" s="556">
        <f>N136*O136</f>
        <v>0</v>
      </c>
      <c r="Q136" s="557">
        <v>1.0000000000000001E-5</v>
      </c>
      <c r="R136" s="558">
        <f>N136*Q136</f>
        <v>7.0000000000000007E-5</v>
      </c>
      <c r="S136" s="557"/>
      <c r="T136" s="558">
        <f>N136*S136</f>
        <v>0</v>
      </c>
      <c r="U136" s="556">
        <v>21</v>
      </c>
      <c r="V136" s="556">
        <f>P136*(U136/100)</f>
        <v>0</v>
      </c>
      <c r="W136" s="556">
        <f>P136+V136</f>
        <v>0</v>
      </c>
      <c r="X136" s="559"/>
      <c r="Y136" s="552" t="s">
        <v>165</v>
      </c>
      <c r="Z136" s="552" t="s">
        <v>104</v>
      </c>
    </row>
    <row r="137" spans="6:26" s="126" customFormat="1" ht="12" outlineLevel="2">
      <c r="F137" s="550">
        <v>8</v>
      </c>
      <c r="G137" s="551" t="s">
        <v>162</v>
      </c>
      <c r="H137" s="552" t="s">
        <v>328</v>
      </c>
      <c r="I137" s="552"/>
      <c r="J137" s="553" t="s">
        <v>329</v>
      </c>
      <c r="K137" s="551" t="s">
        <v>49</v>
      </c>
      <c r="L137" s="554">
        <v>7</v>
      </c>
      <c r="M137" s="555">
        <v>0</v>
      </c>
      <c r="N137" s="554">
        <f>L137*(1+M137/100)</f>
        <v>7</v>
      </c>
      <c r="O137" s="555"/>
      <c r="P137" s="556">
        <f>N137*O137</f>
        <v>0</v>
      </c>
      <c r="Q137" s="557">
        <v>1.9000000000000001E-4</v>
      </c>
      <c r="R137" s="558">
        <f>N137*Q137</f>
        <v>1.33E-3</v>
      </c>
      <c r="S137" s="557"/>
      <c r="T137" s="558">
        <f>N137*S137</f>
        <v>0</v>
      </c>
      <c r="U137" s="556">
        <v>21</v>
      </c>
      <c r="V137" s="556">
        <f>P137*(U137/100)</f>
        <v>0</v>
      </c>
      <c r="W137" s="556">
        <f>P137+V137</f>
        <v>0</v>
      </c>
      <c r="X137" s="559"/>
      <c r="Y137" s="552" t="s">
        <v>165</v>
      </c>
      <c r="Z137" s="552" t="s">
        <v>104</v>
      </c>
    </row>
    <row r="138" spans="6:26" s="126" customFormat="1" ht="12" outlineLevel="2">
      <c r="F138" s="550">
        <v>9</v>
      </c>
      <c r="G138" s="551" t="s">
        <v>162</v>
      </c>
      <c r="H138" s="552" t="s">
        <v>105</v>
      </c>
      <c r="I138" s="552"/>
      <c r="J138" s="553" t="s">
        <v>330</v>
      </c>
      <c r="K138" s="551" t="s">
        <v>65</v>
      </c>
      <c r="L138" s="554">
        <v>1.02</v>
      </c>
      <c r="M138" s="555">
        <v>0</v>
      </c>
      <c r="N138" s="554">
        <f>L138*(1+M138/100)</f>
        <v>1.02</v>
      </c>
      <c r="O138" s="555"/>
      <c r="P138" s="556">
        <f>N138*O138</f>
        <v>0</v>
      </c>
      <c r="Q138" s="557"/>
      <c r="R138" s="558">
        <f>N138*Q138</f>
        <v>0</v>
      </c>
      <c r="S138" s="557"/>
      <c r="T138" s="558">
        <f>N138*S138</f>
        <v>0</v>
      </c>
      <c r="U138" s="556">
        <v>21</v>
      </c>
      <c r="V138" s="556">
        <f>P138*(U138/100)</f>
        <v>0</v>
      </c>
      <c r="W138" s="556">
        <f>P138+V138</f>
        <v>0</v>
      </c>
      <c r="X138" s="559"/>
      <c r="Y138" s="552" t="s">
        <v>165</v>
      </c>
      <c r="Z138" s="552" t="s">
        <v>104</v>
      </c>
    </row>
    <row r="139" spans="6:26" s="136" customFormat="1" ht="12.75" customHeight="1" outlineLevel="2">
      <c r="F139" s="137"/>
      <c r="G139" s="138"/>
      <c r="H139" s="138"/>
      <c r="I139" s="138"/>
      <c r="J139" s="560"/>
      <c r="K139" s="138"/>
      <c r="L139" s="140"/>
      <c r="M139" s="141"/>
      <c r="N139" s="140"/>
      <c r="O139" s="141"/>
      <c r="P139" s="142"/>
      <c r="Q139" s="143"/>
      <c r="R139" s="141"/>
      <c r="S139" s="141"/>
      <c r="T139" s="141"/>
      <c r="U139" s="144" t="s">
        <v>155</v>
      </c>
      <c r="V139" s="141"/>
      <c r="W139" s="141"/>
      <c r="X139" s="141"/>
      <c r="Y139" s="138"/>
      <c r="Z139" s="138"/>
    </row>
    <row r="140" spans="6:26" s="118" customFormat="1" ht="16.5" customHeight="1" outlineLevel="1">
      <c r="F140" s="119"/>
      <c r="G140" s="104"/>
      <c r="H140" s="120"/>
      <c r="I140" s="120"/>
      <c r="J140" s="549" t="s">
        <v>331</v>
      </c>
      <c r="K140" s="104"/>
      <c r="L140" s="121"/>
      <c r="M140" s="122"/>
      <c r="N140" s="121"/>
      <c r="O140" s="122"/>
      <c r="P140" s="87">
        <f>SUBTOTAL(9,P141:P146)</f>
        <v>0</v>
      </c>
      <c r="Q140" s="123"/>
      <c r="R140" s="88">
        <f>SUBTOTAL(9,R141:R146)</f>
        <v>0</v>
      </c>
      <c r="S140" s="122"/>
      <c r="T140" s="88">
        <f>SUBTOTAL(9,T141:T146)</f>
        <v>0.14400000000000002</v>
      </c>
      <c r="U140" s="124" t="s">
        <v>155</v>
      </c>
      <c r="V140" s="87">
        <f>SUBTOTAL(9,V141:V146)</f>
        <v>0</v>
      </c>
      <c r="W140" s="87">
        <f>SUBTOTAL(9,W141:W146)</f>
        <v>0</v>
      </c>
      <c r="X140" s="125"/>
      <c r="Y140" s="105"/>
      <c r="Z140" s="105"/>
    </row>
    <row r="141" spans="6:26" s="126" customFormat="1" ht="12" outlineLevel="2">
      <c r="F141" s="550">
        <v>1</v>
      </c>
      <c r="G141" s="551" t="s">
        <v>162</v>
      </c>
      <c r="H141" s="552" t="s">
        <v>332</v>
      </c>
      <c r="I141" s="552"/>
      <c r="J141" s="553" t="s">
        <v>333</v>
      </c>
      <c r="K141" s="551" t="s">
        <v>46</v>
      </c>
      <c r="L141" s="554">
        <v>18</v>
      </c>
      <c r="M141" s="555">
        <v>0</v>
      </c>
      <c r="N141" s="554">
        <f>L141*(1+M141/100)</f>
        <v>18</v>
      </c>
      <c r="O141" s="555"/>
      <c r="P141" s="556">
        <f>N141*O141</f>
        <v>0</v>
      </c>
      <c r="Q141" s="557"/>
      <c r="R141" s="558">
        <f>N141*Q141</f>
        <v>0</v>
      </c>
      <c r="S141" s="557">
        <v>8.0000000000000002E-3</v>
      </c>
      <c r="T141" s="558">
        <f>N141*S141</f>
        <v>0.14400000000000002</v>
      </c>
      <c r="U141" s="556">
        <v>21</v>
      </c>
      <c r="V141" s="556">
        <f>P141*(U141/100)</f>
        <v>0</v>
      </c>
      <c r="W141" s="556">
        <f>P141+V141</f>
        <v>0</v>
      </c>
      <c r="X141" s="559" t="s">
        <v>313</v>
      </c>
      <c r="Y141" s="552" t="s">
        <v>165</v>
      </c>
      <c r="Z141" s="552" t="s">
        <v>334</v>
      </c>
    </row>
    <row r="142" spans="6:26" s="145" customFormat="1" ht="11.25" outlineLevel="3">
      <c r="F142" s="146"/>
      <c r="G142" s="147"/>
      <c r="H142" s="147"/>
      <c r="I142" s="147"/>
      <c r="J142" s="561" t="s">
        <v>335</v>
      </c>
      <c r="K142" s="147"/>
      <c r="L142" s="149">
        <v>0</v>
      </c>
      <c r="M142" s="150"/>
      <c r="N142" s="151"/>
      <c r="O142" s="150"/>
      <c r="P142" s="152"/>
      <c r="Q142" s="153"/>
      <c r="R142" s="150"/>
      <c r="S142" s="150"/>
      <c r="T142" s="150"/>
      <c r="U142" s="154" t="s">
        <v>155</v>
      </c>
      <c r="V142" s="150"/>
      <c r="W142" s="150"/>
      <c r="X142" s="148"/>
      <c r="Y142" s="147"/>
      <c r="Z142" s="147"/>
    </row>
    <row r="143" spans="6:26" s="145" customFormat="1" ht="11.25" outlineLevel="3">
      <c r="F143" s="146"/>
      <c r="G143" s="147"/>
      <c r="H143" s="147"/>
      <c r="I143" s="147"/>
      <c r="J143" s="561" t="s">
        <v>336</v>
      </c>
      <c r="K143" s="147"/>
      <c r="L143" s="149">
        <v>0</v>
      </c>
      <c r="M143" s="150"/>
      <c r="N143" s="151"/>
      <c r="O143" s="150"/>
      <c r="P143" s="152"/>
      <c r="Q143" s="153"/>
      <c r="R143" s="150"/>
      <c r="S143" s="150"/>
      <c r="T143" s="150"/>
      <c r="U143" s="154" t="s">
        <v>155</v>
      </c>
      <c r="V143" s="150"/>
      <c r="W143" s="150"/>
      <c r="X143" s="148"/>
      <c r="Y143" s="147"/>
      <c r="Z143" s="147"/>
    </row>
    <row r="144" spans="6:26" s="145" customFormat="1" ht="22.5" outlineLevel="3">
      <c r="F144" s="146"/>
      <c r="G144" s="147"/>
      <c r="H144" s="147"/>
      <c r="I144" s="147"/>
      <c r="J144" s="561" t="s">
        <v>337</v>
      </c>
      <c r="K144" s="147"/>
      <c r="L144" s="149">
        <v>18</v>
      </c>
      <c r="M144" s="150"/>
      <c r="N144" s="151"/>
      <c r="O144" s="150"/>
      <c r="P144" s="152"/>
      <c r="Q144" s="153"/>
      <c r="R144" s="150"/>
      <c r="S144" s="150"/>
      <c r="T144" s="150"/>
      <c r="U144" s="154" t="s">
        <v>155</v>
      </c>
      <c r="V144" s="150"/>
      <c r="W144" s="150"/>
      <c r="X144" s="148"/>
      <c r="Y144" s="147"/>
      <c r="Z144" s="147"/>
    </row>
    <row r="145" spans="6:26" s="126" customFormat="1" ht="24" outlineLevel="2">
      <c r="F145" s="550">
        <v>2</v>
      </c>
      <c r="G145" s="551" t="s">
        <v>162</v>
      </c>
      <c r="H145" s="552" t="s">
        <v>338</v>
      </c>
      <c r="I145" s="552"/>
      <c r="J145" s="553" t="s">
        <v>339</v>
      </c>
      <c r="K145" s="551" t="s">
        <v>47</v>
      </c>
      <c r="L145" s="554">
        <v>0.14400000000000002</v>
      </c>
      <c r="M145" s="555">
        <v>0</v>
      </c>
      <c r="N145" s="554">
        <f>L145*(1+M145/100)</f>
        <v>0.14400000000000002</v>
      </c>
      <c r="O145" s="555"/>
      <c r="P145" s="556">
        <f>N145*O145</f>
        <v>0</v>
      </c>
      <c r="Q145" s="557"/>
      <c r="R145" s="558">
        <f>N145*Q145</f>
        <v>0</v>
      </c>
      <c r="S145" s="557"/>
      <c r="T145" s="558">
        <f>N145*S145</f>
        <v>0</v>
      </c>
      <c r="U145" s="556">
        <v>21</v>
      </c>
      <c r="V145" s="556">
        <f>P145*(U145/100)</f>
        <v>0</v>
      </c>
      <c r="W145" s="556">
        <f>P145+V145</f>
        <v>0</v>
      </c>
      <c r="X145" s="559"/>
      <c r="Y145" s="552" t="s">
        <v>165</v>
      </c>
      <c r="Z145" s="552" t="s">
        <v>334</v>
      </c>
    </row>
    <row r="146" spans="6:26" s="136" customFormat="1" ht="12.75" customHeight="1" outlineLevel="2">
      <c r="F146" s="137"/>
      <c r="G146" s="138"/>
      <c r="H146" s="138"/>
      <c r="I146" s="138"/>
      <c r="J146" s="560"/>
      <c r="K146" s="138"/>
      <c r="L146" s="140"/>
      <c r="M146" s="141"/>
      <c r="N146" s="140"/>
      <c r="O146" s="141"/>
      <c r="P146" s="142"/>
      <c r="Q146" s="143"/>
      <c r="R146" s="141"/>
      <c r="S146" s="141"/>
      <c r="T146" s="141"/>
      <c r="U146" s="144" t="s">
        <v>155</v>
      </c>
      <c r="V146" s="141"/>
      <c r="W146" s="141"/>
      <c r="X146" s="141"/>
      <c r="Y146" s="138"/>
      <c r="Z146" s="138"/>
    </row>
    <row r="147" spans="6:26" s="118" customFormat="1" ht="16.5" customHeight="1" outlineLevel="1">
      <c r="F147" s="119"/>
      <c r="G147" s="104"/>
      <c r="H147" s="120"/>
      <c r="I147" s="120"/>
      <c r="J147" s="549" t="s">
        <v>340</v>
      </c>
      <c r="K147" s="104"/>
      <c r="L147" s="121"/>
      <c r="M147" s="122"/>
      <c r="N147" s="121"/>
      <c r="O147" s="122"/>
      <c r="P147" s="87">
        <f>SUBTOTAL(9,P148:P161)</f>
        <v>0</v>
      </c>
      <c r="Q147" s="123"/>
      <c r="R147" s="88">
        <f>SUBTOTAL(9,R148:R161)</f>
        <v>0.28252000000000005</v>
      </c>
      <c r="S147" s="122"/>
      <c r="T147" s="88">
        <f>SUBTOTAL(9,T148:T161)</f>
        <v>11.2616</v>
      </c>
      <c r="U147" s="124" t="s">
        <v>155</v>
      </c>
      <c r="V147" s="87">
        <f>SUBTOTAL(9,V148:V161)</f>
        <v>0</v>
      </c>
      <c r="W147" s="87">
        <f>SUBTOTAL(9,W148:W161)</f>
        <v>0</v>
      </c>
      <c r="X147" s="125"/>
      <c r="Y147" s="105"/>
      <c r="Z147" s="105"/>
    </row>
    <row r="148" spans="6:26" s="126" customFormat="1" ht="12" outlineLevel="2">
      <c r="F148" s="550">
        <v>1</v>
      </c>
      <c r="G148" s="551" t="s">
        <v>162</v>
      </c>
      <c r="H148" s="552" t="s">
        <v>341</v>
      </c>
      <c r="I148" s="552"/>
      <c r="J148" s="553" t="s">
        <v>342</v>
      </c>
      <c r="K148" s="551" t="s">
        <v>46</v>
      </c>
      <c r="L148" s="554">
        <v>4</v>
      </c>
      <c r="M148" s="555">
        <v>0</v>
      </c>
      <c r="N148" s="554">
        <f t="shared" ref="N148:N160" si="0">L148*(1+M148/100)</f>
        <v>4</v>
      </c>
      <c r="O148" s="555"/>
      <c r="P148" s="556">
        <f t="shared" ref="P148:P160" si="1">N148*O148</f>
        <v>0</v>
      </c>
      <c r="Q148" s="557"/>
      <c r="R148" s="558">
        <f t="shared" ref="R148:R160" si="2">N148*Q148</f>
        <v>0</v>
      </c>
      <c r="S148" s="557"/>
      <c r="T148" s="558">
        <f t="shared" ref="T148:T160" si="3">N148*S148</f>
        <v>0</v>
      </c>
      <c r="U148" s="556">
        <v>21</v>
      </c>
      <c r="V148" s="556">
        <f t="shared" ref="V148:V160" si="4">P148*(U148/100)</f>
        <v>0</v>
      </c>
      <c r="W148" s="556">
        <f t="shared" ref="W148:W160" si="5">P148+V148</f>
        <v>0</v>
      </c>
      <c r="X148" s="559"/>
      <c r="Y148" s="552" t="s">
        <v>165</v>
      </c>
      <c r="Z148" s="552" t="s">
        <v>99</v>
      </c>
    </row>
    <row r="149" spans="6:26" s="126" customFormat="1" ht="12" outlineLevel="2">
      <c r="F149" s="550">
        <v>2</v>
      </c>
      <c r="G149" s="551" t="s">
        <v>162</v>
      </c>
      <c r="H149" s="552" t="s">
        <v>343</v>
      </c>
      <c r="I149" s="552"/>
      <c r="J149" s="553" t="s">
        <v>344</v>
      </c>
      <c r="K149" s="551" t="s">
        <v>46</v>
      </c>
      <c r="L149" s="554">
        <v>4</v>
      </c>
      <c r="M149" s="555">
        <v>0</v>
      </c>
      <c r="N149" s="554">
        <f t="shared" si="0"/>
        <v>4</v>
      </c>
      <c r="O149" s="555"/>
      <c r="P149" s="556">
        <f t="shared" si="1"/>
        <v>0</v>
      </c>
      <c r="Q149" s="557">
        <v>6.3000000000000003E-4</v>
      </c>
      <c r="R149" s="558">
        <f t="shared" si="2"/>
        <v>2.5200000000000001E-3</v>
      </c>
      <c r="S149" s="557">
        <v>2.72</v>
      </c>
      <c r="T149" s="558">
        <f t="shared" si="3"/>
        <v>10.88</v>
      </c>
      <c r="U149" s="556">
        <v>21</v>
      </c>
      <c r="V149" s="556">
        <f t="shared" si="4"/>
        <v>0</v>
      </c>
      <c r="W149" s="556">
        <f t="shared" si="5"/>
        <v>0</v>
      </c>
      <c r="X149" s="559" t="s">
        <v>313</v>
      </c>
      <c r="Y149" s="552" t="s">
        <v>165</v>
      </c>
      <c r="Z149" s="552" t="s">
        <v>99</v>
      </c>
    </row>
    <row r="150" spans="6:26" s="126" customFormat="1" ht="12" outlineLevel="2">
      <c r="F150" s="550">
        <v>3</v>
      </c>
      <c r="G150" s="551" t="s">
        <v>162</v>
      </c>
      <c r="H150" s="552" t="s">
        <v>345</v>
      </c>
      <c r="I150" s="552"/>
      <c r="J150" s="553" t="s">
        <v>346</v>
      </c>
      <c r="K150" s="551" t="s">
        <v>46</v>
      </c>
      <c r="L150" s="554">
        <v>4</v>
      </c>
      <c r="M150" s="555">
        <v>0</v>
      </c>
      <c r="N150" s="554">
        <f t="shared" si="0"/>
        <v>4</v>
      </c>
      <c r="O150" s="555"/>
      <c r="P150" s="556">
        <f t="shared" si="1"/>
        <v>0</v>
      </c>
      <c r="Q150" s="557"/>
      <c r="R150" s="558">
        <f t="shared" si="2"/>
        <v>0</v>
      </c>
      <c r="S150" s="557">
        <v>5.4000000000000003E-3</v>
      </c>
      <c r="T150" s="558">
        <f t="shared" si="3"/>
        <v>2.1600000000000001E-2</v>
      </c>
      <c r="U150" s="556">
        <v>21</v>
      </c>
      <c r="V150" s="556">
        <f t="shared" si="4"/>
        <v>0</v>
      </c>
      <c r="W150" s="556">
        <f t="shared" si="5"/>
        <v>0</v>
      </c>
      <c r="X150" s="559" t="s">
        <v>313</v>
      </c>
      <c r="Y150" s="552" t="s">
        <v>165</v>
      </c>
      <c r="Z150" s="552" t="s">
        <v>99</v>
      </c>
    </row>
    <row r="151" spans="6:26" s="126" customFormat="1" ht="12" outlineLevel="2">
      <c r="F151" s="550">
        <v>4</v>
      </c>
      <c r="G151" s="551" t="s">
        <v>162</v>
      </c>
      <c r="H151" s="552" t="s">
        <v>347</v>
      </c>
      <c r="I151" s="552"/>
      <c r="J151" s="553" t="s">
        <v>348</v>
      </c>
      <c r="K151" s="551" t="s">
        <v>46</v>
      </c>
      <c r="L151" s="554">
        <v>2</v>
      </c>
      <c r="M151" s="555">
        <v>0</v>
      </c>
      <c r="N151" s="554">
        <f t="shared" si="0"/>
        <v>2</v>
      </c>
      <c r="O151" s="555"/>
      <c r="P151" s="556">
        <f t="shared" si="1"/>
        <v>0</v>
      </c>
      <c r="Q151" s="557"/>
      <c r="R151" s="558">
        <f t="shared" si="2"/>
        <v>0</v>
      </c>
      <c r="S151" s="557">
        <v>0.18</v>
      </c>
      <c r="T151" s="558">
        <f t="shared" si="3"/>
        <v>0.36</v>
      </c>
      <c r="U151" s="556">
        <v>21</v>
      </c>
      <c r="V151" s="556">
        <f t="shared" si="4"/>
        <v>0</v>
      </c>
      <c r="W151" s="556">
        <f t="shared" si="5"/>
        <v>0</v>
      </c>
      <c r="X151" s="559" t="s">
        <v>313</v>
      </c>
      <c r="Y151" s="552" t="s">
        <v>165</v>
      </c>
      <c r="Z151" s="552" t="s">
        <v>99</v>
      </c>
    </row>
    <row r="152" spans="6:26" s="126" customFormat="1" ht="24" outlineLevel="2">
      <c r="F152" s="550">
        <v>5</v>
      </c>
      <c r="G152" s="551" t="s">
        <v>162</v>
      </c>
      <c r="H152" s="552" t="s">
        <v>349</v>
      </c>
      <c r="I152" s="552"/>
      <c r="J152" s="553" t="s">
        <v>350</v>
      </c>
      <c r="K152" s="551" t="s">
        <v>47</v>
      </c>
      <c r="L152" s="554">
        <v>11.2616</v>
      </c>
      <c r="M152" s="555">
        <v>0</v>
      </c>
      <c r="N152" s="554">
        <f t="shared" si="0"/>
        <v>11.2616</v>
      </c>
      <c r="O152" s="555"/>
      <c r="P152" s="556">
        <f t="shared" si="1"/>
        <v>0</v>
      </c>
      <c r="Q152" s="557"/>
      <c r="R152" s="558">
        <f t="shared" si="2"/>
        <v>0</v>
      </c>
      <c r="S152" s="557"/>
      <c r="T152" s="558">
        <f t="shared" si="3"/>
        <v>0</v>
      </c>
      <c r="U152" s="556">
        <v>21</v>
      </c>
      <c r="V152" s="556">
        <f t="shared" si="4"/>
        <v>0</v>
      </c>
      <c r="W152" s="556">
        <f t="shared" si="5"/>
        <v>0</v>
      </c>
      <c r="X152" s="559"/>
      <c r="Y152" s="552" t="s">
        <v>165</v>
      </c>
      <c r="Z152" s="552" t="s">
        <v>99</v>
      </c>
    </row>
    <row r="153" spans="6:26" s="126" customFormat="1" ht="36" outlineLevel="2">
      <c r="F153" s="550">
        <v>6</v>
      </c>
      <c r="G153" s="551" t="s">
        <v>162</v>
      </c>
      <c r="H153" s="552" t="s">
        <v>351</v>
      </c>
      <c r="I153" s="552"/>
      <c r="J153" s="553" t="s">
        <v>352</v>
      </c>
      <c r="K153" s="551" t="s">
        <v>46</v>
      </c>
      <c r="L153" s="554">
        <v>2</v>
      </c>
      <c r="M153" s="555">
        <v>0</v>
      </c>
      <c r="N153" s="554">
        <f t="shared" si="0"/>
        <v>2</v>
      </c>
      <c r="O153" s="555"/>
      <c r="P153" s="556">
        <f t="shared" si="1"/>
        <v>0</v>
      </c>
      <c r="Q153" s="557">
        <v>0.1</v>
      </c>
      <c r="R153" s="558">
        <f t="shared" si="2"/>
        <v>0.2</v>
      </c>
      <c r="S153" s="557"/>
      <c r="T153" s="558">
        <f t="shared" si="3"/>
        <v>0</v>
      </c>
      <c r="U153" s="556">
        <v>21</v>
      </c>
      <c r="V153" s="556">
        <f t="shared" si="4"/>
        <v>0</v>
      </c>
      <c r="W153" s="556">
        <f t="shared" si="5"/>
        <v>0</v>
      </c>
      <c r="X153" s="559"/>
      <c r="Y153" s="552" t="s">
        <v>165</v>
      </c>
      <c r="Z153" s="552" t="s">
        <v>99</v>
      </c>
    </row>
    <row r="154" spans="6:26" s="126" customFormat="1" ht="12" outlineLevel="2">
      <c r="F154" s="550">
        <v>7</v>
      </c>
      <c r="G154" s="551" t="s">
        <v>162</v>
      </c>
      <c r="H154" s="552" t="s">
        <v>353</v>
      </c>
      <c r="I154" s="552"/>
      <c r="J154" s="553" t="s">
        <v>354</v>
      </c>
      <c r="K154" s="551" t="s">
        <v>90</v>
      </c>
      <c r="L154" s="554">
        <v>2</v>
      </c>
      <c r="M154" s="555">
        <v>0</v>
      </c>
      <c r="N154" s="554">
        <f t="shared" si="0"/>
        <v>2</v>
      </c>
      <c r="O154" s="555"/>
      <c r="P154" s="556">
        <f t="shared" si="1"/>
        <v>0</v>
      </c>
      <c r="Q154" s="557">
        <v>0.02</v>
      </c>
      <c r="R154" s="558">
        <f t="shared" si="2"/>
        <v>0.04</v>
      </c>
      <c r="S154" s="557"/>
      <c r="T154" s="558">
        <f t="shared" si="3"/>
        <v>0</v>
      </c>
      <c r="U154" s="556">
        <v>21</v>
      </c>
      <c r="V154" s="556">
        <f t="shared" si="4"/>
        <v>0</v>
      </c>
      <c r="W154" s="556">
        <f t="shared" si="5"/>
        <v>0</v>
      </c>
      <c r="X154" s="559"/>
      <c r="Y154" s="552" t="s">
        <v>165</v>
      </c>
      <c r="Z154" s="552" t="s">
        <v>99</v>
      </c>
    </row>
    <row r="155" spans="6:26" s="126" customFormat="1" ht="12" outlineLevel="2">
      <c r="F155" s="550">
        <v>8</v>
      </c>
      <c r="G155" s="551" t="s">
        <v>162</v>
      </c>
      <c r="H155" s="552" t="s">
        <v>355</v>
      </c>
      <c r="I155" s="552"/>
      <c r="J155" s="553" t="s">
        <v>356</v>
      </c>
      <c r="K155" s="551" t="s">
        <v>90</v>
      </c>
      <c r="L155" s="554">
        <v>1</v>
      </c>
      <c r="M155" s="555">
        <v>0</v>
      </c>
      <c r="N155" s="554">
        <f t="shared" si="0"/>
        <v>1</v>
      </c>
      <c r="O155" s="555"/>
      <c r="P155" s="556">
        <f t="shared" si="1"/>
        <v>0</v>
      </c>
      <c r="Q155" s="557">
        <v>0.02</v>
      </c>
      <c r="R155" s="558">
        <f t="shared" si="2"/>
        <v>0.02</v>
      </c>
      <c r="S155" s="557"/>
      <c r="T155" s="558">
        <f t="shared" si="3"/>
        <v>0</v>
      </c>
      <c r="U155" s="556">
        <v>21</v>
      </c>
      <c r="V155" s="556">
        <f t="shared" si="4"/>
        <v>0</v>
      </c>
      <c r="W155" s="556">
        <f t="shared" si="5"/>
        <v>0</v>
      </c>
      <c r="X155" s="559"/>
      <c r="Y155" s="552" t="s">
        <v>165</v>
      </c>
      <c r="Z155" s="552" t="s">
        <v>99</v>
      </c>
    </row>
    <row r="156" spans="6:26" s="126" customFormat="1" ht="24" outlineLevel="2">
      <c r="F156" s="550">
        <v>9</v>
      </c>
      <c r="G156" s="551" t="s">
        <v>162</v>
      </c>
      <c r="H156" s="552" t="s">
        <v>357</v>
      </c>
      <c r="I156" s="552"/>
      <c r="J156" s="553" t="s">
        <v>358</v>
      </c>
      <c r="K156" s="551" t="s">
        <v>90</v>
      </c>
      <c r="L156" s="554">
        <v>1</v>
      </c>
      <c r="M156" s="555">
        <v>0</v>
      </c>
      <c r="N156" s="554">
        <f t="shared" si="0"/>
        <v>1</v>
      </c>
      <c r="O156" s="555"/>
      <c r="P156" s="556">
        <f t="shared" si="1"/>
        <v>0</v>
      </c>
      <c r="Q156" s="557"/>
      <c r="R156" s="558">
        <f t="shared" si="2"/>
        <v>0</v>
      </c>
      <c r="S156" s="557"/>
      <c r="T156" s="558">
        <f t="shared" si="3"/>
        <v>0</v>
      </c>
      <c r="U156" s="556">
        <v>21</v>
      </c>
      <c r="V156" s="556">
        <f t="shared" si="4"/>
        <v>0</v>
      </c>
      <c r="W156" s="556">
        <f t="shared" si="5"/>
        <v>0</v>
      </c>
      <c r="X156" s="559"/>
      <c r="Y156" s="552" t="s">
        <v>165</v>
      </c>
      <c r="Z156" s="552" t="s">
        <v>99</v>
      </c>
    </row>
    <row r="157" spans="6:26" s="126" customFormat="1" ht="36" outlineLevel="2">
      <c r="F157" s="550">
        <v>10</v>
      </c>
      <c r="G157" s="551" t="s">
        <v>162</v>
      </c>
      <c r="H157" s="552" t="s">
        <v>359</v>
      </c>
      <c r="I157" s="552"/>
      <c r="J157" s="553" t="s">
        <v>360</v>
      </c>
      <c r="K157" s="551" t="s">
        <v>90</v>
      </c>
      <c r="L157" s="554">
        <v>2</v>
      </c>
      <c r="M157" s="555">
        <v>0</v>
      </c>
      <c r="N157" s="554">
        <f t="shared" si="0"/>
        <v>2</v>
      </c>
      <c r="O157" s="555"/>
      <c r="P157" s="556">
        <f t="shared" si="1"/>
        <v>0</v>
      </c>
      <c r="Q157" s="557">
        <v>0.01</v>
      </c>
      <c r="R157" s="558">
        <f t="shared" si="2"/>
        <v>0.02</v>
      </c>
      <c r="S157" s="557"/>
      <c r="T157" s="558">
        <f t="shared" si="3"/>
        <v>0</v>
      </c>
      <c r="U157" s="556">
        <v>21</v>
      </c>
      <c r="V157" s="556">
        <f t="shared" si="4"/>
        <v>0</v>
      </c>
      <c r="W157" s="556">
        <f t="shared" si="5"/>
        <v>0</v>
      </c>
      <c r="X157" s="559"/>
      <c r="Y157" s="552" t="s">
        <v>165</v>
      </c>
      <c r="Z157" s="552" t="s">
        <v>99</v>
      </c>
    </row>
    <row r="158" spans="6:26" s="126" customFormat="1" ht="36" outlineLevel="2">
      <c r="F158" s="550">
        <v>11</v>
      </c>
      <c r="G158" s="551" t="s">
        <v>162</v>
      </c>
      <c r="H158" s="552" t="s">
        <v>361</v>
      </c>
      <c r="I158" s="552"/>
      <c r="J158" s="553" t="s">
        <v>362</v>
      </c>
      <c r="K158" s="551" t="s">
        <v>46</v>
      </c>
      <c r="L158" s="554">
        <v>2</v>
      </c>
      <c r="M158" s="555">
        <v>0</v>
      </c>
      <c r="N158" s="554">
        <f t="shared" si="0"/>
        <v>2</v>
      </c>
      <c r="O158" s="555"/>
      <c r="P158" s="556">
        <f t="shared" si="1"/>
        <v>0</v>
      </c>
      <c r="Q158" s="557"/>
      <c r="R158" s="558">
        <f t="shared" si="2"/>
        <v>0</v>
      </c>
      <c r="S158" s="557"/>
      <c r="T158" s="558">
        <f t="shared" si="3"/>
        <v>0</v>
      </c>
      <c r="U158" s="556">
        <v>21</v>
      </c>
      <c r="V158" s="556">
        <f t="shared" si="4"/>
        <v>0</v>
      </c>
      <c r="W158" s="556">
        <f t="shared" si="5"/>
        <v>0</v>
      </c>
      <c r="X158" s="559"/>
      <c r="Y158" s="552" t="s">
        <v>165</v>
      </c>
      <c r="Z158" s="552" t="s">
        <v>99</v>
      </c>
    </row>
    <row r="159" spans="6:26" s="126" customFormat="1" ht="36" outlineLevel="2">
      <c r="F159" s="550">
        <v>12</v>
      </c>
      <c r="G159" s="551" t="s">
        <v>162</v>
      </c>
      <c r="H159" s="552" t="s">
        <v>363</v>
      </c>
      <c r="I159" s="552"/>
      <c r="J159" s="553" t="s">
        <v>364</v>
      </c>
      <c r="K159" s="551" t="s">
        <v>46</v>
      </c>
      <c r="L159" s="554">
        <v>1</v>
      </c>
      <c r="M159" s="555">
        <v>0</v>
      </c>
      <c r="N159" s="554">
        <f t="shared" si="0"/>
        <v>1</v>
      </c>
      <c r="O159" s="555"/>
      <c r="P159" s="556">
        <f t="shared" si="1"/>
        <v>0</v>
      </c>
      <c r="Q159" s="557"/>
      <c r="R159" s="558">
        <f t="shared" si="2"/>
        <v>0</v>
      </c>
      <c r="S159" s="557"/>
      <c r="T159" s="558">
        <f t="shared" si="3"/>
        <v>0</v>
      </c>
      <c r="U159" s="556">
        <v>21</v>
      </c>
      <c r="V159" s="556">
        <f t="shared" si="4"/>
        <v>0</v>
      </c>
      <c r="W159" s="556">
        <f t="shared" si="5"/>
        <v>0</v>
      </c>
      <c r="X159" s="559"/>
      <c r="Y159" s="552" t="s">
        <v>165</v>
      </c>
      <c r="Z159" s="552" t="s">
        <v>99</v>
      </c>
    </row>
    <row r="160" spans="6:26" s="126" customFormat="1" ht="12" outlineLevel="2">
      <c r="F160" s="550">
        <v>13</v>
      </c>
      <c r="G160" s="551" t="s">
        <v>162</v>
      </c>
      <c r="H160" s="552" t="s">
        <v>100</v>
      </c>
      <c r="I160" s="552"/>
      <c r="J160" s="553" t="s">
        <v>365</v>
      </c>
      <c r="K160" s="551" t="s">
        <v>65</v>
      </c>
      <c r="L160" s="554">
        <v>2.81</v>
      </c>
      <c r="M160" s="555">
        <v>0</v>
      </c>
      <c r="N160" s="554">
        <f t="shared" si="0"/>
        <v>2.81</v>
      </c>
      <c r="O160" s="555"/>
      <c r="P160" s="556">
        <f t="shared" si="1"/>
        <v>0</v>
      </c>
      <c r="Q160" s="557"/>
      <c r="R160" s="558">
        <f t="shared" si="2"/>
        <v>0</v>
      </c>
      <c r="S160" s="557"/>
      <c r="T160" s="558">
        <f t="shared" si="3"/>
        <v>0</v>
      </c>
      <c r="U160" s="556">
        <v>21</v>
      </c>
      <c r="V160" s="556">
        <f t="shared" si="4"/>
        <v>0</v>
      </c>
      <c r="W160" s="556">
        <f t="shared" si="5"/>
        <v>0</v>
      </c>
      <c r="X160" s="559"/>
      <c r="Y160" s="552" t="s">
        <v>165</v>
      </c>
      <c r="Z160" s="552" t="s">
        <v>99</v>
      </c>
    </row>
    <row r="161" spans="6:26" s="136" customFormat="1" ht="12.75" customHeight="1" outlineLevel="2">
      <c r="F161" s="137"/>
      <c r="G161" s="138"/>
      <c r="H161" s="138"/>
      <c r="I161" s="138"/>
      <c r="J161" s="560"/>
      <c r="K161" s="138"/>
      <c r="L161" s="140"/>
      <c r="M161" s="141"/>
      <c r="N161" s="140"/>
      <c r="O161" s="141"/>
      <c r="P161" s="142"/>
      <c r="Q161" s="143"/>
      <c r="R161" s="141"/>
      <c r="S161" s="141"/>
      <c r="T161" s="141"/>
      <c r="U161" s="144" t="s">
        <v>155</v>
      </c>
      <c r="V161" s="141"/>
      <c r="W161" s="141"/>
      <c r="X161" s="141"/>
      <c r="Y161" s="138"/>
      <c r="Z161" s="138"/>
    </row>
    <row r="162" spans="6:26" s="118" customFormat="1" ht="16.5" customHeight="1" outlineLevel="1">
      <c r="F162" s="119"/>
      <c r="G162" s="104"/>
      <c r="H162" s="120"/>
      <c r="I162" s="120"/>
      <c r="J162" s="549" t="s">
        <v>366</v>
      </c>
      <c r="K162" s="104"/>
      <c r="L162" s="121"/>
      <c r="M162" s="122"/>
      <c r="N162" s="121"/>
      <c r="O162" s="122"/>
      <c r="P162" s="87">
        <f>SUBTOTAL(9,P163:P190)</f>
        <v>0</v>
      </c>
      <c r="Q162" s="123"/>
      <c r="R162" s="88">
        <f>SUBTOTAL(9,R163:R190)</f>
        <v>0.19193200000000005</v>
      </c>
      <c r="S162" s="122"/>
      <c r="T162" s="88">
        <f>SUBTOTAL(9,T163:T190)</f>
        <v>0.94500000000000006</v>
      </c>
      <c r="U162" s="124" t="s">
        <v>155</v>
      </c>
      <c r="V162" s="87">
        <f>SUBTOTAL(9,V163:V190)</f>
        <v>0</v>
      </c>
      <c r="W162" s="87">
        <f>SUBTOTAL(9,W163:W190)</f>
        <v>0</v>
      </c>
      <c r="X162" s="125"/>
      <c r="Y162" s="105"/>
      <c r="Z162" s="105"/>
    </row>
    <row r="163" spans="6:26" s="126" customFormat="1" ht="12" outlineLevel="2">
      <c r="F163" s="550">
        <v>1</v>
      </c>
      <c r="G163" s="551" t="s">
        <v>162</v>
      </c>
      <c r="H163" s="552" t="s">
        <v>367</v>
      </c>
      <c r="I163" s="552"/>
      <c r="J163" s="553" t="s">
        <v>368</v>
      </c>
      <c r="K163" s="551" t="s">
        <v>46</v>
      </c>
      <c r="L163" s="554">
        <v>2</v>
      </c>
      <c r="M163" s="555">
        <v>0</v>
      </c>
      <c r="N163" s="554">
        <f>L163*(1+M163/100)</f>
        <v>2</v>
      </c>
      <c r="O163" s="555"/>
      <c r="P163" s="556">
        <f>N163*O163</f>
        <v>0</v>
      </c>
      <c r="Q163" s="557">
        <v>6.9999999999999994E-5</v>
      </c>
      <c r="R163" s="558">
        <f>N163*Q163</f>
        <v>1.3999999999999999E-4</v>
      </c>
      <c r="S163" s="557">
        <v>0.02</v>
      </c>
      <c r="T163" s="558">
        <f>N163*S163</f>
        <v>0.04</v>
      </c>
      <c r="U163" s="556">
        <v>21</v>
      </c>
      <c r="V163" s="556">
        <f>P163*(U163/100)</f>
        <v>0</v>
      </c>
      <c r="W163" s="556">
        <f>P163+V163</f>
        <v>0</v>
      </c>
      <c r="X163" s="559" t="s">
        <v>313</v>
      </c>
      <c r="Y163" s="552" t="s">
        <v>165</v>
      </c>
      <c r="Z163" s="552" t="s">
        <v>61</v>
      </c>
    </row>
    <row r="164" spans="6:26" s="126" customFormat="1" ht="12" outlineLevel="2">
      <c r="F164" s="550">
        <v>2</v>
      </c>
      <c r="G164" s="551" t="s">
        <v>162</v>
      </c>
      <c r="H164" s="552" t="s">
        <v>369</v>
      </c>
      <c r="I164" s="552"/>
      <c r="J164" s="553" t="s">
        <v>370</v>
      </c>
      <c r="K164" s="551" t="s">
        <v>46</v>
      </c>
      <c r="L164" s="554">
        <v>2</v>
      </c>
      <c r="M164" s="555">
        <v>0</v>
      </c>
      <c r="N164" s="554">
        <f>L164*(1+M164/100)</f>
        <v>2</v>
      </c>
      <c r="O164" s="555"/>
      <c r="P164" s="556">
        <f>N164*O164</f>
        <v>0</v>
      </c>
      <c r="Q164" s="557">
        <v>1.0000000000000001E-5</v>
      </c>
      <c r="R164" s="558">
        <f>N164*Q164</f>
        <v>2.0000000000000002E-5</v>
      </c>
      <c r="S164" s="557">
        <v>0.04</v>
      </c>
      <c r="T164" s="558">
        <f>N164*S164</f>
        <v>0.08</v>
      </c>
      <c r="U164" s="556">
        <v>21</v>
      </c>
      <c r="V164" s="556">
        <f>P164*(U164/100)</f>
        <v>0</v>
      </c>
      <c r="W164" s="556">
        <f>P164+V164</f>
        <v>0</v>
      </c>
      <c r="X164" s="559" t="s">
        <v>313</v>
      </c>
      <c r="Y164" s="552" t="s">
        <v>165</v>
      </c>
      <c r="Z164" s="552" t="s">
        <v>61</v>
      </c>
    </row>
    <row r="165" spans="6:26" s="126" customFormat="1" ht="12" outlineLevel="2">
      <c r="F165" s="550">
        <v>3</v>
      </c>
      <c r="G165" s="551" t="s">
        <v>162</v>
      </c>
      <c r="H165" s="552" t="s">
        <v>371</v>
      </c>
      <c r="I165" s="552"/>
      <c r="J165" s="553" t="s">
        <v>372</v>
      </c>
      <c r="K165" s="551" t="s">
        <v>49</v>
      </c>
      <c r="L165" s="554">
        <v>8.5</v>
      </c>
      <c r="M165" s="555">
        <v>0</v>
      </c>
      <c r="N165" s="554">
        <f>L165*(1+M165/100)</f>
        <v>8.5</v>
      </c>
      <c r="O165" s="555"/>
      <c r="P165" s="556">
        <f>N165*O165</f>
        <v>0</v>
      </c>
      <c r="Q165" s="557"/>
      <c r="R165" s="558">
        <f>N165*Q165</f>
        <v>0</v>
      </c>
      <c r="S165" s="557">
        <v>0.09</v>
      </c>
      <c r="T165" s="558">
        <f>N165*S165</f>
        <v>0.76500000000000001</v>
      </c>
      <c r="U165" s="556">
        <v>21</v>
      </c>
      <c r="V165" s="556">
        <f>P165*(U165/100)</f>
        <v>0</v>
      </c>
      <c r="W165" s="556">
        <f>P165+V165</f>
        <v>0</v>
      </c>
      <c r="X165" s="559" t="s">
        <v>313</v>
      </c>
      <c r="Y165" s="552" t="s">
        <v>165</v>
      </c>
      <c r="Z165" s="552" t="s">
        <v>61</v>
      </c>
    </row>
    <row r="166" spans="6:26" s="145" customFormat="1" ht="11.25" outlineLevel="3">
      <c r="F166" s="146"/>
      <c r="G166" s="147"/>
      <c r="H166" s="147"/>
      <c r="I166" s="147"/>
      <c r="J166" s="561" t="s">
        <v>373</v>
      </c>
      <c r="K166" s="147"/>
      <c r="L166" s="149">
        <v>4</v>
      </c>
      <c r="M166" s="150"/>
      <c r="N166" s="151"/>
      <c r="O166" s="150"/>
      <c r="P166" s="152"/>
      <c r="Q166" s="153"/>
      <c r="R166" s="150"/>
      <c r="S166" s="150"/>
      <c r="T166" s="150"/>
      <c r="U166" s="154" t="s">
        <v>155</v>
      </c>
      <c r="V166" s="150"/>
      <c r="W166" s="150"/>
      <c r="X166" s="148"/>
      <c r="Y166" s="147"/>
      <c r="Z166" s="147"/>
    </row>
    <row r="167" spans="6:26" s="145" customFormat="1" ht="11.25" outlineLevel="3">
      <c r="F167" s="146"/>
      <c r="G167" s="147"/>
      <c r="H167" s="147"/>
      <c r="I167" s="147"/>
      <c r="J167" s="561" t="s">
        <v>374</v>
      </c>
      <c r="K167" s="147"/>
      <c r="L167" s="149">
        <v>2.5</v>
      </c>
      <c r="M167" s="150"/>
      <c r="N167" s="151"/>
      <c r="O167" s="150"/>
      <c r="P167" s="152"/>
      <c r="Q167" s="153"/>
      <c r="R167" s="150"/>
      <c r="S167" s="150"/>
      <c r="T167" s="150"/>
      <c r="U167" s="154" t="s">
        <v>155</v>
      </c>
      <c r="V167" s="150"/>
      <c r="W167" s="150"/>
      <c r="X167" s="148"/>
      <c r="Y167" s="147"/>
      <c r="Z167" s="147"/>
    </row>
    <row r="168" spans="6:26" s="145" customFormat="1" ht="11.25" outlineLevel="3">
      <c r="F168" s="146"/>
      <c r="G168" s="147"/>
      <c r="H168" s="147"/>
      <c r="I168" s="147"/>
      <c r="J168" s="561" t="s">
        <v>375</v>
      </c>
      <c r="K168" s="147"/>
      <c r="L168" s="149">
        <v>2</v>
      </c>
      <c r="M168" s="150"/>
      <c r="N168" s="151"/>
      <c r="O168" s="150"/>
      <c r="P168" s="152"/>
      <c r="Q168" s="153"/>
      <c r="R168" s="150"/>
      <c r="S168" s="150"/>
      <c r="T168" s="150"/>
      <c r="U168" s="154" t="s">
        <v>155</v>
      </c>
      <c r="V168" s="150"/>
      <c r="W168" s="150"/>
      <c r="X168" s="148"/>
      <c r="Y168" s="147"/>
      <c r="Z168" s="147"/>
    </row>
    <row r="169" spans="6:26" s="126" customFormat="1" ht="24" outlineLevel="2">
      <c r="F169" s="550">
        <v>4</v>
      </c>
      <c r="G169" s="551" t="s">
        <v>162</v>
      </c>
      <c r="H169" s="552" t="s">
        <v>376</v>
      </c>
      <c r="I169" s="552"/>
      <c r="J169" s="553" t="s">
        <v>377</v>
      </c>
      <c r="K169" s="551" t="s">
        <v>46</v>
      </c>
      <c r="L169" s="554">
        <v>1</v>
      </c>
      <c r="M169" s="555">
        <v>0</v>
      </c>
      <c r="N169" s="554">
        <f>L169*(1+M169/100)</f>
        <v>1</v>
      </c>
      <c r="O169" s="555"/>
      <c r="P169" s="556">
        <f>N169*O169</f>
        <v>0</v>
      </c>
      <c r="Q169" s="557"/>
      <c r="R169" s="558">
        <f>N169*Q169</f>
        <v>0</v>
      </c>
      <c r="S169" s="557"/>
      <c r="T169" s="558">
        <f>N169*S169</f>
        <v>0</v>
      </c>
      <c r="U169" s="556">
        <v>21</v>
      </c>
      <c r="V169" s="556">
        <f>P169*(U169/100)</f>
        <v>0</v>
      </c>
      <c r="W169" s="556">
        <f>P169+V169</f>
        <v>0</v>
      </c>
      <c r="X169" s="559" t="s">
        <v>313</v>
      </c>
      <c r="Y169" s="552" t="s">
        <v>165</v>
      </c>
      <c r="Z169" s="552" t="s">
        <v>61</v>
      </c>
    </row>
    <row r="170" spans="6:26" s="126" customFormat="1" ht="12" outlineLevel="2">
      <c r="F170" s="550">
        <v>5</v>
      </c>
      <c r="G170" s="551" t="s">
        <v>162</v>
      </c>
      <c r="H170" s="552" t="s">
        <v>378</v>
      </c>
      <c r="I170" s="552"/>
      <c r="J170" s="553" t="s">
        <v>379</v>
      </c>
      <c r="K170" s="551" t="s">
        <v>46</v>
      </c>
      <c r="L170" s="554">
        <v>1</v>
      </c>
      <c r="M170" s="555">
        <v>0</v>
      </c>
      <c r="N170" s="554">
        <f>L170*(1+M170/100)</f>
        <v>1</v>
      </c>
      <c r="O170" s="555"/>
      <c r="P170" s="556">
        <f>N170*O170</f>
        <v>0</v>
      </c>
      <c r="Q170" s="557">
        <v>8.7399999999999995E-3</v>
      </c>
      <c r="R170" s="558">
        <f>N170*Q170</f>
        <v>8.7399999999999995E-3</v>
      </c>
      <c r="S170" s="557"/>
      <c r="T170" s="558">
        <f>N170*S170</f>
        <v>0</v>
      </c>
      <c r="U170" s="556">
        <v>21</v>
      </c>
      <c r="V170" s="556">
        <f>P170*(U170/100)</f>
        <v>0</v>
      </c>
      <c r="W170" s="556">
        <f>P170+V170</f>
        <v>0</v>
      </c>
      <c r="X170" s="559"/>
      <c r="Y170" s="552" t="s">
        <v>165</v>
      </c>
      <c r="Z170" s="552" t="s">
        <v>61</v>
      </c>
    </row>
    <row r="171" spans="6:26" s="126" customFormat="1" ht="12" outlineLevel="2">
      <c r="F171" s="550">
        <v>6</v>
      </c>
      <c r="G171" s="551" t="s">
        <v>162</v>
      </c>
      <c r="H171" s="552" t="s">
        <v>380</v>
      </c>
      <c r="I171" s="552"/>
      <c r="J171" s="553" t="s">
        <v>381</v>
      </c>
      <c r="K171" s="551" t="s">
        <v>90</v>
      </c>
      <c r="L171" s="554">
        <v>3</v>
      </c>
      <c r="M171" s="555">
        <v>0</v>
      </c>
      <c r="N171" s="554">
        <f>L171*(1+M171/100)</f>
        <v>3</v>
      </c>
      <c r="O171" s="555"/>
      <c r="P171" s="556">
        <f>N171*O171</f>
        <v>0</v>
      </c>
      <c r="Q171" s="557">
        <v>6.0000000000000002E-5</v>
      </c>
      <c r="R171" s="558">
        <f>N171*Q171</f>
        <v>1.8000000000000001E-4</v>
      </c>
      <c r="S171" s="557">
        <v>0.02</v>
      </c>
      <c r="T171" s="558">
        <f>N171*S171</f>
        <v>0.06</v>
      </c>
      <c r="U171" s="556">
        <v>21</v>
      </c>
      <c r="V171" s="556">
        <f>P171*(U171/100)</f>
        <v>0</v>
      </c>
      <c r="W171" s="556">
        <f>P171+V171</f>
        <v>0</v>
      </c>
      <c r="X171" s="559"/>
      <c r="Y171" s="552" t="s">
        <v>165</v>
      </c>
      <c r="Z171" s="552" t="s">
        <v>61</v>
      </c>
    </row>
    <row r="172" spans="6:26" s="145" customFormat="1" ht="11.25" outlineLevel="3">
      <c r="F172" s="146"/>
      <c r="G172" s="147"/>
      <c r="H172" s="147"/>
      <c r="I172" s="147"/>
      <c r="J172" s="561" t="s">
        <v>382</v>
      </c>
      <c r="K172" s="147"/>
      <c r="L172" s="149">
        <v>3</v>
      </c>
      <c r="M172" s="150"/>
      <c r="N172" s="151"/>
      <c r="O172" s="150"/>
      <c r="P172" s="152"/>
      <c r="Q172" s="153"/>
      <c r="R172" s="150"/>
      <c r="S172" s="150"/>
      <c r="T172" s="150"/>
      <c r="U172" s="154" t="s">
        <v>155</v>
      </c>
      <c r="V172" s="150"/>
      <c r="W172" s="150"/>
      <c r="X172" s="148"/>
      <c r="Y172" s="147"/>
      <c r="Z172" s="147"/>
    </row>
    <row r="173" spans="6:26" s="126" customFormat="1" ht="24" outlineLevel="2">
      <c r="F173" s="550">
        <v>7</v>
      </c>
      <c r="G173" s="551" t="s">
        <v>162</v>
      </c>
      <c r="H173" s="552" t="s">
        <v>383</v>
      </c>
      <c r="I173" s="552"/>
      <c r="J173" s="553" t="s">
        <v>384</v>
      </c>
      <c r="K173" s="551" t="s">
        <v>47</v>
      </c>
      <c r="L173" s="554">
        <v>0.94499999999999995</v>
      </c>
      <c r="M173" s="555">
        <v>0</v>
      </c>
      <c r="N173" s="554">
        <f t="shared" ref="N173:N189" si="6">L173*(1+M173/100)</f>
        <v>0.94499999999999995</v>
      </c>
      <c r="O173" s="555"/>
      <c r="P173" s="556">
        <f t="shared" ref="P173:P189" si="7">N173*O173</f>
        <v>0</v>
      </c>
      <c r="Q173" s="557"/>
      <c r="R173" s="558">
        <f t="shared" ref="R173:R189" si="8">N173*Q173</f>
        <v>0</v>
      </c>
      <c r="S173" s="557"/>
      <c r="T173" s="558">
        <f t="shared" ref="T173:T189" si="9">N173*S173</f>
        <v>0</v>
      </c>
      <c r="U173" s="556">
        <v>21</v>
      </c>
      <c r="V173" s="556">
        <f t="shared" ref="V173:V189" si="10">P173*(U173/100)</f>
        <v>0</v>
      </c>
      <c r="W173" s="556">
        <f t="shared" ref="W173:W189" si="11">P173+V173</f>
        <v>0</v>
      </c>
      <c r="X173" s="559"/>
      <c r="Y173" s="552" t="s">
        <v>165</v>
      </c>
      <c r="Z173" s="552" t="s">
        <v>61</v>
      </c>
    </row>
    <row r="174" spans="6:26" s="126" customFormat="1" ht="12" outlineLevel="2">
      <c r="F174" s="550">
        <v>8</v>
      </c>
      <c r="G174" s="551" t="s">
        <v>162</v>
      </c>
      <c r="H174" s="552" t="s">
        <v>385</v>
      </c>
      <c r="I174" s="552"/>
      <c r="J174" s="553" t="s">
        <v>386</v>
      </c>
      <c r="K174" s="551" t="s">
        <v>46</v>
      </c>
      <c r="L174" s="554">
        <v>2</v>
      </c>
      <c r="M174" s="555">
        <v>0</v>
      </c>
      <c r="N174" s="554">
        <f t="shared" si="6"/>
        <v>2</v>
      </c>
      <c r="O174" s="555"/>
      <c r="P174" s="556">
        <f t="shared" si="7"/>
        <v>0</v>
      </c>
      <c r="Q174" s="557">
        <v>0.03</v>
      </c>
      <c r="R174" s="558">
        <f t="shared" si="8"/>
        <v>0.06</v>
      </c>
      <c r="S174" s="557"/>
      <c r="T174" s="558">
        <f t="shared" si="9"/>
        <v>0</v>
      </c>
      <c r="U174" s="556">
        <v>21</v>
      </c>
      <c r="V174" s="556">
        <f t="shared" si="10"/>
        <v>0</v>
      </c>
      <c r="W174" s="556">
        <f t="shared" si="11"/>
        <v>0</v>
      </c>
      <c r="X174" s="559"/>
      <c r="Y174" s="552" t="s">
        <v>165</v>
      </c>
      <c r="Z174" s="552" t="s">
        <v>61</v>
      </c>
    </row>
    <row r="175" spans="6:26" s="126" customFormat="1" ht="24" outlineLevel="2">
      <c r="F175" s="550">
        <v>9</v>
      </c>
      <c r="G175" s="551" t="s">
        <v>162</v>
      </c>
      <c r="H175" s="552" t="s">
        <v>387</v>
      </c>
      <c r="I175" s="552"/>
      <c r="J175" s="553" t="s">
        <v>388</v>
      </c>
      <c r="K175" s="551" t="s">
        <v>46</v>
      </c>
      <c r="L175" s="554">
        <v>2</v>
      </c>
      <c r="M175" s="555">
        <v>0</v>
      </c>
      <c r="N175" s="554">
        <f t="shared" si="6"/>
        <v>2</v>
      </c>
      <c r="O175" s="555"/>
      <c r="P175" s="556">
        <f t="shared" si="7"/>
        <v>0</v>
      </c>
      <c r="Q175" s="557">
        <v>9.7599999999999996E-3</v>
      </c>
      <c r="R175" s="558">
        <f t="shared" si="8"/>
        <v>1.9519999999999999E-2</v>
      </c>
      <c r="S175" s="557"/>
      <c r="T175" s="558">
        <f t="shared" si="9"/>
        <v>0</v>
      </c>
      <c r="U175" s="556">
        <v>21</v>
      </c>
      <c r="V175" s="556">
        <f t="shared" si="10"/>
        <v>0</v>
      </c>
      <c r="W175" s="556">
        <f t="shared" si="11"/>
        <v>0</v>
      </c>
      <c r="X175" s="559"/>
      <c r="Y175" s="552" t="s">
        <v>165</v>
      </c>
      <c r="Z175" s="552" t="s">
        <v>61</v>
      </c>
    </row>
    <row r="176" spans="6:26" s="126" customFormat="1" ht="12" outlineLevel="2">
      <c r="F176" s="550">
        <v>10</v>
      </c>
      <c r="G176" s="551" t="s">
        <v>162</v>
      </c>
      <c r="H176" s="552" t="s">
        <v>389</v>
      </c>
      <c r="I176" s="552"/>
      <c r="J176" s="553" t="s">
        <v>390</v>
      </c>
      <c r="K176" s="551" t="s">
        <v>46</v>
      </c>
      <c r="L176" s="554">
        <v>2</v>
      </c>
      <c r="M176" s="555">
        <v>0</v>
      </c>
      <c r="N176" s="554">
        <f t="shared" si="6"/>
        <v>2</v>
      </c>
      <c r="O176" s="555"/>
      <c r="P176" s="556">
        <f t="shared" si="7"/>
        <v>0</v>
      </c>
      <c r="Q176" s="557">
        <v>3.3800000000000002E-3</v>
      </c>
      <c r="R176" s="558">
        <f t="shared" si="8"/>
        <v>6.7600000000000004E-3</v>
      </c>
      <c r="S176" s="557"/>
      <c r="T176" s="558">
        <f t="shared" si="9"/>
        <v>0</v>
      </c>
      <c r="U176" s="556">
        <v>21</v>
      </c>
      <c r="V176" s="556">
        <f t="shared" si="10"/>
        <v>0</v>
      </c>
      <c r="W176" s="556">
        <f t="shared" si="11"/>
        <v>0</v>
      </c>
      <c r="X176" s="559"/>
      <c r="Y176" s="552" t="s">
        <v>165</v>
      </c>
      <c r="Z176" s="552" t="s">
        <v>61</v>
      </c>
    </row>
    <row r="177" spans="6:26" s="126" customFormat="1" ht="12" outlineLevel="2">
      <c r="F177" s="550">
        <v>11</v>
      </c>
      <c r="G177" s="551" t="s">
        <v>162</v>
      </c>
      <c r="H177" s="552" t="s">
        <v>391</v>
      </c>
      <c r="I177" s="552"/>
      <c r="J177" s="553" t="s">
        <v>392</v>
      </c>
      <c r="K177" s="551" t="s">
        <v>46</v>
      </c>
      <c r="L177" s="554">
        <v>2</v>
      </c>
      <c r="M177" s="555">
        <v>0</v>
      </c>
      <c r="N177" s="554">
        <f t="shared" si="6"/>
        <v>2</v>
      </c>
      <c r="O177" s="555"/>
      <c r="P177" s="556">
        <f t="shared" si="7"/>
        <v>0</v>
      </c>
      <c r="Q177" s="557">
        <v>1.58E-3</v>
      </c>
      <c r="R177" s="558">
        <f t="shared" si="8"/>
        <v>3.16E-3</v>
      </c>
      <c r="S177" s="557"/>
      <c r="T177" s="558">
        <f t="shared" si="9"/>
        <v>0</v>
      </c>
      <c r="U177" s="556">
        <v>21</v>
      </c>
      <c r="V177" s="556">
        <f t="shared" si="10"/>
        <v>0</v>
      </c>
      <c r="W177" s="556">
        <f t="shared" si="11"/>
        <v>0</v>
      </c>
      <c r="X177" s="559"/>
      <c r="Y177" s="552" t="s">
        <v>165</v>
      </c>
      <c r="Z177" s="552" t="s">
        <v>61</v>
      </c>
    </row>
    <row r="178" spans="6:26" s="126" customFormat="1" ht="12" outlineLevel="2">
      <c r="F178" s="550">
        <v>12</v>
      </c>
      <c r="G178" s="551" t="s">
        <v>162</v>
      </c>
      <c r="H178" s="552" t="s">
        <v>393</v>
      </c>
      <c r="I178" s="552"/>
      <c r="J178" s="553" t="s">
        <v>394</v>
      </c>
      <c r="K178" s="551" t="s">
        <v>46</v>
      </c>
      <c r="L178" s="554">
        <v>2</v>
      </c>
      <c r="M178" s="555">
        <v>0</v>
      </c>
      <c r="N178" s="554">
        <f t="shared" si="6"/>
        <v>2</v>
      </c>
      <c r="O178" s="555"/>
      <c r="P178" s="556">
        <f t="shared" si="7"/>
        <v>0</v>
      </c>
      <c r="Q178" s="557">
        <v>1.1299999999999999E-3</v>
      </c>
      <c r="R178" s="558">
        <f t="shared" si="8"/>
        <v>2.2599999999999999E-3</v>
      </c>
      <c r="S178" s="557"/>
      <c r="T178" s="558">
        <f t="shared" si="9"/>
        <v>0</v>
      </c>
      <c r="U178" s="556">
        <v>21</v>
      </c>
      <c r="V178" s="556">
        <f t="shared" si="10"/>
        <v>0</v>
      </c>
      <c r="W178" s="556">
        <f t="shared" si="11"/>
        <v>0</v>
      </c>
      <c r="X178" s="559"/>
      <c r="Y178" s="552" t="s">
        <v>165</v>
      </c>
      <c r="Z178" s="552" t="s">
        <v>61</v>
      </c>
    </row>
    <row r="179" spans="6:26" s="126" customFormat="1" ht="12" outlineLevel="2">
      <c r="F179" s="550">
        <v>13</v>
      </c>
      <c r="G179" s="551" t="s">
        <v>162</v>
      </c>
      <c r="H179" s="552" t="s">
        <v>395</v>
      </c>
      <c r="I179" s="552"/>
      <c r="J179" s="553" t="s">
        <v>396</v>
      </c>
      <c r="K179" s="551" t="s">
        <v>46</v>
      </c>
      <c r="L179" s="554">
        <v>2</v>
      </c>
      <c r="M179" s="555">
        <v>0</v>
      </c>
      <c r="N179" s="554">
        <f t="shared" si="6"/>
        <v>2</v>
      </c>
      <c r="O179" s="555"/>
      <c r="P179" s="556">
        <f t="shared" si="7"/>
        <v>0</v>
      </c>
      <c r="Q179" s="557">
        <v>7.7999999999999999E-4</v>
      </c>
      <c r="R179" s="558">
        <f t="shared" si="8"/>
        <v>1.56E-3</v>
      </c>
      <c r="S179" s="557"/>
      <c r="T179" s="558">
        <f t="shared" si="9"/>
        <v>0</v>
      </c>
      <c r="U179" s="556">
        <v>21</v>
      </c>
      <c r="V179" s="556">
        <f t="shared" si="10"/>
        <v>0</v>
      </c>
      <c r="W179" s="556">
        <f t="shared" si="11"/>
        <v>0</v>
      </c>
      <c r="X179" s="559"/>
      <c r="Y179" s="552" t="s">
        <v>165</v>
      </c>
      <c r="Z179" s="552" t="s">
        <v>61</v>
      </c>
    </row>
    <row r="180" spans="6:26" s="126" customFormat="1" ht="12" outlineLevel="2">
      <c r="F180" s="550">
        <v>14</v>
      </c>
      <c r="G180" s="551" t="s">
        <v>162</v>
      </c>
      <c r="H180" s="552" t="s">
        <v>68</v>
      </c>
      <c r="I180" s="552"/>
      <c r="J180" s="553" t="s">
        <v>397</v>
      </c>
      <c r="K180" s="551" t="s">
        <v>90</v>
      </c>
      <c r="L180" s="554">
        <v>40</v>
      </c>
      <c r="M180" s="555">
        <v>0</v>
      </c>
      <c r="N180" s="554">
        <f t="shared" si="6"/>
        <v>40</v>
      </c>
      <c r="O180" s="555"/>
      <c r="P180" s="556">
        <f t="shared" si="7"/>
        <v>0</v>
      </c>
      <c r="Q180" s="557">
        <v>1.1299999999999999E-3</v>
      </c>
      <c r="R180" s="558">
        <f t="shared" si="8"/>
        <v>4.5199999999999997E-2</v>
      </c>
      <c r="S180" s="557"/>
      <c r="T180" s="558">
        <f t="shared" si="9"/>
        <v>0</v>
      </c>
      <c r="U180" s="556">
        <v>21</v>
      </c>
      <c r="V180" s="556">
        <f t="shared" si="10"/>
        <v>0</v>
      </c>
      <c r="W180" s="556">
        <f t="shared" si="11"/>
        <v>0</v>
      </c>
      <c r="X180" s="559"/>
      <c r="Y180" s="552" t="s">
        <v>165</v>
      </c>
      <c r="Z180" s="552" t="s">
        <v>61</v>
      </c>
    </row>
    <row r="181" spans="6:26" s="126" customFormat="1" ht="12" outlineLevel="2">
      <c r="F181" s="550">
        <v>15</v>
      </c>
      <c r="G181" s="551" t="s">
        <v>176</v>
      </c>
      <c r="H181" s="552" t="s">
        <v>398</v>
      </c>
      <c r="I181" s="552"/>
      <c r="J181" s="553" t="s">
        <v>399</v>
      </c>
      <c r="K181" s="551" t="s">
        <v>46</v>
      </c>
      <c r="L181" s="554">
        <v>1</v>
      </c>
      <c r="M181" s="555">
        <v>0</v>
      </c>
      <c r="N181" s="554">
        <f t="shared" si="6"/>
        <v>1</v>
      </c>
      <c r="O181" s="555"/>
      <c r="P181" s="556">
        <f t="shared" si="7"/>
        <v>0</v>
      </c>
      <c r="Q181" s="557"/>
      <c r="R181" s="558">
        <f t="shared" si="8"/>
        <v>0</v>
      </c>
      <c r="S181" s="557"/>
      <c r="T181" s="558">
        <f t="shared" si="9"/>
        <v>0</v>
      </c>
      <c r="U181" s="556">
        <v>21</v>
      </c>
      <c r="V181" s="556">
        <f t="shared" si="10"/>
        <v>0</v>
      </c>
      <c r="W181" s="556">
        <f t="shared" si="11"/>
        <v>0</v>
      </c>
      <c r="X181" s="559"/>
      <c r="Y181" s="552" t="s">
        <v>165</v>
      </c>
      <c r="Z181" s="552" t="s">
        <v>61</v>
      </c>
    </row>
    <row r="182" spans="6:26" s="126" customFormat="1" ht="24" outlineLevel="2">
      <c r="F182" s="550">
        <v>16</v>
      </c>
      <c r="G182" s="551" t="s">
        <v>176</v>
      </c>
      <c r="H182" s="552" t="s">
        <v>400</v>
      </c>
      <c r="I182" s="552"/>
      <c r="J182" s="553" t="s">
        <v>401</v>
      </c>
      <c r="K182" s="551" t="s">
        <v>46</v>
      </c>
      <c r="L182" s="554">
        <v>1</v>
      </c>
      <c r="M182" s="555">
        <v>0</v>
      </c>
      <c r="N182" s="554">
        <f t="shared" si="6"/>
        <v>1</v>
      </c>
      <c r="O182" s="555"/>
      <c r="P182" s="556">
        <f t="shared" si="7"/>
        <v>0</v>
      </c>
      <c r="Q182" s="557">
        <v>1.0500000000000001E-2</v>
      </c>
      <c r="R182" s="558">
        <f t="shared" si="8"/>
        <v>1.0500000000000001E-2</v>
      </c>
      <c r="S182" s="557"/>
      <c r="T182" s="558">
        <f t="shared" si="9"/>
        <v>0</v>
      </c>
      <c r="U182" s="556">
        <v>21</v>
      </c>
      <c r="V182" s="556">
        <f t="shared" si="10"/>
        <v>0</v>
      </c>
      <c r="W182" s="556">
        <f t="shared" si="11"/>
        <v>0</v>
      </c>
      <c r="X182" s="559"/>
      <c r="Y182" s="552" t="s">
        <v>165</v>
      </c>
      <c r="Z182" s="552" t="s">
        <v>61</v>
      </c>
    </row>
    <row r="183" spans="6:26" s="126" customFormat="1" ht="12" outlineLevel="2">
      <c r="F183" s="550">
        <v>17</v>
      </c>
      <c r="G183" s="551" t="s">
        <v>176</v>
      </c>
      <c r="H183" s="552" t="s">
        <v>402</v>
      </c>
      <c r="I183" s="552"/>
      <c r="J183" s="553" t="s">
        <v>403</v>
      </c>
      <c r="K183" s="551" t="s">
        <v>46</v>
      </c>
      <c r="L183" s="554">
        <v>1</v>
      </c>
      <c r="M183" s="555">
        <v>0</v>
      </c>
      <c r="N183" s="554">
        <f t="shared" si="6"/>
        <v>1</v>
      </c>
      <c r="O183" s="555"/>
      <c r="P183" s="556">
        <f t="shared" si="7"/>
        <v>0</v>
      </c>
      <c r="Q183" s="557"/>
      <c r="R183" s="558">
        <f t="shared" si="8"/>
        <v>0</v>
      </c>
      <c r="S183" s="557"/>
      <c r="T183" s="558">
        <f t="shared" si="9"/>
        <v>0</v>
      </c>
      <c r="U183" s="556">
        <v>21</v>
      </c>
      <c r="V183" s="556">
        <f t="shared" si="10"/>
        <v>0</v>
      </c>
      <c r="W183" s="556">
        <f t="shared" si="11"/>
        <v>0</v>
      </c>
      <c r="X183" s="559"/>
      <c r="Y183" s="552" t="s">
        <v>165</v>
      </c>
      <c r="Z183" s="552" t="s">
        <v>61</v>
      </c>
    </row>
    <row r="184" spans="6:26" s="126" customFormat="1" ht="24" outlineLevel="2">
      <c r="F184" s="550">
        <v>18</v>
      </c>
      <c r="G184" s="551" t="s">
        <v>176</v>
      </c>
      <c r="H184" s="552" t="s">
        <v>404</v>
      </c>
      <c r="I184" s="552"/>
      <c r="J184" s="553" t="s">
        <v>1920</v>
      </c>
      <c r="K184" s="551" t="s">
        <v>46</v>
      </c>
      <c r="L184" s="554">
        <v>1</v>
      </c>
      <c r="M184" s="555">
        <v>0</v>
      </c>
      <c r="N184" s="554">
        <f t="shared" si="6"/>
        <v>1</v>
      </c>
      <c r="O184" s="555"/>
      <c r="P184" s="556">
        <f t="shared" si="7"/>
        <v>0</v>
      </c>
      <c r="Q184" s="557"/>
      <c r="R184" s="558">
        <f t="shared" si="8"/>
        <v>0</v>
      </c>
      <c r="S184" s="557"/>
      <c r="T184" s="558">
        <f t="shared" si="9"/>
        <v>0</v>
      </c>
      <c r="U184" s="556">
        <v>21</v>
      </c>
      <c r="V184" s="556">
        <f t="shared" si="10"/>
        <v>0</v>
      </c>
      <c r="W184" s="556">
        <f t="shared" si="11"/>
        <v>0</v>
      </c>
      <c r="X184" s="559"/>
      <c r="Y184" s="552" t="s">
        <v>165</v>
      </c>
      <c r="Z184" s="552" t="s">
        <v>61</v>
      </c>
    </row>
    <row r="185" spans="6:26" s="126" customFormat="1" ht="12" outlineLevel="2">
      <c r="F185" s="550">
        <v>19</v>
      </c>
      <c r="G185" s="551" t="s">
        <v>162</v>
      </c>
      <c r="H185" s="552" t="s">
        <v>67</v>
      </c>
      <c r="I185" s="552"/>
      <c r="J185" s="553" t="s">
        <v>405</v>
      </c>
      <c r="K185" s="551" t="s">
        <v>46</v>
      </c>
      <c r="L185" s="554">
        <v>1</v>
      </c>
      <c r="M185" s="555">
        <v>0</v>
      </c>
      <c r="N185" s="554">
        <f t="shared" si="6"/>
        <v>1</v>
      </c>
      <c r="O185" s="555"/>
      <c r="P185" s="556">
        <f t="shared" si="7"/>
        <v>0</v>
      </c>
      <c r="Q185" s="557">
        <v>1.3999999999999999E-4</v>
      </c>
      <c r="R185" s="558">
        <f t="shared" si="8"/>
        <v>1.3999999999999999E-4</v>
      </c>
      <c r="S185" s="557"/>
      <c r="T185" s="558">
        <f t="shared" si="9"/>
        <v>0</v>
      </c>
      <c r="U185" s="556">
        <v>21</v>
      </c>
      <c r="V185" s="556">
        <f t="shared" si="10"/>
        <v>0</v>
      </c>
      <c r="W185" s="556">
        <f t="shared" si="11"/>
        <v>0</v>
      </c>
      <c r="X185" s="559"/>
      <c r="Y185" s="552" t="s">
        <v>165</v>
      </c>
      <c r="Z185" s="552" t="s">
        <v>61</v>
      </c>
    </row>
    <row r="186" spans="6:26" s="126" customFormat="1" ht="24" outlineLevel="2">
      <c r="F186" s="550">
        <v>20</v>
      </c>
      <c r="G186" s="551" t="s">
        <v>176</v>
      </c>
      <c r="H186" s="552" t="s">
        <v>406</v>
      </c>
      <c r="I186" s="552"/>
      <c r="J186" s="553" t="s">
        <v>407</v>
      </c>
      <c r="K186" s="551" t="s">
        <v>46</v>
      </c>
      <c r="L186" s="554">
        <v>1</v>
      </c>
      <c r="M186" s="555">
        <v>0</v>
      </c>
      <c r="N186" s="554">
        <f t="shared" si="6"/>
        <v>1</v>
      </c>
      <c r="O186" s="555"/>
      <c r="P186" s="556">
        <f t="shared" si="7"/>
        <v>0</v>
      </c>
      <c r="Q186" s="557">
        <v>1.6416E-2</v>
      </c>
      <c r="R186" s="558">
        <f t="shared" si="8"/>
        <v>1.6416E-2</v>
      </c>
      <c r="S186" s="557"/>
      <c r="T186" s="558">
        <f t="shared" si="9"/>
        <v>0</v>
      </c>
      <c r="U186" s="556">
        <v>21</v>
      </c>
      <c r="V186" s="556">
        <f t="shared" si="10"/>
        <v>0</v>
      </c>
      <c r="W186" s="556">
        <f t="shared" si="11"/>
        <v>0</v>
      </c>
      <c r="X186" s="559"/>
      <c r="Y186" s="552" t="s">
        <v>165</v>
      </c>
      <c r="Z186" s="552" t="s">
        <v>61</v>
      </c>
    </row>
    <row r="187" spans="6:26" s="126" customFormat="1" ht="12" outlineLevel="2">
      <c r="F187" s="550">
        <v>21</v>
      </c>
      <c r="G187" s="551" t="s">
        <v>162</v>
      </c>
      <c r="H187" s="552" t="s">
        <v>66</v>
      </c>
      <c r="I187" s="552"/>
      <c r="J187" s="553" t="s">
        <v>408</v>
      </c>
      <c r="K187" s="551" t="s">
        <v>46</v>
      </c>
      <c r="L187" s="554">
        <v>1</v>
      </c>
      <c r="M187" s="555">
        <v>0</v>
      </c>
      <c r="N187" s="554">
        <f t="shared" si="6"/>
        <v>1</v>
      </c>
      <c r="O187" s="555"/>
      <c r="P187" s="556">
        <f t="shared" si="7"/>
        <v>0</v>
      </c>
      <c r="Q187" s="557">
        <v>9.2000000000000003E-4</v>
      </c>
      <c r="R187" s="558">
        <f t="shared" si="8"/>
        <v>9.2000000000000003E-4</v>
      </c>
      <c r="S187" s="557"/>
      <c r="T187" s="558">
        <f t="shared" si="9"/>
        <v>0</v>
      </c>
      <c r="U187" s="556">
        <v>21</v>
      </c>
      <c r="V187" s="556">
        <f t="shared" si="10"/>
        <v>0</v>
      </c>
      <c r="W187" s="556">
        <f t="shared" si="11"/>
        <v>0</v>
      </c>
      <c r="X187" s="559"/>
      <c r="Y187" s="552" t="s">
        <v>165</v>
      </c>
      <c r="Z187" s="552" t="s">
        <v>61</v>
      </c>
    </row>
    <row r="188" spans="6:26" s="126" customFormat="1" ht="24" outlineLevel="2">
      <c r="F188" s="550">
        <v>22</v>
      </c>
      <c r="G188" s="551" t="s">
        <v>176</v>
      </c>
      <c r="H188" s="552" t="s">
        <v>409</v>
      </c>
      <c r="I188" s="552"/>
      <c r="J188" s="553" t="s">
        <v>410</v>
      </c>
      <c r="K188" s="551" t="s">
        <v>46</v>
      </c>
      <c r="L188" s="554">
        <v>1</v>
      </c>
      <c r="M188" s="555">
        <v>0</v>
      </c>
      <c r="N188" s="554">
        <f t="shared" si="6"/>
        <v>1</v>
      </c>
      <c r="O188" s="555"/>
      <c r="P188" s="556">
        <f t="shared" si="7"/>
        <v>0</v>
      </c>
      <c r="Q188" s="557">
        <v>1.6416E-2</v>
      </c>
      <c r="R188" s="558">
        <f t="shared" si="8"/>
        <v>1.6416E-2</v>
      </c>
      <c r="S188" s="557"/>
      <c r="T188" s="558">
        <f t="shared" si="9"/>
        <v>0</v>
      </c>
      <c r="U188" s="556">
        <v>21</v>
      </c>
      <c r="V188" s="556">
        <f t="shared" si="10"/>
        <v>0</v>
      </c>
      <c r="W188" s="556">
        <f t="shared" si="11"/>
        <v>0</v>
      </c>
      <c r="X188" s="559"/>
      <c r="Y188" s="552" t="s">
        <v>165</v>
      </c>
      <c r="Z188" s="552" t="s">
        <v>61</v>
      </c>
    </row>
    <row r="189" spans="6:26" s="126" customFormat="1" ht="12" outlineLevel="2">
      <c r="F189" s="550">
        <v>23</v>
      </c>
      <c r="G189" s="551" t="s">
        <v>162</v>
      </c>
      <c r="H189" s="552" t="s">
        <v>69</v>
      </c>
      <c r="I189" s="552"/>
      <c r="J189" s="553" t="s">
        <v>411</v>
      </c>
      <c r="K189" s="551" t="s">
        <v>65</v>
      </c>
      <c r="L189" s="554">
        <v>1.52</v>
      </c>
      <c r="M189" s="555">
        <v>0</v>
      </c>
      <c r="N189" s="554">
        <f t="shared" si="6"/>
        <v>1.52</v>
      </c>
      <c r="O189" s="555"/>
      <c r="P189" s="556">
        <f t="shared" si="7"/>
        <v>0</v>
      </c>
      <c r="Q189" s="557"/>
      <c r="R189" s="558">
        <f t="shared" si="8"/>
        <v>0</v>
      </c>
      <c r="S189" s="557"/>
      <c r="T189" s="558">
        <f t="shared" si="9"/>
        <v>0</v>
      </c>
      <c r="U189" s="556">
        <v>21</v>
      </c>
      <c r="V189" s="556">
        <f t="shared" si="10"/>
        <v>0</v>
      </c>
      <c r="W189" s="556">
        <f t="shared" si="11"/>
        <v>0</v>
      </c>
      <c r="X189" s="559"/>
      <c r="Y189" s="552" t="s">
        <v>165</v>
      </c>
      <c r="Z189" s="552" t="s">
        <v>61</v>
      </c>
    </row>
    <row r="190" spans="6:26" s="136" customFormat="1" ht="12.75" customHeight="1" outlineLevel="2">
      <c r="F190" s="137"/>
      <c r="G190" s="138"/>
      <c r="H190" s="138"/>
      <c r="I190" s="138"/>
      <c r="J190" s="560"/>
      <c r="K190" s="138"/>
      <c r="L190" s="140"/>
      <c r="M190" s="141"/>
      <c r="N190" s="140"/>
      <c r="O190" s="141"/>
      <c r="P190" s="142"/>
      <c r="Q190" s="143"/>
      <c r="R190" s="141"/>
      <c r="S190" s="141"/>
      <c r="T190" s="141"/>
      <c r="U190" s="144" t="s">
        <v>155</v>
      </c>
      <c r="V190" s="141"/>
      <c r="W190" s="141"/>
      <c r="X190" s="141"/>
      <c r="Y190" s="138"/>
      <c r="Z190" s="138"/>
    </row>
    <row r="191" spans="6:26" s="118" customFormat="1" ht="16.5" customHeight="1" outlineLevel="1">
      <c r="F191" s="119"/>
      <c r="G191" s="104"/>
      <c r="H191" s="120"/>
      <c r="I191" s="120"/>
      <c r="J191" s="549" t="s">
        <v>412</v>
      </c>
      <c r="K191" s="104"/>
      <c r="L191" s="121"/>
      <c r="M191" s="122"/>
      <c r="N191" s="121"/>
      <c r="O191" s="122"/>
      <c r="P191" s="87">
        <f>SUBTOTAL(9,P192:P225)</f>
        <v>0</v>
      </c>
      <c r="Q191" s="123"/>
      <c r="R191" s="88">
        <f>SUBTOTAL(9,R192:R225)</f>
        <v>0.33422694117647056</v>
      </c>
      <c r="S191" s="122"/>
      <c r="T191" s="88">
        <f>SUBTOTAL(9,T192:T225)</f>
        <v>2.6109911764705882</v>
      </c>
      <c r="U191" s="124" t="s">
        <v>155</v>
      </c>
      <c r="V191" s="87">
        <f>SUBTOTAL(9,V192:V225)</f>
        <v>0</v>
      </c>
      <c r="W191" s="87">
        <f>SUBTOTAL(9,W192:W225)</f>
        <v>0</v>
      </c>
      <c r="X191" s="125"/>
      <c r="Y191" s="105"/>
      <c r="Z191" s="105"/>
    </row>
    <row r="192" spans="6:26" s="126" customFormat="1" ht="12" outlineLevel="2">
      <c r="F192" s="550">
        <v>1</v>
      </c>
      <c r="G192" s="551" t="s">
        <v>162</v>
      </c>
      <c r="H192" s="552" t="s">
        <v>413</v>
      </c>
      <c r="I192" s="552"/>
      <c r="J192" s="553" t="s">
        <v>414</v>
      </c>
      <c r="K192" s="551" t="s">
        <v>49</v>
      </c>
      <c r="L192" s="554">
        <v>54</v>
      </c>
      <c r="M192" s="555">
        <v>0</v>
      </c>
      <c r="N192" s="554">
        <f>L192*(1+M192/100)</f>
        <v>54</v>
      </c>
      <c r="O192" s="555"/>
      <c r="P192" s="556">
        <f>N192*O192</f>
        <v>0</v>
      </c>
      <c r="Q192" s="557">
        <v>2.0000000000000002E-5</v>
      </c>
      <c r="R192" s="558">
        <f>N192*Q192</f>
        <v>1.08E-3</v>
      </c>
      <c r="S192" s="557">
        <v>1E-3</v>
      </c>
      <c r="T192" s="558">
        <f>N192*S192</f>
        <v>5.3999999999999999E-2</v>
      </c>
      <c r="U192" s="556">
        <v>21</v>
      </c>
      <c r="V192" s="556">
        <f>P192*(U192/100)</f>
        <v>0</v>
      </c>
      <c r="W192" s="556">
        <f>P192+V192</f>
        <v>0</v>
      </c>
      <c r="X192" s="559" t="s">
        <v>313</v>
      </c>
      <c r="Y192" s="552" t="s">
        <v>165</v>
      </c>
      <c r="Z192" s="552" t="s">
        <v>58</v>
      </c>
    </row>
    <row r="193" spans="6:26" s="145" customFormat="1" ht="11.25" outlineLevel="3">
      <c r="F193" s="146"/>
      <c r="G193" s="147"/>
      <c r="H193" s="147"/>
      <c r="I193" s="147"/>
      <c r="J193" s="561" t="s">
        <v>415</v>
      </c>
      <c r="K193" s="147"/>
      <c r="L193" s="149">
        <v>54</v>
      </c>
      <c r="M193" s="150"/>
      <c r="N193" s="151"/>
      <c r="O193" s="150"/>
      <c r="P193" s="152"/>
      <c r="Q193" s="153"/>
      <c r="R193" s="150"/>
      <c r="S193" s="150"/>
      <c r="T193" s="150"/>
      <c r="U193" s="154" t="s">
        <v>155</v>
      </c>
      <c r="V193" s="150"/>
      <c r="W193" s="150"/>
      <c r="X193" s="148"/>
      <c r="Y193" s="147"/>
      <c r="Z193" s="147"/>
    </row>
    <row r="194" spans="6:26" s="126" customFormat="1" ht="12" outlineLevel="2">
      <c r="F194" s="550">
        <v>2</v>
      </c>
      <c r="G194" s="551" t="s">
        <v>162</v>
      </c>
      <c r="H194" s="552" t="s">
        <v>416</v>
      </c>
      <c r="I194" s="552"/>
      <c r="J194" s="553" t="s">
        <v>417</v>
      </c>
      <c r="K194" s="551" t="s">
        <v>49</v>
      </c>
      <c r="L194" s="554">
        <v>213</v>
      </c>
      <c r="M194" s="555">
        <v>0</v>
      </c>
      <c r="N194" s="554">
        <f>L194*(1+M194/100)</f>
        <v>213</v>
      </c>
      <c r="O194" s="555"/>
      <c r="P194" s="556">
        <f>N194*O194</f>
        <v>0</v>
      </c>
      <c r="Q194" s="557">
        <v>5.0000000000000002E-5</v>
      </c>
      <c r="R194" s="558">
        <f>N194*Q194</f>
        <v>1.065E-2</v>
      </c>
      <c r="S194" s="557">
        <v>5.3200000000000001E-3</v>
      </c>
      <c r="T194" s="558">
        <f>N194*S194</f>
        <v>1.1331599999999999</v>
      </c>
      <c r="U194" s="556">
        <v>21</v>
      </c>
      <c r="V194" s="556">
        <f>P194*(U194/100)</f>
        <v>0</v>
      </c>
      <c r="W194" s="556">
        <f>P194+V194</f>
        <v>0</v>
      </c>
      <c r="X194" s="559" t="s">
        <v>313</v>
      </c>
      <c r="Y194" s="552" t="s">
        <v>165</v>
      </c>
      <c r="Z194" s="552" t="s">
        <v>58</v>
      </c>
    </row>
    <row r="195" spans="6:26" s="145" customFormat="1" ht="22.5" outlineLevel="3">
      <c r="F195" s="146"/>
      <c r="G195" s="147"/>
      <c r="H195" s="147"/>
      <c r="I195" s="147"/>
      <c r="J195" s="561" t="s">
        <v>418</v>
      </c>
      <c r="K195" s="147"/>
      <c r="L195" s="149">
        <v>213</v>
      </c>
      <c r="M195" s="150"/>
      <c r="N195" s="151"/>
      <c r="O195" s="150"/>
      <c r="P195" s="152"/>
      <c r="Q195" s="153"/>
      <c r="R195" s="150"/>
      <c r="S195" s="150"/>
      <c r="T195" s="150"/>
      <c r="U195" s="154" t="s">
        <v>155</v>
      </c>
      <c r="V195" s="150"/>
      <c r="W195" s="150"/>
      <c r="X195" s="148"/>
      <c r="Y195" s="147"/>
      <c r="Z195" s="147"/>
    </row>
    <row r="196" spans="6:26" s="126" customFormat="1" ht="12" outlineLevel="2">
      <c r="F196" s="550">
        <v>3</v>
      </c>
      <c r="G196" s="551" t="s">
        <v>162</v>
      </c>
      <c r="H196" s="552" t="s">
        <v>419</v>
      </c>
      <c r="I196" s="552"/>
      <c r="J196" s="553" t="s">
        <v>420</v>
      </c>
      <c r="K196" s="551" t="s">
        <v>49</v>
      </c>
      <c r="L196" s="554">
        <v>44</v>
      </c>
      <c r="M196" s="555">
        <v>0</v>
      </c>
      <c r="N196" s="554">
        <f>L196*(1+M196/100)</f>
        <v>44</v>
      </c>
      <c r="O196" s="555"/>
      <c r="P196" s="556">
        <f>N196*O196</f>
        <v>0</v>
      </c>
      <c r="Q196" s="557">
        <v>1E-4</v>
      </c>
      <c r="R196" s="558">
        <f>N196*Q196</f>
        <v>4.4000000000000003E-3</v>
      </c>
      <c r="S196" s="557">
        <v>0.01</v>
      </c>
      <c r="T196" s="558">
        <f>N196*S196</f>
        <v>0.44</v>
      </c>
      <c r="U196" s="556">
        <v>21</v>
      </c>
      <c r="V196" s="556">
        <f>P196*(U196/100)</f>
        <v>0</v>
      </c>
      <c r="W196" s="556">
        <f>P196+V196</f>
        <v>0</v>
      </c>
      <c r="X196" s="559" t="s">
        <v>313</v>
      </c>
      <c r="Y196" s="552" t="s">
        <v>165</v>
      </c>
      <c r="Z196" s="552" t="s">
        <v>58</v>
      </c>
    </row>
    <row r="197" spans="6:26" s="145" customFormat="1" ht="11.25" outlineLevel="3">
      <c r="F197" s="146"/>
      <c r="G197" s="147"/>
      <c r="H197" s="147"/>
      <c r="I197" s="147"/>
      <c r="J197" s="561" t="s">
        <v>421</v>
      </c>
      <c r="K197" s="147"/>
      <c r="L197" s="149">
        <v>44</v>
      </c>
      <c r="M197" s="150"/>
      <c r="N197" s="151"/>
      <c r="O197" s="150"/>
      <c r="P197" s="152"/>
      <c r="Q197" s="153"/>
      <c r="R197" s="150"/>
      <c r="S197" s="150"/>
      <c r="T197" s="150"/>
      <c r="U197" s="154" t="s">
        <v>155</v>
      </c>
      <c r="V197" s="150"/>
      <c r="W197" s="150"/>
      <c r="X197" s="148"/>
      <c r="Y197" s="147"/>
      <c r="Z197" s="147"/>
    </row>
    <row r="198" spans="6:26" s="126" customFormat="1" ht="12" outlineLevel="2">
      <c r="F198" s="550">
        <v>4</v>
      </c>
      <c r="G198" s="551" t="s">
        <v>162</v>
      </c>
      <c r="H198" s="552" t="s">
        <v>422</v>
      </c>
      <c r="I198" s="552"/>
      <c r="J198" s="553" t="s">
        <v>423</v>
      </c>
      <c r="K198" s="551" t="s">
        <v>49</v>
      </c>
      <c r="L198" s="554">
        <v>28</v>
      </c>
      <c r="M198" s="555">
        <v>0</v>
      </c>
      <c r="N198" s="554">
        <f>L198*(1+M198/100)</f>
        <v>28</v>
      </c>
      <c r="O198" s="555"/>
      <c r="P198" s="556">
        <f>N198*O198</f>
        <v>0</v>
      </c>
      <c r="Q198" s="557">
        <v>1.2E-4</v>
      </c>
      <c r="R198" s="558">
        <f>N198*Q198</f>
        <v>3.3600000000000001E-3</v>
      </c>
      <c r="S198" s="557">
        <v>0.02</v>
      </c>
      <c r="T198" s="558">
        <f>N198*S198</f>
        <v>0.56000000000000005</v>
      </c>
      <c r="U198" s="556">
        <v>21</v>
      </c>
      <c r="V198" s="556">
        <f>P198*(U198/100)</f>
        <v>0</v>
      </c>
      <c r="W198" s="556">
        <f>P198+V198</f>
        <v>0</v>
      </c>
      <c r="X198" s="559" t="s">
        <v>313</v>
      </c>
      <c r="Y198" s="552" t="s">
        <v>165</v>
      </c>
      <c r="Z198" s="552" t="s">
        <v>58</v>
      </c>
    </row>
    <row r="199" spans="6:26" s="145" customFormat="1" ht="11.25" outlineLevel="3">
      <c r="F199" s="146"/>
      <c r="G199" s="147"/>
      <c r="H199" s="147"/>
      <c r="I199" s="147"/>
      <c r="J199" s="561" t="s">
        <v>424</v>
      </c>
      <c r="K199" s="147"/>
      <c r="L199" s="149">
        <v>28</v>
      </c>
      <c r="M199" s="150"/>
      <c r="N199" s="151"/>
      <c r="O199" s="150"/>
      <c r="P199" s="152"/>
      <c r="Q199" s="153"/>
      <c r="R199" s="150"/>
      <c r="S199" s="150"/>
      <c r="T199" s="150"/>
      <c r="U199" s="154" t="s">
        <v>155</v>
      </c>
      <c r="V199" s="150"/>
      <c r="W199" s="150"/>
      <c r="X199" s="148"/>
      <c r="Y199" s="147"/>
      <c r="Z199" s="147"/>
    </row>
    <row r="200" spans="6:26" s="126" customFormat="1" ht="12" outlineLevel="2">
      <c r="F200" s="550">
        <v>5</v>
      </c>
      <c r="G200" s="551" t="s">
        <v>162</v>
      </c>
      <c r="H200" s="552" t="s">
        <v>425</v>
      </c>
      <c r="I200" s="552"/>
      <c r="J200" s="553" t="s">
        <v>426</v>
      </c>
      <c r="K200" s="551" t="s">
        <v>46</v>
      </c>
      <c r="L200" s="554">
        <v>17</v>
      </c>
      <c r="M200" s="555">
        <v>0</v>
      </c>
      <c r="N200" s="554">
        <f>L200*(1+M200/100)</f>
        <v>17</v>
      </c>
      <c r="O200" s="555"/>
      <c r="P200" s="556">
        <f>N200*O200</f>
        <v>0</v>
      </c>
      <c r="Q200" s="557">
        <v>4.0000000000000003E-5</v>
      </c>
      <c r="R200" s="558">
        <f>N200*Q200</f>
        <v>6.8000000000000005E-4</v>
      </c>
      <c r="S200" s="557">
        <v>7.0499999999999998E-3</v>
      </c>
      <c r="T200" s="558">
        <f>N200*S200</f>
        <v>0.11985</v>
      </c>
      <c r="U200" s="556">
        <v>21</v>
      </c>
      <c r="V200" s="556">
        <f>P200*(U200/100)</f>
        <v>0</v>
      </c>
      <c r="W200" s="556">
        <f>P200+V200</f>
        <v>0</v>
      </c>
      <c r="X200" s="559" t="s">
        <v>313</v>
      </c>
      <c r="Y200" s="552" t="s">
        <v>165</v>
      </c>
      <c r="Z200" s="552" t="s">
        <v>58</v>
      </c>
    </row>
    <row r="201" spans="6:26" s="126" customFormat="1" ht="24" outlineLevel="2">
      <c r="F201" s="550">
        <v>6</v>
      </c>
      <c r="G201" s="551" t="s">
        <v>162</v>
      </c>
      <c r="H201" s="552" t="s">
        <v>427</v>
      </c>
      <c r="I201" s="552"/>
      <c r="J201" s="553" t="s">
        <v>428</v>
      </c>
      <c r="K201" s="551" t="s">
        <v>46</v>
      </c>
      <c r="L201" s="554">
        <v>78.847058823529409</v>
      </c>
      <c r="M201" s="555">
        <v>0</v>
      </c>
      <c r="N201" s="554">
        <f>L201*(1+M201/100)</f>
        <v>78.847058823529409</v>
      </c>
      <c r="O201" s="555"/>
      <c r="P201" s="556">
        <f>N201*O201</f>
        <v>0</v>
      </c>
      <c r="Q201" s="557">
        <v>2.0000000000000002E-5</v>
      </c>
      <c r="R201" s="558">
        <f>N201*Q201</f>
        <v>1.5769411764705882E-3</v>
      </c>
      <c r="S201" s="557">
        <v>2.15E-3</v>
      </c>
      <c r="T201" s="558">
        <f>N201*S201</f>
        <v>0.16952117647058823</v>
      </c>
      <c r="U201" s="556">
        <v>21</v>
      </c>
      <c r="V201" s="556">
        <f>P201*(U201/100)</f>
        <v>0</v>
      </c>
      <c r="W201" s="556">
        <f>P201+V201</f>
        <v>0</v>
      </c>
      <c r="X201" s="559" t="s">
        <v>313</v>
      </c>
      <c r="Y201" s="552" t="s">
        <v>165</v>
      </c>
      <c r="Z201" s="552" t="s">
        <v>58</v>
      </c>
    </row>
    <row r="202" spans="6:26" s="145" customFormat="1" ht="11.25" outlineLevel="3">
      <c r="F202" s="146"/>
      <c r="G202" s="147"/>
      <c r="H202" s="147"/>
      <c r="I202" s="147"/>
      <c r="J202" s="561" t="s">
        <v>429</v>
      </c>
      <c r="K202" s="147"/>
      <c r="L202" s="149">
        <v>16.2</v>
      </c>
      <c r="M202" s="150"/>
      <c r="N202" s="151"/>
      <c r="O202" s="150"/>
      <c r="P202" s="152"/>
      <c r="Q202" s="153"/>
      <c r="R202" s="150"/>
      <c r="S202" s="150"/>
      <c r="T202" s="150"/>
      <c r="U202" s="154" t="s">
        <v>155</v>
      </c>
      <c r="V202" s="150"/>
      <c r="W202" s="150"/>
      <c r="X202" s="148"/>
      <c r="Y202" s="147"/>
      <c r="Z202" s="147"/>
    </row>
    <row r="203" spans="6:26" s="145" customFormat="1" ht="11.25" outlineLevel="3">
      <c r="F203" s="146"/>
      <c r="G203" s="147"/>
      <c r="H203" s="147"/>
      <c r="I203" s="147"/>
      <c r="J203" s="561" t="s">
        <v>430</v>
      </c>
      <c r="K203" s="147"/>
      <c r="L203" s="149">
        <v>62.647058823529413</v>
      </c>
      <c r="M203" s="150"/>
      <c r="N203" s="151"/>
      <c r="O203" s="150"/>
      <c r="P203" s="152"/>
      <c r="Q203" s="153"/>
      <c r="R203" s="150"/>
      <c r="S203" s="150"/>
      <c r="T203" s="150"/>
      <c r="U203" s="154" t="s">
        <v>155</v>
      </c>
      <c r="V203" s="150"/>
      <c r="W203" s="150"/>
      <c r="X203" s="148"/>
      <c r="Y203" s="147"/>
      <c r="Z203" s="147"/>
    </row>
    <row r="204" spans="6:26" s="126" customFormat="1" ht="24" outlineLevel="2">
      <c r="F204" s="550">
        <v>7</v>
      </c>
      <c r="G204" s="551" t="s">
        <v>162</v>
      </c>
      <c r="H204" s="552" t="s">
        <v>431</v>
      </c>
      <c r="I204" s="552"/>
      <c r="J204" s="553" t="s">
        <v>432</v>
      </c>
      <c r="K204" s="551" t="s">
        <v>46</v>
      </c>
      <c r="L204" s="554">
        <v>18</v>
      </c>
      <c r="M204" s="555">
        <v>0</v>
      </c>
      <c r="N204" s="554">
        <f>L204*(1+M204/100)</f>
        <v>18</v>
      </c>
      <c r="O204" s="555"/>
      <c r="P204" s="556">
        <f>N204*O204</f>
        <v>0</v>
      </c>
      <c r="Q204" s="557">
        <v>3.0000000000000001E-5</v>
      </c>
      <c r="R204" s="558">
        <f>N204*Q204</f>
        <v>5.4000000000000001E-4</v>
      </c>
      <c r="S204" s="557">
        <v>7.4700000000000001E-3</v>
      </c>
      <c r="T204" s="558">
        <f>N204*S204</f>
        <v>0.13446</v>
      </c>
      <c r="U204" s="556">
        <v>21</v>
      </c>
      <c r="V204" s="556">
        <f>P204*(U204/100)</f>
        <v>0</v>
      </c>
      <c r="W204" s="556">
        <f>P204+V204</f>
        <v>0</v>
      </c>
      <c r="X204" s="559" t="s">
        <v>313</v>
      </c>
      <c r="Y204" s="552" t="s">
        <v>165</v>
      </c>
      <c r="Z204" s="552" t="s">
        <v>58</v>
      </c>
    </row>
    <row r="205" spans="6:26" s="145" customFormat="1" ht="11.25" outlineLevel="3">
      <c r="F205" s="146"/>
      <c r="G205" s="147"/>
      <c r="H205" s="147"/>
      <c r="I205" s="147"/>
      <c r="J205" s="561" t="s">
        <v>433</v>
      </c>
      <c r="K205" s="147"/>
      <c r="L205" s="149">
        <v>11</v>
      </c>
      <c r="M205" s="150"/>
      <c r="N205" s="151"/>
      <c r="O205" s="150"/>
      <c r="P205" s="152"/>
      <c r="Q205" s="153"/>
      <c r="R205" s="150"/>
      <c r="S205" s="150"/>
      <c r="T205" s="150"/>
      <c r="U205" s="154" t="s">
        <v>155</v>
      </c>
      <c r="V205" s="150"/>
      <c r="W205" s="150"/>
      <c r="X205" s="148"/>
      <c r="Y205" s="147"/>
      <c r="Z205" s="147"/>
    </row>
    <row r="206" spans="6:26" s="145" customFormat="1" ht="11.25" outlineLevel="3">
      <c r="F206" s="146"/>
      <c r="G206" s="147"/>
      <c r="H206" s="147"/>
      <c r="I206" s="147"/>
      <c r="J206" s="561" t="s">
        <v>434</v>
      </c>
      <c r="K206" s="147"/>
      <c r="L206" s="149">
        <v>7</v>
      </c>
      <c r="M206" s="150"/>
      <c r="N206" s="151"/>
      <c r="O206" s="150"/>
      <c r="P206" s="152"/>
      <c r="Q206" s="153"/>
      <c r="R206" s="150"/>
      <c r="S206" s="150"/>
      <c r="T206" s="150"/>
      <c r="U206" s="154" t="s">
        <v>155</v>
      </c>
      <c r="V206" s="150"/>
      <c r="W206" s="150"/>
      <c r="X206" s="148"/>
      <c r="Y206" s="147"/>
      <c r="Z206" s="147"/>
    </row>
    <row r="207" spans="6:26" s="126" customFormat="1" ht="24" outlineLevel="2">
      <c r="F207" s="550">
        <v>8</v>
      </c>
      <c r="G207" s="551" t="s">
        <v>162</v>
      </c>
      <c r="H207" s="552" t="s">
        <v>435</v>
      </c>
      <c r="I207" s="552"/>
      <c r="J207" s="553" t="s">
        <v>436</v>
      </c>
      <c r="K207" s="551" t="s">
        <v>47</v>
      </c>
      <c r="L207" s="554">
        <v>2.6109911764705882</v>
      </c>
      <c r="M207" s="555">
        <v>0</v>
      </c>
      <c r="N207" s="554">
        <f>L207*(1+M207/100)</f>
        <v>2.6109911764705882</v>
      </c>
      <c r="O207" s="555"/>
      <c r="P207" s="556">
        <f>N207*O207</f>
        <v>0</v>
      </c>
      <c r="Q207" s="557"/>
      <c r="R207" s="558">
        <f>N207*Q207</f>
        <v>0</v>
      </c>
      <c r="S207" s="557"/>
      <c r="T207" s="558">
        <f>N207*S207</f>
        <v>0</v>
      </c>
      <c r="U207" s="556">
        <v>21</v>
      </c>
      <c r="V207" s="556">
        <f>P207*(U207/100)</f>
        <v>0</v>
      </c>
      <c r="W207" s="556">
        <f>P207+V207</f>
        <v>0</v>
      </c>
      <c r="X207" s="559"/>
      <c r="Y207" s="552" t="s">
        <v>165</v>
      </c>
      <c r="Z207" s="552" t="s">
        <v>58</v>
      </c>
    </row>
    <row r="208" spans="6:26" s="126" customFormat="1" ht="24" outlineLevel="2">
      <c r="F208" s="550">
        <v>9</v>
      </c>
      <c r="G208" s="551" t="s">
        <v>162</v>
      </c>
      <c r="H208" s="552" t="s">
        <v>437</v>
      </c>
      <c r="I208" s="552"/>
      <c r="J208" s="553" t="s">
        <v>438</v>
      </c>
      <c r="K208" s="551" t="s">
        <v>49</v>
      </c>
      <c r="L208" s="554">
        <v>64</v>
      </c>
      <c r="M208" s="555">
        <v>0</v>
      </c>
      <c r="N208" s="554">
        <v>2</v>
      </c>
      <c r="O208" s="555"/>
      <c r="P208" s="556">
        <f>N208*O208</f>
        <v>0</v>
      </c>
      <c r="Q208" s="557">
        <v>1.58E-3</v>
      </c>
      <c r="R208" s="558">
        <f>N208*Q208</f>
        <v>3.16E-3</v>
      </c>
      <c r="S208" s="557"/>
      <c r="T208" s="558">
        <f>N208*S208</f>
        <v>0</v>
      </c>
      <c r="U208" s="556">
        <v>21</v>
      </c>
      <c r="V208" s="556">
        <f>P208*(U208/100)</f>
        <v>0</v>
      </c>
      <c r="W208" s="556">
        <f>P208+V208</f>
        <v>0</v>
      </c>
      <c r="X208" s="559"/>
      <c r="Y208" s="552" t="s">
        <v>165</v>
      </c>
      <c r="Z208" s="552" t="s">
        <v>58</v>
      </c>
    </row>
    <row r="209" spans="6:26" s="145" customFormat="1" ht="11.25" outlineLevel="3">
      <c r="F209" s="146"/>
      <c r="G209" s="147"/>
      <c r="H209" s="147"/>
      <c r="I209" s="147"/>
      <c r="J209" s="561">
        <v>2</v>
      </c>
      <c r="K209" s="147"/>
      <c r="L209" s="149">
        <v>64</v>
      </c>
      <c r="M209" s="150"/>
      <c r="N209" s="151"/>
      <c r="O209" s="150"/>
      <c r="P209" s="152"/>
      <c r="Q209" s="153"/>
      <c r="R209" s="150"/>
      <c r="S209" s="150"/>
      <c r="T209" s="150"/>
      <c r="U209" s="154" t="s">
        <v>155</v>
      </c>
      <c r="V209" s="150"/>
      <c r="W209" s="150"/>
      <c r="X209" s="148"/>
      <c r="Y209" s="147"/>
      <c r="Z209" s="147"/>
    </row>
    <row r="210" spans="6:26" s="126" customFormat="1" ht="24" outlineLevel="2">
      <c r="F210" s="550">
        <v>10</v>
      </c>
      <c r="G210" s="551" t="s">
        <v>162</v>
      </c>
      <c r="H210" s="552" t="s">
        <v>439</v>
      </c>
      <c r="I210" s="552"/>
      <c r="J210" s="553" t="s">
        <v>440</v>
      </c>
      <c r="K210" s="551" t="s">
        <v>49</v>
      </c>
      <c r="L210" s="554">
        <v>5</v>
      </c>
      <c r="M210" s="555">
        <v>0</v>
      </c>
      <c r="N210" s="554">
        <f>L210*(1+M210/100)</f>
        <v>5</v>
      </c>
      <c r="O210" s="555"/>
      <c r="P210" s="556">
        <f>N210*O210</f>
        <v>0</v>
      </c>
      <c r="Q210" s="557">
        <v>2.96E-3</v>
      </c>
      <c r="R210" s="558">
        <f>N210*Q210</f>
        <v>1.4800000000000001E-2</v>
      </c>
      <c r="S210" s="557"/>
      <c r="T210" s="558">
        <f>N210*S210</f>
        <v>0</v>
      </c>
      <c r="U210" s="556">
        <v>21</v>
      </c>
      <c r="V210" s="556">
        <f>P210*(U210/100)</f>
        <v>0</v>
      </c>
      <c r="W210" s="556">
        <f>P210+V210</f>
        <v>0</v>
      </c>
      <c r="X210" s="559"/>
      <c r="Y210" s="552" t="s">
        <v>165</v>
      </c>
      <c r="Z210" s="552" t="s">
        <v>58</v>
      </c>
    </row>
    <row r="211" spans="6:26" s="145" customFormat="1" ht="11.25" outlineLevel="3">
      <c r="F211" s="146"/>
      <c r="G211" s="147"/>
      <c r="H211" s="147"/>
      <c r="I211" s="147"/>
      <c r="J211" s="561" t="s">
        <v>441</v>
      </c>
      <c r="K211" s="147"/>
      <c r="L211" s="149">
        <v>5</v>
      </c>
      <c r="M211" s="150"/>
      <c r="N211" s="151"/>
      <c r="O211" s="150"/>
      <c r="P211" s="152"/>
      <c r="Q211" s="153"/>
      <c r="R211" s="150"/>
      <c r="S211" s="150"/>
      <c r="T211" s="150"/>
      <c r="U211" s="154" t="s">
        <v>155</v>
      </c>
      <c r="V211" s="150"/>
      <c r="W211" s="150"/>
      <c r="X211" s="148"/>
      <c r="Y211" s="147"/>
      <c r="Z211" s="147"/>
    </row>
    <row r="212" spans="6:26" s="126" customFormat="1" ht="24" outlineLevel="2">
      <c r="F212" s="550">
        <v>11</v>
      </c>
      <c r="G212" s="551" t="s">
        <v>162</v>
      </c>
      <c r="H212" s="552" t="s">
        <v>442</v>
      </c>
      <c r="I212" s="552"/>
      <c r="J212" s="553" t="s">
        <v>443</v>
      </c>
      <c r="K212" s="551" t="s">
        <v>49</v>
      </c>
      <c r="L212" s="554">
        <v>18</v>
      </c>
      <c r="M212" s="555">
        <v>0</v>
      </c>
      <c r="N212" s="554">
        <v>14</v>
      </c>
      <c r="O212" s="555"/>
      <c r="P212" s="556">
        <f>N212*O212</f>
        <v>0</v>
      </c>
      <c r="Q212" s="557">
        <v>3.7299999999999998E-3</v>
      </c>
      <c r="R212" s="558">
        <f>N212*Q212</f>
        <v>5.2219999999999996E-2</v>
      </c>
      <c r="S212" s="557"/>
      <c r="T212" s="558">
        <f>N212*S212</f>
        <v>0</v>
      </c>
      <c r="U212" s="556">
        <v>21</v>
      </c>
      <c r="V212" s="556">
        <f>P212*(U212/100)</f>
        <v>0</v>
      </c>
      <c r="W212" s="556">
        <f>P212+V212</f>
        <v>0</v>
      </c>
      <c r="X212" s="559"/>
      <c r="Y212" s="552" t="s">
        <v>165</v>
      </c>
      <c r="Z212" s="552" t="s">
        <v>58</v>
      </c>
    </row>
    <row r="213" spans="6:26" s="145" customFormat="1" ht="11.25" outlineLevel="3">
      <c r="F213" s="146"/>
      <c r="G213" s="147"/>
      <c r="H213" s="147"/>
      <c r="I213" s="147"/>
      <c r="J213" s="561" t="s">
        <v>1930</v>
      </c>
      <c r="K213" s="147"/>
      <c r="L213" s="149">
        <v>18</v>
      </c>
      <c r="M213" s="150"/>
      <c r="N213" s="151"/>
      <c r="O213" s="150"/>
      <c r="P213" s="152"/>
      <c r="Q213" s="153"/>
      <c r="R213" s="150"/>
      <c r="S213" s="150"/>
      <c r="T213" s="150"/>
      <c r="U213" s="154" t="s">
        <v>155</v>
      </c>
      <c r="V213" s="150"/>
      <c r="W213" s="150"/>
      <c r="X213" s="148"/>
      <c r="Y213" s="147"/>
      <c r="Z213" s="147"/>
    </row>
    <row r="214" spans="6:26" s="126" customFormat="1" ht="24" outlineLevel="2">
      <c r="F214" s="550">
        <v>12</v>
      </c>
      <c r="G214" s="551" t="s">
        <v>162</v>
      </c>
      <c r="H214" s="552" t="s">
        <v>444</v>
      </c>
      <c r="I214" s="552"/>
      <c r="J214" s="553" t="s">
        <v>445</v>
      </c>
      <c r="K214" s="551" t="s">
        <v>49</v>
      </c>
      <c r="L214" s="554">
        <v>32</v>
      </c>
      <c r="M214" s="555">
        <v>0</v>
      </c>
      <c r="N214" s="554">
        <v>16</v>
      </c>
      <c r="O214" s="555"/>
      <c r="P214" s="556">
        <f>N214*O214</f>
        <v>0</v>
      </c>
      <c r="Q214" s="557">
        <v>6.2300000000000003E-3</v>
      </c>
      <c r="R214" s="558">
        <f>N214*Q214</f>
        <v>9.9680000000000005E-2</v>
      </c>
      <c r="S214" s="557"/>
      <c r="T214" s="558">
        <f>N214*S214</f>
        <v>0</v>
      </c>
      <c r="U214" s="556">
        <v>21</v>
      </c>
      <c r="V214" s="556">
        <f>P214*(U214/100)</f>
        <v>0</v>
      </c>
      <c r="W214" s="556">
        <f>P214+V214</f>
        <v>0</v>
      </c>
      <c r="X214" s="559"/>
      <c r="Y214" s="552" t="s">
        <v>165</v>
      </c>
      <c r="Z214" s="552" t="s">
        <v>58</v>
      </c>
    </row>
    <row r="215" spans="6:26" s="145" customFormat="1" ht="11.25" outlineLevel="3">
      <c r="F215" s="146"/>
      <c r="G215" s="147"/>
      <c r="H215" s="147"/>
      <c r="I215" s="147"/>
      <c r="J215" s="561" t="s">
        <v>1931</v>
      </c>
      <c r="K215" s="147"/>
      <c r="L215" s="149">
        <v>32</v>
      </c>
      <c r="M215" s="150"/>
      <c r="N215" s="151"/>
      <c r="O215" s="150"/>
      <c r="P215" s="152"/>
      <c r="Q215" s="153"/>
      <c r="R215" s="150"/>
      <c r="S215" s="150"/>
      <c r="T215" s="150"/>
      <c r="U215" s="154" t="s">
        <v>155</v>
      </c>
      <c r="V215" s="150"/>
      <c r="W215" s="150"/>
      <c r="X215" s="148"/>
      <c r="Y215" s="147"/>
      <c r="Z215" s="147"/>
    </row>
    <row r="216" spans="6:26" s="126" customFormat="1" ht="24" outlineLevel="2">
      <c r="F216" s="550">
        <v>13</v>
      </c>
      <c r="G216" s="551" t="s">
        <v>162</v>
      </c>
      <c r="H216" s="552" t="s">
        <v>446</v>
      </c>
      <c r="I216" s="552"/>
      <c r="J216" s="553" t="s">
        <v>447</v>
      </c>
      <c r="K216" s="551" t="s">
        <v>49</v>
      </c>
      <c r="L216" s="554">
        <v>16</v>
      </c>
      <c r="M216" s="555">
        <v>0</v>
      </c>
      <c r="N216" s="554">
        <f>L216*(1+M216/100)</f>
        <v>16</v>
      </c>
      <c r="O216" s="555"/>
      <c r="P216" s="556">
        <f>N216*O216</f>
        <v>0</v>
      </c>
      <c r="Q216" s="557">
        <v>8.8800000000000007E-3</v>
      </c>
      <c r="R216" s="558">
        <f>N216*Q216</f>
        <v>0.14208000000000001</v>
      </c>
      <c r="S216" s="557"/>
      <c r="T216" s="558">
        <f>N216*S216</f>
        <v>0</v>
      </c>
      <c r="U216" s="556">
        <v>21</v>
      </c>
      <c r="V216" s="556">
        <f>P216*(U216/100)</f>
        <v>0</v>
      </c>
      <c r="W216" s="556">
        <f>P216+V216</f>
        <v>0</v>
      </c>
      <c r="X216" s="559"/>
      <c r="Y216" s="552" t="s">
        <v>165</v>
      </c>
      <c r="Z216" s="552" t="s">
        <v>58</v>
      </c>
    </row>
    <row r="217" spans="6:26" s="145" customFormat="1" ht="11.25" outlineLevel="3">
      <c r="F217" s="146"/>
      <c r="G217" s="147"/>
      <c r="H217" s="147"/>
      <c r="I217" s="147"/>
      <c r="J217" s="561" t="s">
        <v>448</v>
      </c>
      <c r="K217" s="147"/>
      <c r="L217" s="149">
        <v>16</v>
      </c>
      <c r="M217" s="150"/>
      <c r="N217" s="151"/>
      <c r="O217" s="150"/>
      <c r="P217" s="152"/>
      <c r="Q217" s="153"/>
      <c r="R217" s="150"/>
      <c r="S217" s="150"/>
      <c r="T217" s="150"/>
      <c r="U217" s="154" t="s">
        <v>155</v>
      </c>
      <c r="V217" s="150"/>
      <c r="W217" s="150"/>
      <c r="X217" s="148"/>
      <c r="Y217" s="147"/>
      <c r="Z217" s="147"/>
    </row>
    <row r="218" spans="6:26" s="126" customFormat="1" ht="12" outlineLevel="2">
      <c r="F218" s="550">
        <v>14</v>
      </c>
      <c r="G218" s="551" t="s">
        <v>162</v>
      </c>
      <c r="H218" s="552" t="s">
        <v>76</v>
      </c>
      <c r="I218" s="552"/>
      <c r="J218" s="553" t="s">
        <v>449</v>
      </c>
      <c r="K218" s="551" t="s">
        <v>49</v>
      </c>
      <c r="L218" s="554">
        <v>87</v>
      </c>
      <c r="M218" s="555">
        <v>0</v>
      </c>
      <c r="N218" s="554">
        <v>21</v>
      </c>
      <c r="O218" s="555"/>
      <c r="P218" s="556">
        <f>N218*O218</f>
        <v>0</v>
      </c>
      <c r="Q218" s="557"/>
      <c r="R218" s="558">
        <f>N218*Q218</f>
        <v>0</v>
      </c>
      <c r="S218" s="557"/>
      <c r="T218" s="558">
        <f>N218*S218</f>
        <v>0</v>
      </c>
      <c r="U218" s="556">
        <v>21</v>
      </c>
      <c r="V218" s="556">
        <f>P218*(U218/100)</f>
        <v>0</v>
      </c>
      <c r="W218" s="556">
        <f>P218+V218</f>
        <v>0</v>
      </c>
      <c r="X218" s="559"/>
      <c r="Y218" s="552" t="s">
        <v>165</v>
      </c>
      <c r="Z218" s="552" t="s">
        <v>58</v>
      </c>
    </row>
    <row r="219" spans="6:26" s="145" customFormat="1" ht="11.25" outlineLevel="3">
      <c r="F219" s="146"/>
      <c r="G219" s="147"/>
      <c r="H219" s="147"/>
      <c r="I219" s="147"/>
      <c r="J219" s="561" t="s">
        <v>1932</v>
      </c>
      <c r="K219" s="147"/>
      <c r="L219" s="149">
        <v>64</v>
      </c>
      <c r="M219" s="150"/>
      <c r="N219" s="151"/>
      <c r="O219" s="150"/>
      <c r="P219" s="152"/>
      <c r="Q219" s="153"/>
      <c r="R219" s="150"/>
      <c r="S219" s="150"/>
      <c r="T219" s="150"/>
      <c r="U219" s="154" t="s">
        <v>155</v>
      </c>
      <c r="V219" s="150"/>
      <c r="W219" s="150"/>
      <c r="X219" s="148"/>
      <c r="Y219" s="147"/>
      <c r="Z219" s="147"/>
    </row>
    <row r="220" spans="6:26" s="145" customFormat="1" ht="11.25" outlineLevel="3">
      <c r="F220" s="146"/>
      <c r="G220" s="147"/>
      <c r="H220" s="147"/>
      <c r="I220" s="147"/>
      <c r="J220" s="561" t="s">
        <v>450</v>
      </c>
      <c r="K220" s="147"/>
      <c r="L220" s="149">
        <v>5</v>
      </c>
      <c r="M220" s="150"/>
      <c r="N220" s="151"/>
      <c r="O220" s="150"/>
      <c r="P220" s="152"/>
      <c r="Q220" s="153"/>
      <c r="R220" s="150"/>
      <c r="S220" s="150"/>
      <c r="T220" s="150"/>
      <c r="U220" s="154" t="s">
        <v>155</v>
      </c>
      <c r="V220" s="150"/>
      <c r="W220" s="150"/>
      <c r="X220" s="148"/>
      <c r="Y220" s="147"/>
      <c r="Z220" s="147"/>
    </row>
    <row r="221" spans="6:26" s="145" customFormat="1" ht="11.25" outlineLevel="3">
      <c r="F221" s="146"/>
      <c r="G221" s="147"/>
      <c r="H221" s="147"/>
      <c r="I221" s="147"/>
      <c r="J221" s="561" t="s">
        <v>1933</v>
      </c>
      <c r="K221" s="147"/>
      <c r="L221" s="149">
        <v>18</v>
      </c>
      <c r="M221" s="150"/>
      <c r="N221" s="151"/>
      <c r="O221" s="150"/>
      <c r="P221" s="152"/>
      <c r="Q221" s="153"/>
      <c r="R221" s="150"/>
      <c r="S221" s="150"/>
      <c r="T221" s="150"/>
      <c r="U221" s="154" t="s">
        <v>155</v>
      </c>
      <c r="V221" s="150"/>
      <c r="W221" s="150"/>
      <c r="X221" s="148"/>
      <c r="Y221" s="147"/>
      <c r="Z221" s="147"/>
    </row>
    <row r="222" spans="6:26" s="126" customFormat="1" ht="12" outlineLevel="2">
      <c r="F222" s="550">
        <v>15</v>
      </c>
      <c r="G222" s="551" t="s">
        <v>162</v>
      </c>
      <c r="H222" s="552" t="s">
        <v>77</v>
      </c>
      <c r="I222" s="552"/>
      <c r="J222" s="553" t="s">
        <v>451</v>
      </c>
      <c r="K222" s="551" t="s">
        <v>49</v>
      </c>
      <c r="L222" s="554">
        <v>32</v>
      </c>
      <c r="M222" s="555">
        <v>0</v>
      </c>
      <c r="N222" s="554">
        <v>16</v>
      </c>
      <c r="O222" s="555"/>
      <c r="P222" s="556">
        <f>N222*O222</f>
        <v>0</v>
      </c>
      <c r="Q222" s="557"/>
      <c r="R222" s="558">
        <f>N222*Q222</f>
        <v>0</v>
      </c>
      <c r="S222" s="557"/>
      <c r="T222" s="558">
        <f>N222*S222</f>
        <v>0</v>
      </c>
      <c r="U222" s="556">
        <v>21</v>
      </c>
      <c r="V222" s="556">
        <f>P222*(U222/100)</f>
        <v>0</v>
      </c>
      <c r="W222" s="556">
        <f>P222+V222</f>
        <v>0</v>
      </c>
      <c r="X222" s="559"/>
      <c r="Y222" s="552" t="s">
        <v>165</v>
      </c>
      <c r="Z222" s="552" t="s">
        <v>58</v>
      </c>
    </row>
    <row r="223" spans="6:26" s="126" customFormat="1" ht="12" outlineLevel="2">
      <c r="F223" s="550">
        <v>16</v>
      </c>
      <c r="G223" s="551" t="s">
        <v>162</v>
      </c>
      <c r="H223" s="552" t="s">
        <v>95</v>
      </c>
      <c r="I223" s="552"/>
      <c r="J223" s="553" t="s">
        <v>452</v>
      </c>
      <c r="K223" s="551" t="s">
        <v>49</v>
      </c>
      <c r="L223" s="554">
        <v>16</v>
      </c>
      <c r="M223" s="555">
        <v>0</v>
      </c>
      <c r="N223" s="554">
        <f>L223*(1+M223/100)</f>
        <v>16</v>
      </c>
      <c r="O223" s="555"/>
      <c r="P223" s="556">
        <f>N223*O223</f>
        <v>0</v>
      </c>
      <c r="Q223" s="557"/>
      <c r="R223" s="558">
        <f>N223*Q223</f>
        <v>0</v>
      </c>
      <c r="S223" s="557"/>
      <c r="T223" s="558">
        <f>N223*S223</f>
        <v>0</v>
      </c>
      <c r="U223" s="556">
        <v>21</v>
      </c>
      <c r="V223" s="556">
        <f>P223*(U223/100)</f>
        <v>0</v>
      </c>
      <c r="W223" s="556">
        <f>P223+V223</f>
        <v>0</v>
      </c>
      <c r="X223" s="559"/>
      <c r="Y223" s="552" t="s">
        <v>165</v>
      </c>
      <c r="Z223" s="552" t="s">
        <v>58</v>
      </c>
    </row>
    <row r="224" spans="6:26" s="126" customFormat="1" ht="12" outlineLevel="2">
      <c r="F224" s="550">
        <v>17</v>
      </c>
      <c r="G224" s="551" t="s">
        <v>162</v>
      </c>
      <c r="H224" s="552" t="s">
        <v>78</v>
      </c>
      <c r="I224" s="552"/>
      <c r="J224" s="553" t="s">
        <v>453</v>
      </c>
      <c r="K224" s="551" t="s">
        <v>65</v>
      </c>
      <c r="L224" s="554">
        <v>3.19</v>
      </c>
      <c r="M224" s="555">
        <v>0</v>
      </c>
      <c r="N224" s="554">
        <f>L224*(1+M224/100)*0.6</f>
        <v>1.9139999999999999</v>
      </c>
      <c r="O224" s="555"/>
      <c r="P224" s="556">
        <f>N224*O224</f>
        <v>0</v>
      </c>
      <c r="Q224" s="557"/>
      <c r="R224" s="558">
        <f>N224*Q224</f>
        <v>0</v>
      </c>
      <c r="S224" s="557"/>
      <c r="T224" s="558">
        <f>N224*S224</f>
        <v>0</v>
      </c>
      <c r="U224" s="556">
        <v>21</v>
      </c>
      <c r="V224" s="556">
        <f>P224*(U224/100)</f>
        <v>0</v>
      </c>
      <c r="W224" s="556">
        <f>P224+V224</f>
        <v>0</v>
      </c>
      <c r="X224" s="559"/>
      <c r="Y224" s="552" t="s">
        <v>165</v>
      </c>
      <c r="Z224" s="552" t="s">
        <v>58</v>
      </c>
    </row>
    <row r="225" spans="6:26" s="136" customFormat="1" ht="12.75" customHeight="1" outlineLevel="2">
      <c r="F225" s="137"/>
      <c r="G225" s="138"/>
      <c r="H225" s="138"/>
      <c r="I225" s="138"/>
      <c r="J225" s="560"/>
      <c r="K225" s="138"/>
      <c r="L225" s="140"/>
      <c r="M225" s="141"/>
      <c r="N225" s="140"/>
      <c r="O225" s="141"/>
      <c r="P225" s="142"/>
      <c r="Q225" s="143"/>
      <c r="R225" s="141"/>
      <c r="S225" s="141"/>
      <c r="T225" s="141"/>
      <c r="U225" s="144" t="s">
        <v>155</v>
      </c>
      <c r="V225" s="141"/>
      <c r="W225" s="141"/>
      <c r="X225" s="141"/>
      <c r="Y225" s="138"/>
      <c r="Z225" s="138"/>
    </row>
    <row r="226" spans="6:26" s="118" customFormat="1" ht="16.5" customHeight="1" outlineLevel="1">
      <c r="F226" s="119"/>
      <c r="G226" s="104"/>
      <c r="H226" s="120"/>
      <c r="I226" s="120"/>
      <c r="J226" s="549" t="s">
        <v>454</v>
      </c>
      <c r="K226" s="104"/>
      <c r="L226" s="121"/>
      <c r="M226" s="122"/>
      <c r="N226" s="121"/>
      <c r="O226" s="122"/>
      <c r="P226" s="87">
        <f>SUBTOTAL(9,P227:P286)</f>
        <v>0</v>
      </c>
      <c r="Q226" s="123"/>
      <c r="R226" s="88">
        <f>SUBTOTAL(9,R227:R286)</f>
        <v>7.2840000000000002E-2</v>
      </c>
      <c r="S226" s="122"/>
      <c r="T226" s="88">
        <f>SUBTOTAL(9,T227:T286)</f>
        <v>1.0414099999999999</v>
      </c>
      <c r="U226" s="124" t="s">
        <v>155</v>
      </c>
      <c r="V226" s="87">
        <f>SUBTOTAL(9,V227:V286)</f>
        <v>0</v>
      </c>
      <c r="W226" s="87">
        <f>SUBTOTAL(9,W227:W286)</f>
        <v>0</v>
      </c>
      <c r="X226" s="125"/>
      <c r="Y226" s="105"/>
      <c r="Z226" s="105"/>
    </row>
    <row r="227" spans="6:26" s="126" customFormat="1" ht="12" outlineLevel="2">
      <c r="F227" s="550">
        <v>1</v>
      </c>
      <c r="G227" s="551" t="s">
        <v>162</v>
      </c>
      <c r="H227" s="552" t="s">
        <v>455</v>
      </c>
      <c r="I227" s="552"/>
      <c r="J227" s="553" t="s">
        <v>456</v>
      </c>
      <c r="K227" s="551" t="s">
        <v>46</v>
      </c>
      <c r="L227" s="554">
        <v>8</v>
      </c>
      <c r="M227" s="555">
        <v>0</v>
      </c>
      <c r="N227" s="554">
        <f>L227*(1+M227/100)</f>
        <v>8</v>
      </c>
      <c r="O227" s="555"/>
      <c r="P227" s="556">
        <f>N227*O227</f>
        <v>0</v>
      </c>
      <c r="Q227" s="557">
        <v>1.0000000000000001E-5</v>
      </c>
      <c r="R227" s="558">
        <f>N227*Q227</f>
        <v>8.0000000000000007E-5</v>
      </c>
      <c r="S227" s="557">
        <v>1.07E-3</v>
      </c>
      <c r="T227" s="558">
        <f>N227*S227</f>
        <v>8.5599999999999999E-3</v>
      </c>
      <c r="U227" s="556">
        <v>21</v>
      </c>
      <c r="V227" s="556">
        <f>P227*(U227/100)</f>
        <v>0</v>
      </c>
      <c r="W227" s="556">
        <f>P227+V227</f>
        <v>0</v>
      </c>
      <c r="X227" s="559" t="s">
        <v>313</v>
      </c>
      <c r="Y227" s="552" t="s">
        <v>165</v>
      </c>
      <c r="Z227" s="552" t="s">
        <v>62</v>
      </c>
    </row>
    <row r="228" spans="6:26" s="126" customFormat="1" ht="12" outlineLevel="2">
      <c r="F228" s="550">
        <v>2</v>
      </c>
      <c r="G228" s="551" t="s">
        <v>162</v>
      </c>
      <c r="H228" s="552" t="s">
        <v>457</v>
      </c>
      <c r="I228" s="552"/>
      <c r="J228" s="553" t="s">
        <v>458</v>
      </c>
      <c r="K228" s="551" t="s">
        <v>46</v>
      </c>
      <c r="L228" s="554">
        <v>8</v>
      </c>
      <c r="M228" s="555">
        <v>0</v>
      </c>
      <c r="N228" s="554">
        <f>L228*(1+M228/100)</f>
        <v>8</v>
      </c>
      <c r="O228" s="555"/>
      <c r="P228" s="556">
        <f>N228*O228</f>
        <v>0</v>
      </c>
      <c r="Q228" s="557">
        <v>1.0000000000000001E-5</v>
      </c>
      <c r="R228" s="558">
        <f>N228*Q228</f>
        <v>8.0000000000000007E-5</v>
      </c>
      <c r="S228" s="557">
        <v>2.0000000000000001E-4</v>
      </c>
      <c r="T228" s="558">
        <f>N228*S228</f>
        <v>1.6000000000000001E-3</v>
      </c>
      <c r="U228" s="556">
        <v>21</v>
      </c>
      <c r="V228" s="556">
        <f>P228*(U228/100)</f>
        <v>0</v>
      </c>
      <c r="W228" s="556">
        <f>P228+V228</f>
        <v>0</v>
      </c>
      <c r="X228" s="559" t="s">
        <v>313</v>
      </c>
      <c r="Y228" s="552" t="s">
        <v>165</v>
      </c>
      <c r="Z228" s="552" t="s">
        <v>62</v>
      </c>
    </row>
    <row r="229" spans="6:26" s="126" customFormat="1" ht="12" outlineLevel="2">
      <c r="F229" s="550">
        <v>3</v>
      </c>
      <c r="G229" s="551" t="s">
        <v>162</v>
      </c>
      <c r="H229" s="552" t="s">
        <v>459</v>
      </c>
      <c r="I229" s="552"/>
      <c r="J229" s="553" t="s">
        <v>460</v>
      </c>
      <c r="K229" s="551" t="s">
        <v>46</v>
      </c>
      <c r="L229" s="554">
        <v>5</v>
      </c>
      <c r="M229" s="555">
        <v>0</v>
      </c>
      <c r="N229" s="554">
        <f>L229*(1+M229/100)</f>
        <v>5</v>
      </c>
      <c r="O229" s="555"/>
      <c r="P229" s="556">
        <f>N229*O229</f>
        <v>0</v>
      </c>
      <c r="Q229" s="557"/>
      <c r="R229" s="558">
        <f>N229*Q229</f>
        <v>0</v>
      </c>
      <c r="S229" s="557">
        <v>1.91E-3</v>
      </c>
      <c r="T229" s="558">
        <f>N229*S229</f>
        <v>9.5499999999999995E-3</v>
      </c>
      <c r="U229" s="556">
        <v>21</v>
      </c>
      <c r="V229" s="556">
        <f>P229*(U229/100)</f>
        <v>0</v>
      </c>
      <c r="W229" s="556">
        <f>P229+V229</f>
        <v>0</v>
      </c>
      <c r="X229" s="559" t="s">
        <v>313</v>
      </c>
      <c r="Y229" s="552" t="s">
        <v>165</v>
      </c>
      <c r="Z229" s="552" t="s">
        <v>62</v>
      </c>
    </row>
    <row r="230" spans="6:26" s="126" customFormat="1" ht="12" outlineLevel="2">
      <c r="F230" s="550">
        <v>4</v>
      </c>
      <c r="G230" s="551" t="s">
        <v>162</v>
      </c>
      <c r="H230" s="552" t="s">
        <v>461</v>
      </c>
      <c r="I230" s="552"/>
      <c r="J230" s="553" t="s">
        <v>462</v>
      </c>
      <c r="K230" s="551" t="s">
        <v>46</v>
      </c>
      <c r="L230" s="554">
        <v>24</v>
      </c>
      <c r="M230" s="555">
        <v>0</v>
      </c>
      <c r="N230" s="554">
        <f>L230*(1+M230/100)</f>
        <v>24</v>
      </c>
      <c r="O230" s="555"/>
      <c r="P230" s="556">
        <f>N230*O230</f>
        <v>0</v>
      </c>
      <c r="Q230" s="557">
        <v>9.0000000000000006E-5</v>
      </c>
      <c r="R230" s="558">
        <f>N230*Q230</f>
        <v>2.16E-3</v>
      </c>
      <c r="S230" s="557">
        <v>4.4999999999999999E-4</v>
      </c>
      <c r="T230" s="558">
        <f>N230*S230</f>
        <v>1.0800000000000001E-2</v>
      </c>
      <c r="U230" s="556">
        <v>21</v>
      </c>
      <c r="V230" s="556">
        <f>P230*(U230/100)</f>
        <v>0</v>
      </c>
      <c r="W230" s="556">
        <f>P230+V230</f>
        <v>0</v>
      </c>
      <c r="X230" s="559" t="s">
        <v>313</v>
      </c>
      <c r="Y230" s="552" t="s">
        <v>165</v>
      </c>
      <c r="Z230" s="552" t="s">
        <v>62</v>
      </c>
    </row>
    <row r="231" spans="6:26" s="145" customFormat="1" ht="11.25" outlineLevel="3">
      <c r="F231" s="146"/>
      <c r="G231" s="147"/>
      <c r="H231" s="147"/>
      <c r="I231" s="147"/>
      <c r="J231" s="561" t="s">
        <v>463</v>
      </c>
      <c r="K231" s="147"/>
      <c r="L231" s="149">
        <v>17</v>
      </c>
      <c r="M231" s="150"/>
      <c r="N231" s="151"/>
      <c r="O231" s="150"/>
      <c r="P231" s="152"/>
      <c r="Q231" s="153"/>
      <c r="R231" s="150"/>
      <c r="S231" s="150"/>
      <c r="T231" s="150"/>
      <c r="U231" s="154" t="s">
        <v>155</v>
      </c>
      <c r="V231" s="150"/>
      <c r="W231" s="150"/>
      <c r="X231" s="148"/>
      <c r="Y231" s="147"/>
      <c r="Z231" s="147"/>
    </row>
    <row r="232" spans="6:26" s="145" customFormat="1" ht="11.25" outlineLevel="3">
      <c r="F232" s="146"/>
      <c r="G232" s="147"/>
      <c r="H232" s="147"/>
      <c r="I232" s="147"/>
      <c r="J232" s="561" t="s">
        <v>464</v>
      </c>
      <c r="K232" s="147"/>
      <c r="L232" s="149">
        <v>7</v>
      </c>
      <c r="M232" s="150"/>
      <c r="N232" s="151"/>
      <c r="O232" s="150"/>
      <c r="P232" s="152"/>
      <c r="Q232" s="153"/>
      <c r="R232" s="150"/>
      <c r="S232" s="150"/>
      <c r="T232" s="150"/>
      <c r="U232" s="154" t="s">
        <v>155</v>
      </c>
      <c r="V232" s="150"/>
      <c r="W232" s="150"/>
      <c r="X232" s="148"/>
      <c r="Y232" s="147"/>
      <c r="Z232" s="147"/>
    </row>
    <row r="233" spans="6:26" s="126" customFormat="1" ht="12" outlineLevel="2">
      <c r="F233" s="550">
        <v>5</v>
      </c>
      <c r="G233" s="551" t="s">
        <v>162</v>
      </c>
      <c r="H233" s="552" t="s">
        <v>465</v>
      </c>
      <c r="I233" s="552"/>
      <c r="J233" s="553" t="s">
        <v>466</v>
      </c>
      <c r="K233" s="551" t="s">
        <v>46</v>
      </c>
      <c r="L233" s="554">
        <v>4</v>
      </c>
      <c r="M233" s="555">
        <v>0</v>
      </c>
      <c r="N233" s="554">
        <f t="shared" ref="N233:N240" si="12">L233*(1+M233/100)</f>
        <v>4</v>
      </c>
      <c r="O233" s="555"/>
      <c r="P233" s="556">
        <f t="shared" ref="P233:P240" si="13">N233*O233</f>
        <v>0</v>
      </c>
      <c r="Q233" s="557">
        <v>2.1000000000000001E-4</v>
      </c>
      <c r="R233" s="558">
        <f t="shared" ref="R233:R240" si="14">N233*Q233</f>
        <v>8.4000000000000003E-4</v>
      </c>
      <c r="S233" s="557">
        <v>3.5000000000000001E-3</v>
      </c>
      <c r="T233" s="558">
        <f t="shared" ref="T233:T240" si="15">N233*S233</f>
        <v>1.4E-2</v>
      </c>
      <c r="U233" s="556">
        <v>21</v>
      </c>
      <c r="V233" s="556">
        <f t="shared" ref="V233:V240" si="16">P233*(U233/100)</f>
        <v>0</v>
      </c>
      <c r="W233" s="556">
        <f t="shared" ref="W233:W240" si="17">P233+V233</f>
        <v>0</v>
      </c>
      <c r="X233" s="559" t="s">
        <v>313</v>
      </c>
      <c r="Y233" s="552" t="s">
        <v>165</v>
      </c>
      <c r="Z233" s="552" t="s">
        <v>62</v>
      </c>
    </row>
    <row r="234" spans="6:26" s="126" customFormat="1" ht="12" outlineLevel="2">
      <c r="F234" s="550">
        <v>6</v>
      </c>
      <c r="G234" s="551" t="s">
        <v>162</v>
      </c>
      <c r="H234" s="552" t="s">
        <v>467</v>
      </c>
      <c r="I234" s="552"/>
      <c r="J234" s="553" t="s">
        <v>468</v>
      </c>
      <c r="K234" s="551" t="s">
        <v>46</v>
      </c>
      <c r="L234" s="554">
        <v>8</v>
      </c>
      <c r="M234" s="555">
        <v>0</v>
      </c>
      <c r="N234" s="554">
        <f t="shared" si="12"/>
        <v>8</v>
      </c>
      <c r="O234" s="555"/>
      <c r="P234" s="556">
        <f t="shared" si="13"/>
        <v>0</v>
      </c>
      <c r="Q234" s="557">
        <v>4.0000000000000003E-5</v>
      </c>
      <c r="R234" s="558">
        <f t="shared" si="14"/>
        <v>3.2000000000000003E-4</v>
      </c>
      <c r="S234" s="557">
        <v>4.4999999999999999E-4</v>
      </c>
      <c r="T234" s="558">
        <f t="shared" si="15"/>
        <v>3.5999999999999999E-3</v>
      </c>
      <c r="U234" s="556">
        <v>21</v>
      </c>
      <c r="V234" s="556">
        <f t="shared" si="16"/>
        <v>0</v>
      </c>
      <c r="W234" s="556">
        <f t="shared" si="17"/>
        <v>0</v>
      </c>
      <c r="X234" s="559" t="s">
        <v>313</v>
      </c>
      <c r="Y234" s="552" t="s">
        <v>165</v>
      </c>
      <c r="Z234" s="552" t="s">
        <v>62</v>
      </c>
    </row>
    <row r="235" spans="6:26" s="126" customFormat="1" ht="12" outlineLevel="2">
      <c r="F235" s="550">
        <v>7</v>
      </c>
      <c r="G235" s="551" t="s">
        <v>162</v>
      </c>
      <c r="H235" s="552" t="s">
        <v>469</v>
      </c>
      <c r="I235" s="552"/>
      <c r="J235" s="553" t="s">
        <v>470</v>
      </c>
      <c r="K235" s="551" t="s">
        <v>46</v>
      </c>
      <c r="L235" s="554">
        <v>3</v>
      </c>
      <c r="M235" s="555">
        <v>0</v>
      </c>
      <c r="N235" s="554">
        <f t="shared" si="12"/>
        <v>3</v>
      </c>
      <c r="O235" s="555"/>
      <c r="P235" s="556">
        <f t="shared" si="13"/>
        <v>0</v>
      </c>
      <c r="Q235" s="557">
        <v>6.0000000000000002E-5</v>
      </c>
      <c r="R235" s="558">
        <f t="shared" si="14"/>
        <v>1.8000000000000001E-4</v>
      </c>
      <c r="S235" s="557">
        <v>1.1000000000000001E-3</v>
      </c>
      <c r="T235" s="558">
        <f t="shared" si="15"/>
        <v>3.3E-3</v>
      </c>
      <c r="U235" s="556">
        <v>21</v>
      </c>
      <c r="V235" s="556">
        <f t="shared" si="16"/>
        <v>0</v>
      </c>
      <c r="W235" s="556">
        <f t="shared" si="17"/>
        <v>0</v>
      </c>
      <c r="X235" s="559" t="s">
        <v>313</v>
      </c>
      <c r="Y235" s="552" t="s">
        <v>165</v>
      </c>
      <c r="Z235" s="552" t="s">
        <v>62</v>
      </c>
    </row>
    <row r="236" spans="6:26" s="126" customFormat="1" ht="12" outlineLevel="2">
      <c r="F236" s="550">
        <v>8</v>
      </c>
      <c r="G236" s="551" t="s">
        <v>162</v>
      </c>
      <c r="H236" s="552" t="s">
        <v>471</v>
      </c>
      <c r="I236" s="552"/>
      <c r="J236" s="553" t="s">
        <v>472</v>
      </c>
      <c r="K236" s="551" t="s">
        <v>46</v>
      </c>
      <c r="L236" s="554">
        <v>14</v>
      </c>
      <c r="M236" s="555">
        <v>0</v>
      </c>
      <c r="N236" s="554">
        <f t="shared" si="12"/>
        <v>14</v>
      </c>
      <c r="O236" s="555"/>
      <c r="P236" s="556">
        <f t="shared" si="13"/>
        <v>0</v>
      </c>
      <c r="Q236" s="557">
        <v>2.0000000000000002E-5</v>
      </c>
      <c r="R236" s="558">
        <f t="shared" si="14"/>
        <v>2.8000000000000003E-4</v>
      </c>
      <c r="S236" s="557">
        <v>0.01</v>
      </c>
      <c r="T236" s="558">
        <f t="shared" si="15"/>
        <v>0.14000000000000001</v>
      </c>
      <c r="U236" s="556">
        <v>21</v>
      </c>
      <c r="V236" s="556">
        <f t="shared" si="16"/>
        <v>0</v>
      </c>
      <c r="W236" s="556">
        <f t="shared" si="17"/>
        <v>0</v>
      </c>
      <c r="X236" s="559" t="s">
        <v>313</v>
      </c>
      <c r="Y236" s="552" t="s">
        <v>165</v>
      </c>
      <c r="Z236" s="552" t="s">
        <v>62</v>
      </c>
    </row>
    <row r="237" spans="6:26" s="126" customFormat="1" ht="12" outlineLevel="2">
      <c r="F237" s="550">
        <v>9</v>
      </c>
      <c r="G237" s="551" t="s">
        <v>162</v>
      </c>
      <c r="H237" s="552" t="s">
        <v>473</v>
      </c>
      <c r="I237" s="552"/>
      <c r="J237" s="553" t="s">
        <v>474</v>
      </c>
      <c r="K237" s="551" t="s">
        <v>46</v>
      </c>
      <c r="L237" s="554">
        <v>7</v>
      </c>
      <c r="M237" s="555">
        <v>0</v>
      </c>
      <c r="N237" s="554">
        <f t="shared" si="12"/>
        <v>7</v>
      </c>
      <c r="O237" s="555"/>
      <c r="P237" s="556">
        <f t="shared" si="13"/>
        <v>0</v>
      </c>
      <c r="Q237" s="557">
        <v>2.0000000000000002E-5</v>
      </c>
      <c r="R237" s="558">
        <f t="shared" si="14"/>
        <v>1.4000000000000001E-4</v>
      </c>
      <c r="S237" s="557">
        <v>0.03</v>
      </c>
      <c r="T237" s="558">
        <f t="shared" si="15"/>
        <v>0.21</v>
      </c>
      <c r="U237" s="556">
        <v>21</v>
      </c>
      <c r="V237" s="556">
        <f t="shared" si="16"/>
        <v>0</v>
      </c>
      <c r="W237" s="556">
        <f t="shared" si="17"/>
        <v>0</v>
      </c>
      <c r="X237" s="559" t="s">
        <v>313</v>
      </c>
      <c r="Y237" s="552" t="s">
        <v>165</v>
      </c>
      <c r="Z237" s="552" t="s">
        <v>62</v>
      </c>
    </row>
    <row r="238" spans="6:26" s="126" customFormat="1" ht="12" outlineLevel="2">
      <c r="F238" s="550">
        <v>10</v>
      </c>
      <c r="G238" s="551" t="s">
        <v>162</v>
      </c>
      <c r="H238" s="552" t="s">
        <v>475</v>
      </c>
      <c r="I238" s="552"/>
      <c r="J238" s="553" t="s">
        <v>476</v>
      </c>
      <c r="K238" s="551" t="s">
        <v>46</v>
      </c>
      <c r="L238" s="554">
        <v>8</v>
      </c>
      <c r="M238" s="555">
        <v>0</v>
      </c>
      <c r="N238" s="554">
        <f t="shared" si="12"/>
        <v>8</v>
      </c>
      <c r="O238" s="555"/>
      <c r="P238" s="556">
        <f t="shared" si="13"/>
        <v>0</v>
      </c>
      <c r="Q238" s="557">
        <v>2.0000000000000002E-5</v>
      </c>
      <c r="R238" s="558">
        <f t="shared" si="14"/>
        <v>1.6000000000000001E-4</v>
      </c>
      <c r="S238" s="557">
        <v>0.08</v>
      </c>
      <c r="T238" s="558">
        <f t="shared" si="15"/>
        <v>0.64</v>
      </c>
      <c r="U238" s="556">
        <v>21</v>
      </c>
      <c r="V238" s="556">
        <f t="shared" si="16"/>
        <v>0</v>
      </c>
      <c r="W238" s="556">
        <f t="shared" si="17"/>
        <v>0</v>
      </c>
      <c r="X238" s="559" t="s">
        <v>313</v>
      </c>
      <c r="Y238" s="552" t="s">
        <v>165</v>
      </c>
      <c r="Z238" s="552" t="s">
        <v>62</v>
      </c>
    </row>
    <row r="239" spans="6:26" s="126" customFormat="1" ht="24" outlineLevel="2">
      <c r="F239" s="550">
        <v>11</v>
      </c>
      <c r="G239" s="551" t="s">
        <v>162</v>
      </c>
      <c r="H239" s="552" t="s">
        <v>477</v>
      </c>
      <c r="I239" s="552"/>
      <c r="J239" s="553" t="s">
        <v>478</v>
      </c>
      <c r="K239" s="551" t="s">
        <v>47</v>
      </c>
      <c r="L239" s="554">
        <v>1.0414100000000002</v>
      </c>
      <c r="M239" s="555">
        <v>0</v>
      </c>
      <c r="N239" s="554">
        <f t="shared" si="12"/>
        <v>1.0414100000000002</v>
      </c>
      <c r="O239" s="555"/>
      <c r="P239" s="556">
        <f t="shared" si="13"/>
        <v>0</v>
      </c>
      <c r="Q239" s="557"/>
      <c r="R239" s="558">
        <f t="shared" si="14"/>
        <v>0</v>
      </c>
      <c r="S239" s="557"/>
      <c r="T239" s="558">
        <f t="shared" si="15"/>
        <v>0</v>
      </c>
      <c r="U239" s="556">
        <v>21</v>
      </c>
      <c r="V239" s="556">
        <f t="shared" si="16"/>
        <v>0</v>
      </c>
      <c r="W239" s="556">
        <f t="shared" si="17"/>
        <v>0</v>
      </c>
      <c r="X239" s="559"/>
      <c r="Y239" s="552" t="s">
        <v>165</v>
      </c>
      <c r="Z239" s="552" t="s">
        <v>62</v>
      </c>
    </row>
    <row r="240" spans="6:26" s="126" customFormat="1" ht="12" outlineLevel="2">
      <c r="F240" s="550">
        <v>12</v>
      </c>
      <c r="G240" s="551" t="s">
        <v>162</v>
      </c>
      <c r="H240" s="552" t="s">
        <v>82</v>
      </c>
      <c r="I240" s="552"/>
      <c r="J240" s="553" t="s">
        <v>479</v>
      </c>
      <c r="K240" s="551" t="s">
        <v>46</v>
      </c>
      <c r="L240" s="554">
        <v>13</v>
      </c>
      <c r="M240" s="555">
        <v>0</v>
      </c>
      <c r="N240" s="554">
        <f t="shared" si="12"/>
        <v>13</v>
      </c>
      <c r="O240" s="555"/>
      <c r="P240" s="556">
        <f t="shared" si="13"/>
        <v>0</v>
      </c>
      <c r="Q240" s="557">
        <v>8.0000000000000007E-5</v>
      </c>
      <c r="R240" s="558">
        <f t="shared" si="14"/>
        <v>1.0400000000000001E-3</v>
      </c>
      <c r="S240" s="557"/>
      <c r="T240" s="558">
        <f t="shared" si="15"/>
        <v>0</v>
      </c>
      <c r="U240" s="556">
        <v>21</v>
      </c>
      <c r="V240" s="556">
        <f t="shared" si="16"/>
        <v>0</v>
      </c>
      <c r="W240" s="556">
        <f t="shared" si="17"/>
        <v>0</v>
      </c>
      <c r="X240" s="559"/>
      <c r="Y240" s="552" t="s">
        <v>165</v>
      </c>
      <c r="Z240" s="552" t="s">
        <v>62</v>
      </c>
    </row>
    <row r="241" spans="6:26" s="145" customFormat="1" ht="11.25" outlineLevel="3">
      <c r="F241" s="146"/>
      <c r="G241" s="147"/>
      <c r="H241" s="147"/>
      <c r="I241" s="147"/>
      <c r="J241" s="561" t="s">
        <v>480</v>
      </c>
      <c r="K241" s="147"/>
      <c r="L241" s="149">
        <v>9</v>
      </c>
      <c r="M241" s="150"/>
      <c r="N241" s="151"/>
      <c r="O241" s="150"/>
      <c r="P241" s="152"/>
      <c r="Q241" s="153"/>
      <c r="R241" s="150"/>
      <c r="S241" s="150"/>
      <c r="T241" s="150"/>
      <c r="U241" s="154" t="s">
        <v>155</v>
      </c>
      <c r="V241" s="150"/>
      <c r="W241" s="150"/>
      <c r="X241" s="148"/>
      <c r="Y241" s="147"/>
      <c r="Z241" s="147"/>
    </row>
    <row r="242" spans="6:26" s="145" customFormat="1" ht="11.25" outlineLevel="3">
      <c r="F242" s="146"/>
      <c r="G242" s="147"/>
      <c r="H242" s="147"/>
      <c r="I242" s="147"/>
      <c r="J242" s="561" t="s">
        <v>481</v>
      </c>
      <c r="K242" s="147"/>
      <c r="L242" s="149">
        <v>4</v>
      </c>
      <c r="M242" s="150"/>
      <c r="N242" s="151"/>
      <c r="O242" s="150"/>
      <c r="P242" s="152"/>
      <c r="Q242" s="153"/>
      <c r="R242" s="150"/>
      <c r="S242" s="150"/>
      <c r="T242" s="150"/>
      <c r="U242" s="154" t="s">
        <v>155</v>
      </c>
      <c r="V242" s="150"/>
      <c r="W242" s="150"/>
      <c r="X242" s="148"/>
      <c r="Y242" s="147"/>
      <c r="Z242" s="147"/>
    </row>
    <row r="243" spans="6:26" s="126" customFormat="1" ht="12" outlineLevel="2">
      <c r="F243" s="550">
        <v>17</v>
      </c>
      <c r="G243" s="551" t="s">
        <v>162</v>
      </c>
      <c r="H243" s="552" t="s">
        <v>84</v>
      </c>
      <c r="I243" s="552"/>
      <c r="J243" s="553" t="s">
        <v>489</v>
      </c>
      <c r="K243" s="551" t="s">
        <v>46</v>
      </c>
      <c r="L243" s="554">
        <v>1</v>
      </c>
      <c r="M243" s="555">
        <v>0</v>
      </c>
      <c r="N243" s="554">
        <f t="shared" ref="N243:N244" si="18">L243*(1+M243/100)</f>
        <v>1</v>
      </c>
      <c r="O243" s="555"/>
      <c r="P243" s="556">
        <f>N243*O243</f>
        <v>0</v>
      </c>
      <c r="Q243" s="557">
        <v>1.4999999999999999E-4</v>
      </c>
      <c r="R243" s="558">
        <f t="shared" ref="R243:R245" si="19">N243*Q243</f>
        <v>1.4999999999999999E-4</v>
      </c>
      <c r="S243" s="557"/>
      <c r="T243" s="558">
        <f t="shared" ref="T243:T245" si="20">N243*S243</f>
        <v>0</v>
      </c>
      <c r="U243" s="556">
        <v>21</v>
      </c>
      <c r="V243" s="556">
        <f>P243*(U243/100)</f>
        <v>0</v>
      </c>
      <c r="W243" s="556">
        <f>P243+V243</f>
        <v>0</v>
      </c>
      <c r="X243" s="559"/>
      <c r="Y243" s="552" t="s">
        <v>165</v>
      </c>
      <c r="Z243" s="552" t="s">
        <v>62</v>
      </c>
    </row>
    <row r="244" spans="6:26" s="126" customFormat="1" ht="12" outlineLevel="2">
      <c r="F244" s="550">
        <v>18</v>
      </c>
      <c r="G244" s="551" t="s">
        <v>176</v>
      </c>
      <c r="H244" s="552" t="s">
        <v>490</v>
      </c>
      <c r="I244" s="552"/>
      <c r="J244" s="553" t="s">
        <v>491</v>
      </c>
      <c r="K244" s="551" t="s">
        <v>46</v>
      </c>
      <c r="L244" s="554">
        <v>1</v>
      </c>
      <c r="M244" s="555">
        <v>0</v>
      </c>
      <c r="N244" s="554">
        <f t="shared" si="18"/>
        <v>1</v>
      </c>
      <c r="O244" s="555"/>
      <c r="P244" s="556">
        <f>N244*O244</f>
        <v>0</v>
      </c>
      <c r="Q244" s="557"/>
      <c r="R244" s="558">
        <f t="shared" si="19"/>
        <v>0</v>
      </c>
      <c r="S244" s="557"/>
      <c r="T244" s="558">
        <f t="shared" si="20"/>
        <v>0</v>
      </c>
      <c r="U244" s="556">
        <v>21</v>
      </c>
      <c r="V244" s="556">
        <f>P244*(U244/100)</f>
        <v>0</v>
      </c>
      <c r="W244" s="556">
        <f>P244+V244</f>
        <v>0</v>
      </c>
      <c r="X244" s="559"/>
      <c r="Y244" s="552" t="s">
        <v>165</v>
      </c>
      <c r="Z244" s="552" t="s">
        <v>62</v>
      </c>
    </row>
    <row r="245" spans="6:26" s="126" customFormat="1" ht="12" outlineLevel="2">
      <c r="F245" s="550">
        <v>19</v>
      </c>
      <c r="G245" s="551" t="s">
        <v>162</v>
      </c>
      <c r="H245" s="552" t="s">
        <v>85</v>
      </c>
      <c r="I245" s="552"/>
      <c r="J245" s="553" t="s">
        <v>492</v>
      </c>
      <c r="K245" s="551" t="s">
        <v>46</v>
      </c>
      <c r="L245" s="554">
        <v>8</v>
      </c>
      <c r="M245" s="555">
        <v>0</v>
      </c>
      <c r="N245" s="554">
        <v>6</v>
      </c>
      <c r="O245" s="555"/>
      <c r="P245" s="556">
        <f>N245*O245</f>
        <v>0</v>
      </c>
      <c r="Q245" s="557">
        <v>2.2000000000000001E-4</v>
      </c>
      <c r="R245" s="558">
        <f t="shared" si="19"/>
        <v>1.32E-3</v>
      </c>
      <c r="S245" s="557"/>
      <c r="T245" s="558">
        <f t="shared" si="20"/>
        <v>0</v>
      </c>
      <c r="U245" s="556">
        <v>21</v>
      </c>
      <c r="V245" s="556">
        <f>P245*(U245/100)</f>
        <v>0</v>
      </c>
      <c r="W245" s="556">
        <f>P245+V245</f>
        <v>0</v>
      </c>
      <c r="X245" s="559"/>
      <c r="Y245" s="552" t="s">
        <v>165</v>
      </c>
      <c r="Z245" s="552" t="s">
        <v>62</v>
      </c>
    </row>
    <row r="246" spans="6:26" s="145" customFormat="1" ht="11.25" outlineLevel="3">
      <c r="F246" s="146"/>
      <c r="G246" s="147"/>
      <c r="H246" s="147"/>
      <c r="I246" s="147"/>
      <c r="J246" s="561" t="s">
        <v>493</v>
      </c>
      <c r="K246" s="147"/>
      <c r="L246" s="149">
        <v>1</v>
      </c>
      <c r="M246" s="150"/>
      <c r="N246" s="151"/>
      <c r="O246" s="150"/>
      <c r="P246" s="152"/>
      <c r="Q246" s="153"/>
      <c r="R246" s="150"/>
      <c r="S246" s="150"/>
      <c r="T246" s="150"/>
      <c r="U246" s="154" t="s">
        <v>155</v>
      </c>
      <c r="V246" s="150"/>
      <c r="W246" s="150"/>
      <c r="X246" s="148"/>
      <c r="Y246" s="147"/>
      <c r="Z246" s="147"/>
    </row>
    <row r="247" spans="6:26" s="145" customFormat="1" ht="11.25" outlineLevel="3">
      <c r="F247" s="146"/>
      <c r="G247" s="147"/>
      <c r="H247" s="147"/>
      <c r="I247" s="147"/>
      <c r="J247" s="561" t="s">
        <v>772</v>
      </c>
      <c r="K247" s="147"/>
      <c r="L247" s="149">
        <v>3</v>
      </c>
      <c r="M247" s="150"/>
      <c r="N247" s="151"/>
      <c r="O247" s="150"/>
      <c r="P247" s="152"/>
      <c r="Q247" s="153"/>
      <c r="R247" s="150"/>
      <c r="S247" s="150"/>
      <c r="T247" s="150"/>
      <c r="U247" s="154" t="s">
        <v>155</v>
      </c>
      <c r="V247" s="150"/>
      <c r="W247" s="150"/>
      <c r="X247" s="148"/>
      <c r="Y247" s="147"/>
      <c r="Z247" s="147"/>
    </row>
    <row r="248" spans="6:26" s="145" customFormat="1" ht="11.25" outlineLevel="3">
      <c r="F248" s="146"/>
      <c r="G248" s="147"/>
      <c r="H248" s="147"/>
      <c r="I248" s="147"/>
      <c r="J248" s="561" t="s">
        <v>495</v>
      </c>
      <c r="K248" s="147"/>
      <c r="L248" s="149">
        <v>1</v>
      </c>
      <c r="M248" s="150"/>
      <c r="N248" s="151"/>
      <c r="O248" s="150"/>
      <c r="P248" s="152"/>
      <c r="Q248" s="153"/>
      <c r="R248" s="150"/>
      <c r="S248" s="150"/>
      <c r="T248" s="150"/>
      <c r="U248" s="154" t="s">
        <v>155</v>
      </c>
      <c r="V248" s="150"/>
      <c r="W248" s="150"/>
      <c r="X248" s="148"/>
      <c r="Y248" s="147"/>
      <c r="Z248" s="147"/>
    </row>
    <row r="249" spans="6:26" s="145" customFormat="1" ht="11.25" outlineLevel="3">
      <c r="F249" s="146"/>
      <c r="G249" s="147"/>
      <c r="H249" s="147"/>
      <c r="I249" s="147"/>
      <c r="J249" s="561" t="s">
        <v>496</v>
      </c>
      <c r="K249" s="147"/>
      <c r="L249" s="149">
        <v>1</v>
      </c>
      <c r="M249" s="150"/>
      <c r="N249" s="151"/>
      <c r="O249" s="150"/>
      <c r="P249" s="152"/>
      <c r="Q249" s="153"/>
      <c r="R249" s="150"/>
      <c r="S249" s="150"/>
      <c r="T249" s="150"/>
      <c r="U249" s="154" t="s">
        <v>155</v>
      </c>
      <c r="V249" s="150"/>
      <c r="W249" s="150"/>
      <c r="X249" s="148"/>
      <c r="Y249" s="147"/>
      <c r="Z249" s="147"/>
    </row>
    <row r="250" spans="6:26" s="145" customFormat="1" ht="11.25" outlineLevel="3">
      <c r="F250" s="146"/>
      <c r="G250" s="147"/>
      <c r="H250" s="147"/>
      <c r="I250" s="147"/>
      <c r="J250" s="561" t="s">
        <v>511</v>
      </c>
      <c r="K250" s="147"/>
      <c r="L250" s="149">
        <v>2</v>
      </c>
      <c r="M250" s="150"/>
      <c r="N250" s="151"/>
      <c r="O250" s="150"/>
      <c r="P250" s="152"/>
      <c r="Q250" s="153"/>
      <c r="R250" s="150"/>
      <c r="S250" s="150"/>
      <c r="T250" s="150"/>
      <c r="U250" s="154" t="s">
        <v>155</v>
      </c>
      <c r="V250" s="150"/>
      <c r="W250" s="150"/>
      <c r="X250" s="148"/>
      <c r="Y250" s="147"/>
      <c r="Z250" s="147"/>
    </row>
    <row r="251" spans="6:26" s="126" customFormat="1" ht="12" outlineLevel="2">
      <c r="F251" s="550">
        <v>21</v>
      </c>
      <c r="G251" s="551" t="s">
        <v>176</v>
      </c>
      <c r="H251" s="552" t="s">
        <v>499</v>
      </c>
      <c r="I251" s="552"/>
      <c r="J251" s="553" t="s">
        <v>500</v>
      </c>
      <c r="K251" s="551" t="s">
        <v>46</v>
      </c>
      <c r="L251" s="554">
        <v>3</v>
      </c>
      <c r="M251" s="555">
        <v>0</v>
      </c>
      <c r="N251" s="554">
        <f t="shared" ref="N251:N257" si="21">L251*(1+M251/100)</f>
        <v>3</v>
      </c>
      <c r="O251" s="555"/>
      <c r="P251" s="556">
        <f t="shared" ref="P251:P257" si="22">N251*O251</f>
        <v>0</v>
      </c>
      <c r="Q251" s="557"/>
      <c r="R251" s="558">
        <f t="shared" ref="R251:R257" si="23">N251*Q251</f>
        <v>0</v>
      </c>
      <c r="S251" s="557"/>
      <c r="T251" s="558">
        <f t="shared" ref="T251:T257" si="24">N251*S251</f>
        <v>0</v>
      </c>
      <c r="U251" s="556">
        <v>21</v>
      </c>
      <c r="V251" s="556">
        <f t="shared" ref="V251:V257" si="25">P251*(U251/100)</f>
        <v>0</v>
      </c>
      <c r="W251" s="556">
        <f t="shared" ref="W251:W257" si="26">P251+V251</f>
        <v>0</v>
      </c>
      <c r="X251" s="559"/>
      <c r="Y251" s="552" t="s">
        <v>165</v>
      </c>
      <c r="Z251" s="552" t="s">
        <v>62</v>
      </c>
    </row>
    <row r="252" spans="6:26" s="126" customFormat="1" ht="12" outlineLevel="2">
      <c r="F252" s="550">
        <v>22</v>
      </c>
      <c r="G252" s="551" t="s">
        <v>176</v>
      </c>
      <c r="H252" s="552" t="s">
        <v>501</v>
      </c>
      <c r="I252" s="552"/>
      <c r="J252" s="553" t="s">
        <v>502</v>
      </c>
      <c r="K252" s="551" t="s">
        <v>46</v>
      </c>
      <c r="L252" s="554">
        <v>1</v>
      </c>
      <c r="M252" s="555">
        <v>0</v>
      </c>
      <c r="N252" s="554">
        <f t="shared" si="21"/>
        <v>1</v>
      </c>
      <c r="O252" s="555"/>
      <c r="P252" s="556">
        <f t="shared" si="22"/>
        <v>0</v>
      </c>
      <c r="Q252" s="557"/>
      <c r="R252" s="558">
        <f t="shared" si="23"/>
        <v>0</v>
      </c>
      <c r="S252" s="557"/>
      <c r="T252" s="558">
        <f t="shared" si="24"/>
        <v>0</v>
      </c>
      <c r="U252" s="556">
        <v>21</v>
      </c>
      <c r="V252" s="556">
        <f t="shared" si="25"/>
        <v>0</v>
      </c>
      <c r="W252" s="556">
        <f t="shared" si="26"/>
        <v>0</v>
      </c>
      <c r="X252" s="559"/>
      <c r="Y252" s="552" t="s">
        <v>165</v>
      </c>
      <c r="Z252" s="552" t="s">
        <v>62</v>
      </c>
    </row>
    <row r="253" spans="6:26" s="126" customFormat="1" ht="12" outlineLevel="2">
      <c r="F253" s="550">
        <v>23</v>
      </c>
      <c r="G253" s="551" t="s">
        <v>176</v>
      </c>
      <c r="H253" s="552" t="s">
        <v>503</v>
      </c>
      <c r="I253" s="552"/>
      <c r="J253" s="553" t="s">
        <v>504</v>
      </c>
      <c r="K253" s="551" t="s">
        <v>46</v>
      </c>
      <c r="L253" s="554">
        <v>1</v>
      </c>
      <c r="M253" s="555">
        <v>0</v>
      </c>
      <c r="N253" s="554">
        <f t="shared" si="21"/>
        <v>1</v>
      </c>
      <c r="O253" s="555"/>
      <c r="P253" s="556">
        <f t="shared" si="22"/>
        <v>0</v>
      </c>
      <c r="Q253" s="557"/>
      <c r="R253" s="558">
        <f t="shared" si="23"/>
        <v>0</v>
      </c>
      <c r="S253" s="557"/>
      <c r="T253" s="558">
        <f t="shared" si="24"/>
        <v>0</v>
      </c>
      <c r="U253" s="556">
        <v>21</v>
      </c>
      <c r="V253" s="556">
        <f t="shared" si="25"/>
        <v>0</v>
      </c>
      <c r="W253" s="556">
        <f t="shared" si="26"/>
        <v>0</v>
      </c>
      <c r="X253" s="559"/>
      <c r="Y253" s="552" t="s">
        <v>165</v>
      </c>
      <c r="Z253" s="552" t="s">
        <v>62</v>
      </c>
    </row>
    <row r="254" spans="6:26" s="126" customFormat="1" ht="12" outlineLevel="2">
      <c r="F254" s="550">
        <v>24</v>
      </c>
      <c r="G254" s="551" t="s">
        <v>176</v>
      </c>
      <c r="H254" s="552" t="s">
        <v>505</v>
      </c>
      <c r="I254" s="552"/>
      <c r="J254" s="553" t="s">
        <v>506</v>
      </c>
      <c r="K254" s="551" t="s">
        <v>46</v>
      </c>
      <c r="L254" s="554">
        <v>2</v>
      </c>
      <c r="M254" s="555">
        <v>0</v>
      </c>
      <c r="N254" s="554">
        <f t="shared" si="21"/>
        <v>2</v>
      </c>
      <c r="O254" s="555"/>
      <c r="P254" s="556">
        <f t="shared" si="22"/>
        <v>0</v>
      </c>
      <c r="Q254" s="557"/>
      <c r="R254" s="558">
        <f t="shared" si="23"/>
        <v>0</v>
      </c>
      <c r="S254" s="557"/>
      <c r="T254" s="558">
        <f t="shared" si="24"/>
        <v>0</v>
      </c>
      <c r="U254" s="556">
        <v>21</v>
      </c>
      <c r="V254" s="556">
        <f t="shared" si="25"/>
        <v>0</v>
      </c>
      <c r="W254" s="556">
        <f t="shared" si="26"/>
        <v>0</v>
      </c>
      <c r="X254" s="559"/>
      <c r="Y254" s="552" t="s">
        <v>165</v>
      </c>
      <c r="Z254" s="552" t="s">
        <v>62</v>
      </c>
    </row>
    <row r="255" spans="6:26" s="126" customFormat="1" ht="12" outlineLevel="2">
      <c r="F255" s="550">
        <v>25</v>
      </c>
      <c r="G255" s="551" t="s">
        <v>162</v>
      </c>
      <c r="H255" s="552" t="s">
        <v>86</v>
      </c>
      <c r="I255" s="552"/>
      <c r="J255" s="553" t="s">
        <v>507</v>
      </c>
      <c r="K255" s="551" t="s">
        <v>46</v>
      </c>
      <c r="L255" s="554">
        <v>2</v>
      </c>
      <c r="M255" s="555">
        <v>0</v>
      </c>
      <c r="N255" s="554">
        <f t="shared" si="21"/>
        <v>2</v>
      </c>
      <c r="O255" s="555"/>
      <c r="P255" s="556">
        <f t="shared" si="22"/>
        <v>0</v>
      </c>
      <c r="Q255" s="557">
        <v>2.5000000000000001E-4</v>
      </c>
      <c r="R255" s="558">
        <f t="shared" si="23"/>
        <v>5.0000000000000001E-4</v>
      </c>
      <c r="S255" s="557"/>
      <c r="T255" s="558">
        <f t="shared" si="24"/>
        <v>0</v>
      </c>
      <c r="U255" s="556">
        <v>21</v>
      </c>
      <c r="V255" s="556">
        <f t="shared" si="25"/>
        <v>0</v>
      </c>
      <c r="W255" s="556">
        <f t="shared" si="26"/>
        <v>0</v>
      </c>
      <c r="X255" s="559"/>
      <c r="Y255" s="552" t="s">
        <v>165</v>
      </c>
      <c r="Z255" s="552" t="s">
        <v>62</v>
      </c>
    </row>
    <row r="256" spans="6:26" s="126" customFormat="1" ht="12" outlineLevel="2">
      <c r="F256" s="550">
        <v>26</v>
      </c>
      <c r="G256" s="551" t="s">
        <v>176</v>
      </c>
      <c r="H256" s="552" t="s">
        <v>508</v>
      </c>
      <c r="I256" s="552"/>
      <c r="J256" s="553" t="s">
        <v>509</v>
      </c>
      <c r="K256" s="551" t="s">
        <v>46</v>
      </c>
      <c r="L256" s="554">
        <v>2</v>
      </c>
      <c r="M256" s="555">
        <v>0</v>
      </c>
      <c r="N256" s="554">
        <f t="shared" si="21"/>
        <v>2</v>
      </c>
      <c r="O256" s="555"/>
      <c r="P256" s="556">
        <f t="shared" si="22"/>
        <v>0</v>
      </c>
      <c r="Q256" s="557"/>
      <c r="R256" s="558">
        <f t="shared" si="23"/>
        <v>0</v>
      </c>
      <c r="S256" s="557"/>
      <c r="T256" s="558">
        <f t="shared" si="24"/>
        <v>0</v>
      </c>
      <c r="U256" s="556">
        <v>21</v>
      </c>
      <c r="V256" s="556">
        <f t="shared" si="25"/>
        <v>0</v>
      </c>
      <c r="W256" s="556">
        <f t="shared" si="26"/>
        <v>0</v>
      </c>
      <c r="X256" s="559"/>
      <c r="Y256" s="552" t="s">
        <v>165</v>
      </c>
      <c r="Z256" s="552" t="s">
        <v>62</v>
      </c>
    </row>
    <row r="257" spans="6:26" s="126" customFormat="1" ht="12" outlineLevel="2">
      <c r="F257" s="550">
        <v>27</v>
      </c>
      <c r="G257" s="551" t="s">
        <v>162</v>
      </c>
      <c r="H257" s="552" t="s">
        <v>87</v>
      </c>
      <c r="I257" s="552"/>
      <c r="J257" s="553" t="s">
        <v>510</v>
      </c>
      <c r="K257" s="551" t="s">
        <v>46</v>
      </c>
      <c r="L257" s="554">
        <v>6</v>
      </c>
      <c r="M257" s="555">
        <v>0</v>
      </c>
      <c r="N257" s="554">
        <f t="shared" si="21"/>
        <v>6</v>
      </c>
      <c r="O257" s="555"/>
      <c r="P257" s="556">
        <f t="shared" si="22"/>
        <v>0</v>
      </c>
      <c r="Q257" s="557">
        <v>3.5E-4</v>
      </c>
      <c r="R257" s="558">
        <f t="shared" si="23"/>
        <v>2.0999999999999999E-3</v>
      </c>
      <c r="S257" s="557"/>
      <c r="T257" s="558">
        <f t="shared" si="24"/>
        <v>0</v>
      </c>
      <c r="U257" s="556">
        <v>21</v>
      </c>
      <c r="V257" s="556">
        <f t="shared" si="25"/>
        <v>0</v>
      </c>
      <c r="W257" s="556">
        <f t="shared" si="26"/>
        <v>0</v>
      </c>
      <c r="X257" s="559"/>
      <c r="Y257" s="552" t="s">
        <v>165</v>
      </c>
      <c r="Z257" s="552" t="s">
        <v>62</v>
      </c>
    </row>
    <row r="258" spans="6:26" s="145" customFormat="1" ht="11.25" outlineLevel="3">
      <c r="F258" s="146"/>
      <c r="G258" s="147"/>
      <c r="H258" s="147"/>
      <c r="I258" s="147"/>
      <c r="J258" s="561" t="s">
        <v>494</v>
      </c>
      <c r="K258" s="147"/>
      <c r="L258" s="149">
        <v>3</v>
      </c>
      <c r="M258" s="150"/>
      <c r="N258" s="151"/>
      <c r="O258" s="150"/>
      <c r="P258" s="152"/>
      <c r="Q258" s="153"/>
      <c r="R258" s="150"/>
      <c r="S258" s="150"/>
      <c r="T258" s="150"/>
      <c r="U258" s="154" t="s">
        <v>155</v>
      </c>
      <c r="V258" s="150"/>
      <c r="W258" s="150"/>
      <c r="X258" s="148"/>
      <c r="Y258" s="147"/>
      <c r="Z258" s="147"/>
    </row>
    <row r="259" spans="6:26" s="145" customFormat="1" ht="11.25" outlineLevel="3">
      <c r="F259" s="146"/>
      <c r="G259" s="147"/>
      <c r="H259" s="147"/>
      <c r="I259" s="147"/>
      <c r="J259" s="561" t="s">
        <v>495</v>
      </c>
      <c r="K259" s="147"/>
      <c r="L259" s="149">
        <v>1</v>
      </c>
      <c r="M259" s="150"/>
      <c r="N259" s="151"/>
      <c r="O259" s="150"/>
      <c r="P259" s="152"/>
      <c r="Q259" s="153"/>
      <c r="R259" s="150"/>
      <c r="S259" s="150"/>
      <c r="T259" s="150"/>
      <c r="U259" s="154" t="s">
        <v>155</v>
      </c>
      <c r="V259" s="150"/>
      <c r="W259" s="150"/>
      <c r="X259" s="148"/>
      <c r="Y259" s="147"/>
      <c r="Z259" s="147"/>
    </row>
    <row r="260" spans="6:26" s="145" customFormat="1" ht="11.25" outlineLevel="3">
      <c r="F260" s="146"/>
      <c r="G260" s="147"/>
      <c r="H260" s="147"/>
      <c r="I260" s="147"/>
      <c r="J260" s="561" t="s">
        <v>496</v>
      </c>
      <c r="K260" s="147"/>
      <c r="L260" s="149">
        <v>1</v>
      </c>
      <c r="M260" s="150"/>
      <c r="N260" s="151"/>
      <c r="O260" s="150"/>
      <c r="P260" s="152"/>
      <c r="Q260" s="153"/>
      <c r="R260" s="150"/>
      <c r="S260" s="150"/>
      <c r="T260" s="150"/>
      <c r="U260" s="154" t="s">
        <v>155</v>
      </c>
      <c r="V260" s="150"/>
      <c r="W260" s="150"/>
      <c r="X260" s="148"/>
      <c r="Y260" s="147"/>
      <c r="Z260" s="147"/>
    </row>
    <row r="261" spans="6:26" s="145" customFormat="1" ht="11.25" outlineLevel="3">
      <c r="F261" s="146"/>
      <c r="G261" s="147"/>
      <c r="H261" s="147"/>
      <c r="I261" s="147"/>
      <c r="J261" s="561" t="s">
        <v>511</v>
      </c>
      <c r="K261" s="147"/>
      <c r="L261" s="149">
        <v>1</v>
      </c>
      <c r="M261" s="150"/>
      <c r="N261" s="151"/>
      <c r="O261" s="150"/>
      <c r="P261" s="152"/>
      <c r="Q261" s="153"/>
      <c r="R261" s="150"/>
      <c r="S261" s="150"/>
      <c r="T261" s="150"/>
      <c r="U261" s="154" t="s">
        <v>155</v>
      </c>
      <c r="V261" s="150"/>
      <c r="W261" s="150"/>
      <c r="X261" s="148"/>
      <c r="Y261" s="147"/>
      <c r="Z261" s="147"/>
    </row>
    <row r="262" spans="6:26" s="126" customFormat="1" ht="12" outlineLevel="2">
      <c r="F262" s="550">
        <v>28</v>
      </c>
      <c r="G262" s="551" t="s">
        <v>176</v>
      </c>
      <c r="H262" s="552" t="s">
        <v>512</v>
      </c>
      <c r="I262" s="552"/>
      <c r="J262" s="553" t="s">
        <v>513</v>
      </c>
      <c r="K262" s="551" t="s">
        <v>46</v>
      </c>
      <c r="L262" s="554">
        <v>3</v>
      </c>
      <c r="M262" s="555">
        <v>0</v>
      </c>
      <c r="N262" s="554">
        <f t="shared" ref="N262:N279" si="27">L262*(1+M262/100)</f>
        <v>3</v>
      </c>
      <c r="O262" s="555"/>
      <c r="P262" s="556">
        <f t="shared" ref="P262:P279" si="28">N262*O262</f>
        <v>0</v>
      </c>
      <c r="Q262" s="557"/>
      <c r="R262" s="558">
        <f t="shared" ref="R262:R279" si="29">N262*Q262</f>
        <v>0</v>
      </c>
      <c r="S262" s="557"/>
      <c r="T262" s="558">
        <f t="shared" ref="T262:T279" si="30">N262*S262</f>
        <v>0</v>
      </c>
      <c r="U262" s="556">
        <v>21</v>
      </c>
      <c r="V262" s="556">
        <f t="shared" ref="V262:V279" si="31">P262*(U262/100)</f>
        <v>0</v>
      </c>
      <c r="W262" s="556">
        <f t="shared" ref="W262:W279" si="32">P262+V262</f>
        <v>0</v>
      </c>
      <c r="X262" s="559"/>
      <c r="Y262" s="552" t="s">
        <v>165</v>
      </c>
      <c r="Z262" s="552" t="s">
        <v>62</v>
      </c>
    </row>
    <row r="263" spans="6:26" s="126" customFormat="1" ht="12" outlineLevel="2">
      <c r="F263" s="550">
        <v>29</v>
      </c>
      <c r="G263" s="551" t="s">
        <v>176</v>
      </c>
      <c r="H263" s="552" t="s">
        <v>514</v>
      </c>
      <c r="I263" s="552"/>
      <c r="J263" s="553" t="s">
        <v>515</v>
      </c>
      <c r="K263" s="551" t="s">
        <v>46</v>
      </c>
      <c r="L263" s="554">
        <v>1</v>
      </c>
      <c r="M263" s="555">
        <v>0</v>
      </c>
      <c r="N263" s="554">
        <f t="shared" si="27"/>
        <v>1</v>
      </c>
      <c r="O263" s="555"/>
      <c r="P263" s="556">
        <f t="shared" si="28"/>
        <v>0</v>
      </c>
      <c r="Q263" s="557"/>
      <c r="R263" s="558">
        <f t="shared" si="29"/>
        <v>0</v>
      </c>
      <c r="S263" s="557"/>
      <c r="T263" s="558">
        <f t="shared" si="30"/>
        <v>0</v>
      </c>
      <c r="U263" s="556">
        <v>21</v>
      </c>
      <c r="V263" s="556">
        <f t="shared" si="31"/>
        <v>0</v>
      </c>
      <c r="W263" s="556">
        <f t="shared" si="32"/>
        <v>0</v>
      </c>
      <c r="X263" s="559"/>
      <c r="Y263" s="552" t="s">
        <v>165</v>
      </c>
      <c r="Z263" s="552" t="s">
        <v>62</v>
      </c>
    </row>
    <row r="264" spans="6:26" s="126" customFormat="1" ht="12" outlineLevel="2">
      <c r="F264" s="550">
        <v>30</v>
      </c>
      <c r="G264" s="551" t="s">
        <v>176</v>
      </c>
      <c r="H264" s="552" t="s">
        <v>516</v>
      </c>
      <c r="I264" s="552"/>
      <c r="J264" s="553" t="s">
        <v>517</v>
      </c>
      <c r="K264" s="551" t="s">
        <v>46</v>
      </c>
      <c r="L264" s="554">
        <v>1</v>
      </c>
      <c r="M264" s="555">
        <v>0</v>
      </c>
      <c r="N264" s="554">
        <f t="shared" si="27"/>
        <v>1</v>
      </c>
      <c r="O264" s="555"/>
      <c r="P264" s="556">
        <f t="shared" si="28"/>
        <v>0</v>
      </c>
      <c r="Q264" s="557"/>
      <c r="R264" s="558">
        <f t="shared" si="29"/>
        <v>0</v>
      </c>
      <c r="S264" s="557"/>
      <c r="T264" s="558">
        <f t="shared" si="30"/>
        <v>0</v>
      </c>
      <c r="U264" s="556">
        <v>21</v>
      </c>
      <c r="V264" s="556">
        <f t="shared" si="31"/>
        <v>0</v>
      </c>
      <c r="W264" s="556">
        <f t="shared" si="32"/>
        <v>0</v>
      </c>
      <c r="X264" s="559"/>
      <c r="Y264" s="552" t="s">
        <v>165</v>
      </c>
      <c r="Z264" s="552" t="s">
        <v>62</v>
      </c>
    </row>
    <row r="265" spans="6:26" s="126" customFormat="1" ht="12" outlineLevel="2">
      <c r="F265" s="550">
        <v>31</v>
      </c>
      <c r="G265" s="551" t="s">
        <v>176</v>
      </c>
      <c r="H265" s="552" t="s">
        <v>518</v>
      </c>
      <c r="I265" s="552"/>
      <c r="J265" s="553" t="s">
        <v>519</v>
      </c>
      <c r="K265" s="551" t="s">
        <v>46</v>
      </c>
      <c r="L265" s="554">
        <v>1</v>
      </c>
      <c r="M265" s="555">
        <v>0</v>
      </c>
      <c r="N265" s="554">
        <f t="shared" si="27"/>
        <v>1</v>
      </c>
      <c r="O265" s="555"/>
      <c r="P265" s="556">
        <f t="shared" si="28"/>
        <v>0</v>
      </c>
      <c r="Q265" s="557"/>
      <c r="R265" s="558">
        <f t="shared" si="29"/>
        <v>0</v>
      </c>
      <c r="S265" s="557"/>
      <c r="T265" s="558">
        <f t="shared" si="30"/>
        <v>0</v>
      </c>
      <c r="U265" s="556">
        <v>21</v>
      </c>
      <c r="V265" s="556">
        <f t="shared" si="31"/>
        <v>0</v>
      </c>
      <c r="W265" s="556">
        <f t="shared" si="32"/>
        <v>0</v>
      </c>
      <c r="X265" s="559"/>
      <c r="Y265" s="552" t="s">
        <v>165</v>
      </c>
      <c r="Z265" s="552" t="s">
        <v>62</v>
      </c>
    </row>
    <row r="266" spans="6:26" s="126" customFormat="1" ht="12" outlineLevel="2">
      <c r="F266" s="550">
        <v>32</v>
      </c>
      <c r="G266" s="551" t="s">
        <v>162</v>
      </c>
      <c r="H266" s="552" t="s">
        <v>79</v>
      </c>
      <c r="I266" s="552"/>
      <c r="J266" s="553" t="s">
        <v>520</v>
      </c>
      <c r="K266" s="551" t="s">
        <v>46</v>
      </c>
      <c r="L266" s="554">
        <v>7</v>
      </c>
      <c r="M266" s="555">
        <v>0</v>
      </c>
      <c r="N266" s="554">
        <f t="shared" si="27"/>
        <v>7</v>
      </c>
      <c r="O266" s="555"/>
      <c r="P266" s="556">
        <f t="shared" si="28"/>
        <v>0</v>
      </c>
      <c r="Q266" s="557">
        <v>3.0000000000000001E-5</v>
      </c>
      <c r="R266" s="558">
        <f t="shared" si="29"/>
        <v>2.1000000000000001E-4</v>
      </c>
      <c r="S266" s="557"/>
      <c r="T266" s="558">
        <f t="shared" si="30"/>
        <v>0</v>
      </c>
      <c r="U266" s="556">
        <v>21</v>
      </c>
      <c r="V266" s="556">
        <f t="shared" si="31"/>
        <v>0</v>
      </c>
      <c r="W266" s="556">
        <f t="shared" si="32"/>
        <v>0</v>
      </c>
      <c r="X266" s="559"/>
      <c r="Y266" s="552" t="s">
        <v>165</v>
      </c>
      <c r="Z266" s="552" t="s">
        <v>62</v>
      </c>
    </row>
    <row r="267" spans="6:26" s="126" customFormat="1" ht="12" outlineLevel="2">
      <c r="F267" s="550">
        <v>33</v>
      </c>
      <c r="G267" s="551" t="s">
        <v>176</v>
      </c>
      <c r="H267" s="552" t="s">
        <v>521</v>
      </c>
      <c r="I267" s="552"/>
      <c r="J267" s="553" t="s">
        <v>522</v>
      </c>
      <c r="K267" s="551" t="s">
        <v>46</v>
      </c>
      <c r="L267" s="554">
        <v>7</v>
      </c>
      <c r="M267" s="555">
        <v>0</v>
      </c>
      <c r="N267" s="554">
        <f t="shared" si="27"/>
        <v>7</v>
      </c>
      <c r="O267" s="555"/>
      <c r="P267" s="556">
        <f t="shared" si="28"/>
        <v>0</v>
      </c>
      <c r="Q267" s="557"/>
      <c r="R267" s="558">
        <f t="shared" si="29"/>
        <v>0</v>
      </c>
      <c r="S267" s="557"/>
      <c r="T267" s="558">
        <f t="shared" si="30"/>
        <v>0</v>
      </c>
      <c r="U267" s="556">
        <v>21</v>
      </c>
      <c r="V267" s="556">
        <f t="shared" si="31"/>
        <v>0</v>
      </c>
      <c r="W267" s="556">
        <f t="shared" si="32"/>
        <v>0</v>
      </c>
      <c r="X267" s="559"/>
      <c r="Y267" s="552" t="s">
        <v>165</v>
      </c>
      <c r="Z267" s="552" t="s">
        <v>62</v>
      </c>
    </row>
    <row r="268" spans="6:26" s="126" customFormat="1" ht="12" outlineLevel="2">
      <c r="F268" s="550">
        <v>34</v>
      </c>
      <c r="G268" s="551" t="s">
        <v>162</v>
      </c>
      <c r="H268" s="552" t="s">
        <v>80</v>
      </c>
      <c r="I268" s="552"/>
      <c r="J268" s="553" t="s">
        <v>523</v>
      </c>
      <c r="K268" s="551" t="s">
        <v>46</v>
      </c>
      <c r="L268" s="554">
        <v>15</v>
      </c>
      <c r="M268" s="555">
        <v>0</v>
      </c>
      <c r="N268" s="554">
        <f t="shared" si="27"/>
        <v>15</v>
      </c>
      <c r="O268" s="555"/>
      <c r="P268" s="556">
        <f t="shared" si="28"/>
        <v>0</v>
      </c>
      <c r="Q268" s="557">
        <v>3.0000000000000001E-5</v>
      </c>
      <c r="R268" s="558">
        <f t="shared" si="29"/>
        <v>4.4999999999999999E-4</v>
      </c>
      <c r="S268" s="557"/>
      <c r="T268" s="558">
        <f t="shared" si="30"/>
        <v>0</v>
      </c>
      <c r="U268" s="556">
        <v>21</v>
      </c>
      <c r="V268" s="556">
        <f t="shared" si="31"/>
        <v>0</v>
      </c>
      <c r="W268" s="556">
        <f t="shared" si="32"/>
        <v>0</v>
      </c>
      <c r="X268" s="559"/>
      <c r="Y268" s="552" t="s">
        <v>165</v>
      </c>
      <c r="Z268" s="552" t="s">
        <v>62</v>
      </c>
    </row>
    <row r="269" spans="6:26" s="126" customFormat="1" ht="12" outlineLevel="2">
      <c r="F269" s="550">
        <v>35</v>
      </c>
      <c r="G269" s="551" t="s">
        <v>176</v>
      </c>
      <c r="H269" s="552" t="s">
        <v>524</v>
      </c>
      <c r="I269" s="552"/>
      <c r="J269" s="553" t="s">
        <v>525</v>
      </c>
      <c r="K269" s="551" t="s">
        <v>46</v>
      </c>
      <c r="L269" s="554">
        <v>15</v>
      </c>
      <c r="M269" s="555">
        <v>0</v>
      </c>
      <c r="N269" s="554">
        <f t="shared" si="27"/>
        <v>15</v>
      </c>
      <c r="O269" s="555"/>
      <c r="P269" s="556">
        <f t="shared" si="28"/>
        <v>0</v>
      </c>
      <c r="Q269" s="557"/>
      <c r="R269" s="558">
        <f t="shared" si="29"/>
        <v>0</v>
      </c>
      <c r="S269" s="557"/>
      <c r="T269" s="558">
        <f t="shared" si="30"/>
        <v>0</v>
      </c>
      <c r="U269" s="556">
        <v>21</v>
      </c>
      <c r="V269" s="556">
        <f t="shared" si="31"/>
        <v>0</v>
      </c>
      <c r="W269" s="556">
        <f t="shared" si="32"/>
        <v>0</v>
      </c>
      <c r="X269" s="559"/>
      <c r="Y269" s="552" t="s">
        <v>165</v>
      </c>
      <c r="Z269" s="552" t="s">
        <v>62</v>
      </c>
    </row>
    <row r="270" spans="6:26" s="126" customFormat="1" ht="12" outlineLevel="2">
      <c r="F270" s="550">
        <v>36</v>
      </c>
      <c r="G270" s="551" t="s">
        <v>162</v>
      </c>
      <c r="H270" s="552" t="s">
        <v>81</v>
      </c>
      <c r="I270" s="552"/>
      <c r="J270" s="553" t="s">
        <v>526</v>
      </c>
      <c r="K270" s="551" t="s">
        <v>46</v>
      </c>
      <c r="L270" s="554">
        <v>2</v>
      </c>
      <c r="M270" s="555">
        <v>0</v>
      </c>
      <c r="N270" s="554">
        <f t="shared" si="27"/>
        <v>2</v>
      </c>
      <c r="O270" s="555"/>
      <c r="P270" s="556">
        <f t="shared" si="28"/>
        <v>0</v>
      </c>
      <c r="Q270" s="557">
        <v>3.0000000000000001E-5</v>
      </c>
      <c r="R270" s="558">
        <f t="shared" si="29"/>
        <v>6.0000000000000002E-5</v>
      </c>
      <c r="S270" s="557"/>
      <c r="T270" s="558">
        <f t="shared" si="30"/>
        <v>0</v>
      </c>
      <c r="U270" s="556">
        <v>21</v>
      </c>
      <c r="V270" s="556">
        <f t="shared" si="31"/>
        <v>0</v>
      </c>
      <c r="W270" s="556">
        <f t="shared" si="32"/>
        <v>0</v>
      </c>
      <c r="X270" s="559"/>
      <c r="Y270" s="552" t="s">
        <v>165</v>
      </c>
      <c r="Z270" s="552" t="s">
        <v>62</v>
      </c>
    </row>
    <row r="271" spans="6:26" s="126" customFormat="1" ht="12" outlineLevel="2">
      <c r="F271" s="550">
        <v>37</v>
      </c>
      <c r="G271" s="551" t="s">
        <v>176</v>
      </c>
      <c r="H271" s="552" t="s">
        <v>527</v>
      </c>
      <c r="I271" s="552"/>
      <c r="J271" s="553" t="s">
        <v>528</v>
      </c>
      <c r="K271" s="551" t="s">
        <v>46</v>
      </c>
      <c r="L271" s="554">
        <v>2</v>
      </c>
      <c r="M271" s="555">
        <v>0</v>
      </c>
      <c r="N271" s="554">
        <f t="shared" si="27"/>
        <v>2</v>
      </c>
      <c r="O271" s="555"/>
      <c r="P271" s="556">
        <f t="shared" si="28"/>
        <v>0</v>
      </c>
      <c r="Q271" s="557"/>
      <c r="R271" s="558">
        <f t="shared" si="29"/>
        <v>0</v>
      </c>
      <c r="S271" s="557"/>
      <c r="T271" s="558">
        <f t="shared" si="30"/>
        <v>0</v>
      </c>
      <c r="U271" s="556">
        <v>21</v>
      </c>
      <c r="V271" s="556">
        <f t="shared" si="31"/>
        <v>0</v>
      </c>
      <c r="W271" s="556">
        <f t="shared" si="32"/>
        <v>0</v>
      </c>
      <c r="X271" s="559"/>
      <c r="Y271" s="552" t="s">
        <v>165</v>
      </c>
      <c r="Z271" s="552" t="s">
        <v>62</v>
      </c>
    </row>
    <row r="272" spans="6:26" s="126" customFormat="1" ht="24" outlineLevel="2">
      <c r="F272" s="550">
        <v>38</v>
      </c>
      <c r="G272" s="551" t="s">
        <v>162</v>
      </c>
      <c r="H272" s="552" t="s">
        <v>529</v>
      </c>
      <c r="I272" s="552"/>
      <c r="J272" s="553" t="s">
        <v>530</v>
      </c>
      <c r="K272" s="551" t="s">
        <v>46</v>
      </c>
      <c r="L272" s="554">
        <v>2</v>
      </c>
      <c r="M272" s="555">
        <v>0</v>
      </c>
      <c r="N272" s="554">
        <f t="shared" si="27"/>
        <v>2</v>
      </c>
      <c r="O272" s="555"/>
      <c r="P272" s="556">
        <f t="shared" si="28"/>
        <v>0</v>
      </c>
      <c r="Q272" s="557">
        <v>5.6999999999999998E-4</v>
      </c>
      <c r="R272" s="558">
        <f t="shared" si="29"/>
        <v>1.14E-3</v>
      </c>
      <c r="S272" s="557"/>
      <c r="T272" s="558">
        <f t="shared" si="30"/>
        <v>0</v>
      </c>
      <c r="U272" s="556">
        <v>21</v>
      </c>
      <c r="V272" s="556">
        <f t="shared" si="31"/>
        <v>0</v>
      </c>
      <c r="W272" s="556">
        <f t="shared" si="32"/>
        <v>0</v>
      </c>
      <c r="X272" s="559"/>
      <c r="Y272" s="552" t="s">
        <v>165</v>
      </c>
      <c r="Z272" s="552" t="s">
        <v>62</v>
      </c>
    </row>
    <row r="273" spans="6:26" s="126" customFormat="1" ht="24" outlineLevel="2">
      <c r="F273" s="550">
        <v>39</v>
      </c>
      <c r="G273" s="551" t="s">
        <v>162</v>
      </c>
      <c r="H273" s="552" t="s">
        <v>531</v>
      </c>
      <c r="I273" s="552"/>
      <c r="J273" s="553" t="s">
        <v>532</v>
      </c>
      <c r="K273" s="551" t="s">
        <v>46</v>
      </c>
      <c r="L273" s="554">
        <v>2</v>
      </c>
      <c r="M273" s="555">
        <v>0</v>
      </c>
      <c r="N273" s="554">
        <f t="shared" si="27"/>
        <v>2</v>
      </c>
      <c r="O273" s="555"/>
      <c r="P273" s="556">
        <f t="shared" si="28"/>
        <v>0</v>
      </c>
      <c r="Q273" s="557">
        <v>5.1999999999999995E-4</v>
      </c>
      <c r="R273" s="558">
        <f t="shared" si="29"/>
        <v>1.0399999999999999E-3</v>
      </c>
      <c r="S273" s="557"/>
      <c r="T273" s="558">
        <f t="shared" si="30"/>
        <v>0</v>
      </c>
      <c r="U273" s="556">
        <v>21</v>
      </c>
      <c r="V273" s="556">
        <f t="shared" si="31"/>
        <v>0</v>
      </c>
      <c r="W273" s="556">
        <f t="shared" si="32"/>
        <v>0</v>
      </c>
      <c r="X273" s="559"/>
      <c r="Y273" s="552" t="s">
        <v>165</v>
      </c>
      <c r="Z273" s="552" t="s">
        <v>62</v>
      </c>
    </row>
    <row r="274" spans="6:26" s="126" customFormat="1" ht="24" outlineLevel="2">
      <c r="F274" s="550">
        <v>40</v>
      </c>
      <c r="G274" s="551" t="s">
        <v>162</v>
      </c>
      <c r="H274" s="552" t="s">
        <v>533</v>
      </c>
      <c r="I274" s="552"/>
      <c r="J274" s="553" t="s">
        <v>534</v>
      </c>
      <c r="K274" s="551" t="s">
        <v>46</v>
      </c>
      <c r="L274" s="554">
        <v>2</v>
      </c>
      <c r="M274" s="555">
        <v>0</v>
      </c>
      <c r="N274" s="554">
        <f t="shared" si="27"/>
        <v>2</v>
      </c>
      <c r="O274" s="555"/>
      <c r="P274" s="556">
        <f t="shared" si="28"/>
        <v>0</v>
      </c>
      <c r="Q274" s="557">
        <v>5.2999999999999998E-4</v>
      </c>
      <c r="R274" s="558">
        <f t="shared" si="29"/>
        <v>1.06E-3</v>
      </c>
      <c r="S274" s="557"/>
      <c r="T274" s="558">
        <f t="shared" si="30"/>
        <v>0</v>
      </c>
      <c r="U274" s="556">
        <v>21</v>
      </c>
      <c r="V274" s="556">
        <f t="shared" si="31"/>
        <v>0</v>
      </c>
      <c r="W274" s="556">
        <f t="shared" si="32"/>
        <v>0</v>
      </c>
      <c r="X274" s="559"/>
      <c r="Y274" s="552" t="s">
        <v>165</v>
      </c>
      <c r="Z274" s="552" t="s">
        <v>62</v>
      </c>
    </row>
    <row r="275" spans="6:26" s="126" customFormat="1" ht="24" outlineLevel="2">
      <c r="F275" s="550">
        <v>41</v>
      </c>
      <c r="G275" s="551" t="s">
        <v>162</v>
      </c>
      <c r="H275" s="552" t="s">
        <v>535</v>
      </c>
      <c r="I275" s="552"/>
      <c r="J275" s="553" t="s">
        <v>536</v>
      </c>
      <c r="K275" s="551" t="s">
        <v>46</v>
      </c>
      <c r="L275" s="554">
        <v>2</v>
      </c>
      <c r="M275" s="555">
        <v>0</v>
      </c>
      <c r="N275" s="554">
        <f t="shared" si="27"/>
        <v>2</v>
      </c>
      <c r="O275" s="555"/>
      <c r="P275" s="556">
        <f t="shared" si="28"/>
        <v>0</v>
      </c>
      <c r="Q275" s="557">
        <v>5.5000000000000003E-4</v>
      </c>
      <c r="R275" s="558">
        <f t="shared" si="29"/>
        <v>1.1000000000000001E-3</v>
      </c>
      <c r="S275" s="557"/>
      <c r="T275" s="558">
        <f t="shared" si="30"/>
        <v>0</v>
      </c>
      <c r="U275" s="556">
        <v>21</v>
      </c>
      <c r="V275" s="556">
        <f t="shared" si="31"/>
        <v>0</v>
      </c>
      <c r="W275" s="556">
        <f t="shared" si="32"/>
        <v>0</v>
      </c>
      <c r="X275" s="559"/>
      <c r="Y275" s="552" t="s">
        <v>165</v>
      </c>
      <c r="Z275" s="552" t="s">
        <v>62</v>
      </c>
    </row>
    <row r="276" spans="6:26" s="126" customFormat="1" ht="12" outlineLevel="2">
      <c r="F276" s="550">
        <v>42</v>
      </c>
      <c r="G276" s="551" t="s">
        <v>162</v>
      </c>
      <c r="H276" s="552" t="s">
        <v>537</v>
      </c>
      <c r="I276" s="552"/>
      <c r="J276" s="553" t="s">
        <v>538</v>
      </c>
      <c r="K276" s="551" t="s">
        <v>46</v>
      </c>
      <c r="L276" s="554">
        <v>2</v>
      </c>
      <c r="M276" s="555">
        <v>0</v>
      </c>
      <c r="N276" s="554">
        <f t="shared" si="27"/>
        <v>2</v>
      </c>
      <c r="O276" s="555"/>
      <c r="P276" s="556">
        <f t="shared" si="28"/>
        <v>0</v>
      </c>
      <c r="Q276" s="557">
        <v>1.47E-3</v>
      </c>
      <c r="R276" s="558">
        <f t="shared" si="29"/>
        <v>2.9399999999999999E-3</v>
      </c>
      <c r="S276" s="557"/>
      <c r="T276" s="558">
        <f t="shared" si="30"/>
        <v>0</v>
      </c>
      <c r="U276" s="556">
        <v>21</v>
      </c>
      <c r="V276" s="556">
        <f t="shared" si="31"/>
        <v>0</v>
      </c>
      <c r="W276" s="556">
        <f t="shared" si="32"/>
        <v>0</v>
      </c>
      <c r="X276" s="559"/>
      <c r="Y276" s="552" t="s">
        <v>165</v>
      </c>
      <c r="Z276" s="552" t="s">
        <v>62</v>
      </c>
    </row>
    <row r="277" spans="6:26" s="126" customFormat="1" ht="12" outlineLevel="2">
      <c r="F277" s="550">
        <v>43</v>
      </c>
      <c r="G277" s="551" t="s">
        <v>162</v>
      </c>
      <c r="H277" s="552" t="s">
        <v>97</v>
      </c>
      <c r="I277" s="552"/>
      <c r="J277" s="553" t="s">
        <v>539</v>
      </c>
      <c r="K277" s="551" t="s">
        <v>46</v>
      </c>
      <c r="L277" s="554">
        <v>2</v>
      </c>
      <c r="M277" s="555">
        <v>0</v>
      </c>
      <c r="N277" s="554">
        <f t="shared" si="27"/>
        <v>2</v>
      </c>
      <c r="O277" s="555"/>
      <c r="P277" s="556">
        <f t="shared" si="28"/>
        <v>0</v>
      </c>
      <c r="Q277" s="557">
        <v>6.6600000000000001E-3</v>
      </c>
      <c r="R277" s="558">
        <f t="shared" si="29"/>
        <v>1.332E-2</v>
      </c>
      <c r="S277" s="557"/>
      <c r="T277" s="558">
        <f t="shared" si="30"/>
        <v>0</v>
      </c>
      <c r="U277" s="556">
        <v>21</v>
      </c>
      <c r="V277" s="556">
        <f t="shared" si="31"/>
        <v>0</v>
      </c>
      <c r="W277" s="556">
        <f t="shared" si="32"/>
        <v>0</v>
      </c>
      <c r="X277" s="559"/>
      <c r="Y277" s="552" t="s">
        <v>165</v>
      </c>
      <c r="Z277" s="552" t="s">
        <v>62</v>
      </c>
    </row>
    <row r="278" spans="6:26" s="126" customFormat="1" ht="24" outlineLevel="2">
      <c r="F278" s="550">
        <v>44</v>
      </c>
      <c r="G278" s="551" t="s">
        <v>176</v>
      </c>
      <c r="H278" s="552" t="s">
        <v>540</v>
      </c>
      <c r="I278" s="552"/>
      <c r="J278" s="553" t="s">
        <v>541</v>
      </c>
      <c r="K278" s="551" t="s">
        <v>46</v>
      </c>
      <c r="L278" s="554">
        <v>2</v>
      </c>
      <c r="M278" s="555">
        <v>0</v>
      </c>
      <c r="N278" s="554">
        <f t="shared" si="27"/>
        <v>2</v>
      </c>
      <c r="O278" s="555"/>
      <c r="P278" s="556">
        <f t="shared" si="28"/>
        <v>0</v>
      </c>
      <c r="Q278" s="557"/>
      <c r="R278" s="558">
        <f t="shared" si="29"/>
        <v>0</v>
      </c>
      <c r="S278" s="557"/>
      <c r="T278" s="558">
        <f t="shared" si="30"/>
        <v>0</v>
      </c>
      <c r="U278" s="556">
        <v>21</v>
      </c>
      <c r="V278" s="556">
        <f t="shared" si="31"/>
        <v>0</v>
      </c>
      <c r="W278" s="556">
        <f t="shared" si="32"/>
        <v>0</v>
      </c>
      <c r="X278" s="559"/>
      <c r="Y278" s="552" t="s">
        <v>165</v>
      </c>
      <c r="Z278" s="552" t="s">
        <v>62</v>
      </c>
    </row>
    <row r="279" spans="6:26" s="126" customFormat="1" ht="12" outlineLevel="2">
      <c r="F279" s="550">
        <v>45</v>
      </c>
      <c r="G279" s="551" t="s">
        <v>162</v>
      </c>
      <c r="H279" s="552" t="s">
        <v>542</v>
      </c>
      <c r="I279" s="552"/>
      <c r="J279" s="553" t="s">
        <v>543</v>
      </c>
      <c r="K279" s="551" t="s">
        <v>90</v>
      </c>
      <c r="L279" s="554">
        <v>6</v>
      </c>
      <c r="M279" s="555">
        <v>0</v>
      </c>
      <c r="N279" s="554">
        <f t="shared" si="27"/>
        <v>6</v>
      </c>
      <c r="O279" s="555"/>
      <c r="P279" s="556">
        <f t="shared" si="28"/>
        <v>0</v>
      </c>
      <c r="Q279" s="557">
        <v>5.7800000000000004E-3</v>
      </c>
      <c r="R279" s="558">
        <f t="shared" si="29"/>
        <v>3.4680000000000002E-2</v>
      </c>
      <c r="S279" s="557"/>
      <c r="T279" s="558">
        <f t="shared" si="30"/>
        <v>0</v>
      </c>
      <c r="U279" s="556">
        <v>21</v>
      </c>
      <c r="V279" s="556">
        <f t="shared" si="31"/>
        <v>0</v>
      </c>
      <c r="W279" s="556">
        <f t="shared" si="32"/>
        <v>0</v>
      </c>
      <c r="X279" s="559"/>
      <c r="Y279" s="552" t="s">
        <v>165</v>
      </c>
      <c r="Z279" s="552" t="s">
        <v>62</v>
      </c>
    </row>
    <row r="280" spans="6:26" s="145" customFormat="1" ht="11.25" outlineLevel="3">
      <c r="F280" s="146"/>
      <c r="G280" s="147"/>
      <c r="H280" s="147"/>
      <c r="I280" s="147"/>
      <c r="J280" s="561" t="s">
        <v>544</v>
      </c>
      <c r="K280" s="147"/>
      <c r="L280" s="149">
        <v>4</v>
      </c>
      <c r="M280" s="150"/>
      <c r="N280" s="151"/>
      <c r="O280" s="150"/>
      <c r="P280" s="152"/>
      <c r="Q280" s="153"/>
      <c r="R280" s="150"/>
      <c r="S280" s="150"/>
      <c r="T280" s="150"/>
      <c r="U280" s="154" t="s">
        <v>155</v>
      </c>
      <c r="V280" s="150"/>
      <c r="W280" s="150"/>
      <c r="X280" s="148"/>
      <c r="Y280" s="147"/>
      <c r="Z280" s="147"/>
    </row>
    <row r="281" spans="6:26" s="145" customFormat="1" ht="11.25" outlineLevel="3">
      <c r="F281" s="146"/>
      <c r="G281" s="147"/>
      <c r="H281" s="147"/>
      <c r="I281" s="147"/>
      <c r="J281" s="561" t="s">
        <v>545</v>
      </c>
      <c r="K281" s="147"/>
      <c r="L281" s="149">
        <v>2</v>
      </c>
      <c r="M281" s="150"/>
      <c r="N281" s="151"/>
      <c r="O281" s="150"/>
      <c r="P281" s="152"/>
      <c r="Q281" s="153"/>
      <c r="R281" s="150"/>
      <c r="S281" s="150"/>
      <c r="T281" s="150"/>
      <c r="U281" s="154" t="s">
        <v>155</v>
      </c>
      <c r="V281" s="150"/>
      <c r="W281" s="150"/>
      <c r="X281" s="148"/>
      <c r="Y281" s="147"/>
      <c r="Z281" s="147"/>
    </row>
    <row r="282" spans="6:26" s="126" customFormat="1" ht="12" outlineLevel="2">
      <c r="F282" s="550">
        <v>46</v>
      </c>
      <c r="G282" s="551" t="s">
        <v>162</v>
      </c>
      <c r="H282" s="552" t="s">
        <v>546</v>
      </c>
      <c r="I282" s="552"/>
      <c r="J282" s="553" t="s">
        <v>547</v>
      </c>
      <c r="K282" s="551" t="s">
        <v>90</v>
      </c>
      <c r="L282" s="554">
        <v>2</v>
      </c>
      <c r="M282" s="555">
        <v>0</v>
      </c>
      <c r="N282" s="554">
        <f>L282*(1+M282/100)</f>
        <v>2</v>
      </c>
      <c r="O282" s="555"/>
      <c r="P282" s="556">
        <f>N282*O282</f>
        <v>0</v>
      </c>
      <c r="Q282" s="557">
        <v>3.5799999999999998E-3</v>
      </c>
      <c r="R282" s="558">
        <f>N282*Q282</f>
        <v>7.1599999999999997E-3</v>
      </c>
      <c r="S282" s="557"/>
      <c r="T282" s="558">
        <f>N282*S282</f>
        <v>0</v>
      </c>
      <c r="U282" s="556">
        <v>21</v>
      </c>
      <c r="V282" s="556">
        <f>P282*(U282/100)</f>
        <v>0</v>
      </c>
      <c r="W282" s="556">
        <f>P282+V282</f>
        <v>0</v>
      </c>
      <c r="X282" s="559"/>
      <c r="Y282" s="552" t="s">
        <v>165</v>
      </c>
      <c r="Z282" s="552" t="s">
        <v>62</v>
      </c>
    </row>
    <row r="283" spans="6:26" s="145" customFormat="1" ht="11.25" outlineLevel="3">
      <c r="F283" s="146"/>
      <c r="G283" s="147"/>
      <c r="H283" s="147"/>
      <c r="I283" s="147"/>
      <c r="J283" s="561" t="s">
        <v>548</v>
      </c>
      <c r="K283" s="147"/>
      <c r="L283" s="149">
        <v>2</v>
      </c>
      <c r="M283" s="150"/>
      <c r="N283" s="151"/>
      <c r="O283" s="150"/>
      <c r="P283" s="152"/>
      <c r="Q283" s="153"/>
      <c r="R283" s="150"/>
      <c r="S283" s="150"/>
      <c r="T283" s="150"/>
      <c r="U283" s="154" t="s">
        <v>155</v>
      </c>
      <c r="V283" s="150"/>
      <c r="W283" s="150"/>
      <c r="X283" s="148"/>
      <c r="Y283" s="147"/>
      <c r="Z283" s="147"/>
    </row>
    <row r="284" spans="6:26" s="126" customFormat="1" ht="36" outlineLevel="2">
      <c r="F284" s="550">
        <v>49</v>
      </c>
      <c r="G284" s="551" t="s">
        <v>162</v>
      </c>
      <c r="H284" s="552" t="s">
        <v>88</v>
      </c>
      <c r="I284" s="552"/>
      <c r="J284" s="553" t="s">
        <v>553</v>
      </c>
      <c r="K284" s="551" t="s">
        <v>46</v>
      </c>
      <c r="L284" s="554">
        <v>1</v>
      </c>
      <c r="M284" s="555">
        <v>0</v>
      </c>
      <c r="N284" s="554">
        <f>L284*(1+M284/100)</f>
        <v>1</v>
      </c>
      <c r="O284" s="555"/>
      <c r="P284" s="556">
        <f>N284*O284</f>
        <v>0</v>
      </c>
      <c r="Q284" s="557">
        <v>3.3E-4</v>
      </c>
      <c r="R284" s="558">
        <f>N284*Q284</f>
        <v>3.3E-4</v>
      </c>
      <c r="S284" s="557"/>
      <c r="T284" s="558">
        <f>N284*S284</f>
        <v>0</v>
      </c>
      <c r="U284" s="556">
        <v>21</v>
      </c>
      <c r="V284" s="556">
        <f>P284*(U284/100)</f>
        <v>0</v>
      </c>
      <c r="W284" s="556">
        <f>P284+V284</f>
        <v>0</v>
      </c>
      <c r="X284" s="559" t="s">
        <v>554</v>
      </c>
      <c r="Y284" s="552" t="s">
        <v>165</v>
      </c>
      <c r="Z284" s="552" t="s">
        <v>62</v>
      </c>
    </row>
    <row r="285" spans="6:26" s="126" customFormat="1" ht="12" outlineLevel="2">
      <c r="F285" s="550">
        <v>50</v>
      </c>
      <c r="G285" s="551" t="s">
        <v>162</v>
      </c>
      <c r="H285" s="552" t="s">
        <v>89</v>
      </c>
      <c r="I285" s="552"/>
      <c r="J285" s="553" t="s">
        <v>555</v>
      </c>
      <c r="K285" s="551" t="s">
        <v>65</v>
      </c>
      <c r="L285" s="554">
        <v>0.27</v>
      </c>
      <c r="M285" s="555">
        <v>0</v>
      </c>
      <c r="N285" s="554">
        <f>L285*(1+M285/100)</f>
        <v>0.27</v>
      </c>
      <c r="O285" s="555"/>
      <c r="P285" s="556">
        <f>N285*O285</f>
        <v>0</v>
      </c>
      <c r="Q285" s="557"/>
      <c r="R285" s="558">
        <f>N285*Q285</f>
        <v>0</v>
      </c>
      <c r="S285" s="557"/>
      <c r="T285" s="558">
        <f>N285*S285</f>
        <v>0</v>
      </c>
      <c r="U285" s="556">
        <v>21</v>
      </c>
      <c r="V285" s="556">
        <f>P285*(U285/100)</f>
        <v>0</v>
      </c>
      <c r="W285" s="556">
        <f>P285+V285</f>
        <v>0</v>
      </c>
      <c r="X285" s="559"/>
      <c r="Y285" s="552" t="s">
        <v>165</v>
      </c>
      <c r="Z285" s="552" t="s">
        <v>62</v>
      </c>
    </row>
    <row r="286" spans="6:26" s="136" customFormat="1" ht="12.75" customHeight="1" outlineLevel="2">
      <c r="F286" s="137"/>
      <c r="G286" s="138"/>
      <c r="H286" s="138"/>
      <c r="I286" s="138"/>
      <c r="J286" s="560"/>
      <c r="K286" s="138"/>
      <c r="L286" s="140"/>
      <c r="M286" s="141"/>
      <c r="N286" s="140"/>
      <c r="O286" s="141"/>
      <c r="P286" s="142"/>
      <c r="Q286" s="143"/>
      <c r="R286" s="141"/>
      <c r="S286" s="141"/>
      <c r="T286" s="141"/>
      <c r="U286" s="144" t="s">
        <v>155</v>
      </c>
      <c r="V286" s="141"/>
      <c r="W286" s="141"/>
      <c r="X286" s="141"/>
      <c r="Y286" s="138"/>
      <c r="Z286" s="138"/>
    </row>
    <row r="287" spans="6:26" s="118" customFormat="1" ht="16.5" customHeight="1" outlineLevel="1">
      <c r="F287" s="119"/>
      <c r="G287" s="104"/>
      <c r="H287" s="120"/>
      <c r="I287" s="120"/>
      <c r="J287" s="549" t="s">
        <v>566</v>
      </c>
      <c r="K287" s="104"/>
      <c r="L287" s="121"/>
      <c r="M287" s="122"/>
      <c r="N287" s="121"/>
      <c r="O287" s="122"/>
      <c r="P287" s="87">
        <f>SUBTOTAL(9,P288:P291)</f>
        <v>0</v>
      </c>
      <c r="Q287" s="123"/>
      <c r="R287" s="88">
        <f>SUBTOTAL(9,R288:R291)</f>
        <v>0</v>
      </c>
      <c r="S287" s="122"/>
      <c r="T287" s="88">
        <f>SUBTOTAL(9,T288:T291)</f>
        <v>0.12</v>
      </c>
      <c r="U287" s="124" t="s">
        <v>155</v>
      </c>
      <c r="V287" s="87">
        <f>SUBTOTAL(9,V288:V291)</f>
        <v>0</v>
      </c>
      <c r="W287" s="87">
        <f>SUBTOTAL(9,W288:W291)</f>
        <v>0</v>
      </c>
      <c r="X287" s="125"/>
      <c r="Y287" s="105"/>
      <c r="Z287" s="105"/>
    </row>
    <row r="288" spans="6:26" s="126" customFormat="1" ht="12" outlineLevel="2">
      <c r="F288" s="550">
        <v>1</v>
      </c>
      <c r="G288" s="551" t="s">
        <v>172</v>
      </c>
      <c r="H288" s="552" t="s">
        <v>567</v>
      </c>
      <c r="I288" s="552"/>
      <c r="J288" s="553" t="s">
        <v>568</v>
      </c>
      <c r="K288" s="551" t="s">
        <v>49</v>
      </c>
      <c r="L288" s="554">
        <v>12</v>
      </c>
      <c r="M288" s="555">
        <v>0</v>
      </c>
      <c r="N288" s="554">
        <f>L288*(1+M288/100)</f>
        <v>12</v>
      </c>
      <c r="O288" s="555"/>
      <c r="P288" s="556">
        <f>N288*O288</f>
        <v>0</v>
      </c>
      <c r="Q288" s="557"/>
      <c r="R288" s="558">
        <f>N288*Q288</f>
        <v>0</v>
      </c>
      <c r="S288" s="557">
        <v>0.01</v>
      </c>
      <c r="T288" s="558">
        <f>N288*S288</f>
        <v>0.12</v>
      </c>
      <c r="U288" s="556">
        <v>21</v>
      </c>
      <c r="V288" s="556">
        <f>P288*(U288/100)</f>
        <v>0</v>
      </c>
      <c r="W288" s="556">
        <f>P288+V288</f>
        <v>0</v>
      </c>
      <c r="X288" s="559" t="s">
        <v>313</v>
      </c>
      <c r="Y288" s="552" t="s">
        <v>165</v>
      </c>
      <c r="Z288" s="552" t="s">
        <v>59</v>
      </c>
    </row>
    <row r="289" spans="6:26" s="145" customFormat="1" ht="11.25" outlineLevel="3">
      <c r="F289" s="146"/>
      <c r="G289" s="147"/>
      <c r="H289" s="147"/>
      <c r="I289" s="147"/>
      <c r="J289" s="561" t="s">
        <v>569</v>
      </c>
      <c r="K289" s="147"/>
      <c r="L289" s="149">
        <v>12</v>
      </c>
      <c r="M289" s="150"/>
      <c r="N289" s="151"/>
      <c r="O289" s="150"/>
      <c r="P289" s="152"/>
      <c r="Q289" s="153"/>
      <c r="R289" s="150"/>
      <c r="S289" s="150"/>
      <c r="T289" s="150"/>
      <c r="U289" s="154" t="s">
        <v>155</v>
      </c>
      <c r="V289" s="150"/>
      <c r="W289" s="150"/>
      <c r="X289" s="148"/>
      <c r="Y289" s="147"/>
      <c r="Z289" s="147"/>
    </row>
    <row r="290" spans="6:26" s="126" customFormat="1" ht="24" outlineLevel="2">
      <c r="F290" s="550">
        <v>2</v>
      </c>
      <c r="G290" s="551" t="s">
        <v>162</v>
      </c>
      <c r="H290" s="552" t="s">
        <v>237</v>
      </c>
      <c r="I290" s="552"/>
      <c r="J290" s="553" t="s">
        <v>570</v>
      </c>
      <c r="K290" s="551" t="s">
        <v>47</v>
      </c>
      <c r="L290" s="554">
        <v>0.12</v>
      </c>
      <c r="M290" s="555">
        <v>0</v>
      </c>
      <c r="N290" s="554">
        <f>L290*(1+M290/100)</f>
        <v>0.12</v>
      </c>
      <c r="O290" s="555"/>
      <c r="P290" s="556">
        <f>N290*O290</f>
        <v>0</v>
      </c>
      <c r="Q290" s="557"/>
      <c r="R290" s="558">
        <f>N290*Q290</f>
        <v>0</v>
      </c>
      <c r="S290" s="557"/>
      <c r="T290" s="558">
        <f>N290*S290</f>
        <v>0</v>
      </c>
      <c r="U290" s="556">
        <v>21</v>
      </c>
      <c r="V290" s="556">
        <f>P290*(U290/100)</f>
        <v>0</v>
      </c>
      <c r="W290" s="556">
        <f>P290+V290</f>
        <v>0</v>
      </c>
      <c r="X290" s="559"/>
      <c r="Y290" s="552" t="s">
        <v>165</v>
      </c>
      <c r="Z290" s="552" t="s">
        <v>59</v>
      </c>
    </row>
    <row r="291" spans="6:26" s="136" customFormat="1" ht="12.75" customHeight="1" outlineLevel="2">
      <c r="F291" s="137"/>
      <c r="G291" s="138"/>
      <c r="H291" s="138"/>
      <c r="I291" s="138"/>
      <c r="J291" s="560"/>
      <c r="K291" s="138"/>
      <c r="L291" s="140"/>
      <c r="M291" s="141"/>
      <c r="N291" s="140"/>
      <c r="O291" s="141"/>
      <c r="P291" s="142"/>
      <c r="Q291" s="143"/>
      <c r="R291" s="141"/>
      <c r="S291" s="141"/>
      <c r="T291" s="141"/>
      <c r="U291" s="144" t="s">
        <v>155</v>
      </c>
      <c r="V291" s="141"/>
      <c r="W291" s="141"/>
      <c r="X291" s="141"/>
      <c r="Y291" s="138"/>
      <c r="Z291" s="138"/>
    </row>
    <row r="292" spans="6:26" s="118" customFormat="1" ht="16.5" customHeight="1" outlineLevel="1">
      <c r="F292" s="119"/>
      <c r="G292" s="104"/>
      <c r="H292" s="120"/>
      <c r="I292" s="120"/>
      <c r="J292" s="549" t="s">
        <v>571</v>
      </c>
      <c r="K292" s="104"/>
      <c r="L292" s="121"/>
      <c r="M292" s="122"/>
      <c r="N292" s="121"/>
      <c r="O292" s="122"/>
      <c r="P292" s="87">
        <f>SUBTOTAL(9,P293:P295)</f>
        <v>0</v>
      </c>
      <c r="Q292" s="123"/>
      <c r="R292" s="88">
        <f>SUBTOTAL(9,R293:R295)</f>
        <v>0</v>
      </c>
      <c r="S292" s="122"/>
      <c r="T292" s="88">
        <f>SUBTOTAL(9,T293:T295)</f>
        <v>2</v>
      </c>
      <c r="U292" s="124" t="s">
        <v>155</v>
      </c>
      <c r="V292" s="87">
        <f>SUBTOTAL(9,V293:V295)</f>
        <v>0</v>
      </c>
      <c r="W292" s="87">
        <f>SUBTOTAL(9,W293:W295)</f>
        <v>0</v>
      </c>
      <c r="X292" s="125"/>
      <c r="Y292" s="105"/>
      <c r="Z292" s="105"/>
    </row>
    <row r="293" spans="6:26" s="126" customFormat="1" ht="24" outlineLevel="2">
      <c r="F293" s="550">
        <v>1</v>
      </c>
      <c r="G293" s="551" t="s">
        <v>162</v>
      </c>
      <c r="H293" s="552" t="s">
        <v>572</v>
      </c>
      <c r="I293" s="552"/>
      <c r="J293" s="553" t="s">
        <v>573</v>
      </c>
      <c r="K293" s="551" t="s">
        <v>92</v>
      </c>
      <c r="L293" s="554">
        <v>2000</v>
      </c>
      <c r="M293" s="555">
        <v>0</v>
      </c>
      <c r="N293" s="554">
        <f>L293*(1+M293/100)</f>
        <v>2000</v>
      </c>
      <c r="O293" s="555"/>
      <c r="P293" s="556">
        <f>N293*O293</f>
        <v>0</v>
      </c>
      <c r="Q293" s="557"/>
      <c r="R293" s="558">
        <f>N293*Q293</f>
        <v>0</v>
      </c>
      <c r="S293" s="557">
        <v>1E-3</v>
      </c>
      <c r="T293" s="558">
        <f>N293*S293</f>
        <v>2</v>
      </c>
      <c r="U293" s="556">
        <v>21</v>
      </c>
      <c r="V293" s="556">
        <f>P293*(U293/100)</f>
        <v>0</v>
      </c>
      <c r="W293" s="556">
        <f>P293+V293</f>
        <v>0</v>
      </c>
      <c r="X293" s="559" t="s">
        <v>313</v>
      </c>
      <c r="Y293" s="552" t="s">
        <v>165</v>
      </c>
      <c r="Z293" s="552" t="s">
        <v>53</v>
      </c>
    </row>
    <row r="294" spans="6:26" s="126" customFormat="1" ht="24" outlineLevel="2">
      <c r="F294" s="550">
        <v>2</v>
      </c>
      <c r="G294" s="551" t="s">
        <v>162</v>
      </c>
      <c r="H294" s="552" t="s">
        <v>237</v>
      </c>
      <c r="I294" s="552"/>
      <c r="J294" s="553" t="s">
        <v>574</v>
      </c>
      <c r="K294" s="551" t="s">
        <v>47</v>
      </c>
      <c r="L294" s="554">
        <v>2</v>
      </c>
      <c r="M294" s="555">
        <v>0</v>
      </c>
      <c r="N294" s="554">
        <f>L294*(1+M294/100)</f>
        <v>2</v>
      </c>
      <c r="O294" s="555"/>
      <c r="P294" s="556">
        <f>N294*O294</f>
        <v>0</v>
      </c>
      <c r="Q294" s="557"/>
      <c r="R294" s="558">
        <f>N294*Q294</f>
        <v>0</v>
      </c>
      <c r="S294" s="557"/>
      <c r="T294" s="558">
        <f>N294*S294</f>
        <v>0</v>
      </c>
      <c r="U294" s="556">
        <v>21</v>
      </c>
      <c r="V294" s="556">
        <f>P294*(U294/100)</f>
        <v>0</v>
      </c>
      <c r="W294" s="556">
        <f>P294+V294</f>
        <v>0</v>
      </c>
      <c r="X294" s="559"/>
      <c r="Y294" s="552" t="s">
        <v>165</v>
      </c>
      <c r="Z294" s="552" t="s">
        <v>53</v>
      </c>
    </row>
    <row r="295" spans="6:26" s="136" customFormat="1" ht="12.75" customHeight="1" outlineLevel="2">
      <c r="F295" s="137"/>
      <c r="G295" s="138"/>
      <c r="H295" s="138"/>
      <c r="I295" s="138"/>
      <c r="J295" s="560"/>
      <c r="K295" s="138"/>
      <c r="L295" s="140"/>
      <c r="M295" s="141"/>
      <c r="N295" s="140"/>
      <c r="O295" s="141"/>
      <c r="P295" s="142"/>
      <c r="Q295" s="143"/>
      <c r="R295" s="141"/>
      <c r="S295" s="141"/>
      <c r="T295" s="141"/>
      <c r="U295" s="144" t="s">
        <v>155</v>
      </c>
      <c r="V295" s="141"/>
      <c r="W295" s="141"/>
      <c r="X295" s="141"/>
      <c r="Y295" s="138"/>
      <c r="Z295" s="138"/>
    </row>
    <row r="296" spans="6:26" s="118" customFormat="1" ht="16.5" customHeight="1" outlineLevel="1">
      <c r="F296" s="119"/>
      <c r="G296" s="104"/>
      <c r="H296" s="120"/>
      <c r="I296" s="120"/>
      <c r="J296" s="549" t="s">
        <v>575</v>
      </c>
      <c r="K296" s="104"/>
      <c r="L296" s="121"/>
      <c r="M296" s="122"/>
      <c r="N296" s="121"/>
      <c r="O296" s="122"/>
      <c r="P296" s="87">
        <f>SUBTOTAL(9,P297:P310)</f>
        <v>0</v>
      </c>
      <c r="Q296" s="123"/>
      <c r="R296" s="88">
        <f>SUBTOTAL(9,R297:R310)</f>
        <v>6.4690905472636817E-3</v>
      </c>
      <c r="S296" s="122"/>
      <c r="T296" s="88">
        <f>SUBTOTAL(9,T297:T310)</f>
        <v>0</v>
      </c>
      <c r="U296" s="124" t="s">
        <v>155</v>
      </c>
      <c r="V296" s="87">
        <f>SUBTOTAL(9,V297:V310)</f>
        <v>0</v>
      </c>
      <c r="W296" s="87">
        <f>SUBTOTAL(9,W297:W310)</f>
        <v>0</v>
      </c>
      <c r="X296" s="125"/>
      <c r="Y296" s="105"/>
      <c r="Z296" s="105"/>
    </row>
    <row r="297" spans="6:26" s="126" customFormat="1" ht="24" outlineLevel="2">
      <c r="F297" s="550">
        <v>1</v>
      </c>
      <c r="G297" s="551" t="s">
        <v>162</v>
      </c>
      <c r="H297" s="552" t="s">
        <v>576</v>
      </c>
      <c r="I297" s="552"/>
      <c r="J297" s="553" t="s">
        <v>577</v>
      </c>
      <c r="K297" s="551" t="s">
        <v>45</v>
      </c>
      <c r="L297" s="554">
        <v>8.2819237147595359</v>
      </c>
      <c r="M297" s="555">
        <v>0</v>
      </c>
      <c r="N297" s="554">
        <f>L297*(1+M297/100)/2</f>
        <v>4.140961857379768</v>
      </c>
      <c r="O297" s="555"/>
      <c r="P297" s="556">
        <f>N297*O297</f>
        <v>0</v>
      </c>
      <c r="Q297" s="557">
        <v>5.1000000000000004E-4</v>
      </c>
      <c r="R297" s="558">
        <f>N297*Q297</f>
        <v>2.1118905472636818E-3</v>
      </c>
      <c r="S297" s="557"/>
      <c r="T297" s="558">
        <f>N297*S297</f>
        <v>0</v>
      </c>
      <c r="U297" s="556">
        <v>21</v>
      </c>
      <c r="V297" s="556">
        <f>P297*(U297/100)</f>
        <v>0</v>
      </c>
      <c r="W297" s="556">
        <f>P297+V297</f>
        <v>0</v>
      </c>
      <c r="X297" s="559"/>
      <c r="Y297" s="552" t="s">
        <v>165</v>
      </c>
      <c r="Z297" s="552" t="s">
        <v>40</v>
      </c>
    </row>
    <row r="298" spans="6:26" s="145" customFormat="1" ht="11.25" outlineLevel="3">
      <c r="F298" s="146"/>
      <c r="G298" s="147"/>
      <c r="H298" s="147"/>
      <c r="I298" s="147"/>
      <c r="J298" s="561" t="s">
        <v>578</v>
      </c>
      <c r="K298" s="147"/>
      <c r="L298" s="149">
        <v>6.2222222222222223</v>
      </c>
      <c r="M298" s="150"/>
      <c r="N298" s="151"/>
      <c r="O298" s="150"/>
      <c r="P298" s="152"/>
      <c r="Q298" s="153"/>
      <c r="R298" s="150"/>
      <c r="S298" s="150"/>
      <c r="T298" s="150"/>
      <c r="U298" s="154" t="s">
        <v>155</v>
      </c>
      <c r="V298" s="150"/>
      <c r="W298" s="150"/>
      <c r="X298" s="148"/>
      <c r="Y298" s="147"/>
      <c r="Z298" s="147"/>
    </row>
    <row r="299" spans="6:26" s="145" customFormat="1" ht="11.25" outlineLevel="3">
      <c r="F299" s="146"/>
      <c r="G299" s="147"/>
      <c r="H299" s="147"/>
      <c r="I299" s="147"/>
      <c r="J299" s="561" t="s">
        <v>579</v>
      </c>
      <c r="K299" s="147"/>
      <c r="L299" s="149">
        <v>2.0597014925373132</v>
      </c>
      <c r="M299" s="150"/>
      <c r="N299" s="151"/>
      <c r="O299" s="150"/>
      <c r="P299" s="152"/>
      <c r="Q299" s="153"/>
      <c r="R299" s="150"/>
      <c r="S299" s="150"/>
      <c r="T299" s="150"/>
      <c r="U299" s="154" t="s">
        <v>155</v>
      </c>
      <c r="V299" s="150"/>
      <c r="W299" s="150"/>
      <c r="X299" s="148"/>
      <c r="Y299" s="147"/>
      <c r="Z299" s="147"/>
    </row>
    <row r="300" spans="6:26" s="126" customFormat="1" ht="24" outlineLevel="2">
      <c r="F300" s="550">
        <v>2</v>
      </c>
      <c r="G300" s="551" t="s">
        <v>162</v>
      </c>
      <c r="H300" s="552" t="s">
        <v>580</v>
      </c>
      <c r="I300" s="552"/>
      <c r="J300" s="553" t="s">
        <v>581</v>
      </c>
      <c r="K300" s="551" t="s">
        <v>49</v>
      </c>
      <c r="L300" s="554">
        <v>85</v>
      </c>
      <c r="M300" s="555">
        <v>0</v>
      </c>
      <c r="N300" s="554">
        <v>21</v>
      </c>
      <c r="O300" s="555"/>
      <c r="P300" s="556">
        <f>N300*O300</f>
        <v>0</v>
      </c>
      <c r="Q300" s="557">
        <v>1.2E-4</v>
      </c>
      <c r="R300" s="558">
        <f>N300*Q300</f>
        <v>2.5200000000000001E-3</v>
      </c>
      <c r="S300" s="557"/>
      <c r="T300" s="558">
        <f>N300*S300</f>
        <v>0</v>
      </c>
      <c r="U300" s="556">
        <v>21</v>
      </c>
      <c r="V300" s="556">
        <f>P300*(U300/100)</f>
        <v>0</v>
      </c>
      <c r="W300" s="556">
        <f>P300+V300</f>
        <v>0</v>
      </c>
      <c r="X300" s="559"/>
      <c r="Y300" s="552" t="s">
        <v>165</v>
      </c>
      <c r="Z300" s="552" t="s">
        <v>40</v>
      </c>
    </row>
    <row r="301" spans="6:26" s="145" customFormat="1" ht="11.25" outlineLevel="3">
      <c r="F301" s="146"/>
      <c r="G301" s="147"/>
      <c r="H301" s="147"/>
      <c r="I301" s="147"/>
      <c r="J301" s="561" t="s">
        <v>1934</v>
      </c>
      <c r="K301" s="147"/>
      <c r="L301" s="149">
        <v>64</v>
      </c>
      <c r="M301" s="150"/>
      <c r="N301" s="151"/>
      <c r="O301" s="150"/>
      <c r="P301" s="152"/>
      <c r="Q301" s="153"/>
      <c r="R301" s="150"/>
      <c r="S301" s="150"/>
      <c r="T301" s="150"/>
      <c r="U301" s="154" t="s">
        <v>155</v>
      </c>
      <c r="V301" s="150"/>
      <c r="W301" s="150"/>
      <c r="X301" s="148"/>
      <c r="Y301" s="147"/>
      <c r="Z301" s="147"/>
    </row>
    <row r="302" spans="6:26" s="145" customFormat="1" ht="11.25" outlineLevel="3">
      <c r="F302" s="146"/>
      <c r="G302" s="147"/>
      <c r="H302" s="147"/>
      <c r="I302" s="147"/>
      <c r="J302" s="561" t="s">
        <v>582</v>
      </c>
      <c r="K302" s="147"/>
      <c r="L302" s="149">
        <v>5</v>
      </c>
      <c r="M302" s="150"/>
      <c r="N302" s="151"/>
      <c r="O302" s="150"/>
      <c r="P302" s="152"/>
      <c r="Q302" s="153"/>
      <c r="R302" s="150"/>
      <c r="S302" s="150"/>
      <c r="T302" s="150"/>
      <c r="U302" s="154" t="s">
        <v>155</v>
      </c>
      <c r="V302" s="150"/>
      <c r="W302" s="150"/>
      <c r="X302" s="148"/>
      <c r="Y302" s="147"/>
      <c r="Z302" s="147"/>
    </row>
    <row r="303" spans="6:26" s="145" customFormat="1" ht="11.25" outlineLevel="3">
      <c r="F303" s="146"/>
      <c r="G303" s="147"/>
      <c r="H303" s="147"/>
      <c r="I303" s="147"/>
      <c r="J303" s="561" t="s">
        <v>1935</v>
      </c>
      <c r="K303" s="147"/>
      <c r="L303" s="149">
        <v>16</v>
      </c>
      <c r="M303" s="150"/>
      <c r="N303" s="151"/>
      <c r="O303" s="150"/>
      <c r="P303" s="152"/>
      <c r="Q303" s="153"/>
      <c r="R303" s="150"/>
      <c r="S303" s="150"/>
      <c r="T303" s="150"/>
      <c r="U303" s="154" t="s">
        <v>155</v>
      </c>
      <c r="V303" s="150"/>
      <c r="W303" s="150"/>
      <c r="X303" s="148"/>
      <c r="Y303" s="147"/>
      <c r="Z303" s="147"/>
    </row>
    <row r="304" spans="6:26" s="126" customFormat="1" ht="12" outlineLevel="2">
      <c r="F304" s="550">
        <v>3</v>
      </c>
      <c r="G304" s="551" t="s">
        <v>162</v>
      </c>
      <c r="H304" s="552" t="s">
        <v>584</v>
      </c>
      <c r="I304" s="552"/>
      <c r="J304" s="553" t="s">
        <v>585</v>
      </c>
      <c r="K304" s="551" t="s">
        <v>49</v>
      </c>
      <c r="L304" s="554">
        <v>20</v>
      </c>
      <c r="M304" s="555">
        <v>0</v>
      </c>
      <c r="N304" s="554">
        <f>L304*(1+M304/100)</f>
        <v>20</v>
      </c>
      <c r="O304" s="555"/>
      <c r="P304" s="556">
        <f>N304*O304</f>
        <v>0</v>
      </c>
      <c r="Q304" s="557">
        <v>3.0000000000000001E-5</v>
      </c>
      <c r="R304" s="558">
        <f>N304*Q304</f>
        <v>6.0000000000000006E-4</v>
      </c>
      <c r="S304" s="557"/>
      <c r="T304" s="558">
        <f>N304*S304</f>
        <v>0</v>
      </c>
      <c r="U304" s="556">
        <v>21</v>
      </c>
      <c r="V304" s="556">
        <f>P304*(U304/100)</f>
        <v>0</v>
      </c>
      <c r="W304" s="556">
        <f>P304+V304</f>
        <v>0</v>
      </c>
      <c r="X304" s="559"/>
      <c r="Y304" s="552" t="s">
        <v>165</v>
      </c>
      <c r="Z304" s="552" t="s">
        <v>40</v>
      </c>
    </row>
    <row r="305" spans="6:26" s="145" customFormat="1" ht="11.25" outlineLevel="3">
      <c r="F305" s="146"/>
      <c r="G305" s="147"/>
      <c r="H305" s="147"/>
      <c r="I305" s="147"/>
      <c r="J305" s="561" t="s">
        <v>583</v>
      </c>
      <c r="K305" s="147"/>
      <c r="L305" s="149">
        <v>20</v>
      </c>
      <c r="M305" s="150"/>
      <c r="N305" s="151"/>
      <c r="O305" s="150"/>
      <c r="P305" s="152"/>
      <c r="Q305" s="153"/>
      <c r="R305" s="150"/>
      <c r="S305" s="150"/>
      <c r="T305" s="150"/>
      <c r="U305" s="154" t="s">
        <v>155</v>
      </c>
      <c r="V305" s="150"/>
      <c r="W305" s="150"/>
      <c r="X305" s="148"/>
      <c r="Y305" s="147"/>
      <c r="Z305" s="147"/>
    </row>
    <row r="306" spans="6:26" s="126" customFormat="1" ht="12" outlineLevel="2">
      <c r="F306" s="550">
        <v>4</v>
      </c>
      <c r="G306" s="551" t="s">
        <v>162</v>
      </c>
      <c r="H306" s="552" t="s">
        <v>586</v>
      </c>
      <c r="I306" s="552"/>
      <c r="J306" s="553" t="s">
        <v>587</v>
      </c>
      <c r="K306" s="551" t="s">
        <v>49</v>
      </c>
      <c r="L306" s="554">
        <v>16</v>
      </c>
      <c r="M306" s="555">
        <v>0</v>
      </c>
      <c r="N306" s="554">
        <f>L306*(1+M306/100)</f>
        <v>16</v>
      </c>
      <c r="O306" s="555"/>
      <c r="P306" s="556">
        <f>N306*O306</f>
        <v>0</v>
      </c>
      <c r="Q306" s="557">
        <v>6.0000000000000002E-5</v>
      </c>
      <c r="R306" s="558">
        <f>N306*Q306</f>
        <v>9.6000000000000002E-4</v>
      </c>
      <c r="S306" s="557"/>
      <c r="T306" s="558">
        <f>N306*S306</f>
        <v>0</v>
      </c>
      <c r="U306" s="556">
        <v>21</v>
      </c>
      <c r="V306" s="556">
        <f>P306*(U306/100)</f>
        <v>0</v>
      </c>
      <c r="W306" s="556">
        <f>P306+V306</f>
        <v>0</v>
      </c>
      <c r="X306" s="559"/>
      <c r="Y306" s="552" t="s">
        <v>165</v>
      </c>
      <c r="Z306" s="552" t="s">
        <v>40</v>
      </c>
    </row>
    <row r="307" spans="6:26" s="145" customFormat="1" ht="11.25" outlineLevel="3">
      <c r="F307" s="146"/>
      <c r="G307" s="147"/>
      <c r="H307" s="147"/>
      <c r="I307" s="147"/>
      <c r="J307" s="561" t="s">
        <v>588</v>
      </c>
      <c r="K307" s="147"/>
      <c r="L307" s="149">
        <v>16</v>
      </c>
      <c r="M307" s="150"/>
      <c r="N307" s="151"/>
      <c r="O307" s="150"/>
      <c r="P307" s="152"/>
      <c r="Q307" s="153"/>
      <c r="R307" s="150"/>
      <c r="S307" s="150"/>
      <c r="T307" s="150"/>
      <c r="U307" s="154" t="s">
        <v>155</v>
      </c>
      <c r="V307" s="150"/>
      <c r="W307" s="150"/>
      <c r="X307" s="148"/>
      <c r="Y307" s="147"/>
      <c r="Z307" s="147"/>
    </row>
    <row r="308" spans="6:26" s="126" customFormat="1" ht="12" outlineLevel="2">
      <c r="F308" s="550">
        <v>5</v>
      </c>
      <c r="G308" s="551" t="s">
        <v>162</v>
      </c>
      <c r="H308" s="552" t="s">
        <v>589</v>
      </c>
      <c r="I308" s="552"/>
      <c r="J308" s="553" t="s">
        <v>590</v>
      </c>
      <c r="K308" s="551" t="s">
        <v>49</v>
      </c>
      <c r="L308" s="554">
        <v>3.08</v>
      </c>
      <c r="M308" s="555">
        <v>0</v>
      </c>
      <c r="N308" s="554">
        <f>L308*(1+M308/100)</f>
        <v>3.08</v>
      </c>
      <c r="O308" s="555"/>
      <c r="P308" s="556">
        <f>N308*O308</f>
        <v>0</v>
      </c>
      <c r="Q308" s="557">
        <v>9.0000000000000006E-5</v>
      </c>
      <c r="R308" s="558">
        <f>N308*Q308</f>
        <v>2.7720000000000002E-4</v>
      </c>
      <c r="S308" s="557"/>
      <c r="T308" s="558">
        <f>N308*S308</f>
        <v>0</v>
      </c>
      <c r="U308" s="556">
        <v>21</v>
      </c>
      <c r="V308" s="556">
        <f>P308*(U308/100)</f>
        <v>0</v>
      </c>
      <c r="W308" s="556">
        <f>P308+V308</f>
        <v>0</v>
      </c>
      <c r="X308" s="559"/>
      <c r="Y308" s="552" t="s">
        <v>165</v>
      </c>
      <c r="Z308" s="552" t="s">
        <v>40</v>
      </c>
    </row>
    <row r="309" spans="6:26" s="145" customFormat="1" ht="11.25" outlineLevel="3">
      <c r="F309" s="146"/>
      <c r="G309" s="147"/>
      <c r="H309" s="147"/>
      <c r="I309" s="147"/>
      <c r="J309" s="561" t="s">
        <v>591</v>
      </c>
      <c r="K309" s="147"/>
      <c r="L309" s="149">
        <v>3.08</v>
      </c>
      <c r="M309" s="150"/>
      <c r="N309" s="151"/>
      <c r="O309" s="150"/>
      <c r="P309" s="152"/>
      <c r="Q309" s="153"/>
      <c r="R309" s="150"/>
      <c r="S309" s="150"/>
      <c r="T309" s="150"/>
      <c r="U309" s="154" t="s">
        <v>155</v>
      </c>
      <c r="V309" s="150"/>
      <c r="W309" s="150"/>
      <c r="X309" s="148"/>
      <c r="Y309" s="147"/>
      <c r="Z309" s="147"/>
    </row>
    <row r="310" spans="6:26" s="136" customFormat="1" ht="12.75" customHeight="1" outlineLevel="2">
      <c r="F310" s="137"/>
      <c r="G310" s="138"/>
      <c r="H310" s="138"/>
      <c r="I310" s="138"/>
      <c r="J310" s="560"/>
      <c r="K310" s="138"/>
      <c r="L310" s="140"/>
      <c r="M310" s="141"/>
      <c r="N310" s="140"/>
      <c r="O310" s="141"/>
      <c r="P310" s="142"/>
      <c r="Q310" s="143"/>
      <c r="R310" s="141"/>
      <c r="S310" s="141"/>
      <c r="T310" s="141"/>
      <c r="U310" s="144" t="s">
        <v>155</v>
      </c>
      <c r="V310" s="141"/>
      <c r="W310" s="141"/>
      <c r="X310" s="141"/>
      <c r="Y310" s="138"/>
      <c r="Z310" s="138"/>
    </row>
    <row r="311" spans="6:26" s="118" customFormat="1" ht="16.5" customHeight="1" outlineLevel="1">
      <c r="F311" s="119"/>
      <c r="G311" s="104"/>
      <c r="H311" s="120"/>
      <c r="I311" s="120"/>
      <c r="J311" s="549" t="s">
        <v>592</v>
      </c>
      <c r="K311" s="104"/>
      <c r="L311" s="121"/>
      <c r="M311" s="122"/>
      <c r="N311" s="121"/>
      <c r="O311" s="122"/>
      <c r="P311" s="87">
        <f>SUBTOTAL(9,P312:P313)</f>
        <v>0</v>
      </c>
      <c r="Q311" s="123"/>
      <c r="R311" s="88">
        <f>SUBTOTAL(9,R312:R313)</f>
        <v>0</v>
      </c>
      <c r="S311" s="122"/>
      <c r="T311" s="88">
        <f>SUBTOTAL(9,T312:T313)</f>
        <v>0</v>
      </c>
      <c r="U311" s="124" t="s">
        <v>155</v>
      </c>
      <c r="V311" s="87">
        <f>SUBTOTAL(9,V312:V313)</f>
        <v>0</v>
      </c>
      <c r="W311" s="87">
        <f>SUBTOTAL(9,W312:W313)</f>
        <v>0</v>
      </c>
      <c r="X311" s="125"/>
      <c r="Y311" s="105"/>
      <c r="Z311" s="105"/>
    </row>
    <row r="312" spans="6:26" s="126" customFormat="1" ht="12" outlineLevel="2">
      <c r="F312" s="550">
        <v>1</v>
      </c>
      <c r="G312" s="551" t="s">
        <v>42</v>
      </c>
      <c r="H312" s="552" t="s">
        <v>593</v>
      </c>
      <c r="I312" s="552"/>
      <c r="J312" s="553" t="s">
        <v>594</v>
      </c>
      <c r="K312" s="551" t="s">
        <v>90</v>
      </c>
      <c r="L312" s="554">
        <v>1</v>
      </c>
      <c r="M312" s="555">
        <v>0</v>
      </c>
      <c r="N312" s="554">
        <f>L312*(1+M312/100)</f>
        <v>1</v>
      </c>
      <c r="O312" s="555"/>
      <c r="P312" s="556">
        <f>N312*O312</f>
        <v>0</v>
      </c>
      <c r="Q312" s="557"/>
      <c r="R312" s="558">
        <f>N312*Q312</f>
        <v>0</v>
      </c>
      <c r="S312" s="557"/>
      <c r="T312" s="558">
        <f>N312*S312</f>
        <v>0</v>
      </c>
      <c r="U312" s="556">
        <v>21</v>
      </c>
      <c r="V312" s="556">
        <f>P312*(U312/100)</f>
        <v>0</v>
      </c>
      <c r="W312" s="556">
        <f>P312+V312</f>
        <v>0</v>
      </c>
      <c r="X312" s="559"/>
      <c r="Y312" s="552" t="s">
        <v>165</v>
      </c>
      <c r="Z312" s="552" t="s">
        <v>595</v>
      </c>
    </row>
    <row r="313" spans="6:26" s="136" customFormat="1" ht="12.75" customHeight="1" outlineLevel="2">
      <c r="F313" s="137"/>
      <c r="G313" s="138"/>
      <c r="H313" s="138"/>
      <c r="I313" s="138"/>
      <c r="J313" s="560"/>
      <c r="K313" s="138"/>
      <c r="L313" s="140"/>
      <c r="M313" s="141"/>
      <c r="N313" s="140"/>
      <c r="O313" s="141"/>
      <c r="P313" s="142"/>
      <c r="Q313" s="143"/>
      <c r="R313" s="141"/>
      <c r="S313" s="141"/>
      <c r="T313" s="141"/>
      <c r="U313" s="144" t="s">
        <v>155</v>
      </c>
      <c r="V313" s="141"/>
      <c r="W313" s="141"/>
      <c r="X313" s="141"/>
      <c r="Y313" s="138"/>
      <c r="Z313" s="138"/>
    </row>
    <row r="314" spans="6:26" s="118" customFormat="1" ht="16.5" customHeight="1" outlineLevel="1">
      <c r="F314" s="119"/>
      <c r="G314" s="104"/>
      <c r="H314" s="120"/>
      <c r="I314" s="120"/>
      <c r="J314" s="549" t="s">
        <v>596</v>
      </c>
      <c r="K314" s="104"/>
      <c r="L314" s="121"/>
      <c r="M314" s="122"/>
      <c r="N314" s="121"/>
      <c r="O314" s="122"/>
      <c r="P314" s="87">
        <f>SUBTOTAL(9,P315:P316)</f>
        <v>0</v>
      </c>
      <c r="Q314" s="123"/>
      <c r="R314" s="88">
        <f>SUBTOTAL(9,R315:R316)</f>
        <v>0</v>
      </c>
      <c r="S314" s="122"/>
      <c r="T314" s="88">
        <f>SUBTOTAL(9,T315:T316)</f>
        <v>0</v>
      </c>
      <c r="U314" s="124" t="s">
        <v>155</v>
      </c>
      <c r="V314" s="87">
        <f>SUBTOTAL(9,V315:V316)</f>
        <v>0</v>
      </c>
      <c r="W314" s="87">
        <f>SUBTOTAL(9,W315:W316)</f>
        <v>0</v>
      </c>
      <c r="X314" s="125"/>
      <c r="Y314" s="105"/>
      <c r="Z314" s="105"/>
    </row>
    <row r="315" spans="6:26" s="126" customFormat="1" ht="12" outlineLevel="2">
      <c r="F315" s="550">
        <v>1</v>
      </c>
      <c r="G315" s="551" t="s">
        <v>42</v>
      </c>
      <c r="H315" s="552" t="s">
        <v>597</v>
      </c>
      <c r="I315" s="552"/>
      <c r="J315" s="553" t="s">
        <v>598</v>
      </c>
      <c r="K315" s="551" t="s">
        <v>599</v>
      </c>
      <c r="L315" s="554">
        <v>5</v>
      </c>
      <c r="M315" s="555">
        <v>0</v>
      </c>
      <c r="N315" s="554">
        <v>2.5</v>
      </c>
      <c r="O315" s="555"/>
      <c r="P315" s="556">
        <f>N315*O315</f>
        <v>0</v>
      </c>
      <c r="Q315" s="557"/>
      <c r="R315" s="558">
        <f>N315*Q315</f>
        <v>0</v>
      </c>
      <c r="S315" s="557"/>
      <c r="T315" s="558">
        <f>N315*S315</f>
        <v>0</v>
      </c>
      <c r="U315" s="556">
        <v>21</v>
      </c>
      <c r="V315" s="556">
        <f>P315*(U315/100)</f>
        <v>0</v>
      </c>
      <c r="W315" s="556">
        <f>P315+V315</f>
        <v>0</v>
      </c>
      <c r="X315" s="559"/>
      <c r="Y315" s="552" t="s">
        <v>165</v>
      </c>
      <c r="Z315" s="552" t="s">
        <v>600</v>
      </c>
    </row>
    <row r="316" spans="6:26" s="136" customFormat="1" ht="12.75" customHeight="1" outlineLevel="2">
      <c r="F316" s="137"/>
      <c r="G316" s="138"/>
      <c r="H316" s="138"/>
      <c r="I316" s="138"/>
      <c r="J316" s="560"/>
      <c r="K316" s="138"/>
      <c r="L316" s="140"/>
      <c r="M316" s="141"/>
      <c r="N316" s="140"/>
      <c r="O316" s="141"/>
      <c r="P316" s="142"/>
      <c r="Q316" s="143"/>
      <c r="R316" s="141"/>
      <c r="S316" s="141"/>
      <c r="T316" s="141"/>
      <c r="U316" s="144" t="s">
        <v>155</v>
      </c>
      <c r="V316" s="141"/>
      <c r="W316" s="141"/>
      <c r="X316" s="141"/>
      <c r="Y316" s="138"/>
      <c r="Z316" s="138"/>
    </row>
    <row r="317" spans="6:26" s="118" customFormat="1" ht="16.5" customHeight="1" outlineLevel="1">
      <c r="F317" s="119"/>
      <c r="G317" s="104"/>
      <c r="H317" s="120"/>
      <c r="I317" s="120"/>
      <c r="J317" s="549" t="s">
        <v>601</v>
      </c>
      <c r="K317" s="104"/>
      <c r="L317" s="121"/>
      <c r="M317" s="122"/>
      <c r="N317" s="121"/>
      <c r="O317" s="122"/>
      <c r="P317" s="87">
        <f>SUBTOTAL(9,P318:P325)</f>
        <v>0</v>
      </c>
      <c r="Q317" s="123"/>
      <c r="R317" s="88">
        <f>SUBTOTAL(9,R318:R325)</f>
        <v>0</v>
      </c>
      <c r="S317" s="122"/>
      <c r="T317" s="88">
        <f>SUBTOTAL(9,T318:T325)</f>
        <v>0</v>
      </c>
      <c r="U317" s="124" t="s">
        <v>155</v>
      </c>
      <c r="V317" s="87">
        <f>SUBTOTAL(9,V318:V325)</f>
        <v>0</v>
      </c>
      <c r="W317" s="87">
        <f>SUBTOTAL(9,W318:W325)</f>
        <v>0</v>
      </c>
      <c r="X317" s="125"/>
      <c r="Y317" s="105"/>
      <c r="Z317" s="105"/>
    </row>
    <row r="318" spans="6:26" s="126" customFormat="1" ht="12" outlineLevel="2">
      <c r="F318" s="550">
        <v>1</v>
      </c>
      <c r="G318" s="551" t="s">
        <v>42</v>
      </c>
      <c r="H318" s="552" t="s">
        <v>602</v>
      </c>
      <c r="I318" s="552"/>
      <c r="J318" s="553" t="s">
        <v>603</v>
      </c>
      <c r="K318" s="551" t="s">
        <v>46</v>
      </c>
      <c r="L318" s="554">
        <v>1</v>
      </c>
      <c r="M318" s="555">
        <v>0</v>
      </c>
      <c r="N318" s="554">
        <f t="shared" ref="N318:N324" si="33">L318*(1+M318/100)</f>
        <v>1</v>
      </c>
      <c r="O318" s="555"/>
      <c r="P318" s="556">
        <f t="shared" ref="P318:P324" si="34">N318*O318</f>
        <v>0</v>
      </c>
      <c r="Q318" s="557"/>
      <c r="R318" s="558">
        <f t="shared" ref="R318:R324" si="35">N318*Q318</f>
        <v>0</v>
      </c>
      <c r="S318" s="557"/>
      <c r="T318" s="558">
        <f t="shared" ref="T318:T324" si="36">N318*S318</f>
        <v>0</v>
      </c>
      <c r="U318" s="556">
        <v>21</v>
      </c>
      <c r="V318" s="556">
        <f t="shared" ref="V318:V324" si="37">P318*(U318/100)</f>
        <v>0</v>
      </c>
      <c r="W318" s="556">
        <f t="shared" ref="W318:W324" si="38">P318+V318</f>
        <v>0</v>
      </c>
      <c r="X318" s="559"/>
      <c r="Y318" s="552" t="s">
        <v>165</v>
      </c>
      <c r="Z318" s="552" t="s">
        <v>604</v>
      </c>
    </row>
    <row r="319" spans="6:26" s="126" customFormat="1" ht="12" outlineLevel="2">
      <c r="F319" s="550">
        <v>2</v>
      </c>
      <c r="G319" s="551" t="s">
        <v>42</v>
      </c>
      <c r="H319" s="552" t="s">
        <v>605</v>
      </c>
      <c r="I319" s="552"/>
      <c r="J319" s="553" t="s">
        <v>606</v>
      </c>
      <c r="K319" s="551" t="s">
        <v>46</v>
      </c>
      <c r="L319" s="554">
        <v>1</v>
      </c>
      <c r="M319" s="555">
        <v>0</v>
      </c>
      <c r="N319" s="554">
        <f t="shared" si="33"/>
        <v>1</v>
      </c>
      <c r="O319" s="555"/>
      <c r="P319" s="556">
        <f t="shared" si="34"/>
        <v>0</v>
      </c>
      <c r="Q319" s="557"/>
      <c r="R319" s="558">
        <f t="shared" si="35"/>
        <v>0</v>
      </c>
      <c r="S319" s="557"/>
      <c r="T319" s="558">
        <f t="shared" si="36"/>
        <v>0</v>
      </c>
      <c r="U319" s="556">
        <v>21</v>
      </c>
      <c r="V319" s="556">
        <f t="shared" si="37"/>
        <v>0</v>
      </c>
      <c r="W319" s="556">
        <f t="shared" si="38"/>
        <v>0</v>
      </c>
      <c r="X319" s="559"/>
      <c r="Y319" s="552" t="s">
        <v>165</v>
      </c>
      <c r="Z319" s="552" t="s">
        <v>604</v>
      </c>
    </row>
    <row r="320" spans="6:26" s="126" customFormat="1" ht="12" outlineLevel="2">
      <c r="F320" s="550">
        <v>3</v>
      </c>
      <c r="G320" s="551" t="s">
        <v>42</v>
      </c>
      <c r="H320" s="552" t="s">
        <v>607</v>
      </c>
      <c r="I320" s="552"/>
      <c r="J320" s="553" t="s">
        <v>608</v>
      </c>
      <c r="K320" s="551" t="s">
        <v>46</v>
      </c>
      <c r="L320" s="554">
        <v>1</v>
      </c>
      <c r="M320" s="555">
        <v>0</v>
      </c>
      <c r="N320" s="554">
        <f t="shared" si="33"/>
        <v>1</v>
      </c>
      <c r="O320" s="555"/>
      <c r="P320" s="556">
        <f t="shared" si="34"/>
        <v>0</v>
      </c>
      <c r="Q320" s="557"/>
      <c r="R320" s="558">
        <f t="shared" si="35"/>
        <v>0</v>
      </c>
      <c r="S320" s="557"/>
      <c r="T320" s="558">
        <f t="shared" si="36"/>
        <v>0</v>
      </c>
      <c r="U320" s="556">
        <v>21</v>
      </c>
      <c r="V320" s="556">
        <f t="shared" si="37"/>
        <v>0</v>
      </c>
      <c r="W320" s="556">
        <f t="shared" si="38"/>
        <v>0</v>
      </c>
      <c r="X320" s="559"/>
      <c r="Y320" s="552" t="s">
        <v>165</v>
      </c>
      <c r="Z320" s="552" t="s">
        <v>604</v>
      </c>
    </row>
    <row r="321" spans="6:28" s="126" customFormat="1" ht="12" outlineLevel="2">
      <c r="F321" s="550">
        <v>4</v>
      </c>
      <c r="G321" s="551" t="s">
        <v>42</v>
      </c>
      <c r="H321" s="552" t="s">
        <v>609</v>
      </c>
      <c r="I321" s="552"/>
      <c r="J321" s="553" t="s">
        <v>610</v>
      </c>
      <c r="K321" s="551" t="s">
        <v>46</v>
      </c>
      <c r="L321" s="554">
        <v>1</v>
      </c>
      <c r="M321" s="555">
        <v>0</v>
      </c>
      <c r="N321" s="554">
        <f t="shared" si="33"/>
        <v>1</v>
      </c>
      <c r="O321" s="555"/>
      <c r="P321" s="556">
        <f t="shared" si="34"/>
        <v>0</v>
      </c>
      <c r="Q321" s="557"/>
      <c r="R321" s="558">
        <f t="shared" si="35"/>
        <v>0</v>
      </c>
      <c r="S321" s="557"/>
      <c r="T321" s="558">
        <f t="shared" si="36"/>
        <v>0</v>
      </c>
      <c r="U321" s="556">
        <v>21</v>
      </c>
      <c r="V321" s="556">
        <f t="shared" si="37"/>
        <v>0</v>
      </c>
      <c r="W321" s="556">
        <f t="shared" si="38"/>
        <v>0</v>
      </c>
      <c r="X321" s="559"/>
      <c r="Y321" s="552" t="s">
        <v>165</v>
      </c>
      <c r="Z321" s="552" t="s">
        <v>604</v>
      </c>
    </row>
    <row r="322" spans="6:28" s="126" customFormat="1" ht="12" outlineLevel="2">
      <c r="F322" s="550">
        <v>5</v>
      </c>
      <c r="G322" s="551" t="s">
        <v>42</v>
      </c>
      <c r="H322" s="552" t="s">
        <v>611</v>
      </c>
      <c r="I322" s="552"/>
      <c r="J322" s="553" t="s">
        <v>612</v>
      </c>
      <c r="K322" s="551" t="s">
        <v>90</v>
      </c>
      <c r="L322" s="554">
        <v>1</v>
      </c>
      <c r="M322" s="555">
        <v>0</v>
      </c>
      <c r="N322" s="554">
        <f t="shared" si="33"/>
        <v>1</v>
      </c>
      <c r="O322" s="555"/>
      <c r="P322" s="556">
        <f t="shared" si="34"/>
        <v>0</v>
      </c>
      <c r="Q322" s="557"/>
      <c r="R322" s="558">
        <f t="shared" si="35"/>
        <v>0</v>
      </c>
      <c r="S322" s="557"/>
      <c r="T322" s="558">
        <f t="shared" si="36"/>
        <v>0</v>
      </c>
      <c r="U322" s="556">
        <v>21</v>
      </c>
      <c r="V322" s="556">
        <f t="shared" si="37"/>
        <v>0</v>
      </c>
      <c r="W322" s="556">
        <f t="shared" si="38"/>
        <v>0</v>
      </c>
      <c r="X322" s="559"/>
      <c r="Y322" s="552" t="s">
        <v>165</v>
      </c>
      <c r="Z322" s="552" t="s">
        <v>604</v>
      </c>
    </row>
    <row r="323" spans="6:28" s="126" customFormat="1" ht="12" outlineLevel="2">
      <c r="F323" s="550">
        <v>6</v>
      </c>
      <c r="G323" s="551" t="s">
        <v>42</v>
      </c>
      <c r="H323" s="552" t="s">
        <v>613</v>
      </c>
      <c r="I323" s="552"/>
      <c r="J323" s="553" t="s">
        <v>614</v>
      </c>
      <c r="K323" s="551" t="s">
        <v>46</v>
      </c>
      <c r="L323" s="554">
        <v>14</v>
      </c>
      <c r="M323" s="555">
        <v>0</v>
      </c>
      <c r="N323" s="554">
        <v>14</v>
      </c>
      <c r="O323" s="555"/>
      <c r="P323" s="556">
        <f t="shared" si="34"/>
        <v>0</v>
      </c>
      <c r="Q323" s="557"/>
      <c r="R323" s="558">
        <f t="shared" si="35"/>
        <v>0</v>
      </c>
      <c r="S323" s="557"/>
      <c r="T323" s="558">
        <f t="shared" si="36"/>
        <v>0</v>
      </c>
      <c r="U323" s="556">
        <v>21</v>
      </c>
      <c r="V323" s="556">
        <f t="shared" si="37"/>
        <v>0</v>
      </c>
      <c r="W323" s="556">
        <f t="shared" si="38"/>
        <v>0</v>
      </c>
      <c r="X323" s="559"/>
      <c r="Y323" s="552" t="s">
        <v>165</v>
      </c>
      <c r="Z323" s="552" t="s">
        <v>604</v>
      </c>
    </row>
    <row r="324" spans="6:28" s="126" customFormat="1" ht="12" outlineLevel="2">
      <c r="F324" s="550">
        <v>7</v>
      </c>
      <c r="G324" s="551" t="s">
        <v>42</v>
      </c>
      <c r="H324" s="552" t="s">
        <v>615</v>
      </c>
      <c r="I324" s="552"/>
      <c r="J324" s="553" t="s">
        <v>616</v>
      </c>
      <c r="K324" s="551" t="s">
        <v>46</v>
      </c>
      <c r="L324" s="554">
        <v>2</v>
      </c>
      <c r="M324" s="555">
        <v>0</v>
      </c>
      <c r="N324" s="554">
        <f t="shared" si="33"/>
        <v>2</v>
      </c>
      <c r="O324" s="555"/>
      <c r="P324" s="556">
        <f t="shared" si="34"/>
        <v>0</v>
      </c>
      <c r="Q324" s="557"/>
      <c r="R324" s="558">
        <f t="shared" si="35"/>
        <v>0</v>
      </c>
      <c r="S324" s="557"/>
      <c r="T324" s="558">
        <f t="shared" si="36"/>
        <v>0</v>
      </c>
      <c r="U324" s="556">
        <v>21</v>
      </c>
      <c r="V324" s="556">
        <f t="shared" si="37"/>
        <v>0</v>
      </c>
      <c r="W324" s="556">
        <f t="shared" si="38"/>
        <v>0</v>
      </c>
      <c r="X324" s="559"/>
      <c r="Y324" s="552" t="s">
        <v>165</v>
      </c>
      <c r="Z324" s="552" t="s">
        <v>604</v>
      </c>
    </row>
    <row r="325" spans="6:28" s="136" customFormat="1" ht="12.75" customHeight="1" outlineLevel="2">
      <c r="F325" s="137"/>
      <c r="G325" s="138"/>
      <c r="H325" s="138"/>
      <c r="I325" s="138"/>
      <c r="J325" s="560"/>
      <c r="K325" s="138"/>
      <c r="L325" s="140"/>
      <c r="M325" s="141"/>
      <c r="N325" s="140"/>
      <c r="O325" s="141"/>
      <c r="P325" s="142"/>
      <c r="Q325" s="143"/>
      <c r="R325" s="141"/>
      <c r="S325" s="141"/>
      <c r="T325" s="141"/>
      <c r="U325" s="144" t="s">
        <v>155</v>
      </c>
      <c r="V325" s="141"/>
      <c r="W325" s="141"/>
      <c r="X325" s="141"/>
      <c r="Y325" s="138"/>
      <c r="Z325" s="138"/>
    </row>
    <row r="326" spans="6:28" s="118" customFormat="1" ht="16.5" customHeight="1" outlineLevel="1">
      <c r="F326" s="119"/>
      <c r="G326" s="104"/>
      <c r="H326" s="120"/>
      <c r="I326" s="120"/>
      <c r="J326" s="549" t="s">
        <v>617</v>
      </c>
      <c r="K326" s="104"/>
      <c r="L326" s="121"/>
      <c r="M326" s="122"/>
      <c r="N326" s="121"/>
      <c r="O326" s="122"/>
      <c r="P326" s="87">
        <f>SUBTOTAL(9,P327:P332)</f>
        <v>0</v>
      </c>
      <c r="Q326" s="123"/>
      <c r="R326" s="88">
        <f>SUBTOTAL(9,R327:R332)</f>
        <v>0</v>
      </c>
      <c r="S326" s="122"/>
      <c r="T326" s="88">
        <f>SUBTOTAL(9,T327:T332)</f>
        <v>0</v>
      </c>
      <c r="U326" s="124" t="s">
        <v>155</v>
      </c>
      <c r="V326" s="87">
        <f>SUBTOTAL(9,V327:V332)</f>
        <v>0</v>
      </c>
      <c r="W326" s="87">
        <f>SUBTOTAL(9,W327:W332)</f>
        <v>0</v>
      </c>
      <c r="X326" s="125"/>
      <c r="Y326" s="105"/>
      <c r="Z326" s="105"/>
    </row>
    <row r="327" spans="6:28" s="126" customFormat="1" ht="12" outlineLevel="2">
      <c r="F327" s="550">
        <v>1</v>
      </c>
      <c r="G327" s="551" t="s">
        <v>42</v>
      </c>
      <c r="H327" s="552" t="s">
        <v>618</v>
      </c>
      <c r="I327" s="552"/>
      <c r="J327" s="553" t="s">
        <v>619</v>
      </c>
      <c r="K327" s="551" t="s">
        <v>90</v>
      </c>
      <c r="L327" s="554">
        <v>5</v>
      </c>
      <c r="M327" s="555">
        <v>0</v>
      </c>
      <c r="N327" s="554">
        <f>L327*(1+M327/100)</f>
        <v>5</v>
      </c>
      <c r="O327" s="555"/>
      <c r="P327" s="556">
        <f>N327*O327</f>
        <v>0</v>
      </c>
      <c r="Q327" s="557"/>
      <c r="R327" s="558">
        <f>N327*Q327</f>
        <v>0</v>
      </c>
      <c r="S327" s="557"/>
      <c r="T327" s="558">
        <f>N327*S327</f>
        <v>0</v>
      </c>
      <c r="U327" s="556">
        <v>21</v>
      </c>
      <c r="V327" s="556">
        <f>P327*(U327/100)</f>
        <v>0</v>
      </c>
      <c r="W327" s="556">
        <f>P327+V327</f>
        <v>0</v>
      </c>
      <c r="X327" s="559"/>
      <c r="Y327" s="552" t="s">
        <v>165</v>
      </c>
      <c r="Z327" s="552" t="s">
        <v>620</v>
      </c>
    </row>
    <row r="328" spans="6:28" s="126" customFormat="1" ht="12" outlineLevel="2">
      <c r="F328" s="550">
        <v>2</v>
      </c>
      <c r="G328" s="551" t="s">
        <v>42</v>
      </c>
      <c r="H328" s="552" t="s">
        <v>621</v>
      </c>
      <c r="I328" s="552"/>
      <c r="J328" s="553" t="s">
        <v>622</v>
      </c>
      <c r="K328" s="551" t="s">
        <v>90</v>
      </c>
      <c r="L328" s="554">
        <v>2</v>
      </c>
      <c r="M328" s="555">
        <v>0</v>
      </c>
      <c r="N328" s="554">
        <f>L328*(1+M328/100)</f>
        <v>2</v>
      </c>
      <c r="O328" s="555"/>
      <c r="P328" s="556">
        <f>N328*O328</f>
        <v>0</v>
      </c>
      <c r="Q328" s="557"/>
      <c r="R328" s="558">
        <f>N328*Q328</f>
        <v>0</v>
      </c>
      <c r="S328" s="557"/>
      <c r="T328" s="558">
        <f>N328*S328</f>
        <v>0</v>
      </c>
      <c r="U328" s="556">
        <v>21</v>
      </c>
      <c r="V328" s="556">
        <f>P328*(U328/100)</f>
        <v>0</v>
      </c>
      <c r="W328" s="556">
        <f>P328+V328</f>
        <v>0</v>
      </c>
      <c r="X328" s="559"/>
      <c r="Y328" s="552" t="s">
        <v>165</v>
      </c>
      <c r="Z328" s="552" t="s">
        <v>620</v>
      </c>
    </row>
    <row r="329" spans="6:28" s="126" customFormat="1" ht="12" outlineLevel="2">
      <c r="F329" s="550">
        <v>3</v>
      </c>
      <c r="G329" s="551" t="s">
        <v>42</v>
      </c>
      <c r="H329" s="552" t="s">
        <v>623</v>
      </c>
      <c r="I329" s="552"/>
      <c r="J329" s="553" t="s">
        <v>624</v>
      </c>
      <c r="K329" s="551" t="s">
        <v>55</v>
      </c>
      <c r="L329" s="554">
        <v>16</v>
      </c>
      <c r="M329" s="555">
        <v>0</v>
      </c>
      <c r="N329" s="554">
        <v>8</v>
      </c>
      <c r="O329" s="555"/>
      <c r="P329" s="556">
        <f>N329*O329</f>
        <v>0</v>
      </c>
      <c r="Q329" s="557"/>
      <c r="R329" s="558">
        <f>N329*Q329</f>
        <v>0</v>
      </c>
      <c r="S329" s="557"/>
      <c r="T329" s="558">
        <f>N329*S329</f>
        <v>0</v>
      </c>
      <c r="U329" s="556">
        <v>21</v>
      </c>
      <c r="V329" s="556">
        <f>P329*(U329/100)</f>
        <v>0</v>
      </c>
      <c r="W329" s="556">
        <f>P329+V329</f>
        <v>0</v>
      </c>
      <c r="X329" s="559"/>
      <c r="Y329" s="552" t="s">
        <v>165</v>
      </c>
      <c r="Z329" s="552" t="s">
        <v>620</v>
      </c>
    </row>
    <row r="330" spans="6:28" s="126" customFormat="1" ht="12" outlineLevel="2">
      <c r="F330" s="550">
        <v>4</v>
      </c>
      <c r="G330" s="551" t="s">
        <v>42</v>
      </c>
      <c r="H330" s="552" t="s">
        <v>625</v>
      </c>
      <c r="I330" s="552"/>
      <c r="J330" s="553" t="s">
        <v>626</v>
      </c>
      <c r="K330" s="551" t="s">
        <v>55</v>
      </c>
      <c r="L330" s="554">
        <v>8</v>
      </c>
      <c r="M330" s="555">
        <v>0</v>
      </c>
      <c r="N330" s="554">
        <v>4</v>
      </c>
      <c r="O330" s="555"/>
      <c r="P330" s="556">
        <f>N330*O330</f>
        <v>0</v>
      </c>
      <c r="Q330" s="557"/>
      <c r="R330" s="558">
        <f>N330*Q330</f>
        <v>0</v>
      </c>
      <c r="S330" s="557"/>
      <c r="T330" s="558">
        <f>N330*S330</f>
        <v>0</v>
      </c>
      <c r="U330" s="556">
        <v>21</v>
      </c>
      <c r="V330" s="556">
        <f>P330*(U330/100)</f>
        <v>0</v>
      </c>
      <c r="W330" s="556">
        <f>P330+V330</f>
        <v>0</v>
      </c>
      <c r="X330" s="559"/>
      <c r="Y330" s="552" t="s">
        <v>165</v>
      </c>
      <c r="Z330" s="552" t="s">
        <v>620</v>
      </c>
    </row>
    <row r="331" spans="6:28" s="126" customFormat="1" ht="24" outlineLevel="2">
      <c r="F331" s="550">
        <v>5</v>
      </c>
      <c r="G331" s="551" t="s">
        <v>42</v>
      </c>
      <c r="H331" s="552" t="s">
        <v>627</v>
      </c>
      <c r="I331" s="552"/>
      <c r="J331" s="553" t="s">
        <v>628</v>
      </c>
      <c r="K331" s="551" t="s">
        <v>46</v>
      </c>
      <c r="L331" s="554">
        <v>1</v>
      </c>
      <c r="M331" s="555">
        <v>0</v>
      </c>
      <c r="N331" s="554">
        <f>L331*(1+M331/100)</f>
        <v>1</v>
      </c>
      <c r="O331" s="555"/>
      <c r="P331" s="556">
        <f>N331*O331</f>
        <v>0</v>
      </c>
      <c r="Q331" s="557"/>
      <c r="R331" s="558">
        <f>N331*Q331</f>
        <v>0</v>
      </c>
      <c r="S331" s="557"/>
      <c r="T331" s="558">
        <f>N331*S331</f>
        <v>0</v>
      </c>
      <c r="U331" s="556">
        <v>21</v>
      </c>
      <c r="V331" s="556">
        <f>P331*(U331/100)</f>
        <v>0</v>
      </c>
      <c r="W331" s="556">
        <f>P331+V331</f>
        <v>0</v>
      </c>
      <c r="X331" s="559"/>
      <c r="Y331" s="552" t="s">
        <v>165</v>
      </c>
      <c r="Z331" s="552" t="s">
        <v>620</v>
      </c>
    </row>
    <row r="332" spans="6:28" s="136" customFormat="1" ht="12.75" customHeight="1" outlineLevel="2">
      <c r="F332" s="137"/>
      <c r="G332" s="138"/>
      <c r="H332" s="138"/>
      <c r="I332" s="138"/>
      <c r="J332" s="139"/>
      <c r="K332" s="138"/>
      <c r="L332" s="140"/>
      <c r="M332" s="141"/>
      <c r="N332" s="140"/>
      <c r="O332" s="141"/>
      <c r="P332" s="142"/>
      <c r="Q332" s="143"/>
      <c r="R332" s="141"/>
      <c r="S332" s="141"/>
      <c r="T332" s="141"/>
      <c r="U332" s="144" t="s">
        <v>155</v>
      </c>
      <c r="V332" s="141"/>
      <c r="W332" s="141"/>
      <c r="X332" s="141"/>
      <c r="Y332" s="138"/>
      <c r="Z332" s="138"/>
    </row>
    <row r="333" spans="6:28" s="136" customFormat="1" ht="12.75" customHeight="1" outlineLevel="1">
      <c r="F333" s="137"/>
      <c r="G333" s="138"/>
      <c r="H333" s="138"/>
      <c r="I333" s="138"/>
      <c r="J333" s="139"/>
      <c r="K333" s="138"/>
      <c r="L333" s="140"/>
      <c r="M333" s="141"/>
      <c r="N333" s="140"/>
      <c r="O333" s="141"/>
      <c r="P333" s="142"/>
      <c r="Q333" s="143"/>
      <c r="R333" s="141"/>
      <c r="S333" s="141"/>
      <c r="T333" s="141"/>
      <c r="U333" s="144" t="s">
        <v>155</v>
      </c>
      <c r="V333" s="141"/>
      <c r="W333" s="141"/>
      <c r="X333" s="141"/>
      <c r="Y333" s="138"/>
      <c r="Z333" s="138"/>
    </row>
    <row r="334" spans="6:28" s="136" customFormat="1" ht="12.75" customHeight="1">
      <c r="F334" s="137"/>
      <c r="G334" s="138"/>
      <c r="H334" s="138"/>
      <c r="I334" s="138"/>
      <c r="J334" s="139"/>
      <c r="K334" s="138"/>
      <c r="L334" s="140"/>
      <c r="M334" s="141"/>
      <c r="N334" s="140"/>
      <c r="O334" s="141"/>
      <c r="P334" s="142"/>
      <c r="Q334" s="143"/>
      <c r="R334" s="141"/>
      <c r="S334" s="141"/>
      <c r="T334" s="141"/>
      <c r="U334" s="144" t="s">
        <v>155</v>
      </c>
      <c r="V334" s="141"/>
      <c r="W334" s="141"/>
      <c r="X334" s="141"/>
      <c r="Y334" s="138"/>
      <c r="Z334" s="138"/>
    </row>
    <row r="336" spans="6:28">
      <c r="F336" s="109"/>
      <c r="G336" s="110"/>
      <c r="H336" s="111"/>
      <c r="I336" s="111"/>
      <c r="J336" s="547" t="s">
        <v>1936</v>
      </c>
      <c r="K336" s="110"/>
      <c r="L336" s="112"/>
      <c r="M336" s="113"/>
      <c r="N336" s="112"/>
      <c r="O336" s="113"/>
      <c r="P336" s="83">
        <f>SUBTOTAL(9,P337:P402)</f>
        <v>0</v>
      </c>
      <c r="AB336" s="562"/>
    </row>
    <row r="337" spans="6:26">
      <c r="F337" s="119"/>
      <c r="G337" s="104"/>
      <c r="H337" s="120"/>
      <c r="I337" s="120"/>
      <c r="J337" s="549" t="s">
        <v>171</v>
      </c>
      <c r="K337" s="104"/>
      <c r="L337" s="121"/>
      <c r="M337" s="122"/>
      <c r="N337" s="121"/>
      <c r="O337" s="122"/>
      <c r="P337" s="87">
        <f>SUBTOTAL(9,P338:P340)</f>
        <v>0</v>
      </c>
      <c r="Q337" s="76"/>
      <c r="R337" s="76"/>
      <c r="S337" s="76"/>
      <c r="T337" s="76"/>
      <c r="U337" s="76"/>
      <c r="V337" s="76"/>
      <c r="W337" s="76"/>
      <c r="X337" s="76"/>
      <c r="Y337" s="76"/>
      <c r="Z337" s="76"/>
    </row>
    <row r="338" spans="6:26">
      <c r="F338" s="550">
        <v>1</v>
      </c>
      <c r="G338" s="551" t="s">
        <v>172</v>
      </c>
      <c r="H338" s="552" t="s">
        <v>173</v>
      </c>
      <c r="I338" s="552"/>
      <c r="J338" s="553" t="s">
        <v>174</v>
      </c>
      <c r="K338" s="551" t="s">
        <v>92</v>
      </c>
      <c r="L338" s="554">
        <v>200</v>
      </c>
      <c r="M338" s="555">
        <v>0</v>
      </c>
      <c r="N338" s="554">
        <v>100</v>
      </c>
      <c r="O338" s="555"/>
      <c r="P338" s="556">
        <f>N338*O338</f>
        <v>0</v>
      </c>
      <c r="Q338" s="76"/>
      <c r="R338" s="76"/>
      <c r="S338" s="76"/>
      <c r="T338" s="76"/>
      <c r="U338" s="76"/>
      <c r="V338" s="76"/>
      <c r="W338" s="76"/>
      <c r="X338" s="76"/>
      <c r="Y338" s="76"/>
      <c r="Z338" s="76"/>
    </row>
    <row r="339" spans="6:26">
      <c r="F339" s="550">
        <v>2</v>
      </c>
      <c r="G339" s="551" t="s">
        <v>176</v>
      </c>
      <c r="H339" s="552" t="s">
        <v>177</v>
      </c>
      <c r="I339" s="552"/>
      <c r="J339" s="553" t="s">
        <v>178</v>
      </c>
      <c r="K339" s="551" t="s">
        <v>92</v>
      </c>
      <c r="L339" s="554">
        <v>200</v>
      </c>
      <c r="M339" s="555">
        <v>0</v>
      </c>
      <c r="N339" s="554">
        <v>100</v>
      </c>
      <c r="O339" s="555"/>
      <c r="P339" s="556">
        <f>N339*O339</f>
        <v>0</v>
      </c>
      <c r="Q339" s="76"/>
      <c r="R339" s="76"/>
      <c r="S339" s="76"/>
      <c r="T339" s="76"/>
      <c r="U339" s="76"/>
      <c r="V339" s="76"/>
      <c r="W339" s="76"/>
      <c r="X339" s="76"/>
      <c r="Y339" s="76"/>
      <c r="Z339" s="76"/>
    </row>
    <row r="340" spans="6:26">
      <c r="F340" s="137"/>
      <c r="G340" s="138"/>
      <c r="H340" s="138"/>
      <c r="I340" s="138"/>
      <c r="J340" s="560"/>
      <c r="K340" s="138"/>
      <c r="L340" s="140"/>
      <c r="M340" s="141"/>
      <c r="N340" s="140"/>
      <c r="O340" s="141"/>
      <c r="P340" s="142"/>
      <c r="Q340" s="76"/>
      <c r="R340" s="76"/>
      <c r="S340" s="76"/>
      <c r="T340" s="76"/>
      <c r="U340" s="76"/>
      <c r="V340" s="76"/>
      <c r="W340" s="76"/>
      <c r="X340" s="76"/>
      <c r="Y340" s="76"/>
      <c r="Z340" s="76"/>
    </row>
    <row r="341" spans="6:26">
      <c r="F341" s="119"/>
      <c r="G341" s="104"/>
      <c r="H341" s="120"/>
      <c r="I341" s="120"/>
      <c r="J341" s="549" t="s">
        <v>199</v>
      </c>
      <c r="K341" s="104"/>
      <c r="L341" s="121"/>
      <c r="M341" s="122"/>
      <c r="N341" s="121"/>
      <c r="O341" s="122"/>
      <c r="P341" s="87">
        <f>SUBTOTAL(9,P342:P351)</f>
        <v>0</v>
      </c>
      <c r="Q341" s="76"/>
      <c r="R341" s="76"/>
      <c r="S341" s="76"/>
      <c r="T341" s="76"/>
      <c r="U341" s="76"/>
      <c r="V341" s="76"/>
      <c r="W341" s="76"/>
      <c r="X341" s="76"/>
      <c r="Y341" s="76"/>
      <c r="Z341" s="76"/>
    </row>
    <row r="342" spans="6:26" ht="24">
      <c r="F342" s="550">
        <v>11</v>
      </c>
      <c r="G342" s="551" t="s">
        <v>162</v>
      </c>
      <c r="H342" s="552" t="s">
        <v>272</v>
      </c>
      <c r="I342" s="552"/>
      <c r="J342" s="553" t="s">
        <v>273</v>
      </c>
      <c r="K342" s="551" t="s">
        <v>49</v>
      </c>
      <c r="L342" s="554">
        <v>28.8</v>
      </c>
      <c r="M342" s="555">
        <v>0</v>
      </c>
      <c r="N342" s="554">
        <f>L342*(1+M342/100)</f>
        <v>28.8</v>
      </c>
      <c r="O342" s="555"/>
      <c r="P342" s="556">
        <f>N342*O342</f>
        <v>0</v>
      </c>
      <c r="Q342" s="76"/>
      <c r="R342" s="76"/>
      <c r="S342" s="76"/>
      <c r="T342" s="76"/>
      <c r="U342" s="76"/>
      <c r="V342" s="76"/>
      <c r="W342" s="76"/>
      <c r="X342" s="76"/>
      <c r="Y342" s="76"/>
      <c r="Z342" s="76"/>
    </row>
    <row r="343" spans="6:26">
      <c r="F343" s="146"/>
      <c r="G343" s="147"/>
      <c r="H343" s="147"/>
      <c r="I343" s="147"/>
      <c r="J343" s="561" t="s">
        <v>274</v>
      </c>
      <c r="K343" s="147"/>
      <c r="L343" s="149">
        <v>12.8</v>
      </c>
      <c r="M343" s="150"/>
      <c r="N343" s="151"/>
      <c r="O343" s="150"/>
      <c r="P343" s="152"/>
      <c r="Q343" s="76"/>
      <c r="R343" s="76"/>
      <c r="S343" s="76"/>
      <c r="T343" s="76"/>
      <c r="U343" s="76"/>
      <c r="V343" s="76"/>
      <c r="W343" s="76"/>
      <c r="X343" s="76"/>
      <c r="Y343" s="76"/>
      <c r="Z343" s="76"/>
    </row>
    <row r="344" spans="6:26" ht="22.5">
      <c r="F344" s="146"/>
      <c r="G344" s="147"/>
      <c r="H344" s="147"/>
      <c r="I344" s="147"/>
      <c r="J344" s="561" t="s">
        <v>275</v>
      </c>
      <c r="K344" s="147"/>
      <c r="L344" s="149">
        <v>16</v>
      </c>
      <c r="M344" s="150"/>
      <c r="N344" s="151"/>
      <c r="O344" s="150"/>
      <c r="P344" s="152"/>
      <c r="Q344" s="76"/>
      <c r="R344" s="76"/>
      <c r="S344" s="76"/>
      <c r="T344" s="76"/>
      <c r="U344" s="76"/>
      <c r="V344" s="76"/>
      <c r="W344" s="76"/>
      <c r="X344" s="76"/>
      <c r="Y344" s="76"/>
      <c r="Z344" s="76"/>
    </row>
    <row r="345" spans="6:26" ht="24">
      <c r="F345" s="550">
        <v>12</v>
      </c>
      <c r="G345" s="551" t="s">
        <v>162</v>
      </c>
      <c r="H345" s="552" t="s">
        <v>276</v>
      </c>
      <c r="I345" s="552"/>
      <c r="J345" s="553" t="s">
        <v>277</v>
      </c>
      <c r="K345" s="551" t="s">
        <v>49</v>
      </c>
      <c r="L345" s="554">
        <v>7.2</v>
      </c>
      <c r="M345" s="555">
        <v>0</v>
      </c>
      <c r="N345" s="554">
        <f>L345*(1+M345/100)</f>
        <v>7.2</v>
      </c>
      <c r="O345" s="555"/>
      <c r="P345" s="556">
        <f>N345*O345</f>
        <v>0</v>
      </c>
      <c r="Q345" s="76"/>
      <c r="R345" s="76"/>
      <c r="S345" s="76"/>
      <c r="T345" s="76"/>
      <c r="U345" s="76"/>
      <c r="V345" s="76"/>
      <c r="W345" s="76"/>
      <c r="X345" s="76"/>
      <c r="Y345" s="76"/>
      <c r="Z345" s="76"/>
    </row>
    <row r="346" spans="6:26">
      <c r="F346" s="146"/>
      <c r="G346" s="147"/>
      <c r="H346" s="147"/>
      <c r="I346" s="147"/>
      <c r="J346" s="561" t="s">
        <v>278</v>
      </c>
      <c r="K346" s="147"/>
      <c r="L346" s="149">
        <v>3.2</v>
      </c>
      <c r="M346" s="150"/>
      <c r="N346" s="151"/>
      <c r="O346" s="150"/>
      <c r="P346" s="152"/>
      <c r="Q346" s="76"/>
      <c r="R346" s="76"/>
      <c r="S346" s="76"/>
      <c r="T346" s="76"/>
      <c r="U346" s="76"/>
      <c r="V346" s="76"/>
      <c r="W346" s="76"/>
      <c r="X346" s="76"/>
      <c r="Y346" s="76"/>
      <c r="Z346" s="76"/>
    </row>
    <row r="347" spans="6:26">
      <c r="F347" s="146"/>
      <c r="G347" s="147"/>
      <c r="H347" s="147"/>
      <c r="I347" s="147"/>
      <c r="J347" s="561" t="s">
        <v>279</v>
      </c>
      <c r="K347" s="147"/>
      <c r="L347" s="149">
        <v>4</v>
      </c>
      <c r="M347" s="150"/>
      <c r="N347" s="151"/>
      <c r="O347" s="150"/>
      <c r="P347" s="152"/>
      <c r="Q347" s="76"/>
      <c r="R347" s="76"/>
      <c r="S347" s="76"/>
      <c r="T347" s="76"/>
      <c r="U347" s="76"/>
      <c r="V347" s="76"/>
      <c r="W347" s="76"/>
      <c r="X347" s="76"/>
      <c r="Y347" s="76"/>
      <c r="Z347" s="76"/>
    </row>
    <row r="348" spans="6:26">
      <c r="F348" s="550">
        <v>13</v>
      </c>
      <c r="G348" s="551" t="s">
        <v>176</v>
      </c>
      <c r="H348" s="552" t="s">
        <v>280</v>
      </c>
      <c r="I348" s="552"/>
      <c r="J348" s="553" t="s">
        <v>281</v>
      </c>
      <c r="K348" s="551" t="s">
        <v>49</v>
      </c>
      <c r="L348" s="554">
        <v>36</v>
      </c>
      <c r="M348" s="555">
        <v>10</v>
      </c>
      <c r="N348" s="554">
        <f>L348*(1+M348/100)</f>
        <v>39.6</v>
      </c>
      <c r="O348" s="555"/>
      <c r="P348" s="556">
        <f>N348*O348</f>
        <v>0</v>
      </c>
      <c r="Q348" s="76"/>
      <c r="R348" s="76"/>
      <c r="S348" s="76"/>
      <c r="T348" s="76"/>
      <c r="U348" s="76"/>
      <c r="V348" s="76"/>
      <c r="W348" s="76"/>
      <c r="X348" s="76"/>
      <c r="Y348" s="76"/>
      <c r="Z348" s="76"/>
    </row>
    <row r="349" spans="6:26">
      <c r="F349" s="146"/>
      <c r="G349" s="147"/>
      <c r="H349" s="147"/>
      <c r="I349" s="147"/>
      <c r="J349" s="561" t="s">
        <v>282</v>
      </c>
      <c r="K349" s="147"/>
      <c r="L349" s="149">
        <v>16</v>
      </c>
      <c r="M349" s="150"/>
      <c r="N349" s="151"/>
      <c r="O349" s="150"/>
      <c r="P349" s="152"/>
      <c r="Q349" s="76"/>
      <c r="R349" s="76"/>
      <c r="S349" s="76"/>
      <c r="T349" s="76"/>
      <c r="U349" s="76"/>
      <c r="V349" s="76"/>
      <c r="W349" s="76"/>
      <c r="X349" s="76"/>
      <c r="Y349" s="76"/>
      <c r="Z349" s="76"/>
    </row>
    <row r="350" spans="6:26">
      <c r="F350" s="146"/>
      <c r="G350" s="147"/>
      <c r="H350" s="147"/>
      <c r="I350" s="147"/>
      <c r="J350" s="561" t="s">
        <v>283</v>
      </c>
      <c r="K350" s="147"/>
      <c r="L350" s="149">
        <v>20</v>
      </c>
      <c r="M350" s="150"/>
      <c r="N350" s="151"/>
      <c r="O350" s="150"/>
      <c r="P350" s="152"/>
      <c r="Q350" s="76"/>
      <c r="R350" s="76"/>
      <c r="S350" s="76"/>
      <c r="T350" s="76"/>
      <c r="U350" s="76"/>
      <c r="V350" s="76"/>
      <c r="W350" s="76"/>
      <c r="X350" s="76"/>
      <c r="Y350" s="76"/>
      <c r="Z350" s="76"/>
    </row>
    <row r="351" spans="6:26">
      <c r="F351" s="550">
        <v>19</v>
      </c>
      <c r="G351" s="551" t="s">
        <v>162</v>
      </c>
      <c r="H351" s="552" t="s">
        <v>64</v>
      </c>
      <c r="I351" s="552"/>
      <c r="J351" s="553" t="s">
        <v>305</v>
      </c>
      <c r="K351" s="551" t="s">
        <v>65</v>
      </c>
      <c r="L351" s="554">
        <v>1.77</v>
      </c>
      <c r="M351" s="555">
        <v>0</v>
      </c>
      <c r="N351" s="554">
        <f>L351*(1+M351/100)*0.1</f>
        <v>0.17700000000000002</v>
      </c>
      <c r="O351" s="555"/>
      <c r="P351" s="556">
        <f>N351*O351</f>
        <v>0</v>
      </c>
      <c r="Q351" s="76"/>
      <c r="R351" s="76"/>
      <c r="S351" s="76"/>
      <c r="T351" s="76"/>
      <c r="U351" s="76"/>
      <c r="V351" s="76"/>
      <c r="W351" s="76"/>
      <c r="X351" s="76"/>
      <c r="Y351" s="76"/>
      <c r="Z351" s="76"/>
    </row>
    <row r="352" spans="6:26">
      <c r="F352" s="137"/>
      <c r="G352" s="138"/>
      <c r="H352" s="138"/>
      <c r="I352" s="138"/>
      <c r="J352" s="560"/>
      <c r="K352" s="138"/>
      <c r="L352" s="140"/>
      <c r="M352" s="141"/>
      <c r="N352" s="140"/>
      <c r="O352" s="141"/>
      <c r="P352" s="142"/>
      <c r="Q352" s="76"/>
      <c r="R352" s="76"/>
      <c r="S352" s="76"/>
      <c r="T352" s="76"/>
      <c r="U352" s="76"/>
      <c r="V352" s="76"/>
      <c r="W352" s="76"/>
      <c r="X352" s="76"/>
      <c r="Y352" s="76"/>
      <c r="Z352" s="76"/>
    </row>
    <row r="353" spans="6:26">
      <c r="F353" s="119"/>
      <c r="G353" s="104"/>
      <c r="H353" s="120"/>
      <c r="I353" s="120"/>
      <c r="J353" s="549" t="s">
        <v>412</v>
      </c>
      <c r="K353" s="104"/>
      <c r="L353" s="121"/>
      <c r="M353" s="122"/>
      <c r="N353" s="121"/>
      <c r="O353" s="122"/>
      <c r="P353" s="87">
        <f>SUBTOTAL(9,P354:P365)</f>
        <v>0</v>
      </c>
      <c r="Q353" s="76"/>
      <c r="R353" s="76"/>
      <c r="S353" s="76"/>
      <c r="T353" s="76"/>
      <c r="U353" s="76"/>
      <c r="V353" s="76"/>
      <c r="W353" s="76"/>
      <c r="X353" s="76"/>
      <c r="Y353" s="76"/>
      <c r="Z353" s="76"/>
    </row>
    <row r="354" spans="6:26" ht="24">
      <c r="F354" s="550">
        <v>9</v>
      </c>
      <c r="G354" s="551" t="s">
        <v>162</v>
      </c>
      <c r="H354" s="552" t="s">
        <v>437</v>
      </c>
      <c r="I354" s="552"/>
      <c r="J354" s="553" t="s">
        <v>438</v>
      </c>
      <c r="K354" s="551" t="s">
        <v>49</v>
      </c>
      <c r="L354" s="554">
        <v>64</v>
      </c>
      <c r="M354" s="555">
        <v>0</v>
      </c>
      <c r="N354" s="554">
        <v>62</v>
      </c>
      <c r="O354" s="555"/>
      <c r="P354" s="556">
        <f>N354*O354</f>
        <v>0</v>
      </c>
      <c r="Q354" s="76"/>
      <c r="R354" s="76"/>
      <c r="S354" s="76"/>
      <c r="T354" s="76"/>
      <c r="U354" s="76"/>
      <c r="V354" s="76"/>
      <c r="W354" s="76"/>
      <c r="X354" s="76"/>
      <c r="Y354" s="76"/>
      <c r="Z354" s="76"/>
    </row>
    <row r="355" spans="6:26">
      <c r="F355" s="146"/>
      <c r="G355" s="147"/>
      <c r="H355" s="147"/>
      <c r="I355" s="147"/>
      <c r="J355" s="561" t="s">
        <v>1937</v>
      </c>
      <c r="K355" s="147"/>
      <c r="L355" s="149">
        <v>64</v>
      </c>
      <c r="M355" s="150"/>
      <c r="N355" s="151"/>
      <c r="O355" s="150"/>
      <c r="P355" s="152"/>
      <c r="Q355" s="76"/>
      <c r="R355" s="76"/>
      <c r="S355" s="76"/>
      <c r="T355" s="76"/>
      <c r="U355" s="76"/>
      <c r="V355" s="76"/>
      <c r="W355" s="76"/>
      <c r="X355" s="76"/>
      <c r="Y355" s="76"/>
      <c r="Z355" s="76"/>
    </row>
    <row r="356" spans="6:26" ht="24">
      <c r="F356" s="550">
        <v>11</v>
      </c>
      <c r="G356" s="551" t="s">
        <v>162</v>
      </c>
      <c r="H356" s="552" t="s">
        <v>442</v>
      </c>
      <c r="I356" s="552"/>
      <c r="J356" s="553" t="s">
        <v>443</v>
      </c>
      <c r="K356" s="551" t="s">
        <v>49</v>
      </c>
      <c r="L356" s="554">
        <v>18</v>
      </c>
      <c r="M356" s="555">
        <v>0</v>
      </c>
      <c r="N356" s="554">
        <v>4</v>
      </c>
      <c r="O356" s="555"/>
      <c r="P356" s="556">
        <f>N356*O356</f>
        <v>0</v>
      </c>
      <c r="Q356" s="76"/>
      <c r="R356" s="76"/>
      <c r="S356" s="76"/>
      <c r="T356" s="76"/>
      <c r="U356" s="76"/>
      <c r="V356" s="76"/>
      <c r="W356" s="76"/>
      <c r="X356" s="76"/>
      <c r="Y356" s="76"/>
      <c r="Z356" s="76"/>
    </row>
    <row r="357" spans="6:26">
      <c r="F357" s="146"/>
      <c r="G357" s="147"/>
      <c r="H357" s="147"/>
      <c r="I357" s="147"/>
      <c r="J357" s="561" t="s">
        <v>1664</v>
      </c>
      <c r="K357" s="147"/>
      <c r="L357" s="149">
        <v>18</v>
      </c>
      <c r="M357" s="150"/>
      <c r="N357" s="151"/>
      <c r="O357" s="150"/>
      <c r="P357" s="152"/>
      <c r="Q357" s="76"/>
      <c r="R357" s="76"/>
      <c r="S357" s="76"/>
      <c r="T357" s="76"/>
      <c r="U357" s="76"/>
      <c r="V357" s="76"/>
      <c r="W357" s="76"/>
      <c r="X357" s="76"/>
      <c r="Y357" s="76"/>
      <c r="Z357" s="76"/>
    </row>
    <row r="358" spans="6:26" ht="24">
      <c r="F358" s="550">
        <v>12</v>
      </c>
      <c r="G358" s="551" t="s">
        <v>162</v>
      </c>
      <c r="H358" s="552" t="s">
        <v>444</v>
      </c>
      <c r="I358" s="552"/>
      <c r="J358" s="553" t="s">
        <v>445</v>
      </c>
      <c r="K358" s="551" t="s">
        <v>49</v>
      </c>
      <c r="L358" s="554">
        <v>32</v>
      </c>
      <c r="M358" s="555">
        <v>0</v>
      </c>
      <c r="N358" s="554">
        <v>16</v>
      </c>
      <c r="O358" s="555"/>
      <c r="P358" s="556">
        <f>N358*O358</f>
        <v>0</v>
      </c>
      <c r="Q358" s="76"/>
      <c r="R358" s="76"/>
      <c r="S358" s="76"/>
      <c r="T358" s="76"/>
      <c r="U358" s="76"/>
      <c r="V358" s="76"/>
      <c r="W358" s="76"/>
      <c r="X358" s="76"/>
      <c r="Y358" s="76"/>
      <c r="Z358" s="76"/>
    </row>
    <row r="359" spans="6:26">
      <c r="F359" s="146"/>
      <c r="G359" s="147"/>
      <c r="H359" s="147"/>
      <c r="I359" s="147"/>
      <c r="J359" s="561" t="s">
        <v>1714</v>
      </c>
      <c r="K359" s="147"/>
      <c r="L359" s="149">
        <v>32</v>
      </c>
      <c r="M359" s="150"/>
      <c r="N359" s="151"/>
      <c r="O359" s="150"/>
      <c r="P359" s="152"/>
      <c r="Q359" s="76"/>
      <c r="R359" s="76"/>
      <c r="S359" s="76"/>
      <c r="T359" s="76"/>
      <c r="U359" s="76"/>
      <c r="V359" s="76"/>
      <c r="W359" s="76"/>
      <c r="X359" s="76"/>
      <c r="Y359" s="76"/>
      <c r="Z359" s="76"/>
    </row>
    <row r="360" spans="6:26">
      <c r="F360" s="550">
        <v>14</v>
      </c>
      <c r="G360" s="551" t="s">
        <v>162</v>
      </c>
      <c r="H360" s="552" t="s">
        <v>76</v>
      </c>
      <c r="I360" s="552"/>
      <c r="J360" s="553" t="s">
        <v>449</v>
      </c>
      <c r="K360" s="551" t="s">
        <v>49</v>
      </c>
      <c r="L360" s="554">
        <v>87</v>
      </c>
      <c r="M360" s="555">
        <v>0</v>
      </c>
      <c r="N360" s="554">
        <v>82</v>
      </c>
      <c r="O360" s="555"/>
      <c r="P360" s="556">
        <f>N360*O360</f>
        <v>0</v>
      </c>
      <c r="Q360" s="76"/>
      <c r="R360" s="76"/>
      <c r="S360" s="76"/>
      <c r="T360" s="76"/>
      <c r="U360" s="76"/>
      <c r="V360" s="76"/>
      <c r="W360" s="76"/>
      <c r="X360" s="76"/>
      <c r="Y360" s="76"/>
      <c r="Z360" s="76"/>
    </row>
    <row r="361" spans="6:26">
      <c r="F361" s="146"/>
      <c r="G361" s="147"/>
      <c r="H361" s="147"/>
      <c r="I361" s="147"/>
      <c r="J361" s="561" t="s">
        <v>1938</v>
      </c>
      <c r="K361" s="147"/>
      <c r="L361" s="149">
        <v>64</v>
      </c>
      <c r="M361" s="150"/>
      <c r="N361" s="151"/>
      <c r="O361" s="150"/>
      <c r="P361" s="152"/>
      <c r="Q361" s="76"/>
      <c r="R361" s="76"/>
      <c r="S361" s="76"/>
      <c r="T361" s="76"/>
      <c r="U361" s="76"/>
      <c r="V361" s="76"/>
      <c r="W361" s="76"/>
      <c r="X361" s="76"/>
      <c r="Y361" s="76"/>
      <c r="Z361" s="76"/>
    </row>
    <row r="362" spans="6:26">
      <c r="F362" s="146"/>
      <c r="G362" s="147"/>
      <c r="H362" s="147"/>
      <c r="I362" s="147"/>
      <c r="J362" s="561" t="s">
        <v>1939</v>
      </c>
      <c r="K362" s="147"/>
      <c r="L362" s="149"/>
      <c r="M362" s="150"/>
      <c r="N362" s="151"/>
      <c r="O362" s="150"/>
      <c r="P362" s="152"/>
      <c r="Q362" s="76"/>
      <c r="R362" s="76"/>
      <c r="S362" s="76"/>
      <c r="T362" s="76"/>
      <c r="U362" s="76"/>
      <c r="V362" s="76"/>
      <c r="W362" s="76"/>
      <c r="X362" s="76"/>
      <c r="Y362" s="76"/>
      <c r="Z362" s="76"/>
    </row>
    <row r="363" spans="6:26">
      <c r="F363" s="146"/>
      <c r="G363" s="147"/>
      <c r="H363" s="147"/>
      <c r="I363" s="147"/>
      <c r="J363" s="561" t="s">
        <v>1940</v>
      </c>
      <c r="K363" s="147"/>
      <c r="L363" s="149">
        <v>18</v>
      </c>
      <c r="M363" s="150"/>
      <c r="N363" s="151"/>
      <c r="O363" s="150"/>
      <c r="P363" s="152"/>
      <c r="Q363" s="76"/>
      <c r="R363" s="76"/>
      <c r="S363" s="76"/>
      <c r="T363" s="76"/>
      <c r="U363" s="76"/>
      <c r="V363" s="76"/>
      <c r="W363" s="76"/>
      <c r="X363" s="76"/>
      <c r="Y363" s="76"/>
      <c r="Z363" s="76"/>
    </row>
    <row r="364" spans="6:26">
      <c r="F364" s="550">
        <v>17</v>
      </c>
      <c r="G364" s="551" t="s">
        <v>162</v>
      </c>
      <c r="H364" s="552" t="s">
        <v>78</v>
      </c>
      <c r="I364" s="552"/>
      <c r="J364" s="553" t="s">
        <v>453</v>
      </c>
      <c r="K364" s="551" t="s">
        <v>65</v>
      </c>
      <c r="L364" s="554">
        <v>3.19</v>
      </c>
      <c r="M364" s="555">
        <v>0</v>
      </c>
      <c r="N364" s="554">
        <f>L364*(1+M364/100)*0.1899</f>
        <v>0.60578100000000001</v>
      </c>
      <c r="O364" s="555"/>
      <c r="P364" s="556">
        <f>N364*O364</f>
        <v>0</v>
      </c>
      <c r="Q364" s="76"/>
      <c r="R364" s="76"/>
      <c r="S364" s="76"/>
      <c r="T364" s="76"/>
      <c r="U364" s="76"/>
      <c r="V364" s="76"/>
      <c r="W364" s="76"/>
      <c r="X364" s="76"/>
      <c r="Y364" s="76"/>
      <c r="Z364" s="76"/>
    </row>
    <row r="365" spans="6:26">
      <c r="F365" s="137"/>
      <c r="G365" s="138"/>
      <c r="H365" s="138"/>
      <c r="I365" s="138"/>
      <c r="J365" s="560"/>
      <c r="K365" s="138"/>
      <c r="L365" s="140"/>
      <c r="M365" s="141"/>
      <c r="N365" s="140"/>
      <c r="O365" s="141"/>
      <c r="P365" s="142"/>
      <c r="Q365" s="76"/>
      <c r="R365" s="76"/>
      <c r="S365" s="76"/>
      <c r="T365" s="76"/>
      <c r="U365" s="76"/>
      <c r="V365" s="76"/>
      <c r="W365" s="76"/>
      <c r="X365" s="76"/>
      <c r="Y365" s="76"/>
      <c r="Z365" s="76"/>
    </row>
    <row r="366" spans="6:26">
      <c r="F366" s="119"/>
      <c r="G366" s="104"/>
      <c r="H366" s="120"/>
      <c r="I366" s="120"/>
      <c r="J366" s="549" t="s">
        <v>454</v>
      </c>
      <c r="K366" s="104"/>
      <c r="L366" s="121"/>
      <c r="M366" s="122"/>
      <c r="N366" s="121"/>
      <c r="O366" s="122"/>
      <c r="P366" s="87">
        <f>SUBTOTAL(9,P367:P377)</f>
        <v>0</v>
      </c>
      <c r="Q366" s="76"/>
      <c r="R366" s="76"/>
      <c r="S366" s="76"/>
      <c r="T366" s="76"/>
      <c r="U366" s="76"/>
      <c r="V366" s="76"/>
      <c r="W366" s="76"/>
      <c r="X366" s="76"/>
      <c r="Y366" s="76"/>
      <c r="Z366" s="76"/>
    </row>
    <row r="367" spans="6:26">
      <c r="F367" s="550">
        <v>13</v>
      </c>
      <c r="G367" s="551" t="s">
        <v>176</v>
      </c>
      <c r="H367" s="552" t="s">
        <v>482</v>
      </c>
      <c r="I367" s="552"/>
      <c r="J367" s="553" t="s">
        <v>483</v>
      </c>
      <c r="K367" s="551" t="s">
        <v>46</v>
      </c>
      <c r="L367" s="554">
        <v>9</v>
      </c>
      <c r="M367" s="555">
        <v>0</v>
      </c>
      <c r="N367" s="554">
        <f t="shared" ref="N367:N370" si="39">L367*(1+M367/100)</f>
        <v>9</v>
      </c>
      <c r="O367" s="555"/>
      <c r="P367" s="556">
        <f t="shared" ref="P367:P371" si="40">N367*O367</f>
        <v>0</v>
      </c>
      <c r="Q367" s="76"/>
      <c r="R367" s="76"/>
      <c r="S367" s="76"/>
      <c r="T367" s="76"/>
      <c r="U367" s="76"/>
      <c r="V367" s="76"/>
      <c r="W367" s="76"/>
      <c r="X367" s="76"/>
      <c r="Y367" s="76"/>
      <c r="Z367" s="76"/>
    </row>
    <row r="368" spans="6:26">
      <c r="F368" s="550">
        <v>14</v>
      </c>
      <c r="G368" s="551" t="s">
        <v>176</v>
      </c>
      <c r="H368" s="552" t="s">
        <v>484</v>
      </c>
      <c r="I368" s="552"/>
      <c r="J368" s="553" t="s">
        <v>485</v>
      </c>
      <c r="K368" s="551" t="s">
        <v>46</v>
      </c>
      <c r="L368" s="554">
        <v>4</v>
      </c>
      <c r="M368" s="555">
        <v>0</v>
      </c>
      <c r="N368" s="554">
        <f t="shared" si="39"/>
        <v>4</v>
      </c>
      <c r="O368" s="555"/>
      <c r="P368" s="556">
        <f t="shared" si="40"/>
        <v>0</v>
      </c>
      <c r="Q368" s="76"/>
      <c r="R368" s="76"/>
      <c r="S368" s="76"/>
      <c r="T368" s="76"/>
      <c r="U368" s="76"/>
      <c r="V368" s="76"/>
      <c r="W368" s="76"/>
      <c r="X368" s="76"/>
      <c r="Y368" s="76"/>
      <c r="Z368" s="76"/>
    </row>
    <row r="369" spans="6:26">
      <c r="F369" s="550">
        <v>15</v>
      </c>
      <c r="G369" s="551" t="s">
        <v>162</v>
      </c>
      <c r="H369" s="552" t="s">
        <v>83</v>
      </c>
      <c r="I369" s="552"/>
      <c r="J369" s="553" t="s">
        <v>486</v>
      </c>
      <c r="K369" s="551" t="s">
        <v>46</v>
      </c>
      <c r="L369" s="554">
        <v>1</v>
      </c>
      <c r="M369" s="555">
        <v>0</v>
      </c>
      <c r="N369" s="554">
        <f t="shared" si="39"/>
        <v>1</v>
      </c>
      <c r="O369" s="555"/>
      <c r="P369" s="556">
        <f t="shared" si="40"/>
        <v>0</v>
      </c>
      <c r="Q369" s="76"/>
      <c r="R369" s="76"/>
      <c r="S369" s="76"/>
      <c r="T369" s="76"/>
      <c r="U369" s="76"/>
      <c r="V369" s="76"/>
      <c r="W369" s="76"/>
      <c r="X369" s="76"/>
      <c r="Y369" s="76"/>
      <c r="Z369" s="76"/>
    </row>
    <row r="370" spans="6:26">
      <c r="F370" s="550">
        <v>16</v>
      </c>
      <c r="G370" s="551" t="s">
        <v>176</v>
      </c>
      <c r="H370" s="552" t="s">
        <v>487</v>
      </c>
      <c r="I370" s="552"/>
      <c r="J370" s="553" t="s">
        <v>488</v>
      </c>
      <c r="K370" s="551" t="s">
        <v>46</v>
      </c>
      <c r="L370" s="554">
        <v>1</v>
      </c>
      <c r="M370" s="555">
        <v>0</v>
      </c>
      <c r="N370" s="554">
        <f t="shared" si="39"/>
        <v>1</v>
      </c>
      <c r="O370" s="555"/>
      <c r="P370" s="556">
        <f t="shared" si="40"/>
        <v>0</v>
      </c>
      <c r="Q370" s="76"/>
      <c r="R370" s="76"/>
      <c r="S370" s="76"/>
      <c r="T370" s="76"/>
      <c r="U370" s="76"/>
      <c r="V370" s="76"/>
      <c r="W370" s="76"/>
      <c r="X370" s="76"/>
      <c r="Y370" s="76"/>
      <c r="Z370" s="76"/>
    </row>
    <row r="371" spans="6:26">
      <c r="F371" s="550">
        <v>19</v>
      </c>
      <c r="G371" s="551" t="s">
        <v>162</v>
      </c>
      <c r="H371" s="552" t="s">
        <v>85</v>
      </c>
      <c r="I371" s="552"/>
      <c r="J371" s="553" t="s">
        <v>492</v>
      </c>
      <c r="K371" s="551" t="s">
        <v>46</v>
      </c>
      <c r="L371" s="554">
        <v>8</v>
      </c>
      <c r="M371" s="555">
        <v>0</v>
      </c>
      <c r="N371" s="554">
        <v>2</v>
      </c>
      <c r="O371" s="555"/>
      <c r="P371" s="556">
        <f t="shared" si="40"/>
        <v>0</v>
      </c>
      <c r="Q371" s="76"/>
      <c r="R371" s="76"/>
      <c r="S371" s="76"/>
      <c r="T371" s="76"/>
      <c r="U371" s="76"/>
      <c r="V371" s="76"/>
      <c r="W371" s="76"/>
      <c r="X371" s="76"/>
      <c r="Y371" s="76"/>
      <c r="Z371" s="76"/>
    </row>
    <row r="372" spans="6:26">
      <c r="F372" s="146"/>
      <c r="G372" s="147"/>
      <c r="H372" s="147"/>
      <c r="I372" s="147"/>
      <c r="J372" s="561" t="s">
        <v>706</v>
      </c>
      <c r="K372" s="147"/>
      <c r="L372" s="149">
        <v>3</v>
      </c>
      <c r="M372" s="150"/>
      <c r="N372" s="151"/>
      <c r="O372" s="150"/>
      <c r="P372" s="152"/>
      <c r="Q372" s="76"/>
      <c r="R372" s="76"/>
      <c r="S372" s="76"/>
      <c r="T372" s="76"/>
      <c r="U372" s="76"/>
      <c r="V372" s="76"/>
      <c r="W372" s="76"/>
      <c r="X372" s="76"/>
      <c r="Y372" s="76"/>
      <c r="Z372" s="76"/>
    </row>
    <row r="373" spans="6:26">
      <c r="F373" s="146"/>
      <c r="G373" s="147"/>
      <c r="H373" s="147"/>
      <c r="I373" s="147"/>
      <c r="J373" s="561" t="s">
        <v>511</v>
      </c>
      <c r="K373" s="147"/>
      <c r="L373" s="149">
        <v>2</v>
      </c>
      <c r="M373" s="150"/>
      <c r="N373" s="151"/>
      <c r="O373" s="150"/>
      <c r="P373" s="152"/>
      <c r="Q373" s="76"/>
      <c r="R373" s="76"/>
      <c r="S373" s="76"/>
      <c r="T373" s="76"/>
      <c r="U373" s="76"/>
      <c r="V373" s="76"/>
      <c r="W373" s="76"/>
      <c r="X373" s="76"/>
      <c r="Y373" s="76"/>
      <c r="Z373" s="76"/>
    </row>
    <row r="374" spans="6:26">
      <c r="F374" s="550">
        <v>20</v>
      </c>
      <c r="G374" s="551" t="s">
        <v>176</v>
      </c>
      <c r="H374" s="552" t="s">
        <v>497</v>
      </c>
      <c r="I374" s="552"/>
      <c r="J374" s="553" t="s">
        <v>498</v>
      </c>
      <c r="K374" s="551" t="s">
        <v>46</v>
      </c>
      <c r="L374" s="554">
        <v>1</v>
      </c>
      <c r="M374" s="555">
        <v>0</v>
      </c>
      <c r="N374" s="554">
        <f t="shared" ref="N374" si="41">L374*(1+M374/100)</f>
        <v>1</v>
      </c>
      <c r="O374" s="555"/>
      <c r="P374" s="556">
        <f t="shared" ref="P374" si="42">N374*O374</f>
        <v>0</v>
      </c>
      <c r="Q374" s="76"/>
      <c r="R374" s="76"/>
      <c r="S374" s="76"/>
      <c r="T374" s="76"/>
      <c r="U374" s="76"/>
      <c r="V374" s="76"/>
      <c r="W374" s="76"/>
      <c r="X374" s="76"/>
      <c r="Y374" s="76"/>
      <c r="Z374" s="76"/>
    </row>
    <row r="375" spans="6:26">
      <c r="F375" s="550">
        <v>47</v>
      </c>
      <c r="G375" s="551" t="s">
        <v>162</v>
      </c>
      <c r="H375" s="552" t="s">
        <v>549</v>
      </c>
      <c r="I375" s="552"/>
      <c r="J375" s="553" t="s">
        <v>550</v>
      </c>
      <c r="K375" s="551" t="s">
        <v>46</v>
      </c>
      <c r="L375" s="554">
        <v>11</v>
      </c>
      <c r="M375" s="555">
        <v>0</v>
      </c>
      <c r="N375" s="554">
        <f>L375*(1+M375/100)</f>
        <v>11</v>
      </c>
      <c r="O375" s="555"/>
      <c r="P375" s="556">
        <f>N375*O375</f>
        <v>0</v>
      </c>
      <c r="Q375" s="76"/>
      <c r="R375" s="76"/>
      <c r="S375" s="76"/>
      <c r="T375" s="76"/>
      <c r="U375" s="76"/>
      <c r="V375" s="76"/>
      <c r="W375" s="76"/>
      <c r="X375" s="76"/>
      <c r="Y375" s="76"/>
      <c r="Z375" s="76"/>
    </row>
    <row r="376" spans="6:26" ht="24">
      <c r="F376" s="550">
        <v>48</v>
      </c>
      <c r="G376" s="551" t="s">
        <v>176</v>
      </c>
      <c r="H376" s="552" t="s">
        <v>551</v>
      </c>
      <c r="I376" s="552"/>
      <c r="J376" s="553" t="s">
        <v>552</v>
      </c>
      <c r="K376" s="551" t="s">
        <v>46</v>
      </c>
      <c r="L376" s="554">
        <v>11</v>
      </c>
      <c r="M376" s="555">
        <v>0</v>
      </c>
      <c r="N376" s="554">
        <f>L376*(1+M376/100)</f>
        <v>11</v>
      </c>
      <c r="O376" s="555"/>
      <c r="P376" s="556">
        <f>N376*O376</f>
        <v>0</v>
      </c>
      <c r="Q376" s="76"/>
      <c r="R376" s="76"/>
      <c r="S376" s="76"/>
      <c r="T376" s="76"/>
      <c r="U376" s="76"/>
      <c r="V376" s="76"/>
      <c r="W376" s="76"/>
      <c r="X376" s="76"/>
      <c r="Y376" s="76"/>
      <c r="Z376" s="76"/>
    </row>
    <row r="377" spans="6:26">
      <c r="F377" s="137"/>
      <c r="G377" s="138"/>
      <c r="H377" s="138"/>
      <c r="I377" s="138"/>
      <c r="J377" s="560"/>
      <c r="K377" s="138"/>
      <c r="L377" s="140"/>
      <c r="M377" s="141"/>
      <c r="N377" s="140"/>
      <c r="O377" s="141"/>
      <c r="P377" s="142"/>
      <c r="Q377" s="76"/>
      <c r="R377" s="76"/>
      <c r="S377" s="76"/>
      <c r="T377" s="76"/>
      <c r="U377" s="76"/>
      <c r="V377" s="76"/>
      <c r="W377" s="76"/>
      <c r="X377" s="76"/>
      <c r="Y377" s="76"/>
      <c r="Z377" s="76"/>
    </row>
    <row r="378" spans="6:26">
      <c r="F378" s="119"/>
      <c r="G378" s="104"/>
      <c r="H378" s="120"/>
      <c r="I378" s="120"/>
      <c r="J378" s="549" t="s">
        <v>556</v>
      </c>
      <c r="K378" s="104"/>
      <c r="L378" s="121"/>
      <c r="M378" s="122"/>
      <c r="N378" s="121"/>
      <c r="O378" s="122"/>
      <c r="P378" s="87">
        <f>SUBTOTAL(9,P379:P385)</f>
        <v>0</v>
      </c>
      <c r="Q378" s="76"/>
      <c r="R378" s="76"/>
      <c r="S378" s="76"/>
      <c r="T378" s="76"/>
      <c r="U378" s="76"/>
      <c r="V378" s="76"/>
      <c r="W378" s="76"/>
      <c r="X378" s="76"/>
      <c r="Y378" s="76"/>
      <c r="Z378" s="76"/>
    </row>
    <row r="379" spans="6:26">
      <c r="F379" s="550">
        <v>1</v>
      </c>
      <c r="G379" s="551" t="s">
        <v>162</v>
      </c>
      <c r="H379" s="552" t="s">
        <v>557</v>
      </c>
      <c r="I379" s="552"/>
      <c r="J379" s="553" t="s">
        <v>558</v>
      </c>
      <c r="K379" s="551" t="s">
        <v>45</v>
      </c>
      <c r="L379" s="554">
        <v>409</v>
      </c>
      <c r="M379" s="555">
        <v>0</v>
      </c>
      <c r="N379" s="554">
        <f t="shared" ref="N379:N384" si="43">L379*(1+M379/100)</f>
        <v>409</v>
      </c>
      <c r="O379" s="555"/>
      <c r="P379" s="556">
        <f t="shared" ref="P379:P384" si="44">N379*O379</f>
        <v>0</v>
      </c>
      <c r="Q379" s="76"/>
      <c r="R379" s="76"/>
      <c r="S379" s="76"/>
      <c r="T379" s="76"/>
      <c r="U379" s="76"/>
      <c r="V379" s="76"/>
      <c r="W379" s="76"/>
      <c r="X379" s="76"/>
      <c r="Y379" s="76"/>
      <c r="Z379" s="76"/>
    </row>
    <row r="380" spans="6:26" ht="24">
      <c r="F380" s="550">
        <v>2</v>
      </c>
      <c r="G380" s="551" t="s">
        <v>162</v>
      </c>
      <c r="H380" s="552" t="s">
        <v>98</v>
      </c>
      <c r="I380" s="552"/>
      <c r="J380" s="553" t="s">
        <v>559</v>
      </c>
      <c r="K380" s="551" t="s">
        <v>46</v>
      </c>
      <c r="L380" s="554">
        <v>2</v>
      </c>
      <c r="M380" s="555">
        <v>0</v>
      </c>
      <c r="N380" s="554">
        <f t="shared" si="43"/>
        <v>2</v>
      </c>
      <c r="O380" s="555"/>
      <c r="P380" s="556">
        <f t="shared" si="44"/>
        <v>0</v>
      </c>
      <c r="Q380" s="76"/>
      <c r="R380" s="76"/>
      <c r="S380" s="76"/>
      <c r="T380" s="76"/>
      <c r="U380" s="76"/>
      <c r="V380" s="76"/>
      <c r="W380" s="76"/>
      <c r="X380" s="76"/>
      <c r="Y380" s="76"/>
      <c r="Z380" s="76"/>
    </row>
    <row r="381" spans="6:26">
      <c r="F381" s="550">
        <v>3</v>
      </c>
      <c r="G381" s="551" t="s">
        <v>176</v>
      </c>
      <c r="H381" s="552" t="s">
        <v>560</v>
      </c>
      <c r="I381" s="552"/>
      <c r="J381" s="553" t="s">
        <v>561</v>
      </c>
      <c r="K381" s="551" t="s">
        <v>46</v>
      </c>
      <c r="L381" s="554">
        <v>2</v>
      </c>
      <c r="M381" s="555">
        <v>0</v>
      </c>
      <c r="N381" s="554">
        <f t="shared" si="43"/>
        <v>2</v>
      </c>
      <c r="O381" s="555"/>
      <c r="P381" s="556">
        <f t="shared" si="44"/>
        <v>0</v>
      </c>
      <c r="Q381" s="76"/>
      <c r="R381" s="76"/>
      <c r="S381" s="76"/>
      <c r="T381" s="76"/>
      <c r="U381" s="76"/>
      <c r="V381" s="76"/>
      <c r="W381" s="76"/>
      <c r="X381" s="76"/>
      <c r="Y381" s="76"/>
      <c r="Z381" s="76"/>
    </row>
    <row r="382" spans="6:26" ht="24">
      <c r="F382" s="550">
        <v>4</v>
      </c>
      <c r="G382" s="551" t="s">
        <v>162</v>
      </c>
      <c r="H382" s="552" t="s">
        <v>94</v>
      </c>
      <c r="I382" s="552"/>
      <c r="J382" s="553" t="s">
        <v>562</v>
      </c>
      <c r="K382" s="551" t="s">
        <v>46</v>
      </c>
      <c r="L382" s="554">
        <v>2</v>
      </c>
      <c r="M382" s="555">
        <v>0</v>
      </c>
      <c r="N382" s="554">
        <f t="shared" si="43"/>
        <v>2</v>
      </c>
      <c r="O382" s="555"/>
      <c r="P382" s="556">
        <f t="shared" si="44"/>
        <v>0</v>
      </c>
      <c r="Q382" s="76"/>
      <c r="R382" s="76"/>
      <c r="S382" s="76"/>
      <c r="T382" s="76"/>
      <c r="U382" s="76"/>
      <c r="V382" s="76"/>
      <c r="W382" s="76"/>
      <c r="X382" s="76"/>
      <c r="Y382" s="76"/>
      <c r="Z382" s="76"/>
    </row>
    <row r="383" spans="6:26">
      <c r="F383" s="550">
        <v>5</v>
      </c>
      <c r="G383" s="551" t="s">
        <v>176</v>
      </c>
      <c r="H383" s="552" t="s">
        <v>563</v>
      </c>
      <c r="I383" s="552"/>
      <c r="J383" s="553" t="s">
        <v>564</v>
      </c>
      <c r="K383" s="551" t="s">
        <v>46</v>
      </c>
      <c r="L383" s="554">
        <v>2</v>
      </c>
      <c r="M383" s="555">
        <v>0</v>
      </c>
      <c r="N383" s="554">
        <f t="shared" si="43"/>
        <v>2</v>
      </c>
      <c r="O383" s="555"/>
      <c r="P383" s="556">
        <f t="shared" si="44"/>
        <v>0</v>
      </c>
      <c r="Q383" s="76"/>
      <c r="R383" s="76"/>
      <c r="S383" s="76"/>
      <c r="T383" s="76"/>
      <c r="U383" s="76"/>
      <c r="V383" s="76"/>
      <c r="W383" s="76"/>
      <c r="X383" s="76"/>
      <c r="Y383" s="76"/>
      <c r="Z383" s="76"/>
    </row>
    <row r="384" spans="6:26">
      <c r="F384" s="550">
        <v>6</v>
      </c>
      <c r="G384" s="551" t="s">
        <v>162</v>
      </c>
      <c r="H384" s="552" t="s">
        <v>91</v>
      </c>
      <c r="I384" s="552"/>
      <c r="J384" s="553" t="s">
        <v>565</v>
      </c>
      <c r="K384" s="551" t="s">
        <v>65</v>
      </c>
      <c r="L384" s="554">
        <v>2.2599999999999998</v>
      </c>
      <c r="M384" s="555">
        <v>0</v>
      </c>
      <c r="N384" s="554">
        <f t="shared" si="43"/>
        <v>2.2599999999999998</v>
      </c>
      <c r="O384" s="555"/>
      <c r="P384" s="556">
        <f t="shared" si="44"/>
        <v>0</v>
      </c>
      <c r="Q384" s="76"/>
      <c r="R384" s="76"/>
      <c r="S384" s="76"/>
      <c r="T384" s="76"/>
      <c r="U384" s="76"/>
      <c r="V384" s="76"/>
      <c r="W384" s="76"/>
      <c r="X384" s="76"/>
      <c r="Y384" s="76"/>
      <c r="Z384" s="76"/>
    </row>
    <row r="385" spans="6:26">
      <c r="F385" s="137"/>
      <c r="G385" s="138"/>
      <c r="H385" s="138"/>
      <c r="I385" s="138"/>
      <c r="J385" s="560"/>
      <c r="K385" s="138"/>
      <c r="L385" s="140"/>
      <c r="M385" s="141"/>
      <c r="N385" s="140"/>
      <c r="O385" s="141"/>
      <c r="P385" s="142"/>
      <c r="Q385" s="76"/>
      <c r="R385" s="76"/>
      <c r="S385" s="76"/>
      <c r="T385" s="76"/>
      <c r="U385" s="76"/>
      <c r="V385" s="76"/>
      <c r="W385" s="76"/>
      <c r="X385" s="76"/>
      <c r="Y385" s="76"/>
      <c r="Z385" s="76"/>
    </row>
    <row r="386" spans="6:26">
      <c r="F386" s="119"/>
      <c r="G386" s="104"/>
      <c r="H386" s="120"/>
      <c r="I386" s="120"/>
      <c r="J386" s="549" t="s">
        <v>575</v>
      </c>
      <c r="K386" s="104"/>
      <c r="L386" s="121"/>
      <c r="M386" s="122"/>
      <c r="N386" s="121"/>
      <c r="O386" s="122"/>
      <c r="P386" s="87">
        <f>SUBTOTAL(9,P387:P394)</f>
        <v>0</v>
      </c>
      <c r="Q386" s="76"/>
      <c r="R386" s="76"/>
      <c r="S386" s="76"/>
      <c r="T386" s="76"/>
      <c r="U386" s="76"/>
      <c r="V386" s="76"/>
      <c r="W386" s="76"/>
      <c r="X386" s="76"/>
      <c r="Y386" s="76"/>
      <c r="Z386" s="76"/>
    </row>
    <row r="387" spans="6:26" ht="24">
      <c r="F387" s="550">
        <v>1</v>
      </c>
      <c r="G387" s="551" t="s">
        <v>162</v>
      </c>
      <c r="H387" s="552" t="s">
        <v>576</v>
      </c>
      <c r="I387" s="552"/>
      <c r="J387" s="553" t="s">
        <v>577</v>
      </c>
      <c r="K387" s="551" t="s">
        <v>45</v>
      </c>
      <c r="L387" s="554">
        <v>8.2819237147595359</v>
      </c>
      <c r="M387" s="555">
        <v>0</v>
      </c>
      <c r="N387" s="554">
        <f>L387*(1+M387/100)/2</f>
        <v>4.140961857379768</v>
      </c>
      <c r="O387" s="555"/>
      <c r="P387" s="556">
        <f>N387*O387</f>
        <v>0</v>
      </c>
      <c r="Q387" s="76"/>
      <c r="R387" s="76"/>
      <c r="S387" s="76"/>
      <c r="T387" s="76"/>
      <c r="U387" s="76"/>
      <c r="V387" s="76"/>
      <c r="W387" s="76"/>
      <c r="X387" s="76"/>
      <c r="Y387" s="76"/>
      <c r="Z387" s="76"/>
    </row>
    <row r="388" spans="6:26">
      <c r="F388" s="146"/>
      <c r="G388" s="147"/>
      <c r="H388" s="147"/>
      <c r="I388" s="147"/>
      <c r="J388" s="561" t="s">
        <v>578</v>
      </c>
      <c r="K388" s="147"/>
      <c r="L388" s="149">
        <v>6.2222222222222223</v>
      </c>
      <c r="M388" s="150"/>
      <c r="N388" s="151"/>
      <c r="O388" s="150"/>
      <c r="P388" s="152"/>
      <c r="Q388" s="76"/>
      <c r="R388" s="76"/>
      <c r="S388" s="76"/>
      <c r="T388" s="76"/>
      <c r="U388" s="76"/>
      <c r="V388" s="76"/>
      <c r="W388" s="76"/>
      <c r="X388" s="76"/>
      <c r="Y388" s="76"/>
      <c r="Z388" s="76"/>
    </row>
    <row r="389" spans="6:26">
      <c r="F389" s="146"/>
      <c r="G389" s="147"/>
      <c r="H389" s="147"/>
      <c r="I389" s="147"/>
      <c r="J389" s="561" t="s">
        <v>579</v>
      </c>
      <c r="K389" s="147"/>
      <c r="L389" s="149">
        <v>2.0597014925373132</v>
      </c>
      <c r="M389" s="150"/>
      <c r="N389" s="151"/>
      <c r="O389" s="150"/>
      <c r="P389" s="152"/>
      <c r="Q389" s="76"/>
      <c r="R389" s="76"/>
      <c r="S389" s="76"/>
      <c r="T389" s="76"/>
      <c r="U389" s="76"/>
      <c r="V389" s="76"/>
      <c r="W389" s="76"/>
      <c r="X389" s="76"/>
      <c r="Y389" s="76"/>
      <c r="Z389" s="76"/>
    </row>
    <row r="390" spans="6:26" ht="24">
      <c r="F390" s="550">
        <v>2</v>
      </c>
      <c r="G390" s="551" t="s">
        <v>162</v>
      </c>
      <c r="H390" s="552" t="s">
        <v>580</v>
      </c>
      <c r="I390" s="552"/>
      <c r="J390" s="553" t="s">
        <v>581</v>
      </c>
      <c r="K390" s="551" t="s">
        <v>49</v>
      </c>
      <c r="L390" s="554">
        <v>85</v>
      </c>
      <c r="M390" s="555">
        <v>0</v>
      </c>
      <c r="N390" s="554">
        <v>82</v>
      </c>
      <c r="O390" s="555"/>
      <c r="P390" s="556">
        <f>N390*O390</f>
        <v>0</v>
      </c>
      <c r="Q390" s="76"/>
      <c r="R390" s="76"/>
      <c r="S390" s="76"/>
      <c r="T390" s="76"/>
      <c r="U390" s="76"/>
      <c r="V390" s="76"/>
      <c r="W390" s="76"/>
      <c r="X390" s="76"/>
      <c r="Y390" s="76"/>
      <c r="Z390" s="76"/>
    </row>
    <row r="391" spans="6:26">
      <c r="F391" s="146"/>
      <c r="G391" s="147"/>
      <c r="H391" s="147"/>
      <c r="I391" s="147"/>
      <c r="J391" s="561" t="s">
        <v>1941</v>
      </c>
      <c r="K391" s="147"/>
      <c r="L391" s="149">
        <v>64</v>
      </c>
      <c r="M391" s="150"/>
      <c r="N391" s="151"/>
      <c r="O391" s="150"/>
      <c r="P391" s="152"/>
      <c r="Q391" s="76"/>
      <c r="R391" s="76"/>
      <c r="S391" s="76"/>
      <c r="T391" s="76"/>
      <c r="U391" s="76"/>
      <c r="V391" s="76"/>
      <c r="W391" s="76"/>
      <c r="X391" s="76"/>
      <c r="Y391" s="76"/>
      <c r="Z391" s="76"/>
    </row>
    <row r="392" spans="6:26">
      <c r="F392" s="146"/>
      <c r="G392" s="147"/>
      <c r="H392" s="147"/>
      <c r="I392" s="147"/>
      <c r="J392" s="561" t="s">
        <v>1942</v>
      </c>
      <c r="K392" s="147"/>
      <c r="L392" s="149"/>
      <c r="M392" s="150"/>
      <c r="N392" s="151"/>
      <c r="O392" s="150"/>
      <c r="P392" s="152"/>
      <c r="Q392" s="76"/>
      <c r="R392" s="76"/>
      <c r="S392" s="76"/>
      <c r="T392" s="76"/>
      <c r="U392" s="76"/>
      <c r="V392" s="76"/>
      <c r="W392" s="76"/>
      <c r="X392" s="76"/>
      <c r="Y392" s="76"/>
      <c r="Z392" s="76"/>
    </row>
    <row r="393" spans="6:26">
      <c r="F393" s="146"/>
      <c r="G393" s="147"/>
      <c r="H393" s="147"/>
      <c r="I393" s="147"/>
      <c r="J393" s="561" t="s">
        <v>583</v>
      </c>
      <c r="K393" s="147"/>
      <c r="L393" s="149">
        <v>16</v>
      </c>
      <c r="M393" s="150"/>
      <c r="N393" s="151"/>
      <c r="O393" s="150"/>
      <c r="P393" s="152"/>
      <c r="Q393" s="76"/>
      <c r="R393" s="76"/>
      <c r="S393" s="76"/>
      <c r="T393" s="76"/>
      <c r="U393" s="76"/>
      <c r="V393" s="76"/>
      <c r="W393" s="76"/>
      <c r="X393" s="76"/>
      <c r="Y393" s="76"/>
      <c r="Z393" s="76"/>
    </row>
    <row r="394" spans="6:26">
      <c r="F394" s="137"/>
      <c r="G394" s="138"/>
      <c r="H394" s="138"/>
      <c r="I394" s="138"/>
      <c r="J394" s="560"/>
      <c r="K394" s="138"/>
      <c r="L394" s="140"/>
      <c r="M394" s="141"/>
      <c r="N394" s="140"/>
      <c r="O394" s="141"/>
      <c r="P394" s="142"/>
      <c r="Q394" s="76"/>
      <c r="R394" s="76"/>
      <c r="S394" s="76"/>
      <c r="T394" s="76"/>
      <c r="U394" s="76"/>
      <c r="V394" s="76"/>
      <c r="W394" s="76"/>
      <c r="X394" s="76"/>
      <c r="Y394" s="76"/>
      <c r="Z394" s="76"/>
    </row>
    <row r="395" spans="6:26">
      <c r="F395" s="119"/>
      <c r="G395" s="104"/>
      <c r="H395" s="120"/>
      <c r="I395" s="120"/>
      <c r="J395" s="549" t="s">
        <v>596</v>
      </c>
      <c r="K395" s="104"/>
      <c r="L395" s="121"/>
      <c r="M395" s="122"/>
      <c r="N395" s="121"/>
      <c r="O395" s="122"/>
      <c r="P395" s="87">
        <f>SUBTOTAL(9,P396:P397)</f>
        <v>0</v>
      </c>
      <c r="Q395" s="76"/>
      <c r="R395" s="76"/>
      <c r="S395" s="76"/>
      <c r="T395" s="76"/>
      <c r="U395" s="76"/>
      <c r="V395" s="76"/>
      <c r="W395" s="76"/>
      <c r="X395" s="76"/>
      <c r="Y395" s="76"/>
      <c r="Z395" s="76"/>
    </row>
    <row r="396" spans="6:26">
      <c r="F396" s="550">
        <v>1</v>
      </c>
      <c r="G396" s="551" t="s">
        <v>42</v>
      </c>
      <c r="H396" s="552" t="s">
        <v>597</v>
      </c>
      <c r="I396" s="552"/>
      <c r="J396" s="553" t="s">
        <v>598</v>
      </c>
      <c r="K396" s="551" t="s">
        <v>599</v>
      </c>
      <c r="L396" s="554">
        <v>5</v>
      </c>
      <c r="M396" s="555">
        <v>0</v>
      </c>
      <c r="N396" s="554">
        <v>2.5</v>
      </c>
      <c r="O396" s="555"/>
      <c r="P396" s="556">
        <f>N396*O396</f>
        <v>0</v>
      </c>
      <c r="Q396" s="76"/>
      <c r="R396" s="76"/>
      <c r="S396" s="76"/>
      <c r="T396" s="76"/>
      <c r="U396" s="76"/>
      <c r="V396" s="76"/>
      <c r="W396" s="76"/>
      <c r="X396" s="76"/>
      <c r="Y396" s="76"/>
      <c r="Z396" s="76"/>
    </row>
    <row r="397" spans="6:26">
      <c r="F397" s="137"/>
      <c r="G397" s="138"/>
      <c r="H397" s="138"/>
      <c r="I397" s="138"/>
      <c r="J397" s="560"/>
      <c r="K397" s="138"/>
      <c r="L397" s="140"/>
      <c r="M397" s="141"/>
      <c r="N397" s="140"/>
      <c r="O397" s="141"/>
      <c r="P397" s="142"/>
      <c r="Q397" s="76"/>
      <c r="R397" s="76"/>
      <c r="S397" s="76"/>
      <c r="T397" s="76"/>
      <c r="U397" s="76"/>
      <c r="V397" s="76"/>
      <c r="W397" s="76"/>
      <c r="X397" s="76"/>
      <c r="Y397" s="76"/>
      <c r="Z397" s="76"/>
    </row>
    <row r="398" spans="6:26">
      <c r="F398" s="119"/>
      <c r="G398" s="104"/>
      <c r="H398" s="120"/>
      <c r="I398" s="120"/>
      <c r="J398" s="549" t="s">
        <v>617</v>
      </c>
      <c r="K398" s="104"/>
      <c r="L398" s="121"/>
      <c r="M398" s="122"/>
      <c r="N398" s="121"/>
      <c r="O398" s="122"/>
      <c r="P398" s="87">
        <f>SUBTOTAL(9,P399:P401)</f>
        <v>0</v>
      </c>
      <c r="Q398" s="76"/>
      <c r="R398" s="76"/>
      <c r="S398" s="76"/>
      <c r="T398" s="76"/>
      <c r="U398" s="76"/>
      <c r="V398" s="76"/>
      <c r="W398" s="76"/>
      <c r="X398" s="76"/>
      <c r="Y398" s="76"/>
      <c r="Z398" s="76"/>
    </row>
    <row r="399" spans="6:26">
      <c r="F399" s="550">
        <v>3</v>
      </c>
      <c r="G399" s="551" t="s">
        <v>42</v>
      </c>
      <c r="H399" s="552" t="s">
        <v>623</v>
      </c>
      <c r="I399" s="552"/>
      <c r="J399" s="553" t="s">
        <v>624</v>
      </c>
      <c r="K399" s="551" t="s">
        <v>55</v>
      </c>
      <c r="L399" s="554">
        <v>16</v>
      </c>
      <c r="M399" s="555">
        <v>0</v>
      </c>
      <c r="N399" s="554">
        <v>8</v>
      </c>
      <c r="O399" s="555"/>
      <c r="P399" s="556">
        <f>N399*O399</f>
        <v>0</v>
      </c>
      <c r="Q399" s="76"/>
      <c r="R399" s="76"/>
      <c r="S399" s="76"/>
      <c r="T399" s="76"/>
      <c r="U399" s="76"/>
      <c r="V399" s="76"/>
      <c r="W399" s="76"/>
      <c r="X399" s="76"/>
      <c r="Y399" s="76"/>
      <c r="Z399" s="76"/>
    </row>
    <row r="400" spans="6:26">
      <c r="F400" s="550">
        <v>4</v>
      </c>
      <c r="G400" s="551" t="s">
        <v>42</v>
      </c>
      <c r="H400" s="552" t="s">
        <v>625</v>
      </c>
      <c r="I400" s="552"/>
      <c r="J400" s="553" t="s">
        <v>626</v>
      </c>
      <c r="K400" s="551" t="s">
        <v>55</v>
      </c>
      <c r="L400" s="554">
        <v>8</v>
      </c>
      <c r="M400" s="555">
        <v>0</v>
      </c>
      <c r="N400" s="554">
        <v>4</v>
      </c>
      <c r="O400" s="555"/>
      <c r="P400" s="556">
        <f>N400*O400</f>
        <v>0</v>
      </c>
      <c r="Q400" s="76"/>
      <c r="R400" s="76"/>
      <c r="S400" s="76"/>
      <c r="T400" s="76"/>
      <c r="U400" s="76"/>
      <c r="V400" s="76"/>
      <c r="W400" s="76"/>
      <c r="X400" s="76"/>
      <c r="Y400" s="76"/>
      <c r="Z400" s="76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F88"/>
  <sheetViews>
    <sheetView topLeftCell="F52" zoomScaleNormal="100" zoomScaleSheetLayoutView="100" workbookViewId="0">
      <selection activeCell="O55" sqref="O55:O85"/>
    </sheetView>
  </sheetViews>
  <sheetFormatPr defaultColWidth="9.140625" defaultRowHeight="12.75" outlineLevelRow="2"/>
  <cols>
    <col min="1" max="5" width="9.140625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9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9.140625" style="288" hidden="1" customWidth="1"/>
    <col min="18" max="18" width="5" style="286" hidden="1" customWidth="1"/>
    <col min="19" max="19" width="4.7109375" style="286" hidden="1" customWidth="1"/>
    <col min="20" max="20" width="3.425781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4.28515625" style="206" customWidth="1"/>
    <col min="28" max="31" width="9.140625" style="206"/>
    <col min="32" max="32" width="24.5703125" style="206" customWidth="1"/>
    <col min="33" max="16384" width="9.140625" style="206"/>
  </cols>
  <sheetData>
    <row r="1" spans="1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30" ht="15">
      <c r="F4" s="638" t="s">
        <v>1768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30" ht="21.6" customHeight="1">
      <c r="F6" s="638" t="s">
        <v>793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  <c r="AC6" s="399"/>
    </row>
    <row r="7" spans="1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30" s="236" customFormat="1" ht="18.75" customHeight="1">
      <c r="F9" s="237"/>
      <c r="G9" s="238"/>
      <c r="H9" s="239"/>
      <c r="I9" s="239"/>
      <c r="J9" s="239" t="s">
        <v>1668</v>
      </c>
      <c r="K9" s="238"/>
      <c r="L9" s="240"/>
      <c r="M9" s="241"/>
      <c r="N9" s="240"/>
      <c r="O9" s="241"/>
      <c r="P9" s="213">
        <f>SUBTOTAL(9,P10:P87)</f>
        <v>0</v>
      </c>
      <c r="Q9" s="242"/>
      <c r="R9" s="214">
        <f>SUBTOTAL(9,R10:R87)</f>
        <v>0</v>
      </c>
      <c r="S9" s="241"/>
      <c r="T9" s="214">
        <f>SUBTOTAL(9,T10:T87)</f>
        <v>0</v>
      </c>
      <c r="U9" s="243" t="s">
        <v>155</v>
      </c>
      <c r="V9" s="213">
        <f>SUBTOTAL(9,V10:V87)</f>
        <v>0</v>
      </c>
      <c r="W9" s="213">
        <f>SUBTOTAL(9,W10:W87)</f>
        <v>0</v>
      </c>
      <c r="X9" s="244"/>
      <c r="Y9" s="245"/>
      <c r="Z9" s="245"/>
    </row>
    <row r="10" spans="1:30" s="246" customFormat="1" ht="16.5" customHeight="1" outlineLevel="1">
      <c r="F10" s="247"/>
      <c r="G10" s="232"/>
      <c r="H10" s="248"/>
      <c r="I10" s="248"/>
      <c r="J10" s="248" t="s">
        <v>1486</v>
      </c>
      <c r="K10" s="232"/>
      <c r="L10" s="249"/>
      <c r="M10" s="250"/>
      <c r="N10" s="249"/>
      <c r="O10" s="250"/>
      <c r="P10" s="217">
        <f>SUBTOTAL(9,P11:P32)</f>
        <v>0</v>
      </c>
      <c r="Q10" s="251"/>
      <c r="R10" s="218">
        <f>SUBTOTAL(9,R11:R32)</f>
        <v>0</v>
      </c>
      <c r="S10" s="250"/>
      <c r="T10" s="218">
        <f>SUBTOTAL(9,T11:T32)</f>
        <v>0</v>
      </c>
      <c r="U10" s="252" t="s">
        <v>155</v>
      </c>
      <c r="V10" s="217">
        <f>SUBTOTAL(9,V11:V32)</f>
        <v>0</v>
      </c>
      <c r="W10" s="217">
        <f>SUBTOTAL(9,W11:W32)</f>
        <v>0</v>
      </c>
      <c r="X10" s="253"/>
      <c r="Y10" s="233"/>
      <c r="Z10" s="233"/>
    </row>
    <row r="11" spans="1:30" s="254" customFormat="1" ht="48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255">
        <v>1</v>
      </c>
      <c r="G11" s="256" t="s">
        <v>176</v>
      </c>
      <c r="H11" s="384" t="s">
        <v>1487</v>
      </c>
      <c r="I11" s="400" t="s">
        <v>1488</v>
      </c>
      <c r="J11" s="258" t="s">
        <v>1489</v>
      </c>
      <c r="K11" s="256" t="s">
        <v>46</v>
      </c>
      <c r="L11" s="387">
        <v>2</v>
      </c>
      <c r="M11" s="388">
        <v>0</v>
      </c>
      <c r="N11" s="387">
        <f t="shared" ref="N11:N30" si="0">L11*(1+M11/100)</f>
        <v>2</v>
      </c>
      <c r="O11" s="388"/>
      <c r="P11" s="389">
        <f t="shared" ref="P11:P31" si="1">N11*O11</f>
        <v>0</v>
      </c>
      <c r="Q11" s="260"/>
      <c r="R11" s="261"/>
      <c r="S11" s="260"/>
      <c r="T11" s="261">
        <f t="shared" ref="T11:T30" si="2">N11*S11</f>
        <v>0</v>
      </c>
      <c r="U11" s="259">
        <v>21</v>
      </c>
      <c r="V11" s="259">
        <f t="shared" ref="V11:V31" si="3">P11*(U11/100)</f>
        <v>0</v>
      </c>
      <c r="W11" s="259">
        <f t="shared" ref="W11:W31" si="4">P11+V11</f>
        <v>0</v>
      </c>
      <c r="X11" s="258"/>
      <c r="Y11" s="257" t="s">
        <v>1669</v>
      </c>
      <c r="Z11" s="257"/>
      <c r="AA11" s="390"/>
      <c r="AB11" s="390"/>
      <c r="AC11" s="390"/>
      <c r="AD11" s="390"/>
    </row>
    <row r="12" spans="1:30" s="254" customFormat="1" ht="48" outlineLevel="2">
      <c r="F12" s="255">
        <v>2</v>
      </c>
      <c r="G12" s="256" t="s">
        <v>176</v>
      </c>
      <c r="H12" s="384" t="s">
        <v>1491</v>
      </c>
      <c r="I12" s="400" t="s">
        <v>1670</v>
      </c>
      <c r="J12" s="258" t="s">
        <v>1493</v>
      </c>
      <c r="K12" s="256" t="s">
        <v>46</v>
      </c>
      <c r="L12" s="387">
        <v>1</v>
      </c>
      <c r="M12" s="388">
        <v>0</v>
      </c>
      <c r="N12" s="387">
        <f t="shared" si="0"/>
        <v>1</v>
      </c>
      <c r="O12" s="388"/>
      <c r="P12" s="389">
        <f t="shared" si="1"/>
        <v>0</v>
      </c>
      <c r="Q12" s="260"/>
      <c r="R12" s="261"/>
      <c r="S12" s="260"/>
      <c r="T12" s="261">
        <f t="shared" si="2"/>
        <v>0</v>
      </c>
      <c r="U12" s="259">
        <v>21</v>
      </c>
      <c r="V12" s="259">
        <f t="shared" si="3"/>
        <v>0</v>
      </c>
      <c r="W12" s="259">
        <f t="shared" si="4"/>
        <v>0</v>
      </c>
      <c r="X12" s="258"/>
      <c r="Y12" s="257" t="s">
        <v>1669</v>
      </c>
      <c r="Z12" s="257"/>
      <c r="AB12" s="390"/>
      <c r="AC12" s="390"/>
    </row>
    <row r="13" spans="1:30" s="254" customFormat="1" ht="48" outlineLevel="2">
      <c r="F13" s="255">
        <v>4</v>
      </c>
      <c r="G13" s="256" t="s">
        <v>176</v>
      </c>
      <c r="H13" s="384" t="s">
        <v>1497</v>
      </c>
      <c r="I13" s="385" t="s">
        <v>1498</v>
      </c>
      <c r="J13" s="258" t="s">
        <v>1499</v>
      </c>
      <c r="K13" s="256" t="s">
        <v>46</v>
      </c>
      <c r="L13" s="387">
        <v>1</v>
      </c>
      <c r="M13" s="388">
        <v>0</v>
      </c>
      <c r="N13" s="387">
        <f t="shared" si="0"/>
        <v>1</v>
      </c>
      <c r="O13" s="388"/>
      <c r="P13" s="389">
        <f t="shared" si="1"/>
        <v>0</v>
      </c>
      <c r="Q13" s="260"/>
      <c r="R13" s="261"/>
      <c r="S13" s="260"/>
      <c r="T13" s="261">
        <f t="shared" si="2"/>
        <v>0</v>
      </c>
      <c r="U13" s="259">
        <v>21</v>
      </c>
      <c r="V13" s="259">
        <f t="shared" si="3"/>
        <v>0</v>
      </c>
      <c r="W13" s="259">
        <f t="shared" si="4"/>
        <v>0</v>
      </c>
      <c r="X13" s="258"/>
      <c r="Y13" s="257" t="s">
        <v>1669</v>
      </c>
      <c r="Z13" s="257"/>
      <c r="AB13" s="390"/>
      <c r="AC13" s="390"/>
    </row>
    <row r="14" spans="1:30" s="254" customFormat="1" ht="24" outlineLevel="2">
      <c r="F14" s="255">
        <v>5</v>
      </c>
      <c r="G14" s="256" t="s">
        <v>176</v>
      </c>
      <c r="H14" s="384" t="s">
        <v>1500</v>
      </c>
      <c r="I14" s="385" t="s">
        <v>1498</v>
      </c>
      <c r="J14" s="258" t="s">
        <v>1501</v>
      </c>
      <c r="K14" s="256" t="s">
        <v>46</v>
      </c>
      <c r="L14" s="387">
        <v>1</v>
      </c>
      <c r="M14" s="388">
        <v>0</v>
      </c>
      <c r="N14" s="387">
        <f t="shared" si="0"/>
        <v>1</v>
      </c>
      <c r="O14" s="388"/>
      <c r="P14" s="389">
        <f t="shared" si="1"/>
        <v>0</v>
      </c>
      <c r="Q14" s="260"/>
      <c r="R14" s="261"/>
      <c r="S14" s="260"/>
      <c r="T14" s="261">
        <f t="shared" si="2"/>
        <v>0</v>
      </c>
      <c r="U14" s="259">
        <v>21</v>
      </c>
      <c r="V14" s="259">
        <f t="shared" si="3"/>
        <v>0</v>
      </c>
      <c r="W14" s="259">
        <f t="shared" si="4"/>
        <v>0</v>
      </c>
      <c r="X14" s="258"/>
      <c r="Y14" s="257" t="s">
        <v>1669</v>
      </c>
      <c r="Z14" s="257"/>
      <c r="AB14" s="390"/>
      <c r="AC14" s="390"/>
    </row>
    <row r="15" spans="1:30" s="254" customFormat="1" ht="24" outlineLevel="2">
      <c r="F15" s="255">
        <v>6</v>
      </c>
      <c r="G15" s="256" t="s">
        <v>176</v>
      </c>
      <c r="H15" s="384" t="s">
        <v>1502</v>
      </c>
      <c r="I15" s="385" t="s">
        <v>1498</v>
      </c>
      <c r="J15" s="258" t="s">
        <v>1503</v>
      </c>
      <c r="K15" s="256" t="s">
        <v>46</v>
      </c>
      <c r="L15" s="387">
        <v>1</v>
      </c>
      <c r="M15" s="388">
        <v>0</v>
      </c>
      <c r="N15" s="387">
        <f t="shared" si="0"/>
        <v>1</v>
      </c>
      <c r="O15" s="388"/>
      <c r="P15" s="389">
        <f t="shared" si="1"/>
        <v>0</v>
      </c>
      <c r="Q15" s="260"/>
      <c r="R15" s="261"/>
      <c r="S15" s="260"/>
      <c r="T15" s="261">
        <f t="shared" si="2"/>
        <v>0</v>
      </c>
      <c r="U15" s="259">
        <v>21</v>
      </c>
      <c r="V15" s="259">
        <f t="shared" si="3"/>
        <v>0</v>
      </c>
      <c r="W15" s="259">
        <f t="shared" si="4"/>
        <v>0</v>
      </c>
      <c r="X15" s="258"/>
      <c r="Y15" s="257" t="s">
        <v>1669</v>
      </c>
      <c r="Z15" s="257"/>
      <c r="AB15" s="390"/>
      <c r="AC15" s="390"/>
    </row>
    <row r="16" spans="1:30" s="254" customFormat="1" ht="12" outlineLevel="2">
      <c r="F16" s="255">
        <v>7</v>
      </c>
      <c r="G16" s="256" t="s">
        <v>176</v>
      </c>
      <c r="H16" s="384" t="s">
        <v>1504</v>
      </c>
      <c r="I16" s="385" t="s">
        <v>1498</v>
      </c>
      <c r="J16" s="258" t="s">
        <v>1505</v>
      </c>
      <c r="K16" s="256" t="s">
        <v>46</v>
      </c>
      <c r="L16" s="387">
        <v>1</v>
      </c>
      <c r="M16" s="388">
        <v>0</v>
      </c>
      <c r="N16" s="387">
        <f t="shared" si="0"/>
        <v>1</v>
      </c>
      <c r="O16" s="388"/>
      <c r="P16" s="389">
        <f t="shared" si="1"/>
        <v>0</v>
      </c>
      <c r="Q16" s="260">
        <v>0.03</v>
      </c>
      <c r="R16" s="261"/>
      <c r="S16" s="260"/>
      <c r="T16" s="261">
        <f t="shared" si="2"/>
        <v>0</v>
      </c>
      <c r="U16" s="259">
        <v>21</v>
      </c>
      <c r="V16" s="259">
        <f t="shared" si="3"/>
        <v>0</v>
      </c>
      <c r="W16" s="259">
        <f t="shared" si="4"/>
        <v>0</v>
      </c>
      <c r="X16" s="258"/>
      <c r="Y16" s="257" t="s">
        <v>1669</v>
      </c>
      <c r="Z16" s="257"/>
      <c r="AB16" s="390"/>
      <c r="AC16" s="390"/>
    </row>
    <row r="17" spans="6:30" s="254" customFormat="1" ht="39.75" customHeight="1" outlineLevel="2">
      <c r="F17" s="255">
        <v>8</v>
      </c>
      <c r="G17" s="256" t="s">
        <v>176</v>
      </c>
      <c r="H17" s="384" t="s">
        <v>1506</v>
      </c>
      <c r="I17" s="385" t="s">
        <v>1671</v>
      </c>
      <c r="J17" s="258" t="s">
        <v>1508</v>
      </c>
      <c r="K17" s="256" t="s">
        <v>46</v>
      </c>
      <c r="L17" s="387">
        <v>1</v>
      </c>
      <c r="M17" s="388">
        <v>0</v>
      </c>
      <c r="N17" s="387">
        <f t="shared" si="0"/>
        <v>1</v>
      </c>
      <c r="O17" s="388"/>
      <c r="P17" s="389">
        <f t="shared" si="1"/>
        <v>0</v>
      </c>
      <c r="Q17" s="260">
        <v>9.7599999999999996E-3</v>
      </c>
      <c r="R17" s="261"/>
      <c r="S17" s="260"/>
      <c r="T17" s="261">
        <f t="shared" si="2"/>
        <v>0</v>
      </c>
      <c r="U17" s="259">
        <v>21</v>
      </c>
      <c r="V17" s="259">
        <f t="shared" si="3"/>
        <v>0</v>
      </c>
      <c r="W17" s="259">
        <f t="shared" si="4"/>
        <v>0</v>
      </c>
      <c r="X17" s="258"/>
      <c r="Y17" s="257" t="s">
        <v>1669</v>
      </c>
      <c r="Z17" s="257"/>
      <c r="AA17" s="401"/>
      <c r="AB17" s="390"/>
      <c r="AC17" s="390"/>
      <c r="AD17" s="401"/>
    </row>
    <row r="18" spans="6:30" s="254" customFormat="1" outlineLevel="2">
      <c r="F18" s="255">
        <v>9</v>
      </c>
      <c r="G18" s="256" t="s">
        <v>176</v>
      </c>
      <c r="H18" s="384" t="s">
        <v>1509</v>
      </c>
      <c r="I18" s="385" t="s">
        <v>1510</v>
      </c>
      <c r="J18" s="258" t="s">
        <v>1511</v>
      </c>
      <c r="K18" s="256" t="s">
        <v>46</v>
      </c>
      <c r="L18" s="387">
        <v>1</v>
      </c>
      <c r="M18" s="388">
        <v>0</v>
      </c>
      <c r="N18" s="387">
        <f t="shared" si="0"/>
        <v>1</v>
      </c>
      <c r="O18" s="388"/>
      <c r="P18" s="389">
        <f t="shared" si="1"/>
        <v>0</v>
      </c>
      <c r="Q18" s="260">
        <v>7.7999999999999999E-4</v>
      </c>
      <c r="R18" s="261"/>
      <c r="S18" s="260"/>
      <c r="T18" s="261">
        <f t="shared" si="2"/>
        <v>0</v>
      </c>
      <c r="U18" s="259">
        <v>21</v>
      </c>
      <c r="V18" s="259">
        <f t="shared" si="3"/>
        <v>0</v>
      </c>
      <c r="W18" s="259">
        <f t="shared" si="4"/>
        <v>0</v>
      </c>
      <c r="X18" s="258"/>
      <c r="Y18" s="257" t="s">
        <v>1669</v>
      </c>
      <c r="Z18" s="257"/>
      <c r="AA18" s="390"/>
      <c r="AB18" s="390"/>
      <c r="AC18" s="390"/>
      <c r="AD18" s="391"/>
    </row>
    <row r="19" spans="6:30" s="254" customFormat="1" ht="24" outlineLevel="2">
      <c r="F19" s="255">
        <v>10</v>
      </c>
      <c r="G19" s="256" t="s">
        <v>176</v>
      </c>
      <c r="H19" s="384" t="s">
        <v>1512</v>
      </c>
      <c r="I19" s="385" t="s">
        <v>1513</v>
      </c>
      <c r="J19" s="258" t="s">
        <v>1514</v>
      </c>
      <c r="K19" s="256" t="s">
        <v>46</v>
      </c>
      <c r="L19" s="387">
        <v>1</v>
      </c>
      <c r="M19" s="388">
        <v>0</v>
      </c>
      <c r="N19" s="387">
        <f t="shared" si="0"/>
        <v>1</v>
      </c>
      <c r="O19" s="388"/>
      <c r="P19" s="389">
        <f t="shared" si="1"/>
        <v>0</v>
      </c>
      <c r="Q19" s="260">
        <v>1.58E-3</v>
      </c>
      <c r="R19" s="261"/>
      <c r="S19" s="260"/>
      <c r="T19" s="261">
        <f t="shared" si="2"/>
        <v>0</v>
      </c>
      <c r="U19" s="259">
        <v>21</v>
      </c>
      <c r="V19" s="259">
        <f t="shared" si="3"/>
        <v>0</v>
      </c>
      <c r="W19" s="259">
        <f t="shared" si="4"/>
        <v>0</v>
      </c>
      <c r="X19" s="258"/>
      <c r="Y19" s="257" t="s">
        <v>1669</v>
      </c>
      <c r="Z19" s="257"/>
      <c r="AA19" s="390"/>
      <c r="AB19" s="390"/>
      <c r="AC19" s="390"/>
      <c r="AD19" s="391"/>
    </row>
    <row r="20" spans="6:30" s="254" customFormat="1" ht="24" outlineLevel="2">
      <c r="F20" s="255">
        <v>11</v>
      </c>
      <c r="G20" s="256" t="s">
        <v>176</v>
      </c>
      <c r="H20" s="384" t="s">
        <v>1515</v>
      </c>
      <c r="I20" s="385" t="s">
        <v>1519</v>
      </c>
      <c r="J20" s="258" t="s">
        <v>1520</v>
      </c>
      <c r="K20" s="256" t="s">
        <v>49</v>
      </c>
      <c r="L20" s="387">
        <v>4</v>
      </c>
      <c r="M20" s="388">
        <v>0</v>
      </c>
      <c r="N20" s="387">
        <f t="shared" si="0"/>
        <v>4</v>
      </c>
      <c r="O20" s="388"/>
      <c r="P20" s="389">
        <f t="shared" si="1"/>
        <v>0</v>
      </c>
      <c r="Q20" s="260"/>
      <c r="R20" s="261"/>
      <c r="S20" s="260"/>
      <c r="T20" s="261">
        <f t="shared" si="2"/>
        <v>0</v>
      </c>
      <c r="U20" s="259">
        <v>21</v>
      </c>
      <c r="V20" s="259">
        <f t="shared" si="3"/>
        <v>0</v>
      </c>
      <c r="W20" s="259">
        <f t="shared" si="4"/>
        <v>0</v>
      </c>
      <c r="X20" s="258"/>
      <c r="Y20" s="257" t="s">
        <v>1669</v>
      </c>
      <c r="Z20" s="257"/>
      <c r="AA20" s="390"/>
      <c r="AB20" s="390"/>
      <c r="AC20" s="390"/>
      <c r="AD20" s="390"/>
    </row>
    <row r="21" spans="6:30" s="254" customFormat="1" ht="12" outlineLevel="2">
      <c r="F21" s="255">
        <v>12</v>
      </c>
      <c r="G21" s="256" t="s">
        <v>176</v>
      </c>
      <c r="H21" s="384" t="s">
        <v>1518</v>
      </c>
      <c r="I21" s="385" t="s">
        <v>1519</v>
      </c>
      <c r="J21" s="258" t="s">
        <v>1522</v>
      </c>
      <c r="K21" s="256" t="s">
        <v>46</v>
      </c>
      <c r="L21" s="387">
        <v>1</v>
      </c>
      <c r="M21" s="388">
        <v>0</v>
      </c>
      <c r="N21" s="387">
        <f t="shared" si="0"/>
        <v>1</v>
      </c>
      <c r="O21" s="388"/>
      <c r="P21" s="389">
        <f t="shared" si="1"/>
        <v>0</v>
      </c>
      <c r="Q21" s="260"/>
      <c r="R21" s="261"/>
      <c r="S21" s="260"/>
      <c r="T21" s="261"/>
      <c r="U21" s="259">
        <v>21</v>
      </c>
      <c r="V21" s="259">
        <f t="shared" si="3"/>
        <v>0</v>
      </c>
      <c r="W21" s="259">
        <f t="shared" si="4"/>
        <v>0</v>
      </c>
      <c r="X21" s="258"/>
      <c r="Y21" s="257" t="s">
        <v>1669</v>
      </c>
      <c r="Z21" s="257"/>
      <c r="AB21" s="390"/>
      <c r="AC21" s="390"/>
    </row>
    <row r="22" spans="6:30" s="254" customFormat="1" ht="12" outlineLevel="2">
      <c r="F22" s="255">
        <v>13</v>
      </c>
      <c r="G22" s="256" t="s">
        <v>176</v>
      </c>
      <c r="H22" s="384" t="s">
        <v>1521</v>
      </c>
      <c r="I22" s="385" t="s">
        <v>1519</v>
      </c>
      <c r="J22" s="258" t="s">
        <v>1524</v>
      </c>
      <c r="K22" s="256" t="s">
        <v>46</v>
      </c>
      <c r="L22" s="387">
        <v>1</v>
      </c>
      <c r="M22" s="388">
        <v>0</v>
      </c>
      <c r="N22" s="387">
        <f t="shared" si="0"/>
        <v>1</v>
      </c>
      <c r="O22" s="388"/>
      <c r="P22" s="389">
        <f t="shared" si="1"/>
        <v>0</v>
      </c>
      <c r="Q22" s="260"/>
      <c r="R22" s="261"/>
      <c r="S22" s="260"/>
      <c r="T22" s="261"/>
      <c r="U22" s="259">
        <v>21</v>
      </c>
      <c r="V22" s="259">
        <f t="shared" si="3"/>
        <v>0</v>
      </c>
      <c r="W22" s="259">
        <f t="shared" si="4"/>
        <v>0</v>
      </c>
      <c r="X22" s="258"/>
      <c r="Y22" s="257" t="s">
        <v>1669</v>
      </c>
      <c r="Z22" s="257"/>
      <c r="AB22" s="390"/>
      <c r="AC22" s="390"/>
    </row>
    <row r="23" spans="6:30" s="254" customFormat="1" ht="12" outlineLevel="2">
      <c r="F23" s="255">
        <v>14</v>
      </c>
      <c r="G23" s="256" t="s">
        <v>176</v>
      </c>
      <c r="H23" s="384" t="s">
        <v>1523</v>
      </c>
      <c r="I23" s="385" t="s">
        <v>1519</v>
      </c>
      <c r="J23" s="258" t="s">
        <v>1526</v>
      </c>
      <c r="K23" s="256" t="s">
        <v>46</v>
      </c>
      <c r="L23" s="387">
        <v>1</v>
      </c>
      <c r="M23" s="388">
        <v>0</v>
      </c>
      <c r="N23" s="387">
        <f t="shared" si="0"/>
        <v>1</v>
      </c>
      <c r="O23" s="388"/>
      <c r="P23" s="389">
        <f t="shared" si="1"/>
        <v>0</v>
      </c>
      <c r="Q23" s="260"/>
      <c r="R23" s="261"/>
      <c r="S23" s="260"/>
      <c r="T23" s="261"/>
      <c r="U23" s="259">
        <v>21</v>
      </c>
      <c r="V23" s="259">
        <f t="shared" si="3"/>
        <v>0</v>
      </c>
      <c r="W23" s="259">
        <f t="shared" si="4"/>
        <v>0</v>
      </c>
      <c r="X23" s="258"/>
      <c r="Y23" s="257" t="s">
        <v>1669</v>
      </c>
      <c r="Z23" s="257"/>
      <c r="AB23" s="390"/>
      <c r="AC23" s="390"/>
    </row>
    <row r="24" spans="6:30" s="254" customFormat="1" ht="12" outlineLevel="2">
      <c r="F24" s="255">
        <v>15</v>
      </c>
      <c r="G24" s="256" t="s">
        <v>176</v>
      </c>
      <c r="H24" s="384" t="s">
        <v>1525</v>
      </c>
      <c r="I24" s="385" t="s">
        <v>1519</v>
      </c>
      <c r="J24" s="258" t="s">
        <v>1528</v>
      </c>
      <c r="K24" s="256" t="s">
        <v>46</v>
      </c>
      <c r="L24" s="387">
        <v>1</v>
      </c>
      <c r="M24" s="388">
        <v>0</v>
      </c>
      <c r="N24" s="387">
        <f t="shared" si="0"/>
        <v>1</v>
      </c>
      <c r="O24" s="388"/>
      <c r="P24" s="389">
        <f t="shared" si="1"/>
        <v>0</v>
      </c>
      <c r="Q24" s="260"/>
      <c r="R24" s="261"/>
      <c r="S24" s="260"/>
      <c r="T24" s="261"/>
      <c r="U24" s="259">
        <v>21</v>
      </c>
      <c r="V24" s="259">
        <f t="shared" si="3"/>
        <v>0</v>
      </c>
      <c r="W24" s="259">
        <f t="shared" si="4"/>
        <v>0</v>
      </c>
      <c r="X24" s="258"/>
      <c r="Y24" s="257" t="s">
        <v>1669</v>
      </c>
      <c r="Z24" s="257"/>
      <c r="AB24" s="390"/>
      <c r="AC24" s="390"/>
    </row>
    <row r="25" spans="6:30" s="254" customFormat="1" ht="12" outlineLevel="2">
      <c r="F25" s="255">
        <v>16</v>
      </c>
      <c r="G25" s="256" t="s">
        <v>176</v>
      </c>
      <c r="H25" s="384" t="s">
        <v>1527</v>
      </c>
      <c r="I25" s="385" t="s">
        <v>1519</v>
      </c>
      <c r="J25" s="258" t="s">
        <v>1530</v>
      </c>
      <c r="K25" s="256" t="s">
        <v>46</v>
      </c>
      <c r="L25" s="387">
        <v>1</v>
      </c>
      <c r="M25" s="388">
        <v>0</v>
      </c>
      <c r="N25" s="387">
        <f t="shared" si="0"/>
        <v>1</v>
      </c>
      <c r="O25" s="388"/>
      <c r="P25" s="389">
        <f t="shared" si="1"/>
        <v>0</v>
      </c>
      <c r="Q25" s="260"/>
      <c r="R25" s="261"/>
      <c r="S25" s="260"/>
      <c r="T25" s="261"/>
      <c r="U25" s="259">
        <v>21</v>
      </c>
      <c r="V25" s="259">
        <f t="shared" si="3"/>
        <v>0</v>
      </c>
      <c r="W25" s="259">
        <f t="shared" si="4"/>
        <v>0</v>
      </c>
      <c r="X25" s="258"/>
      <c r="Y25" s="257" t="s">
        <v>1669</v>
      </c>
      <c r="Z25" s="257"/>
      <c r="AB25" s="390"/>
      <c r="AC25" s="390"/>
    </row>
    <row r="26" spans="6:30" s="254" customFormat="1" ht="12" outlineLevel="2">
      <c r="F26" s="255">
        <v>17</v>
      </c>
      <c r="G26" s="256" t="s">
        <v>176</v>
      </c>
      <c r="H26" s="384" t="s">
        <v>1529</v>
      </c>
      <c r="I26" s="385" t="s">
        <v>1519</v>
      </c>
      <c r="J26" s="258" t="s">
        <v>1532</v>
      </c>
      <c r="K26" s="256" t="s">
        <v>46</v>
      </c>
      <c r="L26" s="387">
        <v>2</v>
      </c>
      <c r="M26" s="388">
        <v>0</v>
      </c>
      <c r="N26" s="387">
        <f t="shared" si="0"/>
        <v>2</v>
      </c>
      <c r="O26" s="388"/>
      <c r="P26" s="389">
        <f t="shared" si="1"/>
        <v>0</v>
      </c>
      <c r="Q26" s="260"/>
      <c r="R26" s="261"/>
      <c r="S26" s="260"/>
      <c r="T26" s="261"/>
      <c r="U26" s="259">
        <v>21</v>
      </c>
      <c r="V26" s="259">
        <f t="shared" si="3"/>
        <v>0</v>
      </c>
      <c r="W26" s="259">
        <f t="shared" si="4"/>
        <v>0</v>
      </c>
      <c r="X26" s="258"/>
      <c r="Y26" s="257" t="s">
        <v>1669</v>
      </c>
      <c r="Z26" s="257"/>
      <c r="AB26" s="390"/>
      <c r="AC26" s="390"/>
    </row>
    <row r="27" spans="6:30" s="254" customFormat="1" ht="12" outlineLevel="2">
      <c r="F27" s="255">
        <v>18</v>
      </c>
      <c r="G27" s="256" t="s">
        <v>172</v>
      </c>
      <c r="H27" s="384" t="s">
        <v>1531</v>
      </c>
      <c r="I27" s="385" t="s">
        <v>1519</v>
      </c>
      <c r="J27" s="258" t="s">
        <v>1534</v>
      </c>
      <c r="K27" s="256" t="s">
        <v>49</v>
      </c>
      <c r="L27" s="387">
        <v>4</v>
      </c>
      <c r="M27" s="388">
        <v>0</v>
      </c>
      <c r="N27" s="387">
        <f t="shared" si="0"/>
        <v>4</v>
      </c>
      <c r="O27" s="388"/>
      <c r="P27" s="389">
        <f t="shared" si="1"/>
        <v>0</v>
      </c>
      <c r="Q27" s="260"/>
      <c r="R27" s="261"/>
      <c r="S27" s="260"/>
      <c r="T27" s="261"/>
      <c r="U27" s="259">
        <v>21</v>
      </c>
      <c r="V27" s="259">
        <f t="shared" si="3"/>
        <v>0</v>
      </c>
      <c r="W27" s="259">
        <f t="shared" si="4"/>
        <v>0</v>
      </c>
      <c r="X27" s="258"/>
      <c r="Y27" s="257" t="s">
        <v>1669</v>
      </c>
      <c r="Z27" s="257"/>
      <c r="AB27" s="390"/>
      <c r="AC27" s="390"/>
    </row>
    <row r="28" spans="6:30" s="254" customFormat="1" ht="24" outlineLevel="2">
      <c r="F28" s="255">
        <v>19</v>
      </c>
      <c r="G28" s="256" t="s">
        <v>176</v>
      </c>
      <c r="H28" s="384" t="s">
        <v>1533</v>
      </c>
      <c r="I28" s="385" t="s">
        <v>1547</v>
      </c>
      <c r="J28" s="258" t="s">
        <v>1548</v>
      </c>
      <c r="K28" s="256" t="s">
        <v>46</v>
      </c>
      <c r="L28" s="387">
        <v>1</v>
      </c>
      <c r="M28" s="388">
        <v>0</v>
      </c>
      <c r="N28" s="387">
        <f t="shared" si="0"/>
        <v>1</v>
      </c>
      <c r="O28" s="388"/>
      <c r="P28" s="389">
        <f t="shared" si="1"/>
        <v>0</v>
      </c>
      <c r="Q28" s="260"/>
      <c r="R28" s="261"/>
      <c r="S28" s="260"/>
      <c r="T28" s="261">
        <f t="shared" si="2"/>
        <v>0</v>
      </c>
      <c r="U28" s="259">
        <v>21</v>
      </c>
      <c r="V28" s="259">
        <f t="shared" si="3"/>
        <v>0</v>
      </c>
      <c r="W28" s="259">
        <f t="shared" si="4"/>
        <v>0</v>
      </c>
      <c r="X28" s="258"/>
      <c r="Y28" s="257" t="s">
        <v>1669</v>
      </c>
      <c r="Z28" s="257"/>
      <c r="AB28" s="390"/>
      <c r="AC28" s="390"/>
    </row>
    <row r="29" spans="6:30" s="254" customFormat="1" ht="36" outlineLevel="2">
      <c r="F29" s="255">
        <v>20</v>
      </c>
      <c r="G29" s="256" t="s">
        <v>172</v>
      </c>
      <c r="H29" s="384" t="s">
        <v>1535</v>
      </c>
      <c r="I29" s="385" t="s">
        <v>1550</v>
      </c>
      <c r="J29" s="258" t="s">
        <v>1923</v>
      </c>
      <c r="K29" s="256" t="s">
        <v>46</v>
      </c>
      <c r="L29" s="387">
        <v>1</v>
      </c>
      <c r="M29" s="388">
        <v>0</v>
      </c>
      <c r="N29" s="387">
        <f t="shared" si="0"/>
        <v>1</v>
      </c>
      <c r="O29" s="388"/>
      <c r="P29" s="389">
        <f t="shared" si="1"/>
        <v>0</v>
      </c>
      <c r="Q29" s="260"/>
      <c r="R29" s="261"/>
      <c r="S29" s="260"/>
      <c r="T29" s="261">
        <f t="shared" si="2"/>
        <v>0</v>
      </c>
      <c r="U29" s="259">
        <v>21</v>
      </c>
      <c r="V29" s="259">
        <f t="shared" si="3"/>
        <v>0</v>
      </c>
      <c r="W29" s="259">
        <f t="shared" si="4"/>
        <v>0</v>
      </c>
      <c r="X29" s="258"/>
      <c r="Y29" s="257" t="s">
        <v>1669</v>
      </c>
      <c r="Z29" s="257"/>
      <c r="AB29" s="390"/>
      <c r="AC29" s="390"/>
    </row>
    <row r="30" spans="6:30" s="254" customFormat="1" ht="24" outlineLevel="2">
      <c r="F30" s="255">
        <v>21</v>
      </c>
      <c r="G30" s="256" t="s">
        <v>172</v>
      </c>
      <c r="H30" s="384" t="s">
        <v>1538</v>
      </c>
      <c r="I30" s="385" t="s">
        <v>1552</v>
      </c>
      <c r="J30" s="258" t="s">
        <v>1924</v>
      </c>
      <c r="K30" s="256" t="s">
        <v>46</v>
      </c>
      <c r="L30" s="387">
        <v>1</v>
      </c>
      <c r="M30" s="388">
        <v>0</v>
      </c>
      <c r="N30" s="387">
        <f t="shared" si="0"/>
        <v>1</v>
      </c>
      <c r="O30" s="388"/>
      <c r="P30" s="389">
        <f t="shared" si="1"/>
        <v>0</v>
      </c>
      <c r="Q30" s="260"/>
      <c r="R30" s="261"/>
      <c r="S30" s="260"/>
      <c r="T30" s="261">
        <f t="shared" si="2"/>
        <v>0</v>
      </c>
      <c r="U30" s="259">
        <v>21</v>
      </c>
      <c r="V30" s="259">
        <f t="shared" si="3"/>
        <v>0</v>
      </c>
      <c r="W30" s="259">
        <f t="shared" si="4"/>
        <v>0</v>
      </c>
      <c r="X30" s="258"/>
      <c r="Y30" s="257" t="s">
        <v>1669</v>
      </c>
      <c r="Z30" s="257"/>
      <c r="AB30" s="390"/>
      <c r="AC30" s="390"/>
    </row>
    <row r="31" spans="6:30" s="254" customFormat="1" ht="12" outlineLevel="2">
      <c r="F31" s="255">
        <v>22</v>
      </c>
      <c r="G31" s="256" t="s">
        <v>172</v>
      </c>
      <c r="H31" s="384" t="s">
        <v>1539</v>
      </c>
      <c r="I31" s="257"/>
      <c r="J31" s="258" t="s">
        <v>1554</v>
      </c>
      <c r="K31" s="256" t="s">
        <v>46</v>
      </c>
      <c r="L31" s="387">
        <v>16</v>
      </c>
      <c r="M31" s="388">
        <v>0</v>
      </c>
      <c r="N31" s="387">
        <f>L31*(1+M31/100)</f>
        <v>16</v>
      </c>
      <c r="O31" s="388"/>
      <c r="P31" s="389">
        <f t="shared" si="1"/>
        <v>0</v>
      </c>
      <c r="Q31" s="260"/>
      <c r="R31" s="261"/>
      <c r="S31" s="260"/>
      <c r="T31" s="261">
        <f>N31*S31</f>
        <v>0</v>
      </c>
      <c r="U31" s="259">
        <v>21</v>
      </c>
      <c r="V31" s="259">
        <f t="shared" si="3"/>
        <v>0</v>
      </c>
      <c r="W31" s="259">
        <f t="shared" si="4"/>
        <v>0</v>
      </c>
      <c r="X31" s="258"/>
      <c r="Y31" s="257" t="s">
        <v>1669</v>
      </c>
      <c r="Z31" s="257"/>
      <c r="AB31" s="390"/>
      <c r="AC31" s="390"/>
    </row>
    <row r="32" spans="6:30" s="272" customFormat="1" ht="8.25" customHeight="1" outlineLevel="2">
      <c r="F32" s="273"/>
      <c r="G32" s="274"/>
      <c r="H32" s="274"/>
      <c r="I32" s="274"/>
      <c r="J32" s="275"/>
      <c r="K32" s="274"/>
      <c r="L32" s="392"/>
      <c r="M32" s="393"/>
      <c r="N32" s="392"/>
      <c r="O32" s="393"/>
      <c r="P32" s="394"/>
      <c r="Q32" s="279"/>
      <c r="R32" s="277"/>
      <c r="S32" s="277"/>
      <c r="T32" s="277"/>
      <c r="U32" s="280" t="s">
        <v>155</v>
      </c>
      <c r="V32" s="277"/>
      <c r="W32" s="277"/>
      <c r="X32" s="277"/>
      <c r="Y32" s="274"/>
      <c r="Z32" s="274"/>
    </row>
    <row r="33" spans="6:32" s="246" customFormat="1" ht="16.5" customHeight="1" outlineLevel="1">
      <c r="F33" s="247"/>
      <c r="G33" s="232"/>
      <c r="H33" s="248"/>
      <c r="I33" s="248"/>
      <c r="J33" s="248" t="s">
        <v>1555</v>
      </c>
      <c r="K33" s="232"/>
      <c r="L33" s="395"/>
      <c r="M33" s="396"/>
      <c r="N33" s="395"/>
      <c r="O33" s="396"/>
      <c r="P33" s="397">
        <f>SUBTOTAL(9,P34:P38)</f>
        <v>0</v>
      </c>
      <c r="Q33" s="251"/>
      <c r="R33" s="218"/>
      <c r="S33" s="250"/>
      <c r="T33" s="218">
        <f>SUBTOTAL(9,T34:T39)</f>
        <v>0</v>
      </c>
      <c r="U33" s="252" t="s">
        <v>155</v>
      </c>
      <c r="V33" s="217">
        <f>SUBTOTAL(9,V34:V39)</f>
        <v>0</v>
      </c>
      <c r="W33" s="217">
        <f>SUBTOTAL(9,W34:W39)</f>
        <v>0</v>
      </c>
      <c r="X33" s="253"/>
      <c r="Y33" s="233"/>
      <c r="Z33" s="233"/>
    </row>
    <row r="34" spans="6:32" s="254" customFormat="1" ht="84" outlineLevel="2">
      <c r="F34" s="255">
        <v>1</v>
      </c>
      <c r="G34" s="256" t="s">
        <v>176</v>
      </c>
      <c r="H34" s="257" t="s">
        <v>1556</v>
      </c>
      <c r="I34" s="257"/>
      <c r="J34" s="258" t="s">
        <v>1672</v>
      </c>
      <c r="K34" s="256" t="s">
        <v>46</v>
      </c>
      <c r="L34" s="387">
        <v>1</v>
      </c>
      <c r="M34" s="388">
        <v>0</v>
      </c>
      <c r="N34" s="387">
        <f>L34*(1+M34/100)</f>
        <v>1</v>
      </c>
      <c r="O34" s="388"/>
      <c r="P34" s="389">
        <f>N34*O34</f>
        <v>0</v>
      </c>
      <c r="Q34" s="260"/>
      <c r="R34" s="261"/>
      <c r="S34" s="260"/>
      <c r="T34" s="261">
        <f>N34*S34</f>
        <v>0</v>
      </c>
      <c r="U34" s="259">
        <v>21</v>
      </c>
      <c r="V34" s="259">
        <f>P34*(U34/100)</f>
        <v>0</v>
      </c>
      <c r="W34" s="259">
        <f>P34+V34</f>
        <v>0</v>
      </c>
      <c r="X34" s="258"/>
      <c r="Y34" s="257" t="s">
        <v>1669</v>
      </c>
      <c r="Z34" s="257"/>
      <c r="AB34" s="390"/>
      <c r="AE34" s="402"/>
      <c r="AF34" s="402"/>
    </row>
    <row r="35" spans="6:32" s="254" customFormat="1" ht="12" outlineLevel="2">
      <c r="F35" s="255">
        <v>2</v>
      </c>
      <c r="G35" s="256" t="s">
        <v>176</v>
      </c>
      <c r="H35" s="257" t="s">
        <v>1558</v>
      </c>
      <c r="I35" s="257"/>
      <c r="J35" s="258" t="s">
        <v>1559</v>
      </c>
      <c r="K35" s="256" t="s">
        <v>1922</v>
      </c>
      <c r="L35" s="387">
        <v>20</v>
      </c>
      <c r="M35" s="388">
        <v>0</v>
      </c>
      <c r="N35" s="387">
        <f>L35*(1+M35/100)</f>
        <v>20</v>
      </c>
      <c r="O35" s="388"/>
      <c r="P35" s="389">
        <f>N35*O35</f>
        <v>0</v>
      </c>
      <c r="Q35" s="260"/>
      <c r="R35" s="261"/>
      <c r="S35" s="260"/>
      <c r="T35" s="261"/>
      <c r="U35" s="259">
        <v>21</v>
      </c>
      <c r="V35" s="259">
        <f>P35*(U35/100)</f>
        <v>0</v>
      </c>
      <c r="W35" s="259">
        <f>P35+V35</f>
        <v>0</v>
      </c>
      <c r="X35" s="258"/>
      <c r="Y35" s="257" t="s">
        <v>1669</v>
      </c>
      <c r="Z35" s="257"/>
      <c r="AB35" s="390"/>
      <c r="AC35" s="390"/>
    </row>
    <row r="36" spans="6:32" s="254" customFormat="1" ht="12" outlineLevel="2">
      <c r="F36" s="255" t="s">
        <v>1560</v>
      </c>
      <c r="G36" s="256" t="s">
        <v>176</v>
      </c>
      <c r="H36" s="257" t="s">
        <v>1561</v>
      </c>
      <c r="I36" s="257"/>
      <c r="J36" s="258" t="s">
        <v>1562</v>
      </c>
      <c r="K36" s="256" t="s">
        <v>46</v>
      </c>
      <c r="L36" s="387">
        <v>1</v>
      </c>
      <c r="M36" s="388">
        <v>0</v>
      </c>
      <c r="N36" s="387">
        <f>L36*(1+M36/100)</f>
        <v>1</v>
      </c>
      <c r="O36" s="388"/>
      <c r="P36" s="389">
        <f>N36*O36</f>
        <v>0</v>
      </c>
      <c r="Q36" s="260"/>
      <c r="R36" s="261"/>
      <c r="S36" s="260"/>
      <c r="T36" s="261"/>
      <c r="U36" s="259">
        <v>21</v>
      </c>
      <c r="V36" s="259">
        <f>P36*(U36/100)</f>
        <v>0</v>
      </c>
      <c r="W36" s="259">
        <f>P36+V36</f>
        <v>0</v>
      </c>
      <c r="X36" s="258"/>
      <c r="Y36" s="257" t="s">
        <v>1669</v>
      </c>
      <c r="Z36" s="257"/>
      <c r="AB36" s="390"/>
      <c r="AC36" s="390"/>
    </row>
    <row r="37" spans="6:32" s="254" customFormat="1" ht="24" outlineLevel="2">
      <c r="F37" s="255" t="s">
        <v>1606</v>
      </c>
      <c r="G37" s="256" t="s">
        <v>176</v>
      </c>
      <c r="H37" s="257" t="s">
        <v>1673</v>
      </c>
      <c r="I37" s="257"/>
      <c r="J37" s="258" t="s">
        <v>1674</v>
      </c>
      <c r="K37" s="256" t="s">
        <v>46</v>
      </c>
      <c r="L37" s="387">
        <v>1</v>
      </c>
      <c r="M37" s="388">
        <v>0</v>
      </c>
      <c r="N37" s="387">
        <f>L37*(1+M37/100)</f>
        <v>1</v>
      </c>
      <c r="O37" s="388"/>
      <c r="P37" s="389">
        <f>N37*O37</f>
        <v>0</v>
      </c>
      <c r="Q37" s="260"/>
      <c r="R37" s="261"/>
      <c r="S37" s="260"/>
      <c r="T37" s="261"/>
      <c r="U37" s="259">
        <v>21</v>
      </c>
      <c r="V37" s="259">
        <f>P37*(U37/100)</f>
        <v>0</v>
      </c>
      <c r="W37" s="259">
        <f>P37+V37</f>
        <v>0</v>
      </c>
      <c r="X37" s="258"/>
      <c r="Y37" s="257" t="s">
        <v>1675</v>
      </c>
      <c r="Z37" s="257"/>
      <c r="AB37" s="390"/>
      <c r="AC37" s="390"/>
    </row>
    <row r="38" spans="6:32" s="254" customFormat="1" ht="12" outlineLevel="2">
      <c r="F38" s="255" t="s">
        <v>1609</v>
      </c>
      <c r="G38" s="256" t="s">
        <v>176</v>
      </c>
      <c r="H38" s="257" t="s">
        <v>1676</v>
      </c>
      <c r="I38" s="257"/>
      <c r="J38" s="258" t="s">
        <v>1677</v>
      </c>
      <c r="K38" s="256" t="s">
        <v>46</v>
      </c>
      <c r="L38" s="387">
        <v>1</v>
      </c>
      <c r="M38" s="388">
        <v>0</v>
      </c>
      <c r="N38" s="387">
        <f>L38*(1+M38/100)</f>
        <v>1</v>
      </c>
      <c r="O38" s="388"/>
      <c r="P38" s="389">
        <f>N38*O38</f>
        <v>0</v>
      </c>
      <c r="Q38" s="260"/>
      <c r="R38" s="261"/>
      <c r="S38" s="260"/>
      <c r="T38" s="261"/>
      <c r="U38" s="259">
        <v>21</v>
      </c>
      <c r="V38" s="259">
        <f>P38*(U38/100)</f>
        <v>0</v>
      </c>
      <c r="W38" s="259">
        <f>P38+V38</f>
        <v>0</v>
      </c>
      <c r="X38" s="258"/>
      <c r="Y38" s="257" t="s">
        <v>1675</v>
      </c>
      <c r="Z38" s="257"/>
      <c r="AB38" s="390"/>
      <c r="AC38" s="390"/>
    </row>
    <row r="39" spans="6:32" s="272" customFormat="1" ht="9" customHeight="1" outlineLevel="2">
      <c r="F39" s="273"/>
      <c r="G39" s="274"/>
      <c r="H39" s="274"/>
      <c r="I39" s="274"/>
      <c r="J39" s="275"/>
      <c r="K39" s="274"/>
      <c r="L39" s="392"/>
      <c r="M39" s="393"/>
      <c r="N39" s="392"/>
      <c r="O39" s="393"/>
      <c r="P39" s="394"/>
      <c r="Q39" s="279"/>
      <c r="R39" s="277"/>
      <c r="S39" s="277"/>
      <c r="T39" s="277"/>
      <c r="U39" s="280" t="s">
        <v>155</v>
      </c>
      <c r="V39" s="277"/>
      <c r="W39" s="277"/>
      <c r="X39" s="277"/>
      <c r="Y39" s="274"/>
      <c r="Z39" s="274"/>
    </row>
    <row r="40" spans="6:32" s="246" customFormat="1" ht="16.5" customHeight="1" outlineLevel="1">
      <c r="F40" s="247"/>
      <c r="G40" s="232"/>
      <c r="H40" s="248"/>
      <c r="I40" s="248"/>
      <c r="J40" s="248" t="s">
        <v>1563</v>
      </c>
      <c r="K40" s="232"/>
      <c r="L40" s="395"/>
      <c r="M40" s="396"/>
      <c r="N40" s="395"/>
      <c r="O40" s="396"/>
      <c r="P40" s="397">
        <f>SUBTOTAL(9,P41:P42)</f>
        <v>0</v>
      </c>
      <c r="Q40" s="251"/>
      <c r="R40" s="218"/>
      <c r="S40" s="250"/>
      <c r="T40" s="218">
        <f>SUBTOTAL(9,T41:T42)</f>
        <v>0</v>
      </c>
      <c r="U40" s="252" t="s">
        <v>155</v>
      </c>
      <c r="V40" s="217">
        <f>SUBTOTAL(9,V41:V42)</f>
        <v>0</v>
      </c>
      <c r="W40" s="217">
        <f>SUBTOTAL(9,W41:W42)</f>
        <v>0</v>
      </c>
      <c r="X40" s="253"/>
      <c r="Y40" s="233"/>
      <c r="Z40" s="233"/>
    </row>
    <row r="41" spans="6:32" s="254" customFormat="1" ht="288" outlineLevel="2">
      <c r="F41" s="255">
        <v>1</v>
      </c>
      <c r="G41" s="256" t="s">
        <v>176</v>
      </c>
      <c r="H41" s="257" t="s">
        <v>1564</v>
      </c>
      <c r="I41" s="257"/>
      <c r="J41" s="258" t="s">
        <v>1678</v>
      </c>
      <c r="K41" s="256" t="s">
        <v>46</v>
      </c>
      <c r="L41" s="387">
        <v>1</v>
      </c>
      <c r="M41" s="388">
        <v>0</v>
      </c>
      <c r="N41" s="387">
        <f>L41*(1+M41/100)</f>
        <v>1</v>
      </c>
      <c r="O41" s="388"/>
      <c r="P41" s="389">
        <f>N41*O41</f>
        <v>0</v>
      </c>
      <c r="Q41" s="260"/>
      <c r="R41" s="261"/>
      <c r="S41" s="260"/>
      <c r="T41" s="261">
        <f>N41*S41</f>
        <v>0</v>
      </c>
      <c r="U41" s="259">
        <v>21</v>
      </c>
      <c r="V41" s="259">
        <f>P41*(U41/100)</f>
        <v>0</v>
      </c>
      <c r="W41" s="259">
        <f>P41+V41</f>
        <v>0</v>
      </c>
      <c r="X41" s="258"/>
      <c r="Y41" s="257" t="s">
        <v>1669</v>
      </c>
      <c r="Z41" s="257"/>
      <c r="AB41" s="390"/>
      <c r="AC41" s="390"/>
    </row>
    <row r="42" spans="6:32" s="254" customFormat="1" ht="12" outlineLevel="2">
      <c r="F42" s="255" t="s">
        <v>1566</v>
      </c>
      <c r="G42" s="256" t="s">
        <v>172</v>
      </c>
      <c r="H42" s="257" t="s">
        <v>1567</v>
      </c>
      <c r="I42" s="257"/>
      <c r="J42" s="258" t="s">
        <v>1568</v>
      </c>
      <c r="K42" s="256" t="s">
        <v>46</v>
      </c>
      <c r="L42" s="387">
        <v>1</v>
      </c>
      <c r="M42" s="388">
        <v>0</v>
      </c>
      <c r="N42" s="387">
        <f>L42*(1+M42/100)</f>
        <v>1</v>
      </c>
      <c r="O42" s="388"/>
      <c r="P42" s="389">
        <f>N42*O42</f>
        <v>0</v>
      </c>
      <c r="Q42" s="260"/>
      <c r="R42" s="261"/>
      <c r="S42" s="260"/>
      <c r="T42" s="261">
        <f>N42*S42</f>
        <v>0</v>
      </c>
      <c r="U42" s="259">
        <v>21</v>
      </c>
      <c r="V42" s="259">
        <f>P42*(U42/100)</f>
        <v>0</v>
      </c>
      <c r="W42" s="259">
        <f>P42+V42</f>
        <v>0</v>
      </c>
      <c r="X42" s="258"/>
      <c r="Y42" s="257" t="s">
        <v>1669</v>
      </c>
      <c r="Z42" s="257"/>
    </row>
    <row r="43" spans="6:32" s="272" customFormat="1" ht="12.75" customHeight="1" outlineLevel="2">
      <c r="F43" s="273"/>
      <c r="G43" s="274"/>
      <c r="H43" s="274"/>
      <c r="I43" s="274"/>
      <c r="J43" s="275"/>
      <c r="K43" s="274"/>
      <c r="L43" s="392"/>
      <c r="M43" s="393"/>
      <c r="N43" s="392"/>
      <c r="O43" s="393"/>
      <c r="P43" s="394"/>
      <c r="Q43" s="279"/>
      <c r="R43" s="277"/>
      <c r="S43" s="277"/>
      <c r="T43" s="277"/>
      <c r="U43" s="280"/>
      <c r="V43" s="277"/>
      <c r="W43" s="277"/>
      <c r="X43" s="277"/>
      <c r="Y43" s="274"/>
      <c r="Z43" s="274"/>
    </row>
    <row r="44" spans="6:32" s="246" customFormat="1" ht="16.5" customHeight="1" outlineLevel="1">
      <c r="F44" s="247"/>
      <c r="G44" s="232"/>
      <c r="H44" s="248"/>
      <c r="I44" s="248"/>
      <c r="J44" s="248" t="s">
        <v>1596</v>
      </c>
      <c r="K44" s="232"/>
      <c r="L44" s="395"/>
      <c r="M44" s="396"/>
      <c r="N44" s="395"/>
      <c r="O44" s="396"/>
      <c r="P44" s="397">
        <f>SUBTOTAL(9,P45:P58)</f>
        <v>0</v>
      </c>
      <c r="Q44" s="251"/>
      <c r="R44" s="218"/>
      <c r="S44" s="250"/>
      <c r="T44" s="218">
        <f>SUBTOTAL(9,T63:T80)</f>
        <v>0</v>
      </c>
      <c r="U44" s="252" t="s">
        <v>155</v>
      </c>
      <c r="V44" s="217">
        <f>SUBTOTAL(9,V45:V58)</f>
        <v>0</v>
      </c>
      <c r="W44" s="217">
        <f>SUBTOTAL(9,W45:W58)</f>
        <v>0</v>
      </c>
      <c r="X44" s="253"/>
      <c r="Y44" s="233"/>
      <c r="Z44" s="233"/>
    </row>
    <row r="45" spans="6:32" s="254" customFormat="1" ht="36" outlineLevel="2">
      <c r="F45" s="255">
        <v>1</v>
      </c>
      <c r="G45" s="256" t="s">
        <v>176</v>
      </c>
      <c r="H45" s="257" t="s">
        <v>1597</v>
      </c>
      <c r="I45" s="257"/>
      <c r="J45" s="258" t="s">
        <v>1598</v>
      </c>
      <c r="K45" s="256" t="s">
        <v>49</v>
      </c>
      <c r="L45" s="387">
        <v>32</v>
      </c>
      <c r="M45" s="388">
        <v>0</v>
      </c>
      <c r="N45" s="387">
        <f>L45*(1+M45/100)</f>
        <v>32</v>
      </c>
      <c r="O45" s="388"/>
      <c r="P45" s="389">
        <f t="shared" ref="P45:P58" si="5">N45*O45</f>
        <v>0</v>
      </c>
      <c r="Q45" s="260"/>
      <c r="R45" s="261"/>
      <c r="S45" s="260"/>
      <c r="T45" s="261">
        <f>N45*S45</f>
        <v>0</v>
      </c>
      <c r="U45" s="259">
        <v>21</v>
      </c>
      <c r="V45" s="259">
        <f>P45*(U45/100)</f>
        <v>0</v>
      </c>
      <c r="W45" s="259">
        <f>P45+V45</f>
        <v>0</v>
      </c>
      <c r="X45" s="258"/>
      <c r="Y45" s="257" t="s">
        <v>1669</v>
      </c>
      <c r="Z45" s="257"/>
      <c r="AB45" s="390"/>
      <c r="AC45" s="390"/>
    </row>
    <row r="46" spans="6:32" s="254" customFormat="1" ht="12" outlineLevel="2">
      <c r="F46" s="255"/>
      <c r="G46" s="256"/>
      <c r="H46" s="257"/>
      <c r="I46" s="257"/>
      <c r="J46" s="398" t="s">
        <v>1679</v>
      </c>
      <c r="K46" s="256"/>
      <c r="L46" s="387"/>
      <c r="M46" s="388"/>
      <c r="N46" s="387"/>
      <c r="O46" s="388"/>
      <c r="P46" s="389"/>
      <c r="Q46" s="260"/>
      <c r="R46" s="261"/>
      <c r="S46" s="260"/>
      <c r="T46" s="261"/>
      <c r="U46" s="259"/>
      <c r="V46" s="259"/>
      <c r="W46" s="259"/>
      <c r="X46" s="258"/>
      <c r="Y46" s="257" t="s">
        <v>1669</v>
      </c>
      <c r="Z46" s="257"/>
    </row>
    <row r="47" spans="6:32" s="254" customFormat="1" ht="36" outlineLevel="2">
      <c r="F47" s="255" t="s">
        <v>1566</v>
      </c>
      <c r="G47" s="256" t="s">
        <v>176</v>
      </c>
      <c r="H47" s="257" t="s">
        <v>1600</v>
      </c>
      <c r="I47" s="257"/>
      <c r="J47" s="258" t="s">
        <v>1601</v>
      </c>
      <c r="K47" s="256" t="s">
        <v>49</v>
      </c>
      <c r="L47" s="387">
        <v>16</v>
      </c>
      <c r="M47" s="388">
        <v>0</v>
      </c>
      <c r="N47" s="387">
        <f>L47*(1+M47/100)</f>
        <v>16</v>
      </c>
      <c r="O47" s="388"/>
      <c r="P47" s="389">
        <f t="shared" si="5"/>
        <v>0</v>
      </c>
      <c r="Q47" s="260"/>
      <c r="R47" s="261"/>
      <c r="S47" s="260"/>
      <c r="T47" s="261">
        <f>N47*S47</f>
        <v>0</v>
      </c>
      <c r="U47" s="259">
        <v>21</v>
      </c>
      <c r="V47" s="259">
        <f>P47*(U47/100)</f>
        <v>0</v>
      </c>
      <c r="W47" s="259">
        <f>P47+V47</f>
        <v>0</v>
      </c>
      <c r="X47" s="258"/>
      <c r="Y47" s="257" t="s">
        <v>1669</v>
      </c>
      <c r="Z47" s="257"/>
      <c r="AB47" s="390"/>
      <c r="AC47" s="390"/>
    </row>
    <row r="48" spans="6:32" s="254" customFormat="1" ht="12" outlineLevel="2">
      <c r="F48" s="255"/>
      <c r="G48" s="256"/>
      <c r="H48" s="257"/>
      <c r="I48" s="257"/>
      <c r="J48" s="398">
        <v>16</v>
      </c>
      <c r="K48" s="256"/>
      <c r="L48" s="387"/>
      <c r="M48" s="388"/>
      <c r="N48" s="387"/>
      <c r="O48" s="388"/>
      <c r="P48" s="389"/>
      <c r="Q48" s="260"/>
      <c r="R48" s="261"/>
      <c r="S48" s="260"/>
      <c r="T48" s="261"/>
      <c r="U48" s="259"/>
      <c r="V48" s="259"/>
      <c r="W48" s="259"/>
      <c r="X48" s="258"/>
      <c r="Y48" s="257" t="s">
        <v>1669</v>
      </c>
      <c r="Z48" s="257"/>
    </row>
    <row r="49" spans="6:30" s="254" customFormat="1" ht="36" outlineLevel="2">
      <c r="F49" s="255" t="s">
        <v>1560</v>
      </c>
      <c r="G49" s="256" t="s">
        <v>176</v>
      </c>
      <c r="H49" s="257" t="s">
        <v>1603</v>
      </c>
      <c r="I49" s="257"/>
      <c r="J49" s="258" t="s">
        <v>1611</v>
      </c>
      <c r="K49" s="256" t="s">
        <v>49</v>
      </c>
      <c r="L49" s="387">
        <v>10</v>
      </c>
      <c r="M49" s="388">
        <v>0</v>
      </c>
      <c r="N49" s="387">
        <f>L49*(1+M49/100)</f>
        <v>10</v>
      </c>
      <c r="O49" s="388"/>
      <c r="P49" s="389">
        <f t="shared" si="5"/>
        <v>0</v>
      </c>
      <c r="Q49" s="260"/>
      <c r="R49" s="261"/>
      <c r="S49" s="260"/>
      <c r="T49" s="261"/>
      <c r="U49" s="259">
        <v>21</v>
      </c>
      <c r="V49" s="259">
        <f>P49*(U49/100)</f>
        <v>0</v>
      </c>
      <c r="W49" s="259">
        <f>P49+V49</f>
        <v>0</v>
      </c>
      <c r="X49" s="258"/>
      <c r="Y49" s="257" t="s">
        <v>1669</v>
      </c>
      <c r="Z49" s="257"/>
      <c r="AB49" s="390"/>
      <c r="AC49" s="390"/>
    </row>
    <row r="50" spans="6:30" s="254" customFormat="1" ht="12" outlineLevel="2">
      <c r="F50" s="255"/>
      <c r="G50" s="256"/>
      <c r="H50" s="257"/>
      <c r="I50" s="257"/>
      <c r="J50" s="398">
        <v>10</v>
      </c>
      <c r="K50" s="256"/>
      <c r="L50" s="387"/>
      <c r="M50" s="388"/>
      <c r="N50" s="387"/>
      <c r="O50" s="388"/>
      <c r="P50" s="389"/>
      <c r="Q50" s="260"/>
      <c r="R50" s="261"/>
      <c r="S50" s="260"/>
      <c r="T50" s="261"/>
      <c r="U50" s="259"/>
      <c r="V50" s="259"/>
      <c r="W50" s="259"/>
      <c r="X50" s="258"/>
      <c r="Y50" s="257" t="s">
        <v>1669</v>
      </c>
      <c r="Z50" s="257"/>
    </row>
    <row r="51" spans="6:30" s="254" customFormat="1" ht="48" outlineLevel="2">
      <c r="F51" s="255" t="s">
        <v>1606</v>
      </c>
      <c r="G51" s="256" t="s">
        <v>176</v>
      </c>
      <c r="H51" s="257" t="s">
        <v>1607</v>
      </c>
      <c r="I51" s="257"/>
      <c r="J51" s="258" t="s">
        <v>1614</v>
      </c>
      <c r="K51" s="256" t="s">
        <v>49</v>
      </c>
      <c r="L51" s="387">
        <v>140</v>
      </c>
      <c r="M51" s="388">
        <v>0</v>
      </c>
      <c r="N51" s="387">
        <f>L51*(1+M51/100)</f>
        <v>140</v>
      </c>
      <c r="O51" s="388"/>
      <c r="P51" s="389">
        <f t="shared" si="5"/>
        <v>0</v>
      </c>
      <c r="Q51" s="260">
        <v>0.01</v>
      </c>
      <c r="R51" s="261"/>
      <c r="S51" s="260"/>
      <c r="T51" s="261">
        <f>N51*S51</f>
        <v>0</v>
      </c>
      <c r="U51" s="259">
        <v>21</v>
      </c>
      <c r="V51" s="259">
        <f>P51*(U51/100)</f>
        <v>0</v>
      </c>
      <c r="W51" s="259">
        <f>P51+V51</f>
        <v>0</v>
      </c>
      <c r="X51" s="258"/>
      <c r="Y51" s="257" t="s">
        <v>1669</v>
      </c>
      <c r="Z51" s="257"/>
      <c r="AB51" s="390"/>
      <c r="AC51" s="390"/>
    </row>
    <row r="52" spans="6:30" s="254" customFormat="1" ht="12" outlineLevel="2">
      <c r="F52" s="255"/>
      <c r="G52" s="256"/>
      <c r="H52" s="257"/>
      <c r="I52" s="257"/>
      <c r="J52" s="398" t="s">
        <v>1680</v>
      </c>
      <c r="K52" s="256"/>
      <c r="L52" s="387"/>
      <c r="M52" s="388"/>
      <c r="N52" s="387"/>
      <c r="O52" s="388"/>
      <c r="P52" s="389"/>
      <c r="Q52" s="260"/>
      <c r="R52" s="261"/>
      <c r="S52" s="260"/>
      <c r="T52" s="261"/>
      <c r="U52" s="259"/>
      <c r="V52" s="259"/>
      <c r="W52" s="259"/>
      <c r="X52" s="258"/>
      <c r="Y52" s="257" t="s">
        <v>1669</v>
      </c>
      <c r="Z52" s="257"/>
    </row>
    <row r="53" spans="6:30" s="254" customFormat="1" ht="48" outlineLevel="2">
      <c r="F53" s="255" t="s">
        <v>1609</v>
      </c>
      <c r="G53" s="256" t="s">
        <v>176</v>
      </c>
      <c r="H53" s="257" t="s">
        <v>1610</v>
      </c>
      <c r="I53" s="257"/>
      <c r="J53" s="258" t="s">
        <v>1618</v>
      </c>
      <c r="K53" s="256" t="s">
        <v>49</v>
      </c>
      <c r="L53" s="387">
        <v>16</v>
      </c>
      <c r="M53" s="388">
        <v>0</v>
      </c>
      <c r="N53" s="387">
        <f>L53*(1+M53/100)</f>
        <v>16</v>
      </c>
      <c r="O53" s="388"/>
      <c r="P53" s="389">
        <f t="shared" si="5"/>
        <v>0</v>
      </c>
      <c r="Q53" s="260">
        <v>1.2500000000000001E-2</v>
      </c>
      <c r="R53" s="261"/>
      <c r="S53" s="260"/>
      <c r="T53" s="261">
        <f>N53*S53</f>
        <v>0</v>
      </c>
      <c r="U53" s="259">
        <v>21</v>
      </c>
      <c r="V53" s="259">
        <f>P53*(U53/100)</f>
        <v>0</v>
      </c>
      <c r="W53" s="259">
        <f>P53+V53</f>
        <v>0</v>
      </c>
      <c r="X53" s="258"/>
      <c r="Y53" s="257" t="s">
        <v>1669</v>
      </c>
      <c r="Z53" s="257"/>
      <c r="AB53" s="390"/>
      <c r="AC53" s="390"/>
    </row>
    <row r="54" spans="6:30" s="254" customFormat="1" ht="12" outlineLevel="2">
      <c r="F54" s="255"/>
      <c r="G54" s="256"/>
      <c r="H54" s="257"/>
      <c r="I54" s="257"/>
      <c r="J54" s="398">
        <v>16</v>
      </c>
      <c r="K54" s="256"/>
      <c r="L54" s="387"/>
      <c r="M54" s="388"/>
      <c r="N54" s="387"/>
      <c r="O54" s="388"/>
      <c r="P54" s="389"/>
      <c r="Q54" s="260"/>
      <c r="R54" s="261"/>
      <c r="S54" s="260"/>
      <c r="T54" s="261"/>
      <c r="U54" s="259"/>
      <c r="V54" s="259"/>
      <c r="W54" s="259"/>
      <c r="X54" s="258"/>
      <c r="Y54" s="257" t="s">
        <v>1669</v>
      </c>
      <c r="Z54" s="257"/>
    </row>
    <row r="55" spans="6:30" s="254" customFormat="1" ht="24" outlineLevel="2">
      <c r="F55" s="255" t="s">
        <v>1612</v>
      </c>
      <c r="G55" s="256" t="s">
        <v>176</v>
      </c>
      <c r="H55" s="257" t="s">
        <v>1613</v>
      </c>
      <c r="I55" s="257"/>
      <c r="J55" s="258" t="s">
        <v>1622</v>
      </c>
      <c r="K55" s="256" t="s">
        <v>49</v>
      </c>
      <c r="L55" s="387">
        <v>30</v>
      </c>
      <c r="M55" s="388">
        <v>0</v>
      </c>
      <c r="N55" s="387">
        <f>L55*(1+M55/100)</f>
        <v>30</v>
      </c>
      <c r="O55" s="388"/>
      <c r="P55" s="389">
        <f t="shared" si="5"/>
        <v>0</v>
      </c>
      <c r="Q55" s="260">
        <v>1.128E-2</v>
      </c>
      <c r="R55" s="261"/>
      <c r="S55" s="260"/>
      <c r="T55" s="261">
        <f>N55*S55</f>
        <v>0</v>
      </c>
      <c r="U55" s="259">
        <v>21</v>
      </c>
      <c r="V55" s="259">
        <f>P55*(U55/100)</f>
        <v>0</v>
      </c>
      <c r="W55" s="259">
        <f>P55+V55</f>
        <v>0</v>
      </c>
      <c r="X55" s="258"/>
      <c r="Y55" s="257" t="s">
        <v>1669</v>
      </c>
      <c r="Z55" s="257"/>
      <c r="AB55" s="390"/>
      <c r="AC55" s="390"/>
    </row>
    <row r="56" spans="6:30" s="254" customFormat="1" ht="12" outlineLevel="2">
      <c r="F56" s="255"/>
      <c r="G56" s="256"/>
      <c r="H56" s="257"/>
      <c r="I56" s="257"/>
      <c r="J56" s="398" t="s">
        <v>1681</v>
      </c>
      <c r="K56" s="256"/>
      <c r="L56" s="387"/>
      <c r="M56" s="388"/>
      <c r="N56" s="387"/>
      <c r="O56" s="388"/>
      <c r="P56" s="389"/>
      <c r="Q56" s="260"/>
      <c r="R56" s="261"/>
      <c r="S56" s="260"/>
      <c r="T56" s="261"/>
      <c r="U56" s="259"/>
      <c r="V56" s="259"/>
      <c r="W56" s="259"/>
      <c r="X56" s="258"/>
      <c r="Y56" s="257" t="s">
        <v>1669</v>
      </c>
      <c r="Z56" s="257"/>
    </row>
    <row r="57" spans="6:30" s="254" customFormat="1" ht="12" outlineLevel="2">
      <c r="F57" s="255" t="s">
        <v>1616</v>
      </c>
      <c r="G57" s="256" t="s">
        <v>172</v>
      </c>
      <c r="H57" s="257" t="s">
        <v>1617</v>
      </c>
      <c r="I57" s="257"/>
      <c r="J57" s="258" t="s">
        <v>1625</v>
      </c>
      <c r="K57" s="256" t="s">
        <v>49</v>
      </c>
      <c r="L57" s="387">
        <v>214</v>
      </c>
      <c r="M57" s="388"/>
      <c r="N57" s="387">
        <f>L57*(1+M57/100)</f>
        <v>214</v>
      </c>
      <c r="O57" s="388"/>
      <c r="P57" s="389">
        <f t="shared" si="5"/>
        <v>0</v>
      </c>
      <c r="Q57" s="260"/>
      <c r="R57" s="261"/>
      <c r="S57" s="260"/>
      <c r="T57" s="261"/>
      <c r="U57" s="259">
        <v>21</v>
      </c>
      <c r="V57" s="259">
        <f>P57*(U57/100)</f>
        <v>0</v>
      </c>
      <c r="W57" s="259">
        <f>P57+V57</f>
        <v>0</v>
      </c>
      <c r="X57" s="258"/>
      <c r="Y57" s="257" t="s">
        <v>1669</v>
      </c>
      <c r="Z57" s="257"/>
      <c r="AB57" s="390"/>
      <c r="AC57" s="390"/>
      <c r="AD57" s="390"/>
    </row>
    <row r="58" spans="6:30" s="254" customFormat="1" ht="12" outlineLevel="2">
      <c r="F58" s="255" t="s">
        <v>1620</v>
      </c>
      <c r="G58" s="256" t="s">
        <v>172</v>
      </c>
      <c r="H58" s="257" t="s">
        <v>1621</v>
      </c>
      <c r="I58" s="257"/>
      <c r="J58" s="258" t="s">
        <v>1627</v>
      </c>
      <c r="K58" s="256" t="s">
        <v>46</v>
      </c>
      <c r="L58" s="387">
        <v>32</v>
      </c>
      <c r="M58" s="388"/>
      <c r="N58" s="387">
        <f>L58*(1+M58/100)</f>
        <v>32</v>
      </c>
      <c r="O58" s="388"/>
      <c r="P58" s="389">
        <f t="shared" si="5"/>
        <v>0</v>
      </c>
      <c r="Q58" s="260"/>
      <c r="R58" s="261"/>
      <c r="S58" s="260"/>
      <c r="T58" s="261"/>
      <c r="U58" s="259">
        <v>21</v>
      </c>
      <c r="V58" s="259">
        <f>P58*(U58/100)</f>
        <v>0</v>
      </c>
      <c r="W58" s="259">
        <f>P58+V58</f>
        <v>0</v>
      </c>
      <c r="X58" s="258"/>
      <c r="Y58" s="257" t="s">
        <v>1669</v>
      </c>
      <c r="Z58" s="257"/>
      <c r="AB58" s="390"/>
      <c r="AC58" s="390"/>
      <c r="AD58" s="390"/>
    </row>
    <row r="59" spans="6:30" s="272" customFormat="1" ht="12.75" customHeight="1" outlineLevel="2">
      <c r="F59" s="273"/>
      <c r="G59" s="274"/>
      <c r="H59" s="274"/>
      <c r="I59" s="274"/>
      <c r="J59" s="275"/>
      <c r="K59" s="274"/>
      <c r="L59" s="392"/>
      <c r="M59" s="393"/>
      <c r="N59" s="392"/>
      <c r="O59" s="393"/>
      <c r="P59" s="394"/>
      <c r="Q59" s="279"/>
      <c r="R59" s="277"/>
      <c r="S59" s="277"/>
      <c r="T59" s="277"/>
      <c r="U59" s="280" t="s">
        <v>155</v>
      </c>
      <c r="V59" s="277"/>
      <c r="W59" s="277"/>
      <c r="X59" s="277"/>
      <c r="Y59" s="274"/>
      <c r="Z59" s="274"/>
    </row>
    <row r="60" spans="6:30" s="246" customFormat="1" ht="16.5" customHeight="1" outlineLevel="1">
      <c r="F60" s="247"/>
      <c r="G60" s="232"/>
      <c r="H60" s="248"/>
      <c r="I60" s="248"/>
      <c r="J60" s="248" t="s">
        <v>1628</v>
      </c>
      <c r="K60" s="232"/>
      <c r="L60" s="395"/>
      <c r="M60" s="396"/>
      <c r="N60" s="395"/>
      <c r="O60" s="396"/>
      <c r="P60" s="397">
        <f>SUBTOTAL(9,P61:P67)</f>
        <v>0</v>
      </c>
      <c r="Q60" s="251"/>
      <c r="R60" s="218"/>
      <c r="S60" s="250"/>
      <c r="T60" s="218">
        <f>SUBTOTAL(9,T61:T67)</f>
        <v>0</v>
      </c>
      <c r="U60" s="252" t="s">
        <v>155</v>
      </c>
      <c r="V60" s="217">
        <f>SUBTOTAL(9,V61:V67)</f>
        <v>0</v>
      </c>
      <c r="W60" s="217">
        <f>SUBTOTAL(9,W61:W67)</f>
        <v>0</v>
      </c>
      <c r="X60" s="253"/>
      <c r="Y60" s="233"/>
      <c r="Z60" s="233"/>
    </row>
    <row r="61" spans="6:30" s="254" customFormat="1" ht="24" outlineLevel="2">
      <c r="F61" s="255">
        <v>1</v>
      </c>
      <c r="G61" s="256" t="s">
        <v>162</v>
      </c>
      <c r="H61" s="257" t="s">
        <v>1629</v>
      </c>
      <c r="I61" s="257"/>
      <c r="J61" s="258" t="s">
        <v>1630</v>
      </c>
      <c r="K61" s="256" t="s">
        <v>49</v>
      </c>
      <c r="L61" s="387">
        <v>18</v>
      </c>
      <c r="M61" s="388">
        <v>0</v>
      </c>
      <c r="N61" s="387">
        <f>L61*(1+M61/100)</f>
        <v>18</v>
      </c>
      <c r="O61" s="388"/>
      <c r="P61" s="389">
        <f>N61*O61</f>
        <v>0</v>
      </c>
      <c r="Q61" s="260">
        <v>3.0000000000000001E-5</v>
      </c>
      <c r="R61" s="261"/>
      <c r="S61" s="260"/>
      <c r="T61" s="261">
        <f>N61*S61</f>
        <v>0</v>
      </c>
      <c r="U61" s="259">
        <v>21</v>
      </c>
      <c r="V61" s="259">
        <f>P61*(U61/100)</f>
        <v>0</v>
      </c>
      <c r="W61" s="259">
        <f>P61+V61</f>
        <v>0</v>
      </c>
      <c r="X61" s="258"/>
      <c r="Y61" s="257" t="s">
        <v>1669</v>
      </c>
      <c r="Z61" s="257"/>
      <c r="AB61" s="390"/>
      <c r="AC61" s="390"/>
    </row>
    <row r="62" spans="6:30" s="254" customFormat="1" ht="12" outlineLevel="2">
      <c r="F62" s="255"/>
      <c r="G62" s="256"/>
      <c r="H62" s="257"/>
      <c r="I62" s="257"/>
      <c r="J62" s="398">
        <v>18</v>
      </c>
      <c r="K62" s="256"/>
      <c r="L62" s="387"/>
      <c r="M62" s="388"/>
      <c r="N62" s="387"/>
      <c r="O62" s="388"/>
      <c r="P62" s="389"/>
      <c r="Q62" s="260"/>
      <c r="R62" s="261"/>
      <c r="S62" s="260"/>
      <c r="T62" s="261"/>
      <c r="U62" s="259"/>
      <c r="V62" s="259"/>
      <c r="W62" s="259"/>
      <c r="X62" s="258"/>
      <c r="Y62" s="257" t="s">
        <v>1669</v>
      </c>
      <c r="Z62" s="257"/>
    </row>
    <row r="63" spans="6:30" s="254" customFormat="1" ht="12" outlineLevel="2">
      <c r="F63" s="255" t="s">
        <v>1566</v>
      </c>
      <c r="G63" s="256" t="s">
        <v>162</v>
      </c>
      <c r="H63" s="257" t="s">
        <v>1631</v>
      </c>
      <c r="I63" s="257"/>
      <c r="J63" s="258" t="s">
        <v>1635</v>
      </c>
      <c r="K63" s="256" t="s">
        <v>49</v>
      </c>
      <c r="L63" s="387">
        <v>11</v>
      </c>
      <c r="M63" s="388">
        <v>0</v>
      </c>
      <c r="N63" s="387">
        <f>L63*(1+M63/100)</f>
        <v>11</v>
      </c>
      <c r="O63" s="388"/>
      <c r="P63" s="389">
        <f>N63*O63</f>
        <v>0</v>
      </c>
      <c r="Q63" s="260"/>
      <c r="R63" s="261"/>
      <c r="S63" s="260"/>
      <c r="T63" s="261"/>
      <c r="U63" s="259">
        <v>21</v>
      </c>
      <c r="V63" s="259">
        <f>P63*(U63/100)</f>
        <v>0</v>
      </c>
      <c r="W63" s="259">
        <f>P63+V63</f>
        <v>0</v>
      </c>
      <c r="X63" s="258"/>
      <c r="Y63" s="257" t="s">
        <v>1669</v>
      </c>
      <c r="Z63" s="257"/>
      <c r="AB63" s="390"/>
      <c r="AC63" s="390"/>
    </row>
    <row r="64" spans="6:30" s="254" customFormat="1" ht="12" outlineLevel="2">
      <c r="F64" s="255"/>
      <c r="G64" s="256"/>
      <c r="H64" s="257"/>
      <c r="I64" s="257"/>
      <c r="J64" s="398" t="s">
        <v>1682</v>
      </c>
      <c r="K64" s="256"/>
      <c r="L64" s="387"/>
      <c r="M64" s="388"/>
      <c r="N64" s="387"/>
      <c r="O64" s="388"/>
      <c r="P64" s="389"/>
      <c r="Q64" s="260"/>
      <c r="R64" s="261"/>
      <c r="S64" s="260"/>
      <c r="T64" s="261"/>
      <c r="U64" s="259"/>
      <c r="V64" s="259"/>
      <c r="W64" s="259"/>
      <c r="X64" s="258"/>
      <c r="Y64" s="257" t="s">
        <v>1669</v>
      </c>
      <c r="Z64" s="257"/>
    </row>
    <row r="65" spans="6:30" s="254" customFormat="1" ht="12" outlineLevel="2">
      <c r="F65" s="255" t="s">
        <v>1560</v>
      </c>
      <c r="G65" s="256" t="s">
        <v>162</v>
      </c>
      <c r="H65" s="257" t="s">
        <v>1634</v>
      </c>
      <c r="I65" s="257"/>
      <c r="J65" s="258" t="s">
        <v>1638</v>
      </c>
      <c r="K65" s="256" t="s">
        <v>49</v>
      </c>
      <c r="L65" s="387">
        <v>45</v>
      </c>
      <c r="M65" s="388">
        <v>0</v>
      </c>
      <c r="N65" s="387">
        <f>L65*(1+M65/100)</f>
        <v>45</v>
      </c>
      <c r="O65" s="388"/>
      <c r="P65" s="389">
        <f>N65*O65</f>
        <v>0</v>
      </c>
      <c r="Q65" s="260"/>
      <c r="R65" s="261"/>
      <c r="S65" s="260"/>
      <c r="T65" s="261"/>
      <c r="U65" s="259">
        <v>21</v>
      </c>
      <c r="V65" s="259">
        <f>P65*(U65/100)</f>
        <v>0</v>
      </c>
      <c r="W65" s="259">
        <f>P65+V65</f>
        <v>0</v>
      </c>
      <c r="X65" s="258"/>
      <c r="Y65" s="257" t="s">
        <v>1669</v>
      </c>
      <c r="Z65" s="257"/>
      <c r="AB65" s="390"/>
      <c r="AC65" s="390"/>
    </row>
    <row r="66" spans="6:30" s="254" customFormat="1" ht="12" outlineLevel="2">
      <c r="F66" s="255"/>
      <c r="G66" s="256"/>
      <c r="H66" s="257"/>
      <c r="I66" s="257"/>
      <c r="J66" s="398" t="s">
        <v>1683</v>
      </c>
      <c r="K66" s="256"/>
      <c r="L66" s="387"/>
      <c r="M66" s="388"/>
      <c r="N66" s="387"/>
      <c r="O66" s="388"/>
      <c r="P66" s="389"/>
      <c r="Q66" s="260"/>
      <c r="R66" s="261"/>
      <c r="S66" s="260"/>
      <c r="T66" s="261"/>
      <c r="U66" s="259"/>
      <c r="V66" s="259"/>
      <c r="W66" s="259"/>
      <c r="X66" s="258"/>
      <c r="Y66" s="257" t="s">
        <v>1669</v>
      </c>
      <c r="Z66" s="257"/>
    </row>
    <row r="67" spans="6:30" s="254" customFormat="1" ht="12" outlineLevel="2">
      <c r="F67" s="255" t="s">
        <v>1606</v>
      </c>
      <c r="G67" s="256" t="s">
        <v>172</v>
      </c>
      <c r="H67" s="257" t="s">
        <v>1637</v>
      </c>
      <c r="I67" s="257"/>
      <c r="J67" s="258" t="s">
        <v>1641</v>
      </c>
      <c r="K67" s="256" t="s">
        <v>49</v>
      </c>
      <c r="L67" s="387">
        <v>114</v>
      </c>
      <c r="M67" s="388"/>
      <c r="N67" s="387">
        <f>L67*(1+M67/100)</f>
        <v>114</v>
      </c>
      <c r="O67" s="388"/>
      <c r="P67" s="389">
        <f>N67*O67</f>
        <v>0</v>
      </c>
      <c r="Q67" s="260"/>
      <c r="R67" s="261"/>
      <c r="S67" s="260"/>
      <c r="T67" s="261"/>
      <c r="U67" s="259">
        <v>21</v>
      </c>
      <c r="V67" s="259">
        <f>P67*(U67/100)</f>
        <v>0</v>
      </c>
      <c r="W67" s="259">
        <f>P67+V67</f>
        <v>0</v>
      </c>
      <c r="X67" s="258"/>
      <c r="Y67" s="257" t="s">
        <v>1669</v>
      </c>
      <c r="Z67" s="257"/>
      <c r="AB67" s="390"/>
      <c r="AC67" s="390"/>
    </row>
    <row r="68" spans="6:30" s="254" customFormat="1" ht="12" outlineLevel="2">
      <c r="F68" s="403"/>
      <c r="G68" s="404"/>
      <c r="H68" s="405"/>
      <c r="I68" s="405"/>
      <c r="J68" s="406"/>
      <c r="K68" s="404"/>
      <c r="L68" s="407"/>
      <c r="M68" s="408"/>
      <c r="N68" s="407"/>
      <c r="O68" s="408"/>
      <c r="P68" s="409"/>
      <c r="Q68" s="410"/>
      <c r="R68" s="411"/>
      <c r="S68" s="410"/>
      <c r="T68" s="411"/>
      <c r="U68" s="412"/>
      <c r="V68" s="412"/>
      <c r="W68" s="412"/>
      <c r="X68" s="406"/>
      <c r="Y68" s="405"/>
      <c r="Z68" s="405"/>
      <c r="AB68" s="390"/>
      <c r="AC68" s="390"/>
    </row>
    <row r="69" spans="6:30" s="254" customFormat="1" ht="12" outlineLevel="1">
      <c r="F69" s="413"/>
      <c r="G69" s="414"/>
      <c r="H69" s="415"/>
      <c r="I69" s="415"/>
      <c r="J69" s="415" t="s">
        <v>1684</v>
      </c>
      <c r="K69" s="414"/>
      <c r="L69" s="395"/>
      <c r="M69" s="416"/>
      <c r="N69" s="395"/>
      <c r="O69" s="416"/>
      <c r="P69" s="417">
        <f>SUBTOTAL(9,P70:P76)</f>
        <v>0</v>
      </c>
      <c r="Q69" s="418"/>
      <c r="R69" s="419"/>
      <c r="S69" s="420"/>
      <c r="T69" s="419">
        <f>SUBTOTAL(9,T71:T104)</f>
        <v>0</v>
      </c>
      <c r="U69" s="421" t="s">
        <v>155</v>
      </c>
      <c r="V69" s="417">
        <f>SUBTOTAL(9,V70:V104)</f>
        <v>0</v>
      </c>
      <c r="W69" s="417">
        <f>SUBTOTAL(9,W70:W104)</f>
        <v>0</v>
      </c>
      <c r="X69" s="422"/>
      <c r="Y69" s="209"/>
      <c r="Z69" s="209"/>
      <c r="AA69" s="423"/>
      <c r="AB69" s="423"/>
      <c r="AC69" s="423"/>
      <c r="AD69" s="246"/>
    </row>
    <row r="70" spans="6:30" s="254" customFormat="1" ht="72" outlineLevel="2">
      <c r="F70" s="255">
        <v>1</v>
      </c>
      <c r="G70" s="256" t="s">
        <v>162</v>
      </c>
      <c r="H70" s="257" t="s">
        <v>1685</v>
      </c>
      <c r="I70" s="257"/>
      <c r="J70" s="258" t="s">
        <v>1686</v>
      </c>
      <c r="K70" s="256" t="s">
        <v>57</v>
      </c>
      <c r="L70" s="387">
        <v>1</v>
      </c>
      <c r="M70" s="388"/>
      <c r="N70" s="387">
        <f>L70*(1+M70/100)</f>
        <v>1</v>
      </c>
      <c r="O70" s="388"/>
      <c r="P70" s="389">
        <f>N70*O70</f>
        <v>0</v>
      </c>
      <c r="Q70" s="260"/>
      <c r="R70" s="261"/>
      <c r="S70" s="260"/>
      <c r="T70" s="261"/>
      <c r="U70" s="259">
        <v>21</v>
      </c>
      <c r="V70" s="259">
        <f>P70*(U70/100)</f>
        <v>0</v>
      </c>
      <c r="W70" s="259">
        <f>P70+V70</f>
        <v>0</v>
      </c>
      <c r="X70" s="258"/>
      <c r="Y70" s="257" t="s">
        <v>1490</v>
      </c>
      <c r="Z70" s="257"/>
      <c r="AA70" s="424"/>
      <c r="AB70" s="425"/>
      <c r="AC70" s="425"/>
      <c r="AD70" s="246"/>
    </row>
    <row r="71" spans="6:30" s="254" customFormat="1" ht="12" outlineLevel="2">
      <c r="F71" s="255">
        <v>2</v>
      </c>
      <c r="G71" s="256" t="s">
        <v>162</v>
      </c>
      <c r="H71" s="257" t="s">
        <v>1687</v>
      </c>
      <c r="I71" s="257"/>
      <c r="J71" s="258" t="s">
        <v>1688</v>
      </c>
      <c r="K71" s="256" t="s">
        <v>57</v>
      </c>
      <c r="L71" s="387">
        <v>1</v>
      </c>
      <c r="M71" s="388"/>
      <c r="N71" s="387">
        <f t="shared" ref="N71:N76" si="6">L71*(1+M71/100)</f>
        <v>1</v>
      </c>
      <c r="O71" s="388"/>
      <c r="P71" s="389">
        <f t="shared" ref="P71:P76" si="7">N71*O71</f>
        <v>0</v>
      </c>
      <c r="Q71" s="260"/>
      <c r="R71" s="261"/>
      <c r="S71" s="260"/>
      <c r="T71" s="261"/>
      <c r="U71" s="259">
        <v>21</v>
      </c>
      <c r="V71" s="259">
        <f t="shared" ref="V71:V76" si="8">P71*(U71/100)</f>
        <v>0</v>
      </c>
      <c r="W71" s="259">
        <f t="shared" ref="W71:W76" si="9">P71+V71</f>
        <v>0</v>
      </c>
      <c r="X71" s="258"/>
      <c r="Y71" s="257" t="s">
        <v>1490</v>
      </c>
      <c r="Z71" s="257"/>
      <c r="AA71" s="424"/>
      <c r="AB71" s="425"/>
      <c r="AC71" s="425"/>
      <c r="AD71" s="246"/>
    </row>
    <row r="72" spans="6:30" s="254" customFormat="1" ht="12" outlineLevel="2">
      <c r="F72" s="255">
        <v>3</v>
      </c>
      <c r="G72" s="256" t="s">
        <v>162</v>
      </c>
      <c r="H72" s="257" t="s">
        <v>1689</v>
      </c>
      <c r="I72" s="257"/>
      <c r="J72" s="258" t="s">
        <v>1690</v>
      </c>
      <c r="K72" s="256" t="s">
        <v>57</v>
      </c>
      <c r="L72" s="387">
        <v>1</v>
      </c>
      <c r="M72" s="388"/>
      <c r="N72" s="387">
        <f t="shared" si="6"/>
        <v>1</v>
      </c>
      <c r="O72" s="388"/>
      <c r="P72" s="389">
        <f t="shared" si="7"/>
        <v>0</v>
      </c>
      <c r="Q72" s="260"/>
      <c r="R72" s="261"/>
      <c r="S72" s="260"/>
      <c r="T72" s="261"/>
      <c r="U72" s="259">
        <v>21</v>
      </c>
      <c r="V72" s="259">
        <f t="shared" si="8"/>
        <v>0</v>
      </c>
      <c r="W72" s="259">
        <f t="shared" si="9"/>
        <v>0</v>
      </c>
      <c r="X72" s="258"/>
      <c r="Y72" s="257" t="s">
        <v>1490</v>
      </c>
      <c r="Z72" s="257"/>
      <c r="AA72" s="424"/>
      <c r="AB72" s="425"/>
      <c r="AC72" s="425"/>
      <c r="AD72" s="246"/>
    </row>
    <row r="73" spans="6:30" s="254" customFormat="1" ht="14.25" customHeight="1" outlineLevel="2">
      <c r="F73" s="255">
        <v>4</v>
      </c>
      <c r="G73" s="256" t="s">
        <v>162</v>
      </c>
      <c r="H73" s="257" t="s">
        <v>1691</v>
      </c>
      <c r="I73" s="257"/>
      <c r="J73" s="258" t="s">
        <v>1692</v>
      </c>
      <c r="K73" s="256" t="s">
        <v>57</v>
      </c>
      <c r="L73" s="387">
        <v>1</v>
      </c>
      <c r="M73" s="388"/>
      <c r="N73" s="387">
        <f t="shared" si="6"/>
        <v>1</v>
      </c>
      <c r="O73" s="388"/>
      <c r="P73" s="389">
        <f t="shared" si="7"/>
        <v>0</v>
      </c>
      <c r="Q73" s="260"/>
      <c r="R73" s="261"/>
      <c r="S73" s="260"/>
      <c r="T73" s="261"/>
      <c r="U73" s="259">
        <v>21</v>
      </c>
      <c r="V73" s="259">
        <f t="shared" si="8"/>
        <v>0</v>
      </c>
      <c r="W73" s="259">
        <f t="shared" si="9"/>
        <v>0</v>
      </c>
      <c r="X73" s="258"/>
      <c r="Y73" s="257" t="s">
        <v>1490</v>
      </c>
      <c r="Z73" s="257"/>
      <c r="AA73" s="424"/>
      <c r="AB73" s="425"/>
      <c r="AC73" s="425"/>
      <c r="AD73" s="246"/>
    </row>
    <row r="74" spans="6:30" s="254" customFormat="1" ht="12" outlineLevel="2">
      <c r="F74" s="255">
        <v>5</v>
      </c>
      <c r="G74" s="256" t="s">
        <v>162</v>
      </c>
      <c r="H74" s="257" t="s">
        <v>1693</v>
      </c>
      <c r="I74" s="257"/>
      <c r="J74" s="258" t="s">
        <v>1694</v>
      </c>
      <c r="K74" s="256" t="s">
        <v>57</v>
      </c>
      <c r="L74" s="387">
        <v>1</v>
      </c>
      <c r="M74" s="388"/>
      <c r="N74" s="387">
        <f t="shared" si="6"/>
        <v>1</v>
      </c>
      <c r="O74" s="388"/>
      <c r="P74" s="389">
        <f t="shared" si="7"/>
        <v>0</v>
      </c>
      <c r="Q74" s="260"/>
      <c r="R74" s="261"/>
      <c r="S74" s="260"/>
      <c r="T74" s="261"/>
      <c r="U74" s="259">
        <v>21</v>
      </c>
      <c r="V74" s="259">
        <f t="shared" si="8"/>
        <v>0</v>
      </c>
      <c r="W74" s="259">
        <f t="shared" si="9"/>
        <v>0</v>
      </c>
      <c r="X74" s="258"/>
      <c r="Y74" s="257" t="s">
        <v>1490</v>
      </c>
      <c r="Z74" s="257"/>
      <c r="AA74" s="424"/>
      <c r="AB74" s="425"/>
      <c r="AC74" s="425"/>
      <c r="AD74" s="246"/>
    </row>
    <row r="75" spans="6:30" s="254" customFormat="1" ht="12" outlineLevel="2">
      <c r="F75" s="255">
        <v>6</v>
      </c>
      <c r="G75" s="256" t="s">
        <v>162</v>
      </c>
      <c r="H75" s="257" t="s">
        <v>1695</v>
      </c>
      <c r="I75" s="257"/>
      <c r="J75" s="258" t="s">
        <v>1696</v>
      </c>
      <c r="K75" s="256" t="s">
        <v>90</v>
      </c>
      <c r="L75" s="387">
        <v>1</v>
      </c>
      <c r="M75" s="388"/>
      <c r="N75" s="387">
        <f t="shared" si="6"/>
        <v>1</v>
      </c>
      <c r="O75" s="388"/>
      <c r="P75" s="389">
        <f t="shared" si="7"/>
        <v>0</v>
      </c>
      <c r="Q75" s="260"/>
      <c r="R75" s="261"/>
      <c r="S75" s="260"/>
      <c r="T75" s="261"/>
      <c r="U75" s="259">
        <v>21</v>
      </c>
      <c r="V75" s="259">
        <f t="shared" si="8"/>
        <v>0</v>
      </c>
      <c r="W75" s="259">
        <f t="shared" si="9"/>
        <v>0</v>
      </c>
      <c r="X75" s="258"/>
      <c r="Y75" s="257" t="s">
        <v>1490</v>
      </c>
      <c r="Z75" s="257"/>
      <c r="AA75" s="424"/>
      <c r="AB75" s="425"/>
      <c r="AC75" s="425"/>
      <c r="AD75" s="246"/>
    </row>
    <row r="76" spans="6:30" s="254" customFormat="1" ht="12" outlineLevel="2">
      <c r="F76" s="255">
        <v>7</v>
      </c>
      <c r="G76" s="256" t="s">
        <v>162</v>
      </c>
      <c r="H76" s="257" t="s">
        <v>1697</v>
      </c>
      <c r="I76" s="257"/>
      <c r="J76" s="258" t="s">
        <v>1698</v>
      </c>
      <c r="K76" s="256" t="s">
        <v>90</v>
      </c>
      <c r="L76" s="387">
        <v>1</v>
      </c>
      <c r="M76" s="388"/>
      <c r="N76" s="387">
        <f t="shared" si="6"/>
        <v>1</v>
      </c>
      <c r="O76" s="388"/>
      <c r="P76" s="389">
        <f t="shared" si="7"/>
        <v>0</v>
      </c>
      <c r="Q76" s="260"/>
      <c r="R76" s="261"/>
      <c r="S76" s="260"/>
      <c r="T76" s="261"/>
      <c r="U76" s="259">
        <v>21</v>
      </c>
      <c r="V76" s="259">
        <f t="shared" si="8"/>
        <v>0</v>
      </c>
      <c r="W76" s="259">
        <f t="shared" si="9"/>
        <v>0</v>
      </c>
      <c r="X76" s="258"/>
      <c r="Y76" s="257" t="s">
        <v>1490</v>
      </c>
      <c r="Z76" s="257"/>
      <c r="AA76" s="424"/>
      <c r="AB76" s="425"/>
      <c r="AC76" s="425"/>
      <c r="AD76" s="246"/>
    </row>
    <row r="77" spans="6:30" s="254" customFormat="1" ht="12" outlineLevel="2">
      <c r="F77" s="403"/>
      <c r="G77" s="404"/>
      <c r="H77" s="405"/>
      <c r="I77" s="405"/>
      <c r="J77" s="406"/>
      <c r="K77" s="404"/>
      <c r="L77" s="407"/>
      <c r="M77" s="408"/>
      <c r="N77" s="407"/>
      <c r="O77" s="408"/>
      <c r="P77" s="409"/>
      <c r="Q77" s="410"/>
      <c r="R77" s="411"/>
      <c r="S77" s="410"/>
      <c r="T77" s="411"/>
      <c r="U77" s="412"/>
      <c r="V77" s="412"/>
      <c r="W77" s="412"/>
      <c r="X77" s="406"/>
      <c r="Y77" s="405"/>
      <c r="Z77" s="405"/>
      <c r="AA77" s="424"/>
      <c r="AB77" s="425"/>
      <c r="AC77" s="425"/>
      <c r="AD77" s="246"/>
    </row>
    <row r="78" spans="6:30" s="246" customFormat="1" ht="16.5" customHeight="1" outlineLevel="1">
      <c r="F78" s="247"/>
      <c r="G78" s="232"/>
      <c r="H78" s="248"/>
      <c r="I78" s="248"/>
      <c r="J78" s="248" t="s">
        <v>601</v>
      </c>
      <c r="K78" s="232"/>
      <c r="L78" s="395"/>
      <c r="M78" s="396"/>
      <c r="N78" s="395"/>
      <c r="O78" s="396"/>
      <c r="P78" s="397">
        <f>SUBTOTAL(9,P79:P86)</f>
        <v>0</v>
      </c>
      <c r="Q78" s="251"/>
      <c r="R78" s="218"/>
      <c r="S78" s="250"/>
      <c r="T78" s="218">
        <f>SUBTOTAL(9,T79:T86)</f>
        <v>0</v>
      </c>
      <c r="U78" s="252" t="s">
        <v>155</v>
      </c>
      <c r="V78" s="217">
        <f>SUBTOTAL(9,V79:V86)</f>
        <v>0</v>
      </c>
      <c r="W78" s="217">
        <f>SUBTOTAL(9,W79:W86)</f>
        <v>0</v>
      </c>
      <c r="X78" s="253"/>
      <c r="Y78" s="233"/>
      <c r="Z78" s="233"/>
    </row>
    <row r="79" spans="6:30" s="254" customFormat="1" ht="12" outlineLevel="2">
      <c r="F79" s="255">
        <v>1</v>
      </c>
      <c r="G79" s="256" t="s">
        <v>162</v>
      </c>
      <c r="H79" s="257" t="s">
        <v>1642</v>
      </c>
      <c r="I79" s="257"/>
      <c r="J79" s="258" t="s">
        <v>1643</v>
      </c>
      <c r="K79" s="256" t="s">
        <v>90</v>
      </c>
      <c r="L79" s="387">
        <v>1</v>
      </c>
      <c r="M79" s="388">
        <v>0</v>
      </c>
      <c r="N79" s="387">
        <f t="shared" ref="N79:N85" si="10">L79*(1+M79/100)</f>
        <v>1</v>
      </c>
      <c r="O79" s="388"/>
      <c r="P79" s="389">
        <f t="shared" ref="P79:P85" si="11">N79*O79</f>
        <v>0</v>
      </c>
      <c r="Q79" s="260"/>
      <c r="R79" s="261"/>
      <c r="S79" s="260"/>
      <c r="T79" s="261">
        <f t="shared" ref="T79:T85" si="12">N79*S79</f>
        <v>0</v>
      </c>
      <c r="U79" s="259">
        <v>21</v>
      </c>
      <c r="V79" s="259">
        <f t="shared" ref="V79:V85" si="13">P79*(U79/100)</f>
        <v>0</v>
      </c>
      <c r="W79" s="259">
        <f t="shared" ref="W79:W85" si="14">P79+V79</f>
        <v>0</v>
      </c>
      <c r="X79" s="258"/>
      <c r="Y79" s="257" t="s">
        <v>1669</v>
      </c>
      <c r="Z79" s="257" t="s">
        <v>604</v>
      </c>
      <c r="AB79" s="390"/>
      <c r="AC79" s="390"/>
    </row>
    <row r="80" spans="6:30" s="254" customFormat="1" ht="12" outlineLevel="2">
      <c r="F80" s="255">
        <v>2</v>
      </c>
      <c r="G80" s="256" t="s">
        <v>162</v>
      </c>
      <c r="H80" s="257" t="s">
        <v>1644</v>
      </c>
      <c r="I80" s="257"/>
      <c r="J80" s="258" t="s">
        <v>1645</v>
      </c>
      <c r="K80" s="256" t="s">
        <v>46</v>
      </c>
      <c r="L80" s="387">
        <v>1</v>
      </c>
      <c r="M80" s="388">
        <v>0</v>
      </c>
      <c r="N80" s="387">
        <f t="shared" si="10"/>
        <v>1</v>
      </c>
      <c r="O80" s="388"/>
      <c r="P80" s="389">
        <f t="shared" si="11"/>
        <v>0</v>
      </c>
      <c r="Q80" s="260"/>
      <c r="R80" s="261"/>
      <c r="S80" s="260"/>
      <c r="T80" s="261">
        <f t="shared" si="12"/>
        <v>0</v>
      </c>
      <c r="U80" s="259">
        <v>21</v>
      </c>
      <c r="V80" s="259">
        <f t="shared" si="13"/>
        <v>0</v>
      </c>
      <c r="W80" s="259">
        <f t="shared" si="14"/>
        <v>0</v>
      </c>
      <c r="X80" s="258"/>
      <c r="Y80" s="257" t="s">
        <v>1669</v>
      </c>
      <c r="Z80" s="257" t="s">
        <v>604</v>
      </c>
      <c r="AB80" s="390"/>
      <c r="AC80" s="390"/>
    </row>
    <row r="81" spans="6:29" s="254" customFormat="1" ht="12" outlineLevel="2">
      <c r="F81" s="255">
        <v>3</v>
      </c>
      <c r="G81" s="256" t="s">
        <v>162</v>
      </c>
      <c r="H81" s="257" t="s">
        <v>1646</v>
      </c>
      <c r="I81" s="257"/>
      <c r="J81" s="258" t="s">
        <v>1647</v>
      </c>
      <c r="K81" s="256" t="s">
        <v>90</v>
      </c>
      <c r="L81" s="387">
        <v>1</v>
      </c>
      <c r="M81" s="388">
        <v>0</v>
      </c>
      <c r="N81" s="387">
        <f t="shared" si="10"/>
        <v>1</v>
      </c>
      <c r="O81" s="388"/>
      <c r="P81" s="389">
        <f t="shared" si="11"/>
        <v>0</v>
      </c>
      <c r="Q81" s="260"/>
      <c r="R81" s="261"/>
      <c r="S81" s="260"/>
      <c r="T81" s="261">
        <f t="shared" si="12"/>
        <v>0</v>
      </c>
      <c r="U81" s="259">
        <v>21</v>
      </c>
      <c r="V81" s="259">
        <f t="shared" si="13"/>
        <v>0</v>
      </c>
      <c r="W81" s="259">
        <f t="shared" si="14"/>
        <v>0</v>
      </c>
      <c r="X81" s="258"/>
      <c r="Y81" s="257" t="s">
        <v>1669</v>
      </c>
      <c r="Z81" s="257" t="s">
        <v>604</v>
      </c>
      <c r="AB81" s="390"/>
      <c r="AC81" s="390"/>
    </row>
    <row r="82" spans="6:29" s="254" customFormat="1" ht="12" outlineLevel="2">
      <c r="F82" s="255">
        <v>4</v>
      </c>
      <c r="G82" s="256" t="s">
        <v>162</v>
      </c>
      <c r="H82" s="257" t="s">
        <v>1648</v>
      </c>
      <c r="I82" s="257"/>
      <c r="J82" s="258" t="s">
        <v>1649</v>
      </c>
      <c r="K82" s="256" t="s">
        <v>55</v>
      </c>
      <c r="L82" s="387">
        <v>36</v>
      </c>
      <c r="M82" s="388">
        <v>0</v>
      </c>
      <c r="N82" s="387">
        <f t="shared" si="10"/>
        <v>36</v>
      </c>
      <c r="O82" s="388"/>
      <c r="P82" s="389">
        <f t="shared" si="11"/>
        <v>0</v>
      </c>
      <c r="Q82" s="260"/>
      <c r="R82" s="261"/>
      <c r="S82" s="260"/>
      <c r="T82" s="261">
        <f t="shared" si="12"/>
        <v>0</v>
      </c>
      <c r="U82" s="259">
        <v>21</v>
      </c>
      <c r="V82" s="259">
        <f t="shared" si="13"/>
        <v>0</v>
      </c>
      <c r="W82" s="259">
        <f t="shared" si="14"/>
        <v>0</v>
      </c>
      <c r="X82" s="258"/>
      <c r="Y82" s="257" t="s">
        <v>1669</v>
      </c>
      <c r="Z82" s="257" t="s">
        <v>604</v>
      </c>
      <c r="AB82" s="390"/>
      <c r="AC82" s="390"/>
    </row>
    <row r="83" spans="6:29" s="254" customFormat="1" ht="12" outlineLevel="2">
      <c r="F83" s="255">
        <v>5</v>
      </c>
      <c r="G83" s="256" t="s">
        <v>162</v>
      </c>
      <c r="H83" s="257" t="s">
        <v>1650</v>
      </c>
      <c r="I83" s="257"/>
      <c r="J83" s="258" t="s">
        <v>1651</v>
      </c>
      <c r="K83" s="256" t="s">
        <v>46</v>
      </c>
      <c r="L83" s="387">
        <v>1</v>
      </c>
      <c r="M83" s="388">
        <v>0</v>
      </c>
      <c r="N83" s="387">
        <f t="shared" si="10"/>
        <v>1</v>
      </c>
      <c r="O83" s="388"/>
      <c r="P83" s="389">
        <f t="shared" si="11"/>
        <v>0</v>
      </c>
      <c r="Q83" s="260"/>
      <c r="R83" s="261"/>
      <c r="S83" s="260"/>
      <c r="T83" s="261">
        <f t="shared" si="12"/>
        <v>0</v>
      </c>
      <c r="U83" s="259">
        <v>21</v>
      </c>
      <c r="V83" s="259">
        <f t="shared" si="13"/>
        <v>0</v>
      </c>
      <c r="W83" s="259">
        <f t="shared" si="14"/>
        <v>0</v>
      </c>
      <c r="X83" s="258"/>
      <c r="Y83" s="257" t="s">
        <v>1669</v>
      </c>
      <c r="Z83" s="257" t="s">
        <v>604</v>
      </c>
      <c r="AB83" s="390"/>
      <c r="AC83" s="390"/>
    </row>
    <row r="84" spans="6:29" s="254" customFormat="1" ht="12" outlineLevel="2">
      <c r="F84" s="255">
        <v>6</v>
      </c>
      <c r="G84" s="256" t="s">
        <v>162</v>
      </c>
      <c r="H84" s="257" t="s">
        <v>1652</v>
      </c>
      <c r="I84" s="257"/>
      <c r="J84" s="258" t="s">
        <v>1653</v>
      </c>
      <c r="K84" s="256" t="s">
        <v>46</v>
      </c>
      <c r="L84" s="387">
        <v>1</v>
      </c>
      <c r="M84" s="388">
        <v>0</v>
      </c>
      <c r="N84" s="387">
        <f t="shared" si="10"/>
        <v>1</v>
      </c>
      <c r="O84" s="388"/>
      <c r="P84" s="389">
        <f t="shared" si="11"/>
        <v>0</v>
      </c>
      <c r="Q84" s="260"/>
      <c r="R84" s="261"/>
      <c r="S84" s="260"/>
      <c r="T84" s="261">
        <f t="shared" si="12"/>
        <v>0</v>
      </c>
      <c r="U84" s="259">
        <v>21</v>
      </c>
      <c r="V84" s="259">
        <f t="shared" si="13"/>
        <v>0</v>
      </c>
      <c r="W84" s="259">
        <f t="shared" si="14"/>
        <v>0</v>
      </c>
      <c r="X84" s="258"/>
      <c r="Y84" s="257" t="s">
        <v>1669</v>
      </c>
      <c r="Z84" s="257" t="s">
        <v>604</v>
      </c>
      <c r="AB84" s="390"/>
      <c r="AC84" s="390"/>
    </row>
    <row r="85" spans="6:29" s="254" customFormat="1" ht="12" outlineLevel="2">
      <c r="F85" s="255">
        <v>7</v>
      </c>
      <c r="G85" s="256" t="s">
        <v>162</v>
      </c>
      <c r="H85" s="257" t="s">
        <v>1654</v>
      </c>
      <c r="I85" s="257"/>
      <c r="J85" s="258" t="s">
        <v>1655</v>
      </c>
      <c r="K85" s="256" t="s">
        <v>46</v>
      </c>
      <c r="L85" s="387">
        <v>1</v>
      </c>
      <c r="M85" s="388">
        <v>0</v>
      </c>
      <c r="N85" s="387">
        <f t="shared" si="10"/>
        <v>1</v>
      </c>
      <c r="O85" s="388"/>
      <c r="P85" s="389">
        <f t="shared" si="11"/>
        <v>0</v>
      </c>
      <c r="Q85" s="260"/>
      <c r="R85" s="261"/>
      <c r="S85" s="260"/>
      <c r="T85" s="261">
        <f t="shared" si="12"/>
        <v>0</v>
      </c>
      <c r="U85" s="259">
        <v>21</v>
      </c>
      <c r="V85" s="259">
        <f t="shared" si="13"/>
        <v>0</v>
      </c>
      <c r="W85" s="259">
        <f t="shared" si="14"/>
        <v>0</v>
      </c>
      <c r="X85" s="258"/>
      <c r="Y85" s="257" t="s">
        <v>1669</v>
      </c>
      <c r="Z85" s="257" t="s">
        <v>604</v>
      </c>
      <c r="AB85" s="390"/>
      <c r="AC85" s="390"/>
    </row>
    <row r="86" spans="6:29" s="272" customFormat="1" ht="12.75" customHeight="1" outlineLevel="2">
      <c r="F86" s="273"/>
      <c r="G86" s="274"/>
      <c r="H86" s="274"/>
      <c r="I86" s="274"/>
      <c r="J86" s="275"/>
      <c r="K86" s="274"/>
      <c r="L86" s="276"/>
      <c r="M86" s="277"/>
      <c r="N86" s="276"/>
      <c r="O86" s="277"/>
      <c r="P86" s="278"/>
      <c r="Q86" s="279"/>
      <c r="R86" s="277"/>
      <c r="S86" s="277"/>
      <c r="T86" s="277"/>
      <c r="U86" s="280" t="s">
        <v>155</v>
      </c>
      <c r="V86" s="277"/>
      <c r="W86" s="277"/>
      <c r="X86" s="277"/>
      <c r="Y86" s="274"/>
      <c r="Z86" s="274"/>
    </row>
    <row r="87" spans="6:29" s="272" customFormat="1" ht="12.75" customHeight="1" outlineLevel="1">
      <c r="F87" s="273"/>
      <c r="G87" s="274"/>
      <c r="H87" s="274"/>
      <c r="I87" s="274"/>
      <c r="J87" s="275"/>
      <c r="K87" s="274"/>
      <c r="L87" s="276"/>
      <c r="M87" s="277"/>
      <c r="N87" s="276"/>
      <c r="O87" s="277"/>
      <c r="P87" s="278"/>
      <c r="Q87" s="279"/>
      <c r="R87" s="277"/>
      <c r="S87" s="277"/>
      <c r="T87" s="277"/>
      <c r="U87" s="280" t="s">
        <v>155</v>
      </c>
      <c r="V87" s="277"/>
      <c r="W87" s="277"/>
      <c r="X87" s="277"/>
      <c r="Y87" s="274"/>
      <c r="Z87" s="274"/>
    </row>
    <row r="88" spans="6:29" s="272" customFormat="1" ht="12.75" customHeight="1">
      <c r="F88" s="273"/>
      <c r="G88" s="274"/>
      <c r="H88" s="274"/>
      <c r="I88" s="274"/>
      <c r="J88" s="275"/>
      <c r="K88" s="274"/>
      <c r="L88" s="276"/>
      <c r="M88" s="277"/>
      <c r="N88" s="276"/>
      <c r="O88" s="277"/>
      <c r="P88" s="278"/>
      <c r="Q88" s="279"/>
      <c r="R88" s="277"/>
      <c r="S88" s="277"/>
      <c r="T88" s="277"/>
      <c r="U88" s="280" t="s">
        <v>155</v>
      </c>
      <c r="V88" s="277"/>
      <c r="W88" s="277"/>
      <c r="X88" s="277"/>
      <c r="Y88" s="274"/>
      <c r="Z88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3" fitToHeight="7" orientation="portrait" useFirstPageNumber="1" r:id="rId1"/>
  <headerFooter>
    <oddFooter>&amp;C&amp;P</oddFooter>
    <firstFooter>&amp;C&amp;P</first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1744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50</v>
      </c>
      <c r="B4" s="593"/>
      <c r="C4" s="609" t="s">
        <v>794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04 MaR'!B18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21"/>
  <sheetViews>
    <sheetView tabSelected="1" workbookViewId="0">
      <pane ySplit="7" topLeftCell="A8" activePane="bottomLeft" state="frozen"/>
      <selection activeCell="K29" sqref="K29"/>
      <selection pane="bottomLeft" activeCell="K29" sqref="K29"/>
    </sheetView>
  </sheetViews>
  <sheetFormatPr defaultColWidth="9.140625"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16384" width="9.140625" style="206"/>
  </cols>
  <sheetData>
    <row r="1" spans="1:6" ht="15.75">
      <c r="A1" s="71" t="s">
        <v>134</v>
      </c>
      <c r="B1" s="72"/>
    </row>
    <row r="2" spans="1:6" ht="29.2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193" t="s">
        <v>1769</v>
      </c>
      <c r="B4" s="193"/>
    </row>
    <row r="5" spans="1:6" ht="15.75" customHeight="1">
      <c r="A5" s="71" t="s">
        <v>632</v>
      </c>
      <c r="B5" s="172"/>
      <c r="C5" s="203"/>
      <c r="D5" s="204"/>
      <c r="E5" s="202"/>
      <c r="F5" s="205"/>
    </row>
    <row r="6" spans="1:6" ht="14.25" customHeight="1">
      <c r="A6" s="193" t="s">
        <v>794</v>
      </c>
      <c r="B6" s="193"/>
      <c r="C6" s="203"/>
      <c r="D6" s="204"/>
      <c r="E6" s="202"/>
      <c r="F6" s="205"/>
    </row>
    <row r="7" spans="1:6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6">
      <c r="A8" s="209"/>
      <c r="B8" s="210"/>
      <c r="C8" s="210"/>
      <c r="D8" s="210"/>
      <c r="E8" s="210"/>
      <c r="F8" s="208"/>
    </row>
    <row r="9" spans="1:6" s="211" customFormat="1" ht="15.75" customHeight="1">
      <c r="A9" s="212" t="str">
        <f>IF('Položky SO 04 MaR'!$J$9=0,"",'Položky SO 04 MaR'!$J$9)</f>
        <v>SO_04 - Myčka</v>
      </c>
      <c r="B9" s="213" t="str">
        <f>IF('Položky SO 04 MaR'!$P$9=0,"",'Položky SO 04 MaR'!$P$9)</f>
        <v/>
      </c>
      <c r="C9" s="214" t="str">
        <f>IF('Položky SO 04 MaR'!$R$9=0,"",'Položky SO 04 MaR'!$R$9)</f>
        <v/>
      </c>
      <c r="D9" s="213" t="str">
        <f>IF('Položky SO 04 MaR'!$V$9=0,"",'Položky SO 04 MaR'!$V$9)</f>
        <v/>
      </c>
      <c r="E9" s="213" t="str">
        <f>IF('Položky SO 04 MaR'!$W$9=0,"",'Položky SO 04 MaR'!$W$9)</f>
        <v/>
      </c>
    </row>
    <row r="10" spans="1:6" s="215" customFormat="1" ht="15" customHeight="1" outlineLevel="1">
      <c r="A10" s="216" t="str">
        <f>IF('Položky SO 04 MaR'!$J$10=0,"",'Položky SO 04 MaR'!$J$10)</f>
        <v>Polní přístroje</v>
      </c>
      <c r="B10" s="217" t="str">
        <f>IF('Položky SO 04 MaR'!$P$10=0,"",'Položky SO 04 MaR'!$P$10)</f>
        <v/>
      </c>
      <c r="C10" s="218" t="str">
        <f>IF('Položky SO 04 MaR'!$R$10=0,"",'Položky SO 04 MaR'!$R$10)</f>
        <v/>
      </c>
      <c r="D10" s="217" t="str">
        <f>IF('Položky SO 04 MaR'!$V$10=0,"",'Položky SO 04 MaR'!$V$10)</f>
        <v/>
      </c>
      <c r="E10" s="217" t="str">
        <f>IF('Položky SO 04 MaR'!$W$10=0,"",'Položky SO 04 MaR'!$W$10)</f>
        <v/>
      </c>
    </row>
    <row r="11" spans="1:6" s="215" customFormat="1" ht="15" customHeight="1" outlineLevel="1">
      <c r="A11" s="216" t="str">
        <f>IF('Položky SO 04 MaR'!$J$35=0,"",'Položky SO 04 MaR'!$J$35)</f>
        <v>Řídicí systém</v>
      </c>
      <c r="B11" s="217" t="str">
        <f>IF('Položky SO 04 MaR'!$P$35=0,"",'Položky SO 04 MaR'!$P$35)</f>
        <v/>
      </c>
      <c r="C11" s="218" t="str">
        <f>IF('Položky SO 04 MaR'!$R$35=0,"",'Položky SO 04 MaR'!$R$35)</f>
        <v/>
      </c>
      <c r="D11" s="217" t="str">
        <f>IF('Položky SO 04 MaR'!$V$35=0,"",'Položky SO 04 MaR'!$V$35)</f>
        <v/>
      </c>
      <c r="E11" s="217" t="str">
        <f>IF('Položky SO 04 MaR'!$W$35=0,"",'Položky SO 04 MaR'!$W$35)</f>
        <v/>
      </c>
    </row>
    <row r="12" spans="1:6" s="215" customFormat="1" ht="15" customHeight="1" outlineLevel="1">
      <c r="A12" s="216" t="str">
        <f>IF('Položky SO 04 MaR'!$J$40=0,"",'Položky SO 04 MaR'!$J$40)</f>
        <v>Rozváděč +RD1</v>
      </c>
      <c r="B12" s="217" t="str">
        <f>IF('Položky SO 04 MaR'!$P$40=0,"",'Položky SO 04 MaR'!$P$40)</f>
        <v/>
      </c>
      <c r="C12" s="218"/>
      <c r="D12" s="217" t="str">
        <f>IF('Položky SO 04 MaR'!$V$40=0,"",'Položky SO 04 MaR'!$V$40)</f>
        <v/>
      </c>
      <c r="E12" s="217" t="str">
        <f>IF('Položky SO 04 MaR'!$W$40=0,"",'Položky SO 04 MaR'!$W$40)</f>
        <v/>
      </c>
    </row>
    <row r="13" spans="1:6" s="215" customFormat="1" ht="15" customHeight="1" outlineLevel="1">
      <c r="A13" s="216" t="str">
        <f>IF('Položky SO 04 MaR'!$J$44=0,"",'Položky SO 04 MaR'!$J$44)</f>
        <v>Elektro</v>
      </c>
      <c r="B13" s="217" t="str">
        <f>IF('Položky SO 04 MaR'!$P$44=0,"",'Položky SO 04 MaR'!$P$44)</f>
        <v/>
      </c>
      <c r="C13" s="218"/>
      <c r="D13" s="217" t="str">
        <f>IF('Položky SO 04 MaR'!$V$44=0,"",'Položky SO 04 MaR'!$V$44)</f>
        <v/>
      </c>
      <c r="E13" s="217" t="str">
        <f>IF('Položky SO 04 MaR'!$W$44=0,"",'Položky SO 04 MaR'!$W$44)</f>
        <v/>
      </c>
    </row>
    <row r="14" spans="1:6" s="215" customFormat="1" ht="15" customHeight="1" outlineLevel="1">
      <c r="A14" s="216" t="str">
        <f>IF('Položky SO 04 MaR'!$J$56=0,"",'Položky SO 04 MaR'!$J$56)</f>
        <v>Kabely</v>
      </c>
      <c r="B14" s="217" t="str">
        <f>IF('Položky SO 04 MaR'!$P$56=0,"",'Položky SO 04 MaR'!$P$56)</f>
        <v/>
      </c>
      <c r="C14" s="218"/>
      <c r="D14" s="217" t="str">
        <f>IF('Položky SO 04 MaR'!$V$56=0,"",'Položky SO 04 MaR'!$V$56)</f>
        <v/>
      </c>
      <c r="E14" s="217" t="str">
        <f>IF('Položky SO 04 MaR'!$W$56=0,"",'Položky SO 04 MaR'!$W$56)</f>
        <v/>
      </c>
    </row>
    <row r="15" spans="1:6" s="215" customFormat="1" ht="15" customHeight="1" outlineLevel="1">
      <c r="A15" s="216" t="str">
        <f>IF('Položky SO 04 MaR'!$J$78=0,"",'Položky SO 04 MaR'!$J$78)</f>
        <v>Nosný a montážní materiál</v>
      </c>
      <c r="B15" s="217" t="str">
        <f>IF('Položky SO 04 MaR'!$P$78=0,"",'Položky SO 04 MaR'!$P$78)</f>
        <v/>
      </c>
      <c r="C15" s="218" t="str">
        <f>IF('Položky SO 04 MaR'!$R$78=0,"",'Položky SO 04 MaR'!$R$78)</f>
        <v/>
      </c>
      <c r="D15" s="217" t="str">
        <f>IF('Položky SO 04 MaR'!$V$78=0,"",'Položky SO 04 MaR'!$V$78)</f>
        <v/>
      </c>
      <c r="E15" s="217" t="str">
        <f>IF('Položky SO 04 MaR'!$W$78=0,"",'Položky SO 04 MaR'!$W$78)</f>
        <v/>
      </c>
    </row>
    <row r="16" spans="1:6" s="215" customFormat="1" ht="15" customHeight="1" outlineLevel="1">
      <c r="A16" s="216" t="str">
        <f>IF('Položky SO 04 MaR'!$J$89=0,"",'Položky SO 04 MaR'!$J$89)</f>
        <v>V04: Inženýrská činnost</v>
      </c>
      <c r="B16" s="217" t="str">
        <f>IF('Položky SO 04 MaR'!$P$89=0,"",'Položky SO 04 MaR'!$P$89)</f>
        <v/>
      </c>
      <c r="C16" s="218" t="str">
        <f>IF('Položky SO 04 MaR'!$R$89=0,"",'Položky SO 04 MaR'!$R$89)</f>
        <v/>
      </c>
      <c r="D16" s="217" t="str">
        <f>IF('Položky SO 04 MaR'!$V$89=0,"",'Položky SO 04 MaR'!$V$89)</f>
        <v/>
      </c>
      <c r="E16" s="217" t="str">
        <f>IF('Položky SO 04 MaR'!$W$89=0,"",'Položky SO 04 MaR'!$W$89)</f>
        <v/>
      </c>
    </row>
    <row r="17" spans="1:5" ht="13.5" outlineLevel="1" thickBot="1">
      <c r="A17" s="216"/>
    </row>
    <row r="18" spans="1:5" s="220" customFormat="1" ht="15">
      <c r="A18" s="221" t="s">
        <v>1484</v>
      </c>
      <c r="B18" s="222">
        <f>SUBTOTAL(9,B9:B17)/2</f>
        <v>0</v>
      </c>
      <c r="C18" s="223"/>
      <c r="D18" s="224"/>
      <c r="E18" s="224"/>
    </row>
    <row r="19" spans="1:5" s="220" customFormat="1" ht="15">
      <c r="A19" s="95" t="s">
        <v>718</v>
      </c>
      <c r="B19" s="96">
        <f>B18*0.21</f>
        <v>0</v>
      </c>
    </row>
    <row r="20" spans="1:5" s="225" customFormat="1" ht="13.5" thickBot="1">
      <c r="A20" s="226"/>
      <c r="B20" s="227"/>
    </row>
    <row r="21" spans="1:5" s="220" customFormat="1" ht="15">
      <c r="A21" s="221" t="s">
        <v>140</v>
      </c>
      <c r="B21" s="222">
        <f>SUM(B18:B19)</f>
        <v>0</v>
      </c>
      <c r="C21" s="221" t="str">
        <f>'[12]Kryci list'!C7</f>
        <v>CZK</v>
      </c>
      <c r="D21" s="224"/>
      <c r="E21" s="22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F99"/>
  <sheetViews>
    <sheetView topLeftCell="F69" zoomScaleNormal="100" zoomScaleSheetLayoutView="100" workbookViewId="0">
      <selection activeCell="O96" sqref="O96"/>
    </sheetView>
  </sheetViews>
  <sheetFormatPr defaultColWidth="9.140625" defaultRowHeight="12.75" outlineLevelRow="2"/>
  <cols>
    <col min="1" max="5" width="9.140625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8.710937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1.85546875" style="287" customWidth="1"/>
    <col min="17" max="17" width="68.5703125" style="288" hidden="1" customWidth="1"/>
    <col min="18" max="18" width="15.42578125" style="286" hidden="1" customWidth="1"/>
    <col min="19" max="19" width="12.7109375" style="286" hidden="1" customWidth="1"/>
    <col min="20" max="20" width="7.28515625" style="286" hidden="1" customWidth="1"/>
    <col min="21" max="21" width="8.140625" style="286" hidden="1" customWidth="1"/>
    <col min="22" max="22" width="19.85546875" style="286" hidden="1" customWidth="1"/>
    <col min="23" max="23" width="16.42578125" style="286" hidden="1" customWidth="1"/>
    <col min="24" max="24" width="16.140625" style="286" hidden="1" customWidth="1"/>
    <col min="25" max="25" width="18" style="283" hidden="1" customWidth="1"/>
    <col min="26" max="26" width="47.42578125" style="283" hidden="1" customWidth="1"/>
    <col min="27" max="27" width="4.28515625" style="206" customWidth="1"/>
    <col min="28" max="31" width="9.140625" style="206"/>
    <col min="32" max="32" width="24.5703125" style="206" customWidth="1"/>
    <col min="33" max="16384" width="9.140625" style="206"/>
  </cols>
  <sheetData>
    <row r="1" spans="1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30" ht="15">
      <c r="F4" s="638" t="s">
        <v>1769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30" ht="21.6" customHeight="1">
      <c r="F6" s="638" t="s">
        <v>794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  <c r="AC6" s="362"/>
    </row>
    <row r="7" spans="1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30" s="236" customFormat="1" ht="18.75" customHeight="1">
      <c r="F9" s="237"/>
      <c r="G9" s="238"/>
      <c r="H9" s="239"/>
      <c r="I9" s="239"/>
      <c r="J9" s="239" t="s">
        <v>1699</v>
      </c>
      <c r="K9" s="238"/>
      <c r="L9" s="240"/>
      <c r="M9" s="241"/>
      <c r="N9" s="240"/>
      <c r="O9" s="241"/>
      <c r="P9" s="213">
        <f>SUBTOTAL(9,P10:P98)</f>
        <v>0</v>
      </c>
      <c r="Q9" s="242"/>
      <c r="R9" s="214">
        <f>SUBTOTAL(9,R10:R98)</f>
        <v>0</v>
      </c>
      <c r="S9" s="241"/>
      <c r="T9" s="214">
        <f>SUBTOTAL(9,T10:T98)</f>
        <v>0</v>
      </c>
      <c r="U9" s="243" t="s">
        <v>155</v>
      </c>
      <c r="V9" s="213">
        <f>SUBTOTAL(9,V10:V98)</f>
        <v>0</v>
      </c>
      <c r="W9" s="213">
        <f>SUBTOTAL(9,W10:W98)</f>
        <v>0</v>
      </c>
      <c r="X9" s="244"/>
      <c r="Y9" s="245"/>
      <c r="Z9" s="245"/>
    </row>
    <row r="10" spans="1:30" s="246" customFormat="1" ht="16.5" customHeight="1" outlineLevel="1">
      <c r="F10" s="247"/>
      <c r="G10" s="232"/>
      <c r="H10" s="248"/>
      <c r="I10" s="248"/>
      <c r="J10" s="248" t="s">
        <v>1486</v>
      </c>
      <c r="K10" s="232"/>
      <c r="L10" s="249"/>
      <c r="M10" s="250"/>
      <c r="N10" s="249"/>
      <c r="O10" s="250"/>
      <c r="P10" s="217">
        <f>SUBTOTAL(9,P11:P34)</f>
        <v>0</v>
      </c>
      <c r="Q10" s="251"/>
      <c r="R10" s="218">
        <f>SUBTOTAL(9,R11:R34)</f>
        <v>0</v>
      </c>
      <c r="S10" s="250"/>
      <c r="T10" s="218">
        <f>SUBTOTAL(9,T11:T34)</f>
        <v>0</v>
      </c>
      <c r="U10" s="252" t="s">
        <v>155</v>
      </c>
      <c r="V10" s="217">
        <f>SUBTOTAL(9,V11:V34)</f>
        <v>0</v>
      </c>
      <c r="W10" s="217">
        <f>SUBTOTAL(9,W11:W34)</f>
        <v>0</v>
      </c>
      <c r="X10" s="253"/>
      <c r="Y10" s="233"/>
      <c r="Z10" s="233"/>
    </row>
    <row r="11" spans="1:30" s="254" customFormat="1" ht="48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255">
        <v>1</v>
      </c>
      <c r="G11" s="256" t="s">
        <v>176</v>
      </c>
      <c r="H11" s="384" t="s">
        <v>1487</v>
      </c>
      <c r="I11" s="400" t="s">
        <v>1488</v>
      </c>
      <c r="J11" s="258" t="s">
        <v>1489</v>
      </c>
      <c r="K11" s="256" t="s">
        <v>46</v>
      </c>
      <c r="L11" s="387">
        <v>2</v>
      </c>
      <c r="M11" s="388">
        <v>0</v>
      </c>
      <c r="N11" s="387">
        <f t="shared" ref="N11:N32" si="0">L11*(1+M11/100)</f>
        <v>2</v>
      </c>
      <c r="O11" s="388"/>
      <c r="P11" s="389">
        <f t="shared" ref="P11:P33" si="1">N11*O11</f>
        <v>0</v>
      </c>
      <c r="Q11" s="260"/>
      <c r="R11" s="261"/>
      <c r="S11" s="260"/>
      <c r="T11" s="261">
        <f t="shared" ref="T11:T32" si="2">N11*S11</f>
        <v>0</v>
      </c>
      <c r="U11" s="259">
        <v>21</v>
      </c>
      <c r="V11" s="259">
        <f t="shared" ref="V11:V33" si="3">P11*(U11/100)</f>
        <v>0</v>
      </c>
      <c r="W11" s="259">
        <f t="shared" ref="W11:W33" si="4">P11+V11</f>
        <v>0</v>
      </c>
      <c r="X11" s="258"/>
      <c r="Y11" s="257" t="s">
        <v>1700</v>
      </c>
      <c r="Z11" s="257"/>
      <c r="AA11" s="390"/>
      <c r="AB11" s="390"/>
      <c r="AC11" s="390"/>
      <c r="AD11" s="390"/>
    </row>
    <row r="12" spans="1:30" s="254" customFormat="1" ht="48" outlineLevel="2">
      <c r="F12" s="255">
        <v>2</v>
      </c>
      <c r="G12" s="256" t="s">
        <v>176</v>
      </c>
      <c r="H12" s="384" t="s">
        <v>1491</v>
      </c>
      <c r="I12" s="400" t="s">
        <v>1492</v>
      </c>
      <c r="J12" s="258" t="s">
        <v>1493</v>
      </c>
      <c r="K12" s="256" t="s">
        <v>46</v>
      </c>
      <c r="L12" s="387">
        <v>2</v>
      </c>
      <c r="M12" s="388">
        <v>0</v>
      </c>
      <c r="N12" s="387">
        <f t="shared" si="0"/>
        <v>2</v>
      </c>
      <c r="O12" s="388"/>
      <c r="P12" s="389">
        <f t="shared" si="1"/>
        <v>0</v>
      </c>
      <c r="Q12" s="260"/>
      <c r="R12" s="261"/>
      <c r="S12" s="260"/>
      <c r="T12" s="261">
        <f t="shared" si="2"/>
        <v>0</v>
      </c>
      <c r="U12" s="259">
        <v>21</v>
      </c>
      <c r="V12" s="259">
        <f t="shared" si="3"/>
        <v>0</v>
      </c>
      <c r="W12" s="259">
        <f t="shared" si="4"/>
        <v>0</v>
      </c>
      <c r="X12" s="258"/>
      <c r="Y12" s="257" t="s">
        <v>1700</v>
      </c>
      <c r="Z12" s="257"/>
      <c r="AB12" s="390"/>
      <c r="AC12" s="390"/>
    </row>
    <row r="13" spans="1:30" s="254" customFormat="1" ht="60" outlineLevel="2">
      <c r="F13" s="255">
        <v>3</v>
      </c>
      <c r="G13" s="256" t="s">
        <v>176</v>
      </c>
      <c r="H13" s="384" t="s">
        <v>1494</v>
      </c>
      <c r="I13" s="400" t="s">
        <v>1701</v>
      </c>
      <c r="J13" s="258" t="s">
        <v>1496</v>
      </c>
      <c r="K13" s="256" t="s">
        <v>46</v>
      </c>
      <c r="L13" s="387">
        <v>3</v>
      </c>
      <c r="M13" s="388">
        <v>0</v>
      </c>
      <c r="N13" s="387">
        <f t="shared" si="0"/>
        <v>3</v>
      </c>
      <c r="O13" s="388"/>
      <c r="P13" s="389">
        <f t="shared" si="1"/>
        <v>0</v>
      </c>
      <c r="Q13" s="260"/>
      <c r="R13" s="261"/>
      <c r="S13" s="260"/>
      <c r="T13" s="261">
        <f t="shared" si="2"/>
        <v>0</v>
      </c>
      <c r="U13" s="259">
        <v>21</v>
      </c>
      <c r="V13" s="259">
        <f t="shared" si="3"/>
        <v>0</v>
      </c>
      <c r="W13" s="259">
        <f t="shared" si="4"/>
        <v>0</v>
      </c>
      <c r="X13" s="258"/>
      <c r="Y13" s="257" t="s">
        <v>1700</v>
      </c>
      <c r="Z13" s="257"/>
      <c r="AB13" s="390"/>
      <c r="AC13" s="390"/>
    </row>
    <row r="14" spans="1:30" s="254" customFormat="1" ht="48" outlineLevel="2">
      <c r="F14" s="255">
        <v>4</v>
      </c>
      <c r="G14" s="256" t="s">
        <v>176</v>
      </c>
      <c r="H14" s="384" t="s">
        <v>1497</v>
      </c>
      <c r="I14" s="385" t="s">
        <v>1498</v>
      </c>
      <c r="J14" s="258" t="s">
        <v>1499</v>
      </c>
      <c r="K14" s="256" t="s">
        <v>46</v>
      </c>
      <c r="L14" s="387">
        <v>1</v>
      </c>
      <c r="M14" s="388">
        <v>0</v>
      </c>
      <c r="N14" s="387">
        <f t="shared" si="0"/>
        <v>1</v>
      </c>
      <c r="O14" s="388"/>
      <c r="P14" s="389">
        <f t="shared" si="1"/>
        <v>0</v>
      </c>
      <c r="Q14" s="260"/>
      <c r="R14" s="261"/>
      <c r="S14" s="260"/>
      <c r="T14" s="261">
        <f t="shared" si="2"/>
        <v>0</v>
      </c>
      <c r="U14" s="259">
        <v>21</v>
      </c>
      <c r="V14" s="259">
        <f t="shared" si="3"/>
        <v>0</v>
      </c>
      <c r="W14" s="259">
        <f t="shared" si="4"/>
        <v>0</v>
      </c>
      <c r="X14" s="258"/>
      <c r="Y14" s="257" t="s">
        <v>1700</v>
      </c>
      <c r="Z14" s="257"/>
      <c r="AB14" s="390"/>
      <c r="AC14" s="390"/>
    </row>
    <row r="15" spans="1:30" s="254" customFormat="1" ht="24" outlineLevel="2">
      <c r="F15" s="255">
        <v>5</v>
      </c>
      <c r="G15" s="256" t="s">
        <v>176</v>
      </c>
      <c r="H15" s="384" t="s">
        <v>1500</v>
      </c>
      <c r="I15" s="385" t="s">
        <v>1498</v>
      </c>
      <c r="J15" s="258" t="s">
        <v>1501</v>
      </c>
      <c r="K15" s="256" t="s">
        <v>46</v>
      </c>
      <c r="L15" s="387">
        <v>1</v>
      </c>
      <c r="M15" s="388">
        <v>0</v>
      </c>
      <c r="N15" s="387">
        <f t="shared" si="0"/>
        <v>1</v>
      </c>
      <c r="O15" s="388"/>
      <c r="P15" s="389">
        <f t="shared" si="1"/>
        <v>0</v>
      </c>
      <c r="Q15" s="260"/>
      <c r="R15" s="261"/>
      <c r="S15" s="260"/>
      <c r="T15" s="261">
        <f t="shared" si="2"/>
        <v>0</v>
      </c>
      <c r="U15" s="259">
        <v>21</v>
      </c>
      <c r="V15" s="259">
        <f t="shared" si="3"/>
        <v>0</v>
      </c>
      <c r="W15" s="259">
        <f t="shared" si="4"/>
        <v>0</v>
      </c>
      <c r="X15" s="258"/>
      <c r="Y15" s="257" t="s">
        <v>1700</v>
      </c>
      <c r="Z15" s="257"/>
      <c r="AB15" s="390"/>
      <c r="AC15" s="390"/>
    </row>
    <row r="16" spans="1:30" s="254" customFormat="1" ht="24" outlineLevel="2">
      <c r="F16" s="255">
        <v>6</v>
      </c>
      <c r="G16" s="256" t="s">
        <v>176</v>
      </c>
      <c r="H16" s="384" t="s">
        <v>1502</v>
      </c>
      <c r="I16" s="385" t="s">
        <v>1498</v>
      </c>
      <c r="J16" s="258" t="s">
        <v>1503</v>
      </c>
      <c r="K16" s="256" t="s">
        <v>46</v>
      </c>
      <c r="L16" s="387">
        <v>1</v>
      </c>
      <c r="M16" s="388">
        <v>0</v>
      </c>
      <c r="N16" s="387">
        <f t="shared" si="0"/>
        <v>1</v>
      </c>
      <c r="O16" s="388"/>
      <c r="P16" s="389">
        <f t="shared" si="1"/>
        <v>0</v>
      </c>
      <c r="Q16" s="260"/>
      <c r="R16" s="261"/>
      <c r="S16" s="260"/>
      <c r="T16" s="261">
        <f t="shared" si="2"/>
        <v>0</v>
      </c>
      <c r="U16" s="259">
        <v>21</v>
      </c>
      <c r="V16" s="259">
        <f t="shared" si="3"/>
        <v>0</v>
      </c>
      <c r="W16" s="259">
        <f t="shared" si="4"/>
        <v>0</v>
      </c>
      <c r="X16" s="258"/>
      <c r="Y16" s="257" t="s">
        <v>1700</v>
      </c>
      <c r="Z16" s="257"/>
      <c r="AB16" s="390"/>
      <c r="AC16" s="390"/>
    </row>
    <row r="17" spans="6:30" s="254" customFormat="1" ht="12" outlineLevel="2">
      <c r="F17" s="255">
        <v>7</v>
      </c>
      <c r="G17" s="256" t="s">
        <v>176</v>
      </c>
      <c r="H17" s="384" t="s">
        <v>1504</v>
      </c>
      <c r="I17" s="385" t="s">
        <v>1498</v>
      </c>
      <c r="J17" s="258" t="s">
        <v>1505</v>
      </c>
      <c r="K17" s="256" t="s">
        <v>46</v>
      </c>
      <c r="L17" s="387">
        <v>1</v>
      </c>
      <c r="M17" s="388">
        <v>0</v>
      </c>
      <c r="N17" s="387">
        <f t="shared" si="0"/>
        <v>1</v>
      </c>
      <c r="O17" s="388"/>
      <c r="P17" s="389">
        <f t="shared" si="1"/>
        <v>0</v>
      </c>
      <c r="Q17" s="260">
        <v>0.03</v>
      </c>
      <c r="R17" s="261"/>
      <c r="S17" s="260"/>
      <c r="T17" s="261">
        <f t="shared" si="2"/>
        <v>0</v>
      </c>
      <c r="U17" s="259">
        <v>21</v>
      </c>
      <c r="V17" s="259">
        <f t="shared" si="3"/>
        <v>0</v>
      </c>
      <c r="W17" s="259">
        <f t="shared" si="4"/>
        <v>0</v>
      </c>
      <c r="X17" s="258"/>
      <c r="Y17" s="257" t="s">
        <v>1700</v>
      </c>
      <c r="Z17" s="257"/>
      <c r="AB17" s="390"/>
      <c r="AC17" s="390"/>
    </row>
    <row r="18" spans="6:30" s="254" customFormat="1" ht="48" outlineLevel="2">
      <c r="F18" s="255">
        <v>8</v>
      </c>
      <c r="G18" s="256" t="s">
        <v>176</v>
      </c>
      <c r="H18" s="384" t="s">
        <v>1506</v>
      </c>
      <c r="I18" s="385" t="s">
        <v>1507</v>
      </c>
      <c r="J18" s="258" t="s">
        <v>1508</v>
      </c>
      <c r="K18" s="256" t="s">
        <v>46</v>
      </c>
      <c r="L18" s="387">
        <v>2</v>
      </c>
      <c r="M18" s="388">
        <v>0</v>
      </c>
      <c r="N18" s="387">
        <f t="shared" si="0"/>
        <v>2</v>
      </c>
      <c r="O18" s="388"/>
      <c r="P18" s="389">
        <f t="shared" si="1"/>
        <v>0</v>
      </c>
      <c r="Q18" s="260">
        <v>9.7599999999999996E-3</v>
      </c>
      <c r="R18" s="261"/>
      <c r="S18" s="260"/>
      <c r="T18" s="261">
        <f t="shared" si="2"/>
        <v>0</v>
      </c>
      <c r="U18" s="259">
        <v>21</v>
      </c>
      <c r="V18" s="259">
        <f t="shared" si="3"/>
        <v>0</v>
      </c>
      <c r="W18" s="259">
        <f t="shared" si="4"/>
        <v>0</v>
      </c>
      <c r="X18" s="258"/>
      <c r="Y18" s="257" t="s">
        <v>1700</v>
      </c>
      <c r="Z18" s="257"/>
      <c r="AA18" s="401"/>
      <c r="AB18" s="390"/>
      <c r="AC18" s="390"/>
      <c r="AD18" s="401"/>
    </row>
    <row r="19" spans="6:30" s="254" customFormat="1" outlineLevel="2">
      <c r="F19" s="255">
        <v>9</v>
      </c>
      <c r="G19" s="256" t="s">
        <v>176</v>
      </c>
      <c r="H19" s="384" t="s">
        <v>1509</v>
      </c>
      <c r="I19" s="385" t="s">
        <v>1510</v>
      </c>
      <c r="J19" s="258" t="s">
        <v>1511</v>
      </c>
      <c r="K19" s="256" t="s">
        <v>46</v>
      </c>
      <c r="L19" s="387">
        <v>1</v>
      </c>
      <c r="M19" s="388">
        <v>0</v>
      </c>
      <c r="N19" s="387">
        <f t="shared" si="0"/>
        <v>1</v>
      </c>
      <c r="O19" s="388"/>
      <c r="P19" s="389">
        <f t="shared" si="1"/>
        <v>0</v>
      </c>
      <c r="Q19" s="260">
        <v>7.7999999999999999E-4</v>
      </c>
      <c r="R19" s="261"/>
      <c r="S19" s="260"/>
      <c r="T19" s="261">
        <f t="shared" si="2"/>
        <v>0</v>
      </c>
      <c r="U19" s="259">
        <v>21</v>
      </c>
      <c r="V19" s="259">
        <f t="shared" si="3"/>
        <v>0</v>
      </c>
      <c r="W19" s="259">
        <f t="shared" si="4"/>
        <v>0</v>
      </c>
      <c r="X19" s="258"/>
      <c r="Y19" s="257" t="s">
        <v>1700</v>
      </c>
      <c r="Z19" s="257"/>
      <c r="AA19" s="390"/>
      <c r="AB19" s="390"/>
      <c r="AC19" s="390"/>
      <c r="AD19" s="391"/>
    </row>
    <row r="20" spans="6:30" s="254" customFormat="1" ht="24" outlineLevel="2">
      <c r="F20" s="255">
        <v>10</v>
      </c>
      <c r="G20" s="256" t="s">
        <v>176</v>
      </c>
      <c r="H20" s="384" t="s">
        <v>1512</v>
      </c>
      <c r="I20" s="385" t="s">
        <v>1513</v>
      </c>
      <c r="J20" s="258" t="s">
        <v>1514</v>
      </c>
      <c r="K20" s="256" t="s">
        <v>46</v>
      </c>
      <c r="L20" s="387">
        <v>1</v>
      </c>
      <c r="M20" s="388">
        <v>0</v>
      </c>
      <c r="N20" s="387">
        <f t="shared" si="0"/>
        <v>1</v>
      </c>
      <c r="O20" s="388"/>
      <c r="P20" s="389">
        <f t="shared" si="1"/>
        <v>0</v>
      </c>
      <c r="Q20" s="260">
        <v>1.58E-3</v>
      </c>
      <c r="R20" s="261"/>
      <c r="S20" s="260"/>
      <c r="T20" s="261">
        <f t="shared" si="2"/>
        <v>0</v>
      </c>
      <c r="U20" s="259">
        <v>21</v>
      </c>
      <c r="V20" s="259">
        <f t="shared" si="3"/>
        <v>0</v>
      </c>
      <c r="W20" s="259">
        <f t="shared" si="4"/>
        <v>0</v>
      </c>
      <c r="X20" s="258"/>
      <c r="Y20" s="257" t="s">
        <v>1700</v>
      </c>
      <c r="Z20" s="257"/>
      <c r="AA20" s="390"/>
      <c r="AB20" s="390"/>
      <c r="AC20" s="390"/>
      <c r="AD20" s="391"/>
    </row>
    <row r="21" spans="6:30" s="254" customFormat="1" ht="24" outlineLevel="2">
      <c r="F21" s="255">
        <v>11</v>
      </c>
      <c r="G21" s="256" t="s">
        <v>176</v>
      </c>
      <c r="H21" s="384" t="s">
        <v>1515</v>
      </c>
      <c r="I21" s="385" t="s">
        <v>1519</v>
      </c>
      <c r="J21" s="258" t="s">
        <v>1520</v>
      </c>
      <c r="K21" s="256" t="s">
        <v>49</v>
      </c>
      <c r="L21" s="387">
        <v>5</v>
      </c>
      <c r="M21" s="388">
        <v>0</v>
      </c>
      <c r="N21" s="387">
        <f t="shared" si="0"/>
        <v>5</v>
      </c>
      <c r="O21" s="388"/>
      <c r="P21" s="389">
        <f t="shared" si="1"/>
        <v>0</v>
      </c>
      <c r="Q21" s="260"/>
      <c r="R21" s="261"/>
      <c r="S21" s="260"/>
      <c r="T21" s="261">
        <f t="shared" si="2"/>
        <v>0</v>
      </c>
      <c r="U21" s="259">
        <v>21</v>
      </c>
      <c r="V21" s="259">
        <f t="shared" si="3"/>
        <v>0</v>
      </c>
      <c r="W21" s="259">
        <f t="shared" si="4"/>
        <v>0</v>
      </c>
      <c r="X21" s="258"/>
      <c r="Y21" s="257" t="s">
        <v>1700</v>
      </c>
      <c r="Z21" s="257"/>
      <c r="AA21" s="390"/>
      <c r="AB21" s="390"/>
      <c r="AC21" s="390"/>
      <c r="AD21" s="390"/>
    </row>
    <row r="22" spans="6:30" s="254" customFormat="1" ht="12" outlineLevel="2">
      <c r="F22" s="255">
        <v>12</v>
      </c>
      <c r="G22" s="256" t="s">
        <v>176</v>
      </c>
      <c r="H22" s="384" t="s">
        <v>1518</v>
      </c>
      <c r="I22" s="385" t="s">
        <v>1519</v>
      </c>
      <c r="J22" s="258" t="s">
        <v>1522</v>
      </c>
      <c r="K22" s="256" t="s">
        <v>46</v>
      </c>
      <c r="L22" s="387">
        <v>1</v>
      </c>
      <c r="M22" s="388">
        <v>0</v>
      </c>
      <c r="N22" s="387">
        <f t="shared" si="0"/>
        <v>1</v>
      </c>
      <c r="O22" s="388"/>
      <c r="P22" s="389">
        <f t="shared" si="1"/>
        <v>0</v>
      </c>
      <c r="Q22" s="260"/>
      <c r="R22" s="261"/>
      <c r="S22" s="260"/>
      <c r="T22" s="261"/>
      <c r="U22" s="259">
        <v>21</v>
      </c>
      <c r="V22" s="259">
        <f t="shared" si="3"/>
        <v>0</v>
      </c>
      <c r="W22" s="259">
        <f t="shared" si="4"/>
        <v>0</v>
      </c>
      <c r="X22" s="258"/>
      <c r="Y22" s="257" t="s">
        <v>1700</v>
      </c>
      <c r="Z22" s="257"/>
      <c r="AB22" s="390"/>
      <c r="AC22" s="390"/>
    </row>
    <row r="23" spans="6:30" s="254" customFormat="1" ht="12" outlineLevel="2">
      <c r="F23" s="255">
        <v>13</v>
      </c>
      <c r="G23" s="256" t="s">
        <v>176</v>
      </c>
      <c r="H23" s="384" t="s">
        <v>1521</v>
      </c>
      <c r="I23" s="385" t="s">
        <v>1519</v>
      </c>
      <c r="J23" s="258" t="s">
        <v>1524</v>
      </c>
      <c r="K23" s="256" t="s">
        <v>46</v>
      </c>
      <c r="L23" s="387">
        <v>1</v>
      </c>
      <c r="M23" s="388">
        <v>0</v>
      </c>
      <c r="N23" s="387">
        <f t="shared" si="0"/>
        <v>1</v>
      </c>
      <c r="O23" s="388"/>
      <c r="P23" s="389">
        <f t="shared" si="1"/>
        <v>0</v>
      </c>
      <c r="Q23" s="260"/>
      <c r="R23" s="261"/>
      <c r="S23" s="260"/>
      <c r="T23" s="261"/>
      <c r="U23" s="259">
        <v>21</v>
      </c>
      <c r="V23" s="259">
        <f t="shared" si="3"/>
        <v>0</v>
      </c>
      <c r="W23" s="259">
        <f t="shared" si="4"/>
        <v>0</v>
      </c>
      <c r="X23" s="258"/>
      <c r="Y23" s="257" t="s">
        <v>1700</v>
      </c>
      <c r="Z23" s="257"/>
      <c r="AB23" s="390"/>
      <c r="AC23" s="390"/>
    </row>
    <row r="24" spans="6:30" s="254" customFormat="1" ht="12" outlineLevel="2">
      <c r="F24" s="255">
        <v>14</v>
      </c>
      <c r="G24" s="256" t="s">
        <v>176</v>
      </c>
      <c r="H24" s="384" t="s">
        <v>1523</v>
      </c>
      <c r="I24" s="385" t="s">
        <v>1519</v>
      </c>
      <c r="J24" s="258" t="s">
        <v>1526</v>
      </c>
      <c r="K24" s="256" t="s">
        <v>46</v>
      </c>
      <c r="L24" s="387">
        <v>1</v>
      </c>
      <c r="M24" s="388">
        <v>0</v>
      </c>
      <c r="N24" s="387">
        <f t="shared" si="0"/>
        <v>1</v>
      </c>
      <c r="O24" s="388"/>
      <c r="P24" s="389">
        <f t="shared" si="1"/>
        <v>0</v>
      </c>
      <c r="Q24" s="260"/>
      <c r="R24" s="261"/>
      <c r="S24" s="260"/>
      <c r="T24" s="261"/>
      <c r="U24" s="259">
        <v>21</v>
      </c>
      <c r="V24" s="259">
        <f t="shared" si="3"/>
        <v>0</v>
      </c>
      <c r="W24" s="259">
        <f t="shared" si="4"/>
        <v>0</v>
      </c>
      <c r="X24" s="258"/>
      <c r="Y24" s="257" t="s">
        <v>1700</v>
      </c>
      <c r="Z24" s="257"/>
      <c r="AB24" s="390"/>
      <c r="AC24" s="390"/>
    </row>
    <row r="25" spans="6:30" s="254" customFormat="1" ht="12" outlineLevel="2">
      <c r="F25" s="255">
        <v>15</v>
      </c>
      <c r="G25" s="256" t="s">
        <v>176</v>
      </c>
      <c r="H25" s="384" t="s">
        <v>1525</v>
      </c>
      <c r="I25" s="385" t="s">
        <v>1519</v>
      </c>
      <c r="J25" s="258" t="s">
        <v>1528</v>
      </c>
      <c r="K25" s="256" t="s">
        <v>46</v>
      </c>
      <c r="L25" s="387">
        <v>1</v>
      </c>
      <c r="M25" s="388">
        <v>0</v>
      </c>
      <c r="N25" s="387">
        <f t="shared" si="0"/>
        <v>1</v>
      </c>
      <c r="O25" s="388"/>
      <c r="P25" s="389">
        <f t="shared" si="1"/>
        <v>0</v>
      </c>
      <c r="Q25" s="260"/>
      <c r="R25" s="261"/>
      <c r="S25" s="260"/>
      <c r="T25" s="261"/>
      <c r="U25" s="259">
        <v>21</v>
      </c>
      <c r="V25" s="259">
        <f t="shared" si="3"/>
        <v>0</v>
      </c>
      <c r="W25" s="259">
        <f t="shared" si="4"/>
        <v>0</v>
      </c>
      <c r="X25" s="258"/>
      <c r="Y25" s="257" t="s">
        <v>1700</v>
      </c>
      <c r="Z25" s="257"/>
      <c r="AB25" s="390"/>
      <c r="AC25" s="390"/>
    </row>
    <row r="26" spans="6:30" s="254" customFormat="1" ht="12" outlineLevel="2">
      <c r="F26" s="255">
        <v>16</v>
      </c>
      <c r="G26" s="256" t="s">
        <v>176</v>
      </c>
      <c r="H26" s="384" t="s">
        <v>1527</v>
      </c>
      <c r="I26" s="385" t="s">
        <v>1519</v>
      </c>
      <c r="J26" s="258" t="s">
        <v>1530</v>
      </c>
      <c r="K26" s="256" t="s">
        <v>46</v>
      </c>
      <c r="L26" s="387">
        <v>1</v>
      </c>
      <c r="M26" s="388">
        <v>0</v>
      </c>
      <c r="N26" s="387">
        <f t="shared" si="0"/>
        <v>1</v>
      </c>
      <c r="O26" s="388"/>
      <c r="P26" s="389">
        <f t="shared" si="1"/>
        <v>0</v>
      </c>
      <c r="Q26" s="260"/>
      <c r="R26" s="261"/>
      <c r="S26" s="260"/>
      <c r="T26" s="261"/>
      <c r="U26" s="259">
        <v>21</v>
      </c>
      <c r="V26" s="259">
        <f t="shared" si="3"/>
        <v>0</v>
      </c>
      <c r="W26" s="259">
        <f t="shared" si="4"/>
        <v>0</v>
      </c>
      <c r="X26" s="258"/>
      <c r="Y26" s="257" t="s">
        <v>1700</v>
      </c>
      <c r="Z26" s="257"/>
      <c r="AB26" s="390"/>
      <c r="AC26" s="390"/>
    </row>
    <row r="27" spans="6:30" s="254" customFormat="1" ht="12" outlineLevel="2">
      <c r="F27" s="255">
        <v>17</v>
      </c>
      <c r="G27" s="256" t="s">
        <v>176</v>
      </c>
      <c r="H27" s="384" t="s">
        <v>1529</v>
      </c>
      <c r="I27" s="385" t="s">
        <v>1519</v>
      </c>
      <c r="J27" s="258" t="s">
        <v>1532</v>
      </c>
      <c r="K27" s="256" t="s">
        <v>46</v>
      </c>
      <c r="L27" s="387">
        <v>2</v>
      </c>
      <c r="M27" s="388">
        <v>0</v>
      </c>
      <c r="N27" s="387">
        <f t="shared" si="0"/>
        <v>2</v>
      </c>
      <c r="O27" s="388"/>
      <c r="P27" s="389">
        <f t="shared" si="1"/>
        <v>0</v>
      </c>
      <c r="Q27" s="260"/>
      <c r="R27" s="261"/>
      <c r="S27" s="260"/>
      <c r="T27" s="261"/>
      <c r="U27" s="259">
        <v>21</v>
      </c>
      <c r="V27" s="259">
        <f t="shared" si="3"/>
        <v>0</v>
      </c>
      <c r="W27" s="259">
        <f t="shared" si="4"/>
        <v>0</v>
      </c>
      <c r="X27" s="258"/>
      <c r="Y27" s="257" t="s">
        <v>1700</v>
      </c>
      <c r="Z27" s="257"/>
      <c r="AB27" s="390"/>
      <c r="AC27" s="390"/>
    </row>
    <row r="28" spans="6:30" s="254" customFormat="1" ht="12" outlineLevel="2">
      <c r="F28" s="255">
        <v>18</v>
      </c>
      <c r="G28" s="256" t="s">
        <v>172</v>
      </c>
      <c r="H28" s="384" t="s">
        <v>1531</v>
      </c>
      <c r="I28" s="385" t="s">
        <v>1519</v>
      </c>
      <c r="J28" s="258" t="s">
        <v>1534</v>
      </c>
      <c r="K28" s="256" t="s">
        <v>49</v>
      </c>
      <c r="L28" s="387">
        <v>5</v>
      </c>
      <c r="M28" s="388">
        <v>0</v>
      </c>
      <c r="N28" s="387">
        <f t="shared" si="0"/>
        <v>5</v>
      </c>
      <c r="O28" s="388"/>
      <c r="P28" s="389">
        <f t="shared" si="1"/>
        <v>0</v>
      </c>
      <c r="Q28" s="260"/>
      <c r="R28" s="261"/>
      <c r="S28" s="260"/>
      <c r="T28" s="261"/>
      <c r="U28" s="259">
        <v>21</v>
      </c>
      <c r="V28" s="259">
        <f t="shared" si="3"/>
        <v>0</v>
      </c>
      <c r="W28" s="259">
        <f t="shared" si="4"/>
        <v>0</v>
      </c>
      <c r="X28" s="258"/>
      <c r="Y28" s="257" t="s">
        <v>1700</v>
      </c>
      <c r="Z28" s="257"/>
      <c r="AB28" s="390"/>
      <c r="AC28" s="390"/>
    </row>
    <row r="29" spans="6:30" s="254" customFormat="1" ht="48" outlineLevel="2">
      <c r="F29" s="255">
        <v>19</v>
      </c>
      <c r="G29" s="256" t="s">
        <v>176</v>
      </c>
      <c r="H29" s="384" t="s">
        <v>1533</v>
      </c>
      <c r="I29" s="385" t="s">
        <v>1702</v>
      </c>
      <c r="J29" s="386" t="s">
        <v>1659</v>
      </c>
      <c r="K29" s="256" t="s">
        <v>46</v>
      </c>
      <c r="L29" s="387">
        <v>2</v>
      </c>
      <c r="M29" s="388">
        <v>0</v>
      </c>
      <c r="N29" s="387">
        <f t="shared" si="0"/>
        <v>2</v>
      </c>
      <c r="O29" s="388"/>
      <c r="P29" s="389">
        <f t="shared" si="1"/>
        <v>0</v>
      </c>
      <c r="Q29" s="260">
        <v>3.3800000000000002E-3</v>
      </c>
      <c r="R29" s="261"/>
      <c r="S29" s="260"/>
      <c r="T29" s="261">
        <f t="shared" ref="T29" si="5">N29*S29</f>
        <v>0</v>
      </c>
      <c r="U29" s="259">
        <v>21</v>
      </c>
      <c r="V29" s="259">
        <f t="shared" si="3"/>
        <v>0</v>
      </c>
      <c r="W29" s="259">
        <f t="shared" si="4"/>
        <v>0</v>
      </c>
      <c r="X29" s="258"/>
      <c r="Y29" s="257" t="s">
        <v>1700</v>
      </c>
      <c r="Z29" s="257"/>
      <c r="AA29" s="390"/>
      <c r="AB29" s="390"/>
      <c r="AC29" s="390"/>
      <c r="AD29" s="391"/>
    </row>
    <row r="30" spans="6:30" s="254" customFormat="1" ht="24" outlineLevel="2">
      <c r="F30" s="255">
        <v>20</v>
      </c>
      <c r="G30" s="256" t="s">
        <v>176</v>
      </c>
      <c r="H30" s="384" t="s">
        <v>1535</v>
      </c>
      <c r="I30" s="385" t="s">
        <v>1547</v>
      </c>
      <c r="J30" s="258" t="s">
        <v>1548</v>
      </c>
      <c r="K30" s="256" t="s">
        <v>46</v>
      </c>
      <c r="L30" s="387">
        <v>1</v>
      </c>
      <c r="M30" s="388">
        <v>0</v>
      </c>
      <c r="N30" s="387">
        <f t="shared" si="0"/>
        <v>1</v>
      </c>
      <c r="O30" s="388"/>
      <c r="P30" s="389">
        <f t="shared" si="1"/>
        <v>0</v>
      </c>
      <c r="Q30" s="260"/>
      <c r="R30" s="261"/>
      <c r="S30" s="260"/>
      <c r="T30" s="261">
        <f t="shared" si="2"/>
        <v>0</v>
      </c>
      <c r="U30" s="259">
        <v>21</v>
      </c>
      <c r="V30" s="259">
        <f t="shared" si="3"/>
        <v>0</v>
      </c>
      <c r="W30" s="259">
        <f t="shared" si="4"/>
        <v>0</v>
      </c>
      <c r="X30" s="258"/>
      <c r="Y30" s="257" t="s">
        <v>1700</v>
      </c>
      <c r="Z30" s="257"/>
      <c r="AB30" s="390"/>
      <c r="AC30" s="390"/>
    </row>
    <row r="31" spans="6:30" s="254" customFormat="1" ht="36" outlineLevel="2">
      <c r="F31" s="255">
        <v>21</v>
      </c>
      <c r="G31" s="256" t="s">
        <v>172</v>
      </c>
      <c r="H31" s="384" t="s">
        <v>1538</v>
      </c>
      <c r="I31" s="385" t="s">
        <v>1550</v>
      </c>
      <c r="J31" s="258" t="s">
        <v>1923</v>
      </c>
      <c r="K31" s="256" t="s">
        <v>46</v>
      </c>
      <c r="L31" s="387">
        <v>1</v>
      </c>
      <c r="M31" s="388">
        <v>0</v>
      </c>
      <c r="N31" s="387">
        <f t="shared" si="0"/>
        <v>1</v>
      </c>
      <c r="O31" s="388"/>
      <c r="P31" s="389">
        <f t="shared" si="1"/>
        <v>0</v>
      </c>
      <c r="Q31" s="260"/>
      <c r="R31" s="261"/>
      <c r="S31" s="260"/>
      <c r="T31" s="261">
        <f t="shared" si="2"/>
        <v>0</v>
      </c>
      <c r="U31" s="259">
        <v>21</v>
      </c>
      <c r="V31" s="259">
        <f t="shared" si="3"/>
        <v>0</v>
      </c>
      <c r="W31" s="259">
        <f t="shared" si="4"/>
        <v>0</v>
      </c>
      <c r="X31" s="258"/>
      <c r="Y31" s="257" t="s">
        <v>1700</v>
      </c>
      <c r="Z31" s="257"/>
      <c r="AB31" s="390"/>
      <c r="AC31" s="390"/>
    </row>
    <row r="32" spans="6:30" s="254" customFormat="1" ht="24" outlineLevel="2">
      <c r="F32" s="255">
        <v>22</v>
      </c>
      <c r="G32" s="256" t="s">
        <v>172</v>
      </c>
      <c r="H32" s="384" t="s">
        <v>1539</v>
      </c>
      <c r="I32" s="385" t="s">
        <v>1552</v>
      </c>
      <c r="J32" s="258" t="s">
        <v>1924</v>
      </c>
      <c r="K32" s="256" t="s">
        <v>46</v>
      </c>
      <c r="L32" s="387">
        <v>1</v>
      </c>
      <c r="M32" s="388">
        <v>0</v>
      </c>
      <c r="N32" s="387">
        <f t="shared" si="0"/>
        <v>1</v>
      </c>
      <c r="O32" s="388"/>
      <c r="P32" s="389">
        <f t="shared" si="1"/>
        <v>0</v>
      </c>
      <c r="Q32" s="260"/>
      <c r="R32" s="261"/>
      <c r="S32" s="260"/>
      <c r="T32" s="261">
        <f t="shared" si="2"/>
        <v>0</v>
      </c>
      <c r="U32" s="259">
        <v>21</v>
      </c>
      <c r="V32" s="259">
        <f t="shared" si="3"/>
        <v>0</v>
      </c>
      <c r="W32" s="259">
        <f t="shared" si="4"/>
        <v>0</v>
      </c>
      <c r="X32" s="258"/>
      <c r="Y32" s="257" t="s">
        <v>1700</v>
      </c>
      <c r="Z32" s="257"/>
      <c r="AB32" s="390"/>
      <c r="AC32" s="390"/>
    </row>
    <row r="33" spans="6:32" s="254" customFormat="1" ht="12" outlineLevel="2">
      <c r="F33" s="255">
        <v>23</v>
      </c>
      <c r="G33" s="256" t="s">
        <v>172</v>
      </c>
      <c r="H33" s="384" t="s">
        <v>1540</v>
      </c>
      <c r="I33" s="257"/>
      <c r="J33" s="258" t="s">
        <v>1554</v>
      </c>
      <c r="K33" s="256" t="s">
        <v>46</v>
      </c>
      <c r="L33" s="387">
        <v>16</v>
      </c>
      <c r="M33" s="388">
        <v>0</v>
      </c>
      <c r="N33" s="387">
        <f>L33*(1+M33/100)</f>
        <v>16</v>
      </c>
      <c r="O33" s="388"/>
      <c r="P33" s="389">
        <f t="shared" si="1"/>
        <v>0</v>
      </c>
      <c r="Q33" s="260"/>
      <c r="R33" s="261"/>
      <c r="S33" s="260"/>
      <c r="T33" s="261">
        <f>N33*S33</f>
        <v>0</v>
      </c>
      <c r="U33" s="259">
        <v>21</v>
      </c>
      <c r="V33" s="259">
        <f t="shared" si="3"/>
        <v>0</v>
      </c>
      <c r="W33" s="259">
        <f t="shared" si="4"/>
        <v>0</v>
      </c>
      <c r="X33" s="258"/>
      <c r="Y33" s="257" t="s">
        <v>1700</v>
      </c>
      <c r="Z33" s="257"/>
      <c r="AB33" s="390"/>
      <c r="AC33" s="390"/>
    </row>
    <row r="34" spans="6:32" s="272" customFormat="1" ht="12.75" customHeight="1" outlineLevel="2">
      <c r="F34" s="273"/>
      <c r="G34" s="274"/>
      <c r="H34" s="274"/>
      <c r="I34" s="274"/>
      <c r="J34" s="275"/>
      <c r="K34" s="274"/>
      <c r="L34" s="392"/>
      <c r="M34" s="393"/>
      <c r="N34" s="392"/>
      <c r="O34" s="393"/>
      <c r="P34" s="394"/>
      <c r="Q34" s="279"/>
      <c r="R34" s="277"/>
      <c r="S34" s="277"/>
      <c r="T34" s="277"/>
      <c r="U34" s="280" t="s">
        <v>155</v>
      </c>
      <c r="V34" s="277"/>
      <c r="W34" s="277"/>
      <c r="X34" s="277"/>
      <c r="Y34" s="274"/>
      <c r="Z34" s="274"/>
    </row>
    <row r="35" spans="6:32" s="246" customFormat="1" ht="16.5" customHeight="1" outlineLevel="1">
      <c r="F35" s="247"/>
      <c r="G35" s="232"/>
      <c r="H35" s="248"/>
      <c r="I35" s="248"/>
      <c r="J35" s="248" t="s">
        <v>1555</v>
      </c>
      <c r="K35" s="232"/>
      <c r="L35" s="395"/>
      <c r="M35" s="396"/>
      <c r="N35" s="395"/>
      <c r="O35" s="396"/>
      <c r="P35" s="397">
        <f>SUBTOTAL(9,P36:P39)</f>
        <v>0</v>
      </c>
      <c r="Q35" s="251"/>
      <c r="R35" s="218"/>
      <c r="S35" s="250"/>
      <c r="T35" s="218">
        <f>SUBTOTAL(9,T36:T39)</f>
        <v>0</v>
      </c>
      <c r="U35" s="252" t="s">
        <v>155</v>
      </c>
      <c r="V35" s="217">
        <f>SUBTOTAL(9,V36:V39)</f>
        <v>0</v>
      </c>
      <c r="W35" s="217">
        <f>SUBTOTAL(9,W36:W39)</f>
        <v>0</v>
      </c>
      <c r="X35" s="253"/>
      <c r="Y35" s="233"/>
      <c r="Z35" s="233"/>
    </row>
    <row r="36" spans="6:32" s="254" customFormat="1" ht="84" outlineLevel="2">
      <c r="F36" s="255">
        <v>1</v>
      </c>
      <c r="G36" s="256" t="s">
        <v>176</v>
      </c>
      <c r="H36" s="257" t="s">
        <v>1556</v>
      </c>
      <c r="I36" s="257"/>
      <c r="J36" s="258" t="s">
        <v>1703</v>
      </c>
      <c r="K36" s="256" t="s">
        <v>46</v>
      </c>
      <c r="L36" s="387">
        <v>1</v>
      </c>
      <c r="M36" s="388">
        <v>0</v>
      </c>
      <c r="N36" s="387">
        <f>L36*(1+M36/100)</f>
        <v>1</v>
      </c>
      <c r="O36" s="388"/>
      <c r="P36" s="389">
        <f>N36*O36</f>
        <v>0</v>
      </c>
      <c r="Q36" s="260"/>
      <c r="R36" s="261"/>
      <c r="S36" s="260"/>
      <c r="T36" s="261">
        <f>N36*S36</f>
        <v>0</v>
      </c>
      <c r="U36" s="259">
        <v>21</v>
      </c>
      <c r="V36" s="259">
        <f>P36*(U36/100)</f>
        <v>0</v>
      </c>
      <c r="W36" s="259">
        <f>P36+V36</f>
        <v>0</v>
      </c>
      <c r="X36" s="258"/>
      <c r="Y36" s="257" t="s">
        <v>1700</v>
      </c>
      <c r="Z36" s="257"/>
      <c r="AB36" s="390"/>
      <c r="AE36" s="402"/>
      <c r="AF36" s="402"/>
    </row>
    <row r="37" spans="6:32" s="254" customFormat="1" ht="12" outlineLevel="2">
      <c r="F37" s="255">
        <v>2</v>
      </c>
      <c r="G37" s="256" t="s">
        <v>176</v>
      </c>
      <c r="H37" s="257" t="s">
        <v>1558</v>
      </c>
      <c r="I37" s="257"/>
      <c r="J37" s="258" t="s">
        <v>1559</v>
      </c>
      <c r="K37" s="256" t="s">
        <v>1922</v>
      </c>
      <c r="L37" s="387">
        <v>33</v>
      </c>
      <c r="M37" s="388">
        <v>0</v>
      </c>
      <c r="N37" s="387">
        <f>L37*(1+M37/100)</f>
        <v>33</v>
      </c>
      <c r="O37" s="388"/>
      <c r="P37" s="389">
        <f>N37*O37</f>
        <v>0</v>
      </c>
      <c r="Q37" s="260"/>
      <c r="R37" s="261"/>
      <c r="S37" s="260"/>
      <c r="T37" s="261"/>
      <c r="U37" s="259">
        <v>21</v>
      </c>
      <c r="V37" s="259">
        <f>P37*(U37/100)</f>
        <v>0</v>
      </c>
      <c r="W37" s="259">
        <f>P37+V37</f>
        <v>0</v>
      </c>
      <c r="X37" s="258"/>
      <c r="Y37" s="257" t="s">
        <v>1700</v>
      </c>
      <c r="Z37" s="257"/>
      <c r="AB37" s="390"/>
      <c r="AC37" s="390"/>
    </row>
    <row r="38" spans="6:32" s="254" customFormat="1" ht="12" outlineLevel="2">
      <c r="F38" s="255" t="s">
        <v>1560</v>
      </c>
      <c r="G38" s="256" t="s">
        <v>176</v>
      </c>
      <c r="H38" s="257" t="s">
        <v>1561</v>
      </c>
      <c r="I38" s="257"/>
      <c r="J38" s="258" t="s">
        <v>1562</v>
      </c>
      <c r="K38" s="256" t="s">
        <v>46</v>
      </c>
      <c r="L38" s="387">
        <v>1</v>
      </c>
      <c r="M38" s="388">
        <v>0</v>
      </c>
      <c r="N38" s="387">
        <f>L38*(1+M38/100)</f>
        <v>1</v>
      </c>
      <c r="O38" s="388"/>
      <c r="P38" s="389">
        <f>N38*O38</f>
        <v>0</v>
      </c>
      <c r="Q38" s="260"/>
      <c r="R38" s="261"/>
      <c r="S38" s="260"/>
      <c r="T38" s="261"/>
      <c r="U38" s="259">
        <v>21</v>
      </c>
      <c r="V38" s="259">
        <f>P38*(U38/100)</f>
        <v>0</v>
      </c>
      <c r="W38" s="259">
        <f>P38+V38</f>
        <v>0</v>
      </c>
      <c r="X38" s="258"/>
      <c r="Y38" s="257" t="s">
        <v>1700</v>
      </c>
      <c r="Z38" s="257"/>
      <c r="AB38" s="390"/>
      <c r="AC38" s="390"/>
    </row>
    <row r="39" spans="6:32" s="272" customFormat="1" ht="12.75" customHeight="1" outlineLevel="2">
      <c r="F39" s="273"/>
      <c r="G39" s="274"/>
      <c r="H39" s="274"/>
      <c r="I39" s="274"/>
      <c r="J39" s="275"/>
      <c r="K39" s="274"/>
      <c r="L39" s="392"/>
      <c r="M39" s="393"/>
      <c r="N39" s="392"/>
      <c r="O39" s="393"/>
      <c r="P39" s="394"/>
      <c r="Q39" s="279"/>
      <c r="R39" s="277"/>
      <c r="S39" s="277"/>
      <c r="T39" s="277"/>
      <c r="U39" s="280" t="s">
        <v>155</v>
      </c>
      <c r="V39" s="277"/>
      <c r="W39" s="277"/>
      <c r="X39" s="277"/>
      <c r="Y39" s="274"/>
      <c r="Z39" s="274"/>
    </row>
    <row r="40" spans="6:32" s="246" customFormat="1" ht="16.5" customHeight="1" outlineLevel="1">
      <c r="F40" s="247"/>
      <c r="G40" s="232"/>
      <c r="H40" s="248"/>
      <c r="I40" s="248"/>
      <c r="J40" s="248" t="s">
        <v>1563</v>
      </c>
      <c r="K40" s="232"/>
      <c r="L40" s="395"/>
      <c r="M40" s="396"/>
      <c r="N40" s="395"/>
      <c r="O40" s="396"/>
      <c r="P40" s="397">
        <f>SUBTOTAL(9,P41:P42)</f>
        <v>0</v>
      </c>
      <c r="Q40" s="251"/>
      <c r="R40" s="218"/>
      <c r="S40" s="250"/>
      <c r="T40" s="218">
        <f>SUBTOTAL(9,T41:T42)</f>
        <v>0</v>
      </c>
      <c r="U40" s="252" t="s">
        <v>155</v>
      </c>
      <c r="V40" s="217">
        <f>SUBTOTAL(9,V41:V42)</f>
        <v>0</v>
      </c>
      <c r="W40" s="217">
        <f>SUBTOTAL(9,W41:W42)</f>
        <v>0</v>
      </c>
      <c r="X40" s="253"/>
      <c r="Y40" s="233"/>
      <c r="Z40" s="233"/>
    </row>
    <row r="41" spans="6:32" s="254" customFormat="1" ht="312" outlineLevel="2">
      <c r="F41" s="255">
        <v>1</v>
      </c>
      <c r="G41" s="256" t="s">
        <v>176</v>
      </c>
      <c r="H41" s="257" t="s">
        <v>1564</v>
      </c>
      <c r="I41" s="257"/>
      <c r="J41" s="258" t="s">
        <v>1704</v>
      </c>
      <c r="K41" s="256" t="s">
        <v>46</v>
      </c>
      <c r="L41" s="387">
        <v>1</v>
      </c>
      <c r="M41" s="388">
        <v>0</v>
      </c>
      <c r="N41" s="387">
        <f>L41*(1+M41/100)</f>
        <v>1</v>
      </c>
      <c r="O41" s="388"/>
      <c r="P41" s="389">
        <f>N41*O41</f>
        <v>0</v>
      </c>
      <c r="Q41" s="260"/>
      <c r="R41" s="261"/>
      <c r="S41" s="260"/>
      <c r="T41" s="261">
        <f>N41*S41</f>
        <v>0</v>
      </c>
      <c r="U41" s="259">
        <v>21</v>
      </c>
      <c r="V41" s="259">
        <f>P41*(U41/100)</f>
        <v>0</v>
      </c>
      <c r="W41" s="259">
        <f>P41+V41</f>
        <v>0</v>
      </c>
      <c r="X41" s="258"/>
      <c r="Y41" s="257" t="s">
        <v>1700</v>
      </c>
      <c r="Z41" s="257"/>
      <c r="AB41" s="390"/>
      <c r="AC41" s="390"/>
    </row>
    <row r="42" spans="6:32" s="254" customFormat="1" ht="12" outlineLevel="2">
      <c r="F42" s="255" t="s">
        <v>1566</v>
      </c>
      <c r="G42" s="256" t="s">
        <v>172</v>
      </c>
      <c r="H42" s="257" t="s">
        <v>1567</v>
      </c>
      <c r="I42" s="257"/>
      <c r="J42" s="258" t="s">
        <v>1568</v>
      </c>
      <c r="K42" s="256" t="s">
        <v>46</v>
      </c>
      <c r="L42" s="387">
        <v>1</v>
      </c>
      <c r="M42" s="388">
        <v>0</v>
      </c>
      <c r="N42" s="387">
        <f>L42*(1+M42/100)</f>
        <v>1</v>
      </c>
      <c r="O42" s="388"/>
      <c r="P42" s="389">
        <f>N42*O42</f>
        <v>0</v>
      </c>
      <c r="Q42" s="260"/>
      <c r="R42" s="261"/>
      <c r="S42" s="260"/>
      <c r="T42" s="261">
        <f>N42*S42</f>
        <v>0</v>
      </c>
      <c r="U42" s="259">
        <v>21</v>
      </c>
      <c r="V42" s="259">
        <f>P42*(U42/100)</f>
        <v>0</v>
      </c>
      <c r="W42" s="259">
        <f>P42+V42</f>
        <v>0</v>
      </c>
      <c r="X42" s="258"/>
      <c r="Y42" s="257" t="s">
        <v>1700</v>
      </c>
      <c r="Z42" s="257"/>
    </row>
    <row r="43" spans="6:32" s="272" customFormat="1" ht="12.75" customHeight="1" outlineLevel="2">
      <c r="F43" s="426"/>
      <c r="G43" s="427"/>
      <c r="H43" s="427"/>
      <c r="I43" s="427"/>
      <c r="J43" s="428"/>
      <c r="K43" s="427"/>
      <c r="L43" s="429"/>
      <c r="M43" s="430"/>
      <c r="N43" s="429"/>
      <c r="O43" s="430"/>
      <c r="P43" s="431"/>
      <c r="Q43" s="432"/>
      <c r="R43" s="433"/>
      <c r="S43" s="433"/>
      <c r="T43" s="433"/>
      <c r="U43" s="434"/>
      <c r="V43" s="433"/>
      <c r="W43" s="433"/>
      <c r="X43" s="433"/>
      <c r="Y43" s="427"/>
      <c r="Z43" s="427"/>
    </row>
    <row r="44" spans="6:32" s="246" customFormat="1" ht="16.5" customHeight="1" outlineLevel="1">
      <c r="F44" s="435"/>
      <c r="G44" s="436"/>
      <c r="H44" s="437"/>
      <c r="I44" s="437"/>
      <c r="J44" s="437" t="s">
        <v>1569</v>
      </c>
      <c r="K44" s="436"/>
      <c r="L44" s="438"/>
      <c r="M44" s="439"/>
      <c r="N44" s="438"/>
      <c r="O44" s="439"/>
      <c r="P44" s="440">
        <f>SUBTOTAL(9,P45:P54)</f>
        <v>0</v>
      </c>
      <c r="Q44" s="441"/>
      <c r="R44" s="442"/>
      <c r="S44" s="443"/>
      <c r="T44" s="442">
        <f>SUBTOTAL(9,T45:T52)</f>
        <v>0</v>
      </c>
      <c r="U44" s="444" t="s">
        <v>155</v>
      </c>
      <c r="V44" s="445">
        <f>SUBTOTAL(9,V45:V54)</f>
        <v>0</v>
      </c>
      <c r="W44" s="445">
        <f>SUBTOTAL(9,W45:W54)</f>
        <v>0</v>
      </c>
      <c r="X44" s="446"/>
      <c r="Y44" s="447"/>
      <c r="Z44" s="447"/>
    </row>
    <row r="45" spans="6:32" s="254" customFormat="1" ht="12" outlineLevel="2">
      <c r="F45" s="255">
        <v>1</v>
      </c>
      <c r="G45" s="256" t="s">
        <v>176</v>
      </c>
      <c r="H45" s="257" t="s">
        <v>1570</v>
      </c>
      <c r="I45" s="257" t="s">
        <v>1705</v>
      </c>
      <c r="J45" s="258" t="s">
        <v>1572</v>
      </c>
      <c r="K45" s="256" t="s">
        <v>46</v>
      </c>
      <c r="L45" s="387">
        <v>1</v>
      </c>
      <c r="M45" s="388">
        <v>0</v>
      </c>
      <c r="N45" s="387">
        <f t="shared" ref="N45:N54" si="6">L45*(1+M45/100)</f>
        <v>1</v>
      </c>
      <c r="O45" s="388"/>
      <c r="P45" s="389">
        <f>N45*O45</f>
        <v>0</v>
      </c>
      <c r="Q45" s="260"/>
      <c r="R45" s="261"/>
      <c r="S45" s="260"/>
      <c r="T45" s="261">
        <f>N45*S45</f>
        <v>0</v>
      </c>
      <c r="U45" s="259">
        <v>21</v>
      </c>
      <c r="V45" s="259">
        <f t="shared" ref="V45:V54" si="7">P45*(U45/100)</f>
        <v>0</v>
      </c>
      <c r="W45" s="259">
        <f t="shared" ref="W45:W54" si="8">P45+V45</f>
        <v>0</v>
      </c>
      <c r="X45" s="258"/>
      <c r="Y45" s="257" t="s">
        <v>1700</v>
      </c>
      <c r="Z45" s="257"/>
      <c r="AB45" s="390"/>
      <c r="AC45" s="390"/>
    </row>
    <row r="46" spans="6:32" s="254" customFormat="1" ht="24" outlineLevel="2">
      <c r="F46" s="255">
        <v>2</v>
      </c>
      <c r="G46" s="256" t="s">
        <v>176</v>
      </c>
      <c r="H46" s="257" t="s">
        <v>1573</v>
      </c>
      <c r="I46" s="257" t="s">
        <v>1706</v>
      </c>
      <c r="J46" s="258" t="s">
        <v>1575</v>
      </c>
      <c r="K46" s="256" t="s">
        <v>46</v>
      </c>
      <c r="L46" s="387">
        <v>1</v>
      </c>
      <c r="M46" s="388">
        <v>0</v>
      </c>
      <c r="N46" s="387">
        <f t="shared" si="6"/>
        <v>1</v>
      </c>
      <c r="O46" s="388"/>
      <c r="P46" s="389">
        <f t="shared" ref="P46:P54" si="9">N46*O46</f>
        <v>0</v>
      </c>
      <c r="Q46" s="260"/>
      <c r="R46" s="261"/>
      <c r="S46" s="260"/>
      <c r="T46" s="261">
        <f>N46*S46</f>
        <v>0</v>
      </c>
      <c r="U46" s="259">
        <v>21</v>
      </c>
      <c r="V46" s="259">
        <f t="shared" si="7"/>
        <v>0</v>
      </c>
      <c r="W46" s="259">
        <f t="shared" si="8"/>
        <v>0</v>
      </c>
      <c r="X46" s="258"/>
      <c r="Y46" s="257" t="s">
        <v>1700</v>
      </c>
      <c r="Z46" s="257"/>
      <c r="AB46" s="390"/>
      <c r="AC46" s="390"/>
    </row>
    <row r="47" spans="6:32" s="254" customFormat="1" ht="24" outlineLevel="2">
      <c r="F47" s="255">
        <v>3</v>
      </c>
      <c r="G47" s="256" t="s">
        <v>176</v>
      </c>
      <c r="H47" s="257" t="s">
        <v>1576</v>
      </c>
      <c r="I47" s="257" t="s">
        <v>1707</v>
      </c>
      <c r="J47" s="258" t="s">
        <v>1578</v>
      </c>
      <c r="K47" s="256" t="s">
        <v>46</v>
      </c>
      <c r="L47" s="387">
        <v>1</v>
      </c>
      <c r="M47" s="388">
        <v>0</v>
      </c>
      <c r="N47" s="387">
        <f t="shared" si="6"/>
        <v>1</v>
      </c>
      <c r="O47" s="388"/>
      <c r="P47" s="389">
        <f t="shared" si="9"/>
        <v>0</v>
      </c>
      <c r="Q47" s="260"/>
      <c r="R47" s="261"/>
      <c r="S47" s="260"/>
      <c r="T47" s="261">
        <f>N47*S47</f>
        <v>0</v>
      </c>
      <c r="U47" s="259">
        <v>21</v>
      </c>
      <c r="V47" s="259">
        <f t="shared" si="7"/>
        <v>0</v>
      </c>
      <c r="W47" s="259">
        <f t="shared" si="8"/>
        <v>0</v>
      </c>
      <c r="X47" s="258"/>
      <c r="Y47" s="257" t="s">
        <v>1700</v>
      </c>
      <c r="Z47" s="257"/>
      <c r="AB47" s="390"/>
      <c r="AC47" s="390"/>
    </row>
    <row r="48" spans="6:32" s="254" customFormat="1" ht="12" outlineLevel="2">
      <c r="F48" s="255">
        <v>4</v>
      </c>
      <c r="G48" s="256" t="s">
        <v>176</v>
      </c>
      <c r="H48" s="257" t="s">
        <v>1579</v>
      </c>
      <c r="I48" s="257" t="s">
        <v>1707</v>
      </c>
      <c r="J48" s="386" t="s">
        <v>1580</v>
      </c>
      <c r="K48" s="256" t="s">
        <v>46</v>
      </c>
      <c r="L48" s="387">
        <v>2</v>
      </c>
      <c r="M48" s="388">
        <v>0</v>
      </c>
      <c r="N48" s="387">
        <f t="shared" si="6"/>
        <v>2</v>
      </c>
      <c r="O48" s="388"/>
      <c r="P48" s="389">
        <f t="shared" si="9"/>
        <v>0</v>
      </c>
      <c r="Q48" s="260"/>
      <c r="R48" s="261"/>
      <c r="S48" s="260"/>
      <c r="T48" s="261"/>
      <c r="U48" s="259">
        <v>21</v>
      </c>
      <c r="V48" s="259">
        <f t="shared" si="7"/>
        <v>0</v>
      </c>
      <c r="W48" s="259">
        <f t="shared" si="8"/>
        <v>0</v>
      </c>
      <c r="X48" s="258"/>
      <c r="Y48" s="257" t="s">
        <v>1700</v>
      </c>
      <c r="Z48" s="257"/>
      <c r="AB48" s="390"/>
      <c r="AC48" s="390"/>
    </row>
    <row r="49" spans="6:29" s="254" customFormat="1" ht="12" outlineLevel="2">
      <c r="F49" s="255">
        <v>5</v>
      </c>
      <c r="G49" s="256" t="s">
        <v>176</v>
      </c>
      <c r="H49" s="257" t="s">
        <v>1581</v>
      </c>
      <c r="I49" s="257" t="s">
        <v>1708</v>
      </c>
      <c r="J49" s="258" t="s">
        <v>1583</v>
      </c>
      <c r="K49" s="256" t="s">
        <v>46</v>
      </c>
      <c r="L49" s="387">
        <v>1</v>
      </c>
      <c r="M49" s="388">
        <v>0</v>
      </c>
      <c r="N49" s="387">
        <f t="shared" si="6"/>
        <v>1</v>
      </c>
      <c r="O49" s="388"/>
      <c r="P49" s="389">
        <f t="shared" si="9"/>
        <v>0</v>
      </c>
      <c r="Q49" s="260"/>
      <c r="R49" s="261"/>
      <c r="S49" s="260"/>
      <c r="T49" s="261">
        <f>N49*S49</f>
        <v>0</v>
      </c>
      <c r="U49" s="259">
        <v>21</v>
      </c>
      <c r="V49" s="259">
        <f t="shared" si="7"/>
        <v>0</v>
      </c>
      <c r="W49" s="259">
        <f t="shared" si="8"/>
        <v>0</v>
      </c>
      <c r="X49" s="258"/>
      <c r="Y49" s="257" t="s">
        <v>1700</v>
      </c>
      <c r="Z49" s="257"/>
      <c r="AB49" s="390"/>
      <c r="AC49" s="390"/>
    </row>
    <row r="50" spans="6:29" s="254" customFormat="1" ht="24" outlineLevel="2">
      <c r="F50" s="255">
        <v>6</v>
      </c>
      <c r="G50" s="256" t="s">
        <v>176</v>
      </c>
      <c r="H50" s="257" t="s">
        <v>1584</v>
      </c>
      <c r="I50" s="257" t="s">
        <v>1709</v>
      </c>
      <c r="J50" s="258" t="s">
        <v>1586</v>
      </c>
      <c r="K50" s="256" t="s">
        <v>46</v>
      </c>
      <c r="L50" s="387">
        <v>1</v>
      </c>
      <c r="M50" s="388">
        <v>0</v>
      </c>
      <c r="N50" s="387">
        <f t="shared" si="6"/>
        <v>1</v>
      </c>
      <c r="O50" s="388"/>
      <c r="P50" s="389">
        <f t="shared" si="9"/>
        <v>0</v>
      </c>
      <c r="Q50" s="260"/>
      <c r="R50" s="261"/>
      <c r="S50" s="260"/>
      <c r="T50" s="261">
        <f>N50*S50</f>
        <v>0</v>
      </c>
      <c r="U50" s="259">
        <v>21</v>
      </c>
      <c r="V50" s="259">
        <f t="shared" si="7"/>
        <v>0</v>
      </c>
      <c r="W50" s="259">
        <f t="shared" si="8"/>
        <v>0</v>
      </c>
      <c r="X50" s="258"/>
      <c r="Y50" s="257" t="s">
        <v>1700</v>
      </c>
      <c r="Z50" s="257"/>
      <c r="AB50" s="390"/>
      <c r="AC50" s="390"/>
    </row>
    <row r="51" spans="6:29" s="254" customFormat="1" ht="24" outlineLevel="2">
      <c r="F51" s="255">
        <v>7</v>
      </c>
      <c r="G51" s="256" t="s">
        <v>176</v>
      </c>
      <c r="H51" s="257" t="s">
        <v>1587</v>
      </c>
      <c r="I51" s="257"/>
      <c r="J51" s="258" t="s">
        <v>1588</v>
      </c>
      <c r="K51" s="256" t="s">
        <v>46</v>
      </c>
      <c r="L51" s="387">
        <v>1</v>
      </c>
      <c r="M51" s="388">
        <v>0</v>
      </c>
      <c r="N51" s="387">
        <f t="shared" si="6"/>
        <v>1</v>
      </c>
      <c r="O51" s="388"/>
      <c r="P51" s="389">
        <f t="shared" si="9"/>
        <v>0</v>
      </c>
      <c r="Q51" s="260"/>
      <c r="R51" s="261"/>
      <c r="S51" s="260"/>
      <c r="T51" s="261"/>
      <c r="U51" s="259">
        <v>21</v>
      </c>
      <c r="V51" s="259">
        <f t="shared" si="7"/>
        <v>0</v>
      </c>
      <c r="W51" s="259">
        <f t="shared" si="8"/>
        <v>0</v>
      </c>
      <c r="X51" s="258"/>
      <c r="Y51" s="257" t="s">
        <v>1700</v>
      </c>
      <c r="Z51" s="257"/>
      <c r="AB51" s="390"/>
      <c r="AC51" s="390"/>
    </row>
    <row r="52" spans="6:29" s="254" customFormat="1" ht="12" outlineLevel="2">
      <c r="F52" s="255">
        <v>8</v>
      </c>
      <c r="G52" s="256" t="s">
        <v>172</v>
      </c>
      <c r="H52" s="257" t="s">
        <v>1589</v>
      </c>
      <c r="I52" s="257"/>
      <c r="J52" s="258" t="s">
        <v>1554</v>
      </c>
      <c r="K52" s="256" t="s">
        <v>46</v>
      </c>
      <c r="L52" s="387">
        <v>8</v>
      </c>
      <c r="M52" s="388">
        <v>0</v>
      </c>
      <c r="N52" s="387">
        <f t="shared" si="6"/>
        <v>8</v>
      </c>
      <c r="O52" s="388"/>
      <c r="P52" s="389">
        <f t="shared" si="9"/>
        <v>0</v>
      </c>
      <c r="Q52" s="260"/>
      <c r="R52" s="261"/>
      <c r="S52" s="260"/>
      <c r="T52" s="261"/>
      <c r="U52" s="259">
        <v>21</v>
      </c>
      <c r="V52" s="259">
        <f t="shared" si="7"/>
        <v>0</v>
      </c>
      <c r="W52" s="259">
        <f t="shared" si="8"/>
        <v>0</v>
      </c>
      <c r="X52" s="258"/>
      <c r="Y52" s="257" t="s">
        <v>1700</v>
      </c>
      <c r="Z52" s="257"/>
      <c r="AB52" s="390"/>
      <c r="AC52" s="390"/>
    </row>
    <row r="53" spans="6:29" s="254" customFormat="1" ht="12" outlineLevel="2">
      <c r="F53" s="255" t="s">
        <v>1590</v>
      </c>
      <c r="G53" s="256" t="s">
        <v>176</v>
      </c>
      <c r="H53" s="257" t="s">
        <v>1591</v>
      </c>
      <c r="I53" s="257"/>
      <c r="J53" s="258" t="s">
        <v>1710</v>
      </c>
      <c r="K53" s="256" t="s">
        <v>46</v>
      </c>
      <c r="L53" s="387">
        <v>1</v>
      </c>
      <c r="M53" s="388">
        <v>0</v>
      </c>
      <c r="N53" s="387">
        <f t="shared" si="6"/>
        <v>1</v>
      </c>
      <c r="O53" s="388"/>
      <c r="P53" s="389">
        <f t="shared" si="9"/>
        <v>0</v>
      </c>
      <c r="Q53" s="260"/>
      <c r="R53" s="261"/>
      <c r="S53" s="260"/>
      <c r="T53" s="261"/>
      <c r="U53" s="259">
        <v>21</v>
      </c>
      <c r="V53" s="259">
        <f t="shared" si="7"/>
        <v>0</v>
      </c>
      <c r="W53" s="259">
        <f t="shared" si="8"/>
        <v>0</v>
      </c>
      <c r="X53" s="258"/>
      <c r="Y53" s="257" t="s">
        <v>1700</v>
      </c>
      <c r="Z53" s="257"/>
      <c r="AB53" s="390"/>
      <c r="AC53" s="390"/>
    </row>
    <row r="54" spans="6:29" s="254" customFormat="1" ht="12" outlineLevel="2">
      <c r="F54" s="255" t="s">
        <v>1593</v>
      </c>
      <c r="G54" s="256" t="s">
        <v>172</v>
      </c>
      <c r="H54" s="257" t="s">
        <v>1594</v>
      </c>
      <c r="I54" s="257"/>
      <c r="J54" s="258" t="s">
        <v>1595</v>
      </c>
      <c r="K54" s="256" t="s">
        <v>55</v>
      </c>
      <c r="L54" s="387">
        <v>6</v>
      </c>
      <c r="M54" s="388">
        <v>0</v>
      </c>
      <c r="N54" s="387">
        <f t="shared" si="6"/>
        <v>6</v>
      </c>
      <c r="O54" s="388"/>
      <c r="P54" s="389">
        <f t="shared" si="9"/>
        <v>0</v>
      </c>
      <c r="Q54" s="260"/>
      <c r="R54" s="261"/>
      <c r="S54" s="260"/>
      <c r="T54" s="261"/>
      <c r="U54" s="259">
        <v>21</v>
      </c>
      <c r="V54" s="259">
        <f t="shared" si="7"/>
        <v>0</v>
      </c>
      <c r="W54" s="259">
        <f t="shared" si="8"/>
        <v>0</v>
      </c>
      <c r="X54" s="258"/>
      <c r="Y54" s="257" t="s">
        <v>1700</v>
      </c>
      <c r="Z54" s="257"/>
      <c r="AB54" s="390"/>
      <c r="AC54" s="390"/>
    </row>
    <row r="55" spans="6:29" s="272" customFormat="1" ht="12.75" customHeight="1" outlineLevel="2">
      <c r="F55" s="273"/>
      <c r="G55" s="274"/>
      <c r="H55" s="274"/>
      <c r="I55" s="274"/>
      <c r="J55" s="275"/>
      <c r="K55" s="274"/>
      <c r="L55" s="392"/>
      <c r="M55" s="393"/>
      <c r="N55" s="392"/>
      <c r="O55" s="393"/>
      <c r="P55" s="394"/>
      <c r="Q55" s="279"/>
      <c r="R55" s="277"/>
      <c r="S55" s="277"/>
      <c r="T55" s="277"/>
      <c r="U55" s="280"/>
      <c r="V55" s="277"/>
      <c r="W55" s="277"/>
      <c r="X55" s="277"/>
      <c r="Y55" s="274"/>
      <c r="Z55" s="274"/>
    </row>
    <row r="56" spans="6:29" s="246" customFormat="1" ht="16.5" customHeight="1" outlineLevel="1">
      <c r="F56" s="247"/>
      <c r="G56" s="232"/>
      <c r="H56" s="248"/>
      <c r="I56" s="248"/>
      <c r="J56" s="248" t="s">
        <v>1596</v>
      </c>
      <c r="K56" s="232"/>
      <c r="L56" s="395"/>
      <c r="M56" s="396"/>
      <c r="N56" s="395"/>
      <c r="O56" s="396"/>
      <c r="P56" s="397">
        <f>SUBTOTAL(9,P57:P76)</f>
        <v>0</v>
      </c>
      <c r="Q56" s="251"/>
      <c r="R56" s="218"/>
      <c r="S56" s="250"/>
      <c r="T56" s="218">
        <f>SUBTOTAL(9,T82:T91)</f>
        <v>0</v>
      </c>
      <c r="U56" s="252" t="s">
        <v>155</v>
      </c>
      <c r="V56" s="217">
        <f>SUBTOTAL(9,V57:V76)</f>
        <v>0</v>
      </c>
      <c r="W56" s="217">
        <f>SUBTOTAL(9,W57:W76)</f>
        <v>0</v>
      </c>
      <c r="X56" s="253"/>
      <c r="Y56" s="233"/>
      <c r="Z56" s="233"/>
    </row>
    <row r="57" spans="6:29" s="254" customFormat="1" ht="36" outlineLevel="2">
      <c r="F57" s="255">
        <v>1</v>
      </c>
      <c r="G57" s="256" t="s">
        <v>176</v>
      </c>
      <c r="H57" s="257" t="s">
        <v>1597</v>
      </c>
      <c r="I57" s="257"/>
      <c r="J57" s="258" t="s">
        <v>1598</v>
      </c>
      <c r="K57" s="256" t="s">
        <v>49</v>
      </c>
      <c r="L57" s="387">
        <v>60</v>
      </c>
      <c r="M57" s="388">
        <v>0</v>
      </c>
      <c r="N57" s="387">
        <f>L57*(1+M57/100)</f>
        <v>60</v>
      </c>
      <c r="O57" s="388"/>
      <c r="P57" s="389">
        <f t="shared" ref="P57:P76" si="10">N57*O57</f>
        <v>0</v>
      </c>
      <c r="Q57" s="260"/>
      <c r="R57" s="261"/>
      <c r="S57" s="260"/>
      <c r="T57" s="261">
        <f>N57*S57</f>
        <v>0</v>
      </c>
      <c r="U57" s="259">
        <v>21</v>
      </c>
      <c r="V57" s="259">
        <f>P57*(U57/100)</f>
        <v>0</v>
      </c>
      <c r="W57" s="259">
        <f>P57+V57</f>
        <v>0</v>
      </c>
      <c r="X57" s="258"/>
      <c r="Y57" s="257" t="s">
        <v>1700</v>
      </c>
      <c r="Z57" s="257"/>
      <c r="AB57" s="390"/>
      <c r="AC57" s="390"/>
    </row>
    <row r="58" spans="6:29" s="254" customFormat="1" ht="12" outlineLevel="2">
      <c r="F58" s="255"/>
      <c r="G58" s="256"/>
      <c r="H58" s="257"/>
      <c r="I58" s="257"/>
      <c r="J58" s="398" t="s">
        <v>1711</v>
      </c>
      <c r="K58" s="256"/>
      <c r="L58" s="387"/>
      <c r="M58" s="388"/>
      <c r="N58" s="387"/>
      <c r="O58" s="388"/>
      <c r="P58" s="389"/>
      <c r="Q58" s="260"/>
      <c r="R58" s="261"/>
      <c r="S58" s="260"/>
      <c r="T58" s="261"/>
      <c r="U58" s="259"/>
      <c r="V58" s="259"/>
      <c r="W58" s="259"/>
      <c r="X58" s="258"/>
      <c r="Y58" s="257" t="s">
        <v>1700</v>
      </c>
      <c r="Z58" s="257"/>
    </row>
    <row r="59" spans="6:29" s="254" customFormat="1" ht="36" outlineLevel="2">
      <c r="F59" s="255" t="s">
        <v>1566</v>
      </c>
      <c r="G59" s="256" t="s">
        <v>176</v>
      </c>
      <c r="H59" s="257" t="s">
        <v>1600</v>
      </c>
      <c r="I59" s="257"/>
      <c r="J59" s="258" t="s">
        <v>1601</v>
      </c>
      <c r="K59" s="256" t="s">
        <v>49</v>
      </c>
      <c r="L59" s="387">
        <v>10</v>
      </c>
      <c r="M59" s="388">
        <v>0</v>
      </c>
      <c r="N59" s="387">
        <f>L59*(1+M59/100)</f>
        <v>10</v>
      </c>
      <c r="O59" s="388"/>
      <c r="P59" s="389">
        <f t="shared" si="10"/>
        <v>0</v>
      </c>
      <c r="Q59" s="260"/>
      <c r="R59" s="261"/>
      <c r="S59" s="260"/>
      <c r="T59" s="261">
        <f>N59*S59</f>
        <v>0</v>
      </c>
      <c r="U59" s="259">
        <v>21</v>
      </c>
      <c r="V59" s="259">
        <f>P59*(U59/100)</f>
        <v>0</v>
      </c>
      <c r="W59" s="259">
        <f>P59+V59</f>
        <v>0</v>
      </c>
      <c r="X59" s="258"/>
      <c r="Y59" s="257" t="s">
        <v>1700</v>
      </c>
      <c r="Z59" s="257"/>
      <c r="AB59" s="390"/>
      <c r="AC59" s="390"/>
    </row>
    <row r="60" spans="6:29" s="254" customFormat="1" ht="12" outlineLevel="2">
      <c r="F60" s="255"/>
      <c r="G60" s="256"/>
      <c r="H60" s="257"/>
      <c r="I60" s="257"/>
      <c r="J60" s="398">
        <v>10</v>
      </c>
      <c r="K60" s="256"/>
      <c r="L60" s="387"/>
      <c r="M60" s="388"/>
      <c r="N60" s="387"/>
      <c r="O60" s="388"/>
      <c r="P60" s="389"/>
      <c r="Q60" s="260"/>
      <c r="R60" s="261"/>
      <c r="S60" s="260"/>
      <c r="T60" s="261"/>
      <c r="U60" s="259"/>
      <c r="V60" s="259"/>
      <c r="W60" s="259"/>
      <c r="X60" s="258"/>
      <c r="Y60" s="257" t="s">
        <v>1700</v>
      </c>
      <c r="Z60" s="257"/>
    </row>
    <row r="61" spans="6:29" s="254" customFormat="1" ht="36" outlineLevel="2">
      <c r="F61" s="255" t="s">
        <v>1560</v>
      </c>
      <c r="G61" s="256" t="s">
        <v>176</v>
      </c>
      <c r="H61" s="257" t="s">
        <v>1603</v>
      </c>
      <c r="I61" s="257"/>
      <c r="J61" s="258" t="s">
        <v>1604</v>
      </c>
      <c r="K61" s="256" t="s">
        <v>49</v>
      </c>
      <c r="L61" s="387">
        <v>46</v>
      </c>
      <c r="M61" s="388">
        <v>0</v>
      </c>
      <c r="N61" s="387">
        <f>L61*(1+M61/100)</f>
        <v>46</v>
      </c>
      <c r="O61" s="388"/>
      <c r="P61" s="389">
        <f t="shared" si="10"/>
        <v>0</v>
      </c>
      <c r="Q61" s="260"/>
      <c r="R61" s="261"/>
      <c r="S61" s="260"/>
      <c r="T61" s="261"/>
      <c r="U61" s="259">
        <v>21</v>
      </c>
      <c r="V61" s="259">
        <f>P61*(U61/100)</f>
        <v>0</v>
      </c>
      <c r="W61" s="259">
        <f>P61+V61</f>
        <v>0</v>
      </c>
      <c r="X61" s="258"/>
      <c r="Y61" s="257" t="s">
        <v>1700</v>
      </c>
      <c r="Z61" s="257"/>
      <c r="AB61" s="390"/>
      <c r="AC61" s="390"/>
    </row>
    <row r="62" spans="6:29" s="254" customFormat="1" ht="12" outlineLevel="2">
      <c r="F62" s="255"/>
      <c r="G62" s="256"/>
      <c r="H62" s="257"/>
      <c r="I62" s="257"/>
      <c r="J62" s="398" t="s">
        <v>1712</v>
      </c>
      <c r="K62" s="256"/>
      <c r="L62" s="387"/>
      <c r="M62" s="388"/>
      <c r="N62" s="387"/>
      <c r="O62" s="388"/>
      <c r="P62" s="389"/>
      <c r="Q62" s="260"/>
      <c r="R62" s="261"/>
      <c r="S62" s="260"/>
      <c r="T62" s="261"/>
      <c r="U62" s="259"/>
      <c r="V62" s="259"/>
      <c r="W62" s="259"/>
      <c r="X62" s="258"/>
      <c r="Y62" s="257" t="s">
        <v>1700</v>
      </c>
      <c r="Z62" s="257"/>
    </row>
    <row r="63" spans="6:29" s="254" customFormat="1" ht="36" outlineLevel="2">
      <c r="F63" s="255" t="s">
        <v>1606</v>
      </c>
      <c r="G63" s="256" t="s">
        <v>176</v>
      </c>
      <c r="H63" s="257" t="s">
        <v>1607</v>
      </c>
      <c r="I63" s="257"/>
      <c r="J63" s="258" t="s">
        <v>1608</v>
      </c>
      <c r="K63" s="256" t="s">
        <v>49</v>
      </c>
      <c r="L63" s="387">
        <v>80</v>
      </c>
      <c r="M63" s="388">
        <v>0</v>
      </c>
      <c r="N63" s="387">
        <f>L63*(1+M63/100)</f>
        <v>80</v>
      </c>
      <c r="O63" s="388"/>
      <c r="P63" s="389">
        <f t="shared" si="10"/>
        <v>0</v>
      </c>
      <c r="Q63" s="260"/>
      <c r="R63" s="261"/>
      <c r="S63" s="260"/>
      <c r="T63" s="261"/>
      <c r="U63" s="259">
        <v>21</v>
      </c>
      <c r="V63" s="259">
        <f>P63*(U63/100)</f>
        <v>0</v>
      </c>
      <c r="W63" s="259">
        <f>P63+V63</f>
        <v>0</v>
      </c>
      <c r="X63" s="258"/>
      <c r="Y63" s="257" t="s">
        <v>1700</v>
      </c>
      <c r="Z63" s="257"/>
      <c r="AB63" s="390"/>
      <c r="AC63" s="390"/>
    </row>
    <row r="64" spans="6:29" s="254" customFormat="1" ht="12" outlineLevel="2">
      <c r="F64" s="255"/>
      <c r="G64" s="256"/>
      <c r="H64" s="257"/>
      <c r="I64" s="257"/>
      <c r="J64" s="398" t="s">
        <v>1713</v>
      </c>
      <c r="K64" s="256"/>
      <c r="L64" s="387"/>
      <c r="M64" s="388"/>
      <c r="N64" s="387"/>
      <c r="O64" s="388"/>
      <c r="P64" s="389"/>
      <c r="Q64" s="260"/>
      <c r="R64" s="261"/>
      <c r="S64" s="260"/>
      <c r="T64" s="261"/>
      <c r="U64" s="259"/>
      <c r="V64" s="259"/>
      <c r="W64" s="259"/>
      <c r="X64" s="258"/>
      <c r="Y64" s="257" t="s">
        <v>1700</v>
      </c>
      <c r="Z64" s="257"/>
    </row>
    <row r="65" spans="6:30" s="254" customFormat="1" ht="36" outlineLevel="2">
      <c r="F65" s="255" t="s">
        <v>1609</v>
      </c>
      <c r="G65" s="256" t="s">
        <v>176</v>
      </c>
      <c r="H65" s="257" t="s">
        <v>1610</v>
      </c>
      <c r="I65" s="257"/>
      <c r="J65" s="258" t="s">
        <v>1611</v>
      </c>
      <c r="K65" s="256" t="s">
        <v>49</v>
      </c>
      <c r="L65" s="387">
        <v>20</v>
      </c>
      <c r="M65" s="388">
        <v>0</v>
      </c>
      <c r="N65" s="387">
        <f>L65*(1+M65/100)</f>
        <v>20</v>
      </c>
      <c r="O65" s="388"/>
      <c r="P65" s="389">
        <f t="shared" si="10"/>
        <v>0</v>
      </c>
      <c r="Q65" s="260"/>
      <c r="R65" s="261"/>
      <c r="S65" s="260"/>
      <c r="T65" s="261"/>
      <c r="U65" s="259">
        <v>21</v>
      </c>
      <c r="V65" s="259">
        <f>P65*(U65/100)</f>
        <v>0</v>
      </c>
      <c r="W65" s="259">
        <f>P65+V65</f>
        <v>0</v>
      </c>
      <c r="X65" s="258"/>
      <c r="Y65" s="257" t="s">
        <v>1700</v>
      </c>
      <c r="Z65" s="257"/>
      <c r="AB65" s="390"/>
      <c r="AC65" s="390"/>
    </row>
    <row r="66" spans="6:30" s="254" customFormat="1" ht="12" outlineLevel="2">
      <c r="F66" s="255"/>
      <c r="G66" s="256"/>
      <c r="H66" s="257"/>
      <c r="I66" s="257"/>
      <c r="J66" s="398">
        <v>20</v>
      </c>
      <c r="K66" s="256"/>
      <c r="L66" s="387"/>
      <c r="M66" s="388"/>
      <c r="N66" s="387"/>
      <c r="O66" s="388"/>
      <c r="P66" s="389"/>
      <c r="Q66" s="260"/>
      <c r="R66" s="261"/>
      <c r="S66" s="260"/>
      <c r="T66" s="261"/>
      <c r="U66" s="259"/>
      <c r="V66" s="259"/>
      <c r="W66" s="259"/>
      <c r="X66" s="258"/>
      <c r="Y66" s="257" t="s">
        <v>1700</v>
      </c>
      <c r="Z66" s="257"/>
    </row>
    <row r="67" spans="6:30" s="254" customFormat="1" ht="36" outlineLevel="2">
      <c r="F67" s="255" t="s">
        <v>1612</v>
      </c>
      <c r="G67" s="256" t="s">
        <v>176</v>
      </c>
      <c r="H67" s="257" t="s">
        <v>1613</v>
      </c>
      <c r="I67" s="257"/>
      <c r="J67" s="258" t="s">
        <v>1663</v>
      </c>
      <c r="K67" s="256" t="s">
        <v>49</v>
      </c>
      <c r="L67" s="387">
        <v>16</v>
      </c>
      <c r="M67" s="388">
        <v>0</v>
      </c>
      <c r="N67" s="387">
        <f>L67*(1+M67/100)</f>
        <v>16</v>
      </c>
      <c r="O67" s="388"/>
      <c r="P67" s="389">
        <f t="shared" ref="P67" si="11">N67*O67</f>
        <v>0</v>
      </c>
      <c r="Q67" s="260"/>
      <c r="R67" s="261"/>
      <c r="S67" s="260"/>
      <c r="T67" s="261"/>
      <c r="U67" s="259">
        <v>21</v>
      </c>
      <c r="V67" s="259">
        <f>P67*(U67/100)</f>
        <v>0</v>
      </c>
      <c r="W67" s="259">
        <f>P67+V67</f>
        <v>0</v>
      </c>
      <c r="X67" s="258"/>
      <c r="Y67" s="257" t="s">
        <v>1700</v>
      </c>
      <c r="Z67" s="257"/>
      <c r="AB67" s="390"/>
      <c r="AC67" s="390"/>
    </row>
    <row r="68" spans="6:30" s="254" customFormat="1" ht="12" outlineLevel="2">
      <c r="F68" s="255"/>
      <c r="G68" s="256"/>
      <c r="H68" s="257"/>
      <c r="I68" s="257"/>
      <c r="J68" s="398" t="s">
        <v>1714</v>
      </c>
      <c r="K68" s="256"/>
      <c r="L68" s="387"/>
      <c r="M68" s="388"/>
      <c r="N68" s="387"/>
      <c r="O68" s="388"/>
      <c r="P68" s="389"/>
      <c r="Q68" s="260"/>
      <c r="R68" s="261"/>
      <c r="S68" s="260"/>
      <c r="T68" s="261"/>
      <c r="U68" s="259"/>
      <c r="V68" s="259"/>
      <c r="W68" s="259"/>
      <c r="X68" s="258"/>
      <c r="Y68" s="257" t="s">
        <v>1700</v>
      </c>
      <c r="Z68" s="257"/>
    </row>
    <row r="69" spans="6:30" s="254" customFormat="1" ht="48" outlineLevel="2">
      <c r="F69" s="255" t="s">
        <v>1616</v>
      </c>
      <c r="G69" s="256" t="s">
        <v>176</v>
      </c>
      <c r="H69" s="257" t="s">
        <v>1617</v>
      </c>
      <c r="I69" s="257"/>
      <c r="J69" s="258" t="s">
        <v>1614</v>
      </c>
      <c r="K69" s="256" t="s">
        <v>49</v>
      </c>
      <c r="L69" s="387">
        <v>200</v>
      </c>
      <c r="M69" s="388">
        <v>0</v>
      </c>
      <c r="N69" s="387">
        <f>L69*(1+M69/100)</f>
        <v>200</v>
      </c>
      <c r="O69" s="388"/>
      <c r="P69" s="389">
        <f t="shared" si="10"/>
        <v>0</v>
      </c>
      <c r="Q69" s="260">
        <v>0.01</v>
      </c>
      <c r="R69" s="261"/>
      <c r="S69" s="260"/>
      <c r="T69" s="261">
        <f>N69*S69</f>
        <v>0</v>
      </c>
      <c r="U69" s="259">
        <v>21</v>
      </c>
      <c r="V69" s="259">
        <f>P69*(U69/100)</f>
        <v>0</v>
      </c>
      <c r="W69" s="259">
        <f>P69+V69</f>
        <v>0</v>
      </c>
      <c r="X69" s="258"/>
      <c r="Y69" s="257" t="s">
        <v>1700</v>
      </c>
      <c r="Z69" s="257"/>
      <c r="AB69" s="390"/>
      <c r="AC69" s="390"/>
    </row>
    <row r="70" spans="6:30" s="254" customFormat="1" ht="12" outlineLevel="2">
      <c r="F70" s="255"/>
      <c r="G70" s="256"/>
      <c r="H70" s="257"/>
      <c r="I70" s="257"/>
      <c r="J70" s="398" t="s">
        <v>1715</v>
      </c>
      <c r="K70" s="256"/>
      <c r="L70" s="387"/>
      <c r="M70" s="388"/>
      <c r="N70" s="387"/>
      <c r="O70" s="388"/>
      <c r="P70" s="389"/>
      <c r="Q70" s="260"/>
      <c r="R70" s="261"/>
      <c r="S70" s="260"/>
      <c r="T70" s="261"/>
      <c r="U70" s="259"/>
      <c r="V70" s="259"/>
      <c r="W70" s="259"/>
      <c r="X70" s="258"/>
      <c r="Y70" s="257" t="s">
        <v>1700</v>
      </c>
      <c r="Z70" s="257"/>
    </row>
    <row r="71" spans="6:30" s="254" customFormat="1" ht="48" outlineLevel="2">
      <c r="F71" s="255" t="s">
        <v>1620</v>
      </c>
      <c r="G71" s="256" t="s">
        <v>176</v>
      </c>
      <c r="H71" s="257" t="s">
        <v>1621</v>
      </c>
      <c r="I71" s="257"/>
      <c r="J71" s="258" t="s">
        <v>1618</v>
      </c>
      <c r="K71" s="256" t="s">
        <v>49</v>
      </c>
      <c r="L71" s="387">
        <v>20</v>
      </c>
      <c r="M71" s="388">
        <v>0</v>
      </c>
      <c r="N71" s="387">
        <f>L71*(1+M71/100)</f>
        <v>20</v>
      </c>
      <c r="O71" s="388"/>
      <c r="P71" s="389">
        <f t="shared" si="10"/>
        <v>0</v>
      </c>
      <c r="Q71" s="260">
        <v>1.2500000000000001E-2</v>
      </c>
      <c r="R71" s="261"/>
      <c r="S71" s="260"/>
      <c r="T71" s="261">
        <f>N71*S71</f>
        <v>0</v>
      </c>
      <c r="U71" s="259">
        <v>21</v>
      </c>
      <c r="V71" s="259">
        <f>P71*(U71/100)</f>
        <v>0</v>
      </c>
      <c r="W71" s="259">
        <f>P71+V71</f>
        <v>0</v>
      </c>
      <c r="X71" s="258"/>
      <c r="Y71" s="257" t="s">
        <v>1700</v>
      </c>
      <c r="Z71" s="257"/>
      <c r="AB71" s="390"/>
      <c r="AC71" s="390"/>
    </row>
    <row r="72" spans="6:30" s="254" customFormat="1" ht="12" outlineLevel="2">
      <c r="F72" s="255"/>
      <c r="G72" s="256"/>
      <c r="H72" s="257"/>
      <c r="I72" s="257"/>
      <c r="J72" s="398" t="s">
        <v>1605</v>
      </c>
      <c r="K72" s="256"/>
      <c r="L72" s="387"/>
      <c r="M72" s="388"/>
      <c r="N72" s="387"/>
      <c r="O72" s="388"/>
      <c r="P72" s="389"/>
      <c r="Q72" s="260"/>
      <c r="R72" s="261"/>
      <c r="S72" s="260"/>
      <c r="T72" s="261"/>
      <c r="U72" s="259"/>
      <c r="V72" s="259"/>
      <c r="W72" s="259"/>
      <c r="X72" s="258"/>
      <c r="Y72" s="257" t="s">
        <v>1700</v>
      </c>
      <c r="Z72" s="257"/>
    </row>
    <row r="73" spans="6:30" s="254" customFormat="1" ht="24" outlineLevel="2">
      <c r="F73" s="255" t="s">
        <v>1590</v>
      </c>
      <c r="G73" s="256" t="s">
        <v>176</v>
      </c>
      <c r="H73" s="257" t="s">
        <v>1624</v>
      </c>
      <c r="I73" s="257"/>
      <c r="J73" s="258" t="s">
        <v>1622</v>
      </c>
      <c r="K73" s="256" t="s">
        <v>49</v>
      </c>
      <c r="L73" s="387">
        <v>26</v>
      </c>
      <c r="M73" s="388">
        <v>0</v>
      </c>
      <c r="N73" s="387">
        <f>L73*(1+M73/100)</f>
        <v>26</v>
      </c>
      <c r="O73" s="388"/>
      <c r="P73" s="389">
        <f t="shared" si="10"/>
        <v>0</v>
      </c>
      <c r="Q73" s="260">
        <v>1.128E-2</v>
      </c>
      <c r="R73" s="261"/>
      <c r="S73" s="260"/>
      <c r="T73" s="261">
        <f>N73*S73</f>
        <v>0</v>
      </c>
      <c r="U73" s="259">
        <v>21</v>
      </c>
      <c r="V73" s="259">
        <f>P73*(U73/100)</f>
        <v>0</v>
      </c>
      <c r="W73" s="259">
        <f>P73+V73</f>
        <v>0</v>
      </c>
      <c r="X73" s="258"/>
      <c r="Y73" s="257" t="s">
        <v>1700</v>
      </c>
      <c r="Z73" s="257"/>
      <c r="AB73" s="390"/>
      <c r="AC73" s="390"/>
    </row>
    <row r="74" spans="6:30" s="254" customFormat="1" ht="12" outlineLevel="2">
      <c r="F74" s="255"/>
      <c r="G74" s="256"/>
      <c r="H74" s="257"/>
      <c r="I74" s="257"/>
      <c r="J74" s="398" t="s">
        <v>1716</v>
      </c>
      <c r="K74" s="256"/>
      <c r="L74" s="387"/>
      <c r="M74" s="388"/>
      <c r="N74" s="387"/>
      <c r="O74" s="388"/>
      <c r="P74" s="389"/>
      <c r="Q74" s="260"/>
      <c r="R74" s="261"/>
      <c r="S74" s="260"/>
      <c r="T74" s="261"/>
      <c r="U74" s="259"/>
      <c r="V74" s="259"/>
      <c r="W74" s="259"/>
      <c r="X74" s="258"/>
      <c r="Y74" s="257" t="s">
        <v>1700</v>
      </c>
      <c r="Z74" s="257"/>
    </row>
    <row r="75" spans="6:30" s="254" customFormat="1" ht="12" outlineLevel="2">
      <c r="F75" s="255" t="s">
        <v>1593</v>
      </c>
      <c r="G75" s="256" t="s">
        <v>172</v>
      </c>
      <c r="H75" s="257" t="s">
        <v>1626</v>
      </c>
      <c r="I75" s="257"/>
      <c r="J75" s="258" t="s">
        <v>1625</v>
      </c>
      <c r="K75" s="256" t="s">
        <v>49</v>
      </c>
      <c r="L75" s="387">
        <v>473</v>
      </c>
      <c r="M75" s="388"/>
      <c r="N75" s="387">
        <f>L75*(1+M75/100)</f>
        <v>473</v>
      </c>
      <c r="O75" s="388"/>
      <c r="P75" s="389">
        <f t="shared" si="10"/>
        <v>0</v>
      </c>
      <c r="Q75" s="260"/>
      <c r="R75" s="261"/>
      <c r="S75" s="260"/>
      <c r="T75" s="261"/>
      <c r="U75" s="259">
        <v>21</v>
      </c>
      <c r="V75" s="259">
        <f>P75*(U75/100)</f>
        <v>0</v>
      </c>
      <c r="W75" s="259">
        <f>P75+V75</f>
        <v>0</v>
      </c>
      <c r="X75" s="258"/>
      <c r="Y75" s="257" t="s">
        <v>1700</v>
      </c>
      <c r="Z75" s="257"/>
      <c r="AB75" s="390"/>
      <c r="AC75" s="390"/>
      <c r="AD75" s="390"/>
    </row>
    <row r="76" spans="6:30" s="254" customFormat="1" ht="12" outlineLevel="2">
      <c r="F76" s="255" t="s">
        <v>1717</v>
      </c>
      <c r="G76" s="256" t="s">
        <v>172</v>
      </c>
      <c r="H76" s="257" t="s">
        <v>1718</v>
      </c>
      <c r="I76" s="257"/>
      <c r="J76" s="258" t="s">
        <v>1627</v>
      </c>
      <c r="K76" s="256" t="s">
        <v>46</v>
      </c>
      <c r="L76" s="387">
        <v>84</v>
      </c>
      <c r="M76" s="388"/>
      <c r="N76" s="387">
        <f>L76*(1+M76/100)</f>
        <v>84</v>
      </c>
      <c r="O76" s="388"/>
      <c r="P76" s="389">
        <f t="shared" si="10"/>
        <v>0</v>
      </c>
      <c r="Q76" s="260"/>
      <c r="R76" s="261"/>
      <c r="S76" s="260"/>
      <c r="T76" s="261"/>
      <c r="U76" s="259">
        <v>21</v>
      </c>
      <c r="V76" s="259">
        <f>P76*(U76/100)</f>
        <v>0</v>
      </c>
      <c r="W76" s="259">
        <f>P76+V76</f>
        <v>0</v>
      </c>
      <c r="X76" s="258"/>
      <c r="Y76" s="257" t="s">
        <v>1700</v>
      </c>
      <c r="Z76" s="257"/>
      <c r="AB76" s="390"/>
      <c r="AC76" s="390"/>
      <c r="AD76" s="390"/>
    </row>
    <row r="77" spans="6:30" s="272" customFormat="1" ht="12.75" customHeight="1" outlineLevel="2">
      <c r="F77" s="273"/>
      <c r="G77" s="274"/>
      <c r="H77" s="274"/>
      <c r="I77" s="274"/>
      <c r="J77" s="275"/>
      <c r="K77" s="274"/>
      <c r="L77" s="392"/>
      <c r="M77" s="393"/>
      <c r="N77" s="392"/>
      <c r="O77" s="393"/>
      <c r="P77" s="394"/>
      <c r="Q77" s="279"/>
      <c r="R77" s="277"/>
      <c r="S77" s="277"/>
      <c r="T77" s="277"/>
      <c r="U77" s="280" t="s">
        <v>155</v>
      </c>
      <c r="V77" s="277"/>
      <c r="W77" s="277"/>
      <c r="X77" s="277"/>
      <c r="Y77" s="274"/>
      <c r="Z77" s="274"/>
    </row>
    <row r="78" spans="6:30" s="246" customFormat="1" ht="16.5" customHeight="1" outlineLevel="1">
      <c r="F78" s="247"/>
      <c r="G78" s="232"/>
      <c r="H78" s="248"/>
      <c r="I78" s="248"/>
      <c r="J78" s="248" t="s">
        <v>1628</v>
      </c>
      <c r="K78" s="232"/>
      <c r="L78" s="395"/>
      <c r="M78" s="396"/>
      <c r="N78" s="395"/>
      <c r="O78" s="396"/>
      <c r="P78" s="397">
        <f>SUBTOTAL(9,P79:P87)</f>
        <v>0</v>
      </c>
      <c r="Q78" s="251"/>
      <c r="R78" s="218"/>
      <c r="S78" s="250"/>
      <c r="T78" s="218">
        <f>SUBTOTAL(9,T79:T87)</f>
        <v>0</v>
      </c>
      <c r="U78" s="252" t="s">
        <v>155</v>
      </c>
      <c r="V78" s="217">
        <f>SUBTOTAL(9,V79:V87)</f>
        <v>0</v>
      </c>
      <c r="W78" s="217">
        <f>SUBTOTAL(9,W79:W87)</f>
        <v>0</v>
      </c>
      <c r="X78" s="253"/>
      <c r="Y78" s="233"/>
      <c r="Z78" s="233"/>
    </row>
    <row r="79" spans="6:30" s="254" customFormat="1" ht="24" outlineLevel="2">
      <c r="F79" s="255">
        <v>1</v>
      </c>
      <c r="G79" s="256" t="s">
        <v>162</v>
      </c>
      <c r="H79" s="257" t="s">
        <v>1629</v>
      </c>
      <c r="I79" s="257"/>
      <c r="J79" s="258" t="s">
        <v>1630</v>
      </c>
      <c r="K79" s="256" t="s">
        <v>49</v>
      </c>
      <c r="L79" s="387">
        <v>12</v>
      </c>
      <c r="M79" s="388">
        <v>0</v>
      </c>
      <c r="N79" s="387">
        <f>L79*(1+M79/100)</f>
        <v>12</v>
      </c>
      <c r="O79" s="388"/>
      <c r="P79" s="389">
        <f>N79*O79</f>
        <v>0</v>
      </c>
      <c r="Q79" s="260">
        <v>3.0000000000000001E-5</v>
      </c>
      <c r="R79" s="261"/>
      <c r="S79" s="260"/>
      <c r="T79" s="261">
        <f>N79*S79</f>
        <v>0</v>
      </c>
      <c r="U79" s="259">
        <v>21</v>
      </c>
      <c r="V79" s="259">
        <f>P79*(U79/100)</f>
        <v>0</v>
      </c>
      <c r="W79" s="259">
        <f>P79+V79</f>
        <v>0</v>
      </c>
      <c r="X79" s="258"/>
      <c r="Y79" s="257" t="s">
        <v>1700</v>
      </c>
      <c r="Z79" s="257"/>
      <c r="AB79" s="390"/>
      <c r="AC79" s="390"/>
    </row>
    <row r="80" spans="6:30" s="254" customFormat="1" ht="12" outlineLevel="2">
      <c r="F80" s="255"/>
      <c r="G80" s="256"/>
      <c r="H80" s="257"/>
      <c r="I80" s="257"/>
      <c r="J80" s="398">
        <v>12</v>
      </c>
      <c r="K80" s="256"/>
      <c r="L80" s="387"/>
      <c r="M80" s="388"/>
      <c r="N80" s="387"/>
      <c r="O80" s="388"/>
      <c r="P80" s="389"/>
      <c r="Q80" s="260"/>
      <c r="R80" s="261"/>
      <c r="S80" s="260"/>
      <c r="T80" s="261"/>
      <c r="U80" s="259"/>
      <c r="V80" s="259"/>
      <c r="W80" s="259"/>
      <c r="X80" s="258"/>
      <c r="Y80" s="257" t="s">
        <v>1700</v>
      </c>
      <c r="Z80" s="257"/>
    </row>
    <row r="81" spans="6:29" s="254" customFormat="1" ht="24" outlineLevel="2">
      <c r="F81" s="255" t="s">
        <v>1566</v>
      </c>
      <c r="G81" s="256" t="s">
        <v>162</v>
      </c>
      <c r="H81" s="257" t="s">
        <v>1631</v>
      </c>
      <c r="I81" s="257"/>
      <c r="J81" s="258" t="s">
        <v>1632</v>
      </c>
      <c r="K81" s="256" t="s">
        <v>49</v>
      </c>
      <c r="L81" s="387">
        <v>58</v>
      </c>
      <c r="M81" s="388">
        <v>0</v>
      </c>
      <c r="N81" s="387">
        <f>L81*(1+M81/100)</f>
        <v>58</v>
      </c>
      <c r="O81" s="388"/>
      <c r="P81" s="389">
        <f>N81*O81</f>
        <v>0</v>
      </c>
      <c r="Q81" s="260"/>
      <c r="R81" s="261"/>
      <c r="S81" s="260"/>
      <c r="T81" s="261"/>
      <c r="U81" s="259">
        <v>21</v>
      </c>
      <c r="V81" s="259">
        <f>P81*(U81/100)</f>
        <v>0</v>
      </c>
      <c r="W81" s="259">
        <f>P81+V81</f>
        <v>0</v>
      </c>
      <c r="X81" s="258"/>
      <c r="Y81" s="257" t="s">
        <v>1700</v>
      </c>
      <c r="Z81" s="257"/>
      <c r="AB81" s="390"/>
      <c r="AC81" s="390"/>
    </row>
    <row r="82" spans="6:29" s="254" customFormat="1" ht="12" outlineLevel="2">
      <c r="F82" s="255"/>
      <c r="G82" s="256"/>
      <c r="H82" s="257"/>
      <c r="I82" s="257"/>
      <c r="J82" s="398" t="s">
        <v>1719</v>
      </c>
      <c r="K82" s="256"/>
      <c r="L82" s="387"/>
      <c r="M82" s="388"/>
      <c r="N82" s="387"/>
      <c r="O82" s="388"/>
      <c r="P82" s="389"/>
      <c r="Q82" s="260"/>
      <c r="R82" s="261"/>
      <c r="S82" s="260"/>
      <c r="T82" s="261"/>
      <c r="U82" s="259"/>
      <c r="V82" s="259"/>
      <c r="W82" s="259"/>
      <c r="X82" s="258"/>
      <c r="Y82" s="257" t="s">
        <v>1700</v>
      </c>
      <c r="Z82" s="257"/>
    </row>
    <row r="83" spans="6:29" s="254" customFormat="1" ht="12" outlineLevel="2">
      <c r="F83" s="255" t="s">
        <v>1560</v>
      </c>
      <c r="G83" s="256" t="s">
        <v>162</v>
      </c>
      <c r="H83" s="257" t="s">
        <v>1634</v>
      </c>
      <c r="I83" s="257"/>
      <c r="J83" s="258" t="s">
        <v>1635</v>
      </c>
      <c r="K83" s="256" t="s">
        <v>49</v>
      </c>
      <c r="L83" s="387">
        <v>21</v>
      </c>
      <c r="M83" s="388">
        <v>0</v>
      </c>
      <c r="N83" s="387">
        <f>L83*(1+M83/100)</f>
        <v>21</v>
      </c>
      <c r="O83" s="388"/>
      <c r="P83" s="389">
        <f>N83*O83</f>
        <v>0</v>
      </c>
      <c r="Q83" s="260"/>
      <c r="R83" s="261"/>
      <c r="S83" s="260"/>
      <c r="T83" s="261"/>
      <c r="U83" s="259">
        <v>21</v>
      </c>
      <c r="V83" s="259">
        <f>P83*(U83/100)</f>
        <v>0</v>
      </c>
      <c r="W83" s="259">
        <f>P83+V83</f>
        <v>0</v>
      </c>
      <c r="X83" s="258"/>
      <c r="Y83" s="257" t="s">
        <v>1700</v>
      </c>
      <c r="Z83" s="257"/>
      <c r="AB83" s="390"/>
      <c r="AC83" s="390"/>
    </row>
    <row r="84" spans="6:29" s="254" customFormat="1" ht="12" outlineLevel="2">
      <c r="F84" s="255"/>
      <c r="G84" s="256"/>
      <c r="H84" s="257"/>
      <c r="I84" s="257"/>
      <c r="J84" s="398" t="s">
        <v>1720</v>
      </c>
      <c r="K84" s="256"/>
      <c r="L84" s="387"/>
      <c r="M84" s="388"/>
      <c r="N84" s="387"/>
      <c r="O84" s="388"/>
      <c r="P84" s="389"/>
      <c r="Q84" s="260"/>
      <c r="R84" s="261"/>
      <c r="S84" s="260"/>
      <c r="T84" s="261"/>
      <c r="U84" s="259"/>
      <c r="V84" s="259"/>
      <c r="W84" s="259"/>
      <c r="X84" s="258"/>
      <c r="Y84" s="257" t="s">
        <v>1700</v>
      </c>
      <c r="Z84" s="257"/>
    </row>
    <row r="85" spans="6:29" s="254" customFormat="1" ht="12" outlineLevel="2">
      <c r="F85" s="255" t="s">
        <v>1606</v>
      </c>
      <c r="G85" s="256" t="s">
        <v>162</v>
      </c>
      <c r="H85" s="257" t="s">
        <v>1637</v>
      </c>
      <c r="I85" s="257"/>
      <c r="J85" s="258" t="s">
        <v>1638</v>
      </c>
      <c r="K85" s="256" t="s">
        <v>49</v>
      </c>
      <c r="L85" s="387">
        <v>111</v>
      </c>
      <c r="M85" s="388">
        <v>0</v>
      </c>
      <c r="N85" s="387">
        <f>L85*(1+M85/100)</f>
        <v>111</v>
      </c>
      <c r="O85" s="388"/>
      <c r="P85" s="389">
        <f>N85*O85</f>
        <v>0</v>
      </c>
      <c r="Q85" s="260"/>
      <c r="R85" s="261"/>
      <c r="S85" s="260"/>
      <c r="T85" s="261"/>
      <c r="U85" s="259">
        <v>21</v>
      </c>
      <c r="V85" s="259">
        <f>P85*(U85/100)</f>
        <v>0</v>
      </c>
      <c r="W85" s="259">
        <f>P85+V85</f>
        <v>0</v>
      </c>
      <c r="X85" s="258"/>
      <c r="Y85" s="257" t="s">
        <v>1700</v>
      </c>
      <c r="Z85" s="257"/>
      <c r="AB85" s="390"/>
      <c r="AC85" s="390"/>
    </row>
    <row r="86" spans="6:29" s="254" customFormat="1" ht="22.5" outlineLevel="2">
      <c r="F86" s="255"/>
      <c r="G86" s="256"/>
      <c r="H86" s="257"/>
      <c r="I86" s="257"/>
      <c r="J86" s="398" t="s">
        <v>1721</v>
      </c>
      <c r="K86" s="256"/>
      <c r="L86" s="387"/>
      <c r="M86" s="388"/>
      <c r="N86" s="387"/>
      <c r="O86" s="388"/>
      <c r="P86" s="389"/>
      <c r="Q86" s="260"/>
      <c r="R86" s="261"/>
      <c r="S86" s="260"/>
      <c r="T86" s="261"/>
      <c r="U86" s="259"/>
      <c r="V86" s="259"/>
      <c r="W86" s="259"/>
      <c r="X86" s="258"/>
      <c r="Y86" s="257" t="s">
        <v>1700</v>
      </c>
      <c r="Z86" s="257"/>
    </row>
    <row r="87" spans="6:29" s="254" customFormat="1" ht="12" outlineLevel="2">
      <c r="F87" s="255" t="s">
        <v>1609</v>
      </c>
      <c r="G87" s="256" t="s">
        <v>172</v>
      </c>
      <c r="H87" s="257" t="s">
        <v>1640</v>
      </c>
      <c r="I87" s="257"/>
      <c r="J87" s="258" t="s">
        <v>1641</v>
      </c>
      <c r="K87" s="256" t="s">
        <v>49</v>
      </c>
      <c r="L87" s="387">
        <v>91</v>
      </c>
      <c r="M87" s="388"/>
      <c r="N87" s="387">
        <f>L87*(1+M87/100)</f>
        <v>91</v>
      </c>
      <c r="O87" s="388"/>
      <c r="P87" s="389">
        <f>N87*O87</f>
        <v>0</v>
      </c>
      <c r="Q87" s="260"/>
      <c r="R87" s="261"/>
      <c r="S87" s="260"/>
      <c r="T87" s="261"/>
      <c r="U87" s="259">
        <v>21</v>
      </c>
      <c r="V87" s="259">
        <f>P87*(U87/100)</f>
        <v>0</v>
      </c>
      <c r="W87" s="259">
        <f>P87+V87</f>
        <v>0</v>
      </c>
      <c r="X87" s="258"/>
      <c r="Y87" s="257" t="s">
        <v>1700</v>
      </c>
      <c r="Z87" s="257"/>
      <c r="AB87" s="390"/>
      <c r="AC87" s="390"/>
    </row>
    <row r="88" spans="6:29" s="272" customFormat="1" ht="12.75" customHeight="1" outlineLevel="2">
      <c r="F88" s="273"/>
      <c r="G88" s="274"/>
      <c r="H88" s="274"/>
      <c r="I88" s="274"/>
      <c r="J88" s="275"/>
      <c r="K88" s="274"/>
      <c r="L88" s="392"/>
      <c r="M88" s="393"/>
      <c r="N88" s="392"/>
      <c r="O88" s="393"/>
      <c r="P88" s="394"/>
      <c r="Q88" s="279"/>
      <c r="R88" s="277"/>
      <c r="S88" s="277"/>
      <c r="T88" s="277"/>
      <c r="U88" s="280" t="s">
        <v>155</v>
      </c>
      <c r="V88" s="277"/>
      <c r="W88" s="277"/>
      <c r="X88" s="277"/>
      <c r="Y88" s="274"/>
      <c r="Z88" s="274"/>
    </row>
    <row r="89" spans="6:29" s="246" customFormat="1" ht="16.5" customHeight="1" outlineLevel="1">
      <c r="F89" s="247"/>
      <c r="G89" s="232"/>
      <c r="H89" s="248"/>
      <c r="I89" s="248"/>
      <c r="J89" s="248" t="s">
        <v>601</v>
      </c>
      <c r="K89" s="232"/>
      <c r="L89" s="395"/>
      <c r="M89" s="396"/>
      <c r="N89" s="395"/>
      <c r="O89" s="396"/>
      <c r="P89" s="397">
        <f>SUBTOTAL(9,P90:P97)</f>
        <v>0</v>
      </c>
      <c r="Q89" s="251"/>
      <c r="R89" s="218"/>
      <c r="S89" s="250"/>
      <c r="T89" s="218">
        <f>SUBTOTAL(9,T90:T97)</f>
        <v>0</v>
      </c>
      <c r="U89" s="252" t="s">
        <v>155</v>
      </c>
      <c r="V89" s="217">
        <f>SUBTOTAL(9,V90:V97)</f>
        <v>0</v>
      </c>
      <c r="W89" s="217">
        <f>SUBTOTAL(9,W90:W97)</f>
        <v>0</v>
      </c>
      <c r="X89" s="253"/>
      <c r="Y89" s="233"/>
      <c r="Z89" s="233"/>
    </row>
    <row r="90" spans="6:29" s="254" customFormat="1" ht="12" outlineLevel="2">
      <c r="F90" s="255">
        <v>1</v>
      </c>
      <c r="G90" s="256" t="s">
        <v>162</v>
      </c>
      <c r="H90" s="257" t="s">
        <v>1642</v>
      </c>
      <c r="I90" s="257"/>
      <c r="J90" s="258" t="s">
        <v>1643</v>
      </c>
      <c r="K90" s="256" t="s">
        <v>90</v>
      </c>
      <c r="L90" s="387">
        <v>1</v>
      </c>
      <c r="M90" s="388">
        <v>0</v>
      </c>
      <c r="N90" s="387">
        <f t="shared" ref="N90:N96" si="12">L90*(1+M90/100)</f>
        <v>1</v>
      </c>
      <c r="O90" s="388"/>
      <c r="P90" s="389">
        <f t="shared" ref="P90:P96" si="13">N90*O90</f>
        <v>0</v>
      </c>
      <c r="Q90" s="260"/>
      <c r="R90" s="261"/>
      <c r="S90" s="260"/>
      <c r="T90" s="261">
        <f t="shared" ref="T90:T96" si="14">N90*S90</f>
        <v>0</v>
      </c>
      <c r="U90" s="259">
        <v>21</v>
      </c>
      <c r="V90" s="259">
        <f t="shared" ref="V90:V96" si="15">P90*(U90/100)</f>
        <v>0</v>
      </c>
      <c r="W90" s="259">
        <f t="shared" ref="W90:W96" si="16">P90+V90</f>
        <v>0</v>
      </c>
      <c r="X90" s="258"/>
      <c r="Y90" s="257" t="s">
        <v>1700</v>
      </c>
      <c r="Z90" s="257" t="s">
        <v>604</v>
      </c>
      <c r="AB90" s="390"/>
      <c r="AC90" s="390"/>
    </row>
    <row r="91" spans="6:29" s="254" customFormat="1" ht="12" outlineLevel="2">
      <c r="F91" s="255">
        <v>2</v>
      </c>
      <c r="G91" s="256" t="s">
        <v>162</v>
      </c>
      <c r="H91" s="257" t="s">
        <v>1644</v>
      </c>
      <c r="I91" s="257"/>
      <c r="J91" s="258" t="s">
        <v>1645</v>
      </c>
      <c r="K91" s="256" t="s">
        <v>46</v>
      </c>
      <c r="L91" s="387">
        <v>1</v>
      </c>
      <c r="M91" s="388">
        <v>0</v>
      </c>
      <c r="N91" s="387">
        <f t="shared" si="12"/>
        <v>1</v>
      </c>
      <c r="O91" s="388"/>
      <c r="P91" s="389">
        <f t="shared" si="13"/>
        <v>0</v>
      </c>
      <c r="Q91" s="260"/>
      <c r="R91" s="261"/>
      <c r="S91" s="260"/>
      <c r="T91" s="261">
        <f t="shared" si="14"/>
        <v>0</v>
      </c>
      <c r="U91" s="259">
        <v>21</v>
      </c>
      <c r="V91" s="259">
        <f t="shared" si="15"/>
        <v>0</v>
      </c>
      <c r="W91" s="259">
        <f t="shared" si="16"/>
        <v>0</v>
      </c>
      <c r="X91" s="258"/>
      <c r="Y91" s="257" t="s">
        <v>1700</v>
      </c>
      <c r="Z91" s="257" t="s">
        <v>604</v>
      </c>
      <c r="AB91" s="390"/>
      <c r="AC91" s="390"/>
    </row>
    <row r="92" spans="6:29" s="254" customFormat="1" ht="12" outlineLevel="2">
      <c r="F92" s="255">
        <v>3</v>
      </c>
      <c r="G92" s="256" t="s">
        <v>162</v>
      </c>
      <c r="H92" s="257" t="s">
        <v>1646</v>
      </c>
      <c r="I92" s="257"/>
      <c r="J92" s="258" t="s">
        <v>1647</v>
      </c>
      <c r="K92" s="256" t="s">
        <v>90</v>
      </c>
      <c r="L92" s="387">
        <v>1</v>
      </c>
      <c r="M92" s="388">
        <v>0</v>
      </c>
      <c r="N92" s="387">
        <f t="shared" si="12"/>
        <v>1</v>
      </c>
      <c r="O92" s="388"/>
      <c r="P92" s="389">
        <f t="shared" si="13"/>
        <v>0</v>
      </c>
      <c r="Q92" s="260"/>
      <c r="R92" s="261"/>
      <c r="S92" s="260"/>
      <c r="T92" s="261">
        <f t="shared" si="14"/>
        <v>0</v>
      </c>
      <c r="U92" s="259">
        <v>21</v>
      </c>
      <c r="V92" s="259">
        <f t="shared" si="15"/>
        <v>0</v>
      </c>
      <c r="W92" s="259">
        <f t="shared" si="16"/>
        <v>0</v>
      </c>
      <c r="X92" s="258"/>
      <c r="Y92" s="257" t="s">
        <v>1700</v>
      </c>
      <c r="Z92" s="257" t="s">
        <v>604</v>
      </c>
      <c r="AB92" s="390"/>
      <c r="AC92" s="390"/>
    </row>
    <row r="93" spans="6:29" s="254" customFormat="1" ht="12" outlineLevel="2">
      <c r="F93" s="255">
        <v>4</v>
      </c>
      <c r="G93" s="256" t="s">
        <v>162</v>
      </c>
      <c r="H93" s="257" t="s">
        <v>1648</v>
      </c>
      <c r="I93" s="257"/>
      <c r="J93" s="258" t="s">
        <v>1649</v>
      </c>
      <c r="K93" s="256" t="s">
        <v>55</v>
      </c>
      <c r="L93" s="387">
        <v>53</v>
      </c>
      <c r="M93" s="388">
        <v>0</v>
      </c>
      <c r="N93" s="387">
        <f t="shared" si="12"/>
        <v>53</v>
      </c>
      <c r="O93" s="388"/>
      <c r="P93" s="389">
        <f t="shared" si="13"/>
        <v>0</v>
      </c>
      <c r="Q93" s="260"/>
      <c r="R93" s="261"/>
      <c r="S93" s="260"/>
      <c r="T93" s="261">
        <f t="shared" si="14"/>
        <v>0</v>
      </c>
      <c r="U93" s="259">
        <v>21</v>
      </c>
      <c r="V93" s="259">
        <f t="shared" si="15"/>
        <v>0</v>
      </c>
      <c r="W93" s="259">
        <f t="shared" si="16"/>
        <v>0</v>
      </c>
      <c r="X93" s="258"/>
      <c r="Y93" s="257" t="s">
        <v>1700</v>
      </c>
      <c r="Z93" s="257" t="s">
        <v>604</v>
      </c>
      <c r="AB93" s="390"/>
      <c r="AC93" s="390"/>
    </row>
    <row r="94" spans="6:29" s="254" customFormat="1" ht="12" outlineLevel="2">
      <c r="F94" s="255">
        <v>5</v>
      </c>
      <c r="G94" s="256" t="s">
        <v>162</v>
      </c>
      <c r="H94" s="257" t="s">
        <v>1650</v>
      </c>
      <c r="I94" s="257"/>
      <c r="J94" s="258" t="s">
        <v>1651</v>
      </c>
      <c r="K94" s="256" t="s">
        <v>46</v>
      </c>
      <c r="L94" s="387">
        <v>1</v>
      </c>
      <c r="M94" s="388">
        <v>0</v>
      </c>
      <c r="N94" s="387">
        <f t="shared" si="12"/>
        <v>1</v>
      </c>
      <c r="O94" s="388"/>
      <c r="P94" s="389">
        <f t="shared" si="13"/>
        <v>0</v>
      </c>
      <c r="Q94" s="260"/>
      <c r="R94" s="261"/>
      <c r="S94" s="260"/>
      <c r="T94" s="261">
        <f t="shared" si="14"/>
        <v>0</v>
      </c>
      <c r="U94" s="259">
        <v>21</v>
      </c>
      <c r="V94" s="259">
        <f t="shared" si="15"/>
        <v>0</v>
      </c>
      <c r="W94" s="259">
        <f t="shared" si="16"/>
        <v>0</v>
      </c>
      <c r="X94" s="258"/>
      <c r="Y94" s="257" t="s">
        <v>1700</v>
      </c>
      <c r="Z94" s="257" t="s">
        <v>604</v>
      </c>
      <c r="AB94" s="390"/>
      <c r="AC94" s="390"/>
    </row>
    <row r="95" spans="6:29" s="254" customFormat="1" ht="12" outlineLevel="2">
      <c r="F95" s="255">
        <v>6</v>
      </c>
      <c r="G95" s="256" t="s">
        <v>162</v>
      </c>
      <c r="H95" s="257" t="s">
        <v>1652</v>
      </c>
      <c r="I95" s="257"/>
      <c r="J95" s="258" t="s">
        <v>1653</v>
      </c>
      <c r="K95" s="256" t="s">
        <v>46</v>
      </c>
      <c r="L95" s="387">
        <v>1</v>
      </c>
      <c r="M95" s="388">
        <v>0</v>
      </c>
      <c r="N95" s="387">
        <f t="shared" si="12"/>
        <v>1</v>
      </c>
      <c r="O95" s="388"/>
      <c r="P95" s="389">
        <f t="shared" si="13"/>
        <v>0</v>
      </c>
      <c r="Q95" s="260"/>
      <c r="R95" s="261"/>
      <c r="S95" s="260"/>
      <c r="T95" s="261">
        <f t="shared" si="14"/>
        <v>0</v>
      </c>
      <c r="U95" s="259">
        <v>21</v>
      </c>
      <c r="V95" s="259">
        <f t="shared" si="15"/>
        <v>0</v>
      </c>
      <c r="W95" s="259">
        <f t="shared" si="16"/>
        <v>0</v>
      </c>
      <c r="X95" s="258"/>
      <c r="Y95" s="257" t="s">
        <v>1700</v>
      </c>
      <c r="Z95" s="257" t="s">
        <v>604</v>
      </c>
      <c r="AB95" s="390"/>
      <c r="AC95" s="390"/>
    </row>
    <row r="96" spans="6:29" s="254" customFormat="1" ht="12" outlineLevel="2">
      <c r="F96" s="255">
        <v>7</v>
      </c>
      <c r="G96" s="256" t="s">
        <v>162</v>
      </c>
      <c r="H96" s="257" t="s">
        <v>1654</v>
      </c>
      <c r="I96" s="257"/>
      <c r="J96" s="258" t="s">
        <v>1655</v>
      </c>
      <c r="K96" s="256" t="s">
        <v>46</v>
      </c>
      <c r="L96" s="387">
        <v>1</v>
      </c>
      <c r="M96" s="388">
        <v>0</v>
      </c>
      <c r="N96" s="387">
        <f t="shared" si="12"/>
        <v>1</v>
      </c>
      <c r="O96" s="388"/>
      <c r="P96" s="389">
        <f t="shared" si="13"/>
        <v>0</v>
      </c>
      <c r="Q96" s="260"/>
      <c r="R96" s="261"/>
      <c r="S96" s="260"/>
      <c r="T96" s="261">
        <f t="shared" si="14"/>
        <v>0</v>
      </c>
      <c r="U96" s="259">
        <v>21</v>
      </c>
      <c r="V96" s="259">
        <f t="shared" si="15"/>
        <v>0</v>
      </c>
      <c r="W96" s="259">
        <f t="shared" si="16"/>
        <v>0</v>
      </c>
      <c r="X96" s="258"/>
      <c r="Y96" s="257" t="s">
        <v>1700</v>
      </c>
      <c r="Z96" s="257" t="s">
        <v>604</v>
      </c>
      <c r="AB96" s="390"/>
      <c r="AC96" s="390"/>
    </row>
    <row r="97" spans="6:26" s="272" customFormat="1" ht="12.75" customHeight="1" outlineLevel="2">
      <c r="F97" s="273"/>
      <c r="G97" s="274"/>
      <c r="H97" s="274"/>
      <c r="I97" s="274"/>
      <c r="J97" s="275"/>
      <c r="K97" s="274"/>
      <c r="L97" s="276"/>
      <c r="M97" s="277"/>
      <c r="N97" s="276"/>
      <c r="O97" s="277"/>
      <c r="P97" s="278"/>
      <c r="Q97" s="279"/>
      <c r="R97" s="277"/>
      <c r="S97" s="277"/>
      <c r="T97" s="277"/>
      <c r="U97" s="280" t="s">
        <v>155</v>
      </c>
      <c r="V97" s="277"/>
      <c r="W97" s="277"/>
      <c r="X97" s="277"/>
      <c r="Y97" s="274"/>
      <c r="Z97" s="274"/>
    </row>
    <row r="98" spans="6:26" s="272" customFormat="1" ht="12.75" customHeight="1" outlineLevel="1">
      <c r="F98" s="273"/>
      <c r="G98" s="274"/>
      <c r="H98" s="274"/>
      <c r="I98" s="274"/>
      <c r="J98" s="275"/>
      <c r="K98" s="274"/>
      <c r="L98" s="276"/>
      <c r="M98" s="277"/>
      <c r="N98" s="276"/>
      <c r="O98" s="277"/>
      <c r="P98" s="278"/>
      <c r="Q98" s="279"/>
      <c r="R98" s="277"/>
      <c r="S98" s="277"/>
      <c r="T98" s="277"/>
      <c r="U98" s="280" t="s">
        <v>155</v>
      </c>
      <c r="V98" s="277"/>
      <c r="W98" s="277"/>
      <c r="X98" s="277"/>
      <c r="Y98" s="274"/>
      <c r="Z98" s="274"/>
    </row>
    <row r="99" spans="6:26" s="272" customFormat="1" ht="12.75" customHeight="1">
      <c r="F99" s="273"/>
      <c r="G99" s="274"/>
      <c r="H99" s="274"/>
      <c r="I99" s="274"/>
      <c r="J99" s="275"/>
      <c r="K99" s="274"/>
      <c r="L99" s="276"/>
      <c r="M99" s="277"/>
      <c r="N99" s="276"/>
      <c r="O99" s="277"/>
      <c r="P99" s="278"/>
      <c r="Q99" s="279"/>
      <c r="R99" s="277"/>
      <c r="S99" s="277"/>
      <c r="T99" s="277"/>
      <c r="U99" s="280" t="s">
        <v>155</v>
      </c>
      <c r="V99" s="277"/>
      <c r="W99" s="277"/>
      <c r="X99" s="277"/>
      <c r="Y99" s="274"/>
      <c r="Z99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1744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51</v>
      </c>
      <c r="B4" s="593"/>
      <c r="C4" s="609" t="s">
        <v>838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05 MaR'!B18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21"/>
  <sheetViews>
    <sheetView workbookViewId="0">
      <pane ySplit="7" topLeftCell="A8" activePane="bottomLeft" state="frozen"/>
      <selection activeCell="K29" sqref="K29"/>
      <selection pane="bottomLeft" activeCell="O47" sqref="O47"/>
    </sheetView>
  </sheetViews>
  <sheetFormatPr defaultColWidth="9.140625"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16384" width="9.140625" style="206"/>
  </cols>
  <sheetData>
    <row r="1" spans="1:6" ht="15.75">
      <c r="A1" s="71" t="s">
        <v>134</v>
      </c>
      <c r="B1" s="72"/>
    </row>
    <row r="2" spans="1:6" ht="31.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193" t="s">
        <v>1770</v>
      </c>
      <c r="B4" s="193"/>
    </row>
    <row r="5" spans="1:6" ht="15.75" customHeight="1">
      <c r="A5" s="71" t="s">
        <v>632</v>
      </c>
      <c r="B5" s="172"/>
      <c r="C5" s="203"/>
      <c r="D5" s="204"/>
      <c r="E5" s="202"/>
      <c r="F5" s="205"/>
    </row>
    <row r="6" spans="1:6" ht="14.25" customHeight="1">
      <c r="A6" s="193" t="s">
        <v>838</v>
      </c>
      <c r="B6" s="193"/>
      <c r="C6" s="203"/>
      <c r="D6" s="204"/>
      <c r="E6" s="202"/>
      <c r="F6" s="205"/>
    </row>
    <row r="7" spans="1:6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6">
      <c r="A8" s="209"/>
      <c r="B8" s="210"/>
      <c r="C8" s="210"/>
      <c r="D8" s="210"/>
      <c r="E8" s="210"/>
      <c r="F8" s="208"/>
    </row>
    <row r="9" spans="1:6" s="211" customFormat="1" ht="15.75" customHeight="1">
      <c r="A9" s="212" t="str">
        <f>IF('Položky SO 05 MaR'!$J$9=0,"",'Položky SO 05 MaR'!$J$9)</f>
        <v>SO_05 - TOV</v>
      </c>
      <c r="B9" s="213" t="str">
        <f>IF('Položky SO 05 MaR'!$P$9=0,"",'Položky SO 05 MaR'!$P$9)</f>
        <v/>
      </c>
      <c r="C9" s="214" t="str">
        <f>IF('Položky SO 05 MaR'!$R$9=0,"",'Položky SO 05 MaR'!$R$9)</f>
        <v/>
      </c>
      <c r="D9" s="213" t="str">
        <f>IF('Položky SO 05 MaR'!$V$9=0,"",'Položky SO 05 MaR'!$V$9)</f>
        <v/>
      </c>
      <c r="E9" s="213" t="str">
        <f>IF('Položky SO 05 MaR'!$W$9=0,"",'Položky SO 05 MaR'!$W$9)</f>
        <v/>
      </c>
    </row>
    <row r="10" spans="1:6" s="215" customFormat="1" ht="15" customHeight="1" outlineLevel="1">
      <c r="A10" s="216" t="str">
        <f>IF('Položky SO 05 MaR'!$J$10=0,"",'Položky SO 05 MaR'!$J$10)</f>
        <v>Polní přístroje</v>
      </c>
      <c r="B10" s="217" t="str">
        <f>IF('Položky SO 05 MaR'!$P$10=0,"",'Položky SO 05 MaR'!$P$10)</f>
        <v/>
      </c>
      <c r="C10" s="218" t="str">
        <f>IF('Položky SO 05 MaR'!$R$10=0,"",'Položky SO 05 MaR'!$R$10)</f>
        <v/>
      </c>
      <c r="D10" s="217" t="str">
        <f>IF('Položky SO 05 MaR'!$V$10=0,"",'Položky SO 05 MaR'!$V$10)</f>
        <v/>
      </c>
      <c r="E10" s="217" t="str">
        <f>IF('Položky SO 05 MaR'!$W$10=0,"",'Položky SO 05 MaR'!$W$10)</f>
        <v/>
      </c>
    </row>
    <row r="11" spans="1:6" s="215" customFormat="1" ht="15" customHeight="1" outlineLevel="1">
      <c r="A11" s="216" t="str">
        <f>IF('Položky SO 05 MaR'!$J$28=0,"",'Položky SO 05 MaR'!$J$28)</f>
        <v>Řídicí systém</v>
      </c>
      <c r="B11" s="217" t="str">
        <f>IF('Položky SO 05 MaR'!$P$28=0,"",'Položky SO 05 MaR'!$P$28)</f>
        <v/>
      </c>
      <c r="C11" s="218" t="str">
        <f>IF('Položky SO 05 MaR'!$R$28=0,"",'Položky SO 05 MaR'!$R$28)</f>
        <v/>
      </c>
      <c r="D11" s="217" t="str">
        <f>IF('Položky SO 05 MaR'!$V$28=0,"",'Položky SO 05 MaR'!$V$28)</f>
        <v/>
      </c>
      <c r="E11" s="217" t="str">
        <f>IF('Položky SO 05 MaR'!$W$28=0,"",'Položky SO 05 MaR'!$W$28)</f>
        <v/>
      </c>
    </row>
    <row r="12" spans="1:6" s="215" customFormat="1" ht="15" customHeight="1" outlineLevel="1">
      <c r="A12" s="216" t="str">
        <f>IF('Položky SO 05 MaR'!$J$33=0,"",'Položky SO 05 MaR'!$J$33)</f>
        <v>Rozváděč +RD1</v>
      </c>
      <c r="B12" s="217" t="str">
        <f>IF('Položky SO 05 MaR'!$P$33=0,"",'Položky SO 05 MaR'!$P$33)</f>
        <v/>
      </c>
      <c r="C12" s="218"/>
      <c r="D12" s="217" t="str">
        <f>IF('Položky SO 05 MaR'!$V$33=0,"",'Položky SO 05 MaR'!$V$33)</f>
        <v/>
      </c>
      <c r="E12" s="217" t="str">
        <f>IF('Položky SO 05 MaR'!$W$33=0,"",'Položky SO 05 MaR'!$W$33)</f>
        <v/>
      </c>
    </row>
    <row r="13" spans="1:6" s="215" customFormat="1" ht="15" customHeight="1" outlineLevel="1">
      <c r="A13" s="216" t="str">
        <f>IF('Položky SO 05 MaR'!$J$37=0,"",'Položky SO 05 MaR'!$J$37)</f>
        <v>Elektro</v>
      </c>
      <c r="B13" s="217" t="str">
        <f>IF('Položky SO 05 MaR'!$P$37=0,"",'Položky SO 05 MaR'!$P$37)</f>
        <v/>
      </c>
      <c r="C13" s="218"/>
      <c r="D13" s="217" t="str">
        <f>IF('Položky SO 05 MaR'!$V$37=0,"",'Položky SO 05 MaR'!$V$37)</f>
        <v/>
      </c>
      <c r="E13" s="217" t="str">
        <f>IF('Položky SO 05 MaR'!$W$37=0,"",'Položky SO 05 MaR'!$W$37)</f>
        <v/>
      </c>
    </row>
    <row r="14" spans="1:6" s="215" customFormat="1" ht="15" customHeight="1" outlineLevel="1">
      <c r="A14" s="216" t="str">
        <f>IF('Položky SO 05 MaR'!$J$49=0,"",'Položky SO 05 MaR'!$J$49)</f>
        <v>Kabely</v>
      </c>
      <c r="B14" s="217" t="str">
        <f>IF('Položky SO 05 MaR'!$P$49=0,"",'Položky SO 05 MaR'!$P$49)</f>
        <v/>
      </c>
      <c r="C14" s="218"/>
      <c r="D14" s="217" t="str">
        <f>IF('Položky SO 05 MaR'!$V$49=0,"",'Položky SO 05 MaR'!$V$49)</f>
        <v/>
      </c>
      <c r="E14" s="217" t="str">
        <f>IF('Položky SO 05 MaR'!$W$49=0,"",'Položky SO 05 MaR'!$W$49)</f>
        <v/>
      </c>
    </row>
    <row r="15" spans="1:6" s="215" customFormat="1" ht="15" customHeight="1" outlineLevel="1">
      <c r="A15" s="216" t="str">
        <f>IF('Položky SO 05 MaR'!$J$71=0,"",'Položky SO 05 MaR'!$J$71)</f>
        <v>Nosný a montážní materiál</v>
      </c>
      <c r="B15" s="217" t="str">
        <f>IF('Položky SO 05 MaR'!$P$71=0,"",'Položky SO 05 MaR'!$P$71)</f>
        <v/>
      </c>
      <c r="C15" s="218" t="str">
        <f>IF('Položky SO 05 MaR'!$R$71=0,"",'Položky SO 05 MaR'!$R$71)</f>
        <v/>
      </c>
      <c r="D15" s="217" t="str">
        <f>IF('Položky SO 05 MaR'!$V$71=0,"",'Položky SO 05 MaR'!$V$71)</f>
        <v/>
      </c>
      <c r="E15" s="217" t="str">
        <f>IF('Položky SO 05 MaR'!$W$71=0,"",'Položky SO 05 MaR'!$W$71)</f>
        <v/>
      </c>
    </row>
    <row r="16" spans="1:6" s="215" customFormat="1" ht="15" customHeight="1" outlineLevel="1">
      <c r="A16" s="216" t="str">
        <f>IF('Položky SO 05 MaR'!$J$85=0,"",'Položky SO 05 MaR'!$J$85)</f>
        <v>V04: Inženýrská činnost</v>
      </c>
      <c r="B16" s="217" t="str">
        <f>IF('Položky SO 05 MaR'!$P$85=0,"",'Položky SO 05 MaR'!$P$85)</f>
        <v/>
      </c>
      <c r="C16" s="218" t="str">
        <f>IF('Položky SO 05 MaR'!$R$85=0,"",'Položky SO 05 MaR'!$R$85)</f>
        <v/>
      </c>
      <c r="D16" s="217" t="str">
        <f>IF('Položky SO 05 MaR'!$V$85=0,"",'Položky SO 05 MaR'!$V$85)</f>
        <v/>
      </c>
      <c r="E16" s="217" t="str">
        <f>IF('Položky SO 05 MaR'!$W$85=0,"",'Položky SO 05 MaR'!$W$85)</f>
        <v/>
      </c>
    </row>
    <row r="17" spans="1:5" ht="13.5" outlineLevel="1" thickBot="1">
      <c r="A17" s="216"/>
    </row>
    <row r="18" spans="1:5" s="220" customFormat="1" ht="15">
      <c r="A18" s="221" t="s">
        <v>1484</v>
      </c>
      <c r="B18" s="222">
        <f>SUBTOTAL(9,B9:B17)/2</f>
        <v>0</v>
      </c>
      <c r="C18" s="223"/>
      <c r="D18" s="224"/>
      <c r="E18" s="224"/>
    </row>
    <row r="19" spans="1:5" s="220" customFormat="1" ht="15">
      <c r="A19" s="95" t="s">
        <v>718</v>
      </c>
      <c r="B19" s="96">
        <f>B18*0.21</f>
        <v>0</v>
      </c>
    </row>
    <row r="20" spans="1:5" s="225" customFormat="1" ht="13.5" thickBot="1">
      <c r="A20" s="226"/>
      <c r="B20" s="227"/>
    </row>
    <row r="21" spans="1:5" s="220" customFormat="1" ht="15">
      <c r="A21" s="221" t="s">
        <v>140</v>
      </c>
      <c r="B21" s="222">
        <f>SUM(B18:B19)</f>
        <v>0</v>
      </c>
      <c r="C21" s="221" t="str">
        <f>'[13]Kryci list'!C7</f>
        <v>CZK</v>
      </c>
      <c r="D21" s="224"/>
      <c r="E21" s="22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F95"/>
  <sheetViews>
    <sheetView topLeftCell="F4" zoomScaleNormal="100" zoomScaleSheetLayoutView="100" workbookViewId="0">
      <selection activeCell="AC11" sqref="AC11"/>
    </sheetView>
  </sheetViews>
  <sheetFormatPr defaultColWidth="9.140625" defaultRowHeight="12.75" outlineLevelRow="2"/>
  <cols>
    <col min="1" max="5" width="9.140625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8.57031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6" style="288" hidden="1" customWidth="1"/>
    <col min="18" max="18" width="12.85546875" style="286" hidden="1" customWidth="1"/>
    <col min="19" max="19" width="8.42578125" style="286" hidden="1" customWidth="1"/>
    <col min="20" max="20" width="9.425781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4.28515625" style="206" hidden="1" customWidth="1"/>
    <col min="28" max="31" width="9.140625" style="206"/>
    <col min="32" max="32" width="24.5703125" style="206" customWidth="1"/>
    <col min="33" max="16384" width="9.140625" style="206"/>
  </cols>
  <sheetData>
    <row r="1" spans="1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30" ht="15">
      <c r="F4" s="638" t="s">
        <v>1770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30" ht="21.6" customHeight="1">
      <c r="F6" s="638" t="s">
        <v>838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  <c r="AC6" s="362"/>
    </row>
    <row r="7" spans="1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30" s="236" customFormat="1" ht="18.75" customHeight="1">
      <c r="F9" s="237"/>
      <c r="G9" s="238"/>
      <c r="H9" s="239"/>
      <c r="I9" s="239"/>
      <c r="J9" s="239" t="s">
        <v>1722</v>
      </c>
      <c r="K9" s="238"/>
      <c r="L9" s="240"/>
      <c r="M9" s="241"/>
      <c r="N9" s="240"/>
      <c r="O9" s="241"/>
      <c r="P9" s="213">
        <f>SUBTOTAL(9,P10:P94)</f>
        <v>0</v>
      </c>
      <c r="Q9" s="242"/>
      <c r="R9" s="214">
        <f>SUBTOTAL(9,R10:R94)</f>
        <v>0</v>
      </c>
      <c r="S9" s="241"/>
      <c r="T9" s="214">
        <f>SUBTOTAL(9,T10:T94)</f>
        <v>0</v>
      </c>
      <c r="U9" s="243" t="s">
        <v>155</v>
      </c>
      <c r="V9" s="213">
        <f>SUBTOTAL(9,V10:V94)</f>
        <v>0</v>
      </c>
      <c r="W9" s="213">
        <f>SUBTOTAL(9,W10:W94)</f>
        <v>0</v>
      </c>
      <c r="X9" s="244"/>
      <c r="Y9" s="245"/>
      <c r="Z9" s="245"/>
    </row>
    <row r="10" spans="1:30" s="246" customFormat="1" ht="16.5" customHeight="1" outlineLevel="1">
      <c r="F10" s="247"/>
      <c r="G10" s="232"/>
      <c r="H10" s="248"/>
      <c r="I10" s="248"/>
      <c r="J10" s="248" t="s">
        <v>1486</v>
      </c>
      <c r="K10" s="232"/>
      <c r="L10" s="249"/>
      <c r="M10" s="250"/>
      <c r="N10" s="249"/>
      <c r="O10" s="250"/>
      <c r="P10" s="217">
        <f>SUBTOTAL(9,P11:P27)</f>
        <v>0</v>
      </c>
      <c r="Q10" s="251"/>
      <c r="R10" s="218">
        <f>SUBTOTAL(9,R11:R27)</f>
        <v>0</v>
      </c>
      <c r="S10" s="250"/>
      <c r="T10" s="218">
        <f>SUBTOTAL(9,T11:T27)</f>
        <v>0</v>
      </c>
      <c r="U10" s="252" t="s">
        <v>155</v>
      </c>
      <c r="V10" s="217">
        <f>SUBTOTAL(9,V11:V27)</f>
        <v>0</v>
      </c>
      <c r="W10" s="217">
        <f>SUBTOTAL(9,W11:W27)</f>
        <v>0</v>
      </c>
      <c r="X10" s="253"/>
      <c r="Y10" s="233"/>
      <c r="Z10" s="233"/>
    </row>
    <row r="11" spans="1:30" s="254" customFormat="1" ht="48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255">
        <v>1</v>
      </c>
      <c r="G11" s="256" t="s">
        <v>176</v>
      </c>
      <c r="H11" s="384" t="s">
        <v>1487</v>
      </c>
      <c r="I11" s="400" t="s">
        <v>1723</v>
      </c>
      <c r="J11" s="258" t="s">
        <v>1489</v>
      </c>
      <c r="K11" s="256" t="s">
        <v>46</v>
      </c>
      <c r="L11" s="387">
        <v>8</v>
      </c>
      <c r="M11" s="388">
        <v>0</v>
      </c>
      <c r="N11" s="387">
        <f t="shared" ref="N11:N25" si="0">L11*(1+M11/100)</f>
        <v>8</v>
      </c>
      <c r="O11" s="388"/>
      <c r="P11" s="389">
        <f t="shared" ref="P11:P26" si="1">N11*O11</f>
        <v>0</v>
      </c>
      <c r="Q11" s="260"/>
      <c r="R11" s="261"/>
      <c r="S11" s="260"/>
      <c r="T11" s="261">
        <f t="shared" ref="T11:T25" si="2">N11*S11</f>
        <v>0</v>
      </c>
      <c r="U11" s="259">
        <v>21</v>
      </c>
      <c r="V11" s="259">
        <f t="shared" ref="V11:V26" si="3">P11*(U11/100)</f>
        <v>0</v>
      </c>
      <c r="W11" s="259">
        <f t="shared" ref="W11:W26" si="4">P11+V11</f>
        <v>0</v>
      </c>
      <c r="X11" s="258"/>
      <c r="Y11" s="257" t="s">
        <v>1724</v>
      </c>
      <c r="Z11" s="257"/>
      <c r="AA11" s="390"/>
      <c r="AB11" s="390"/>
      <c r="AC11" s="390"/>
      <c r="AD11" s="390"/>
    </row>
    <row r="12" spans="1:30" s="254" customFormat="1" ht="48" outlineLevel="2">
      <c r="F12" s="255">
        <v>2</v>
      </c>
      <c r="G12" s="256" t="s">
        <v>176</v>
      </c>
      <c r="H12" s="384" t="s">
        <v>1491</v>
      </c>
      <c r="I12" s="400" t="s">
        <v>1725</v>
      </c>
      <c r="J12" s="258" t="s">
        <v>1493</v>
      </c>
      <c r="K12" s="256" t="s">
        <v>46</v>
      </c>
      <c r="L12" s="387">
        <v>3</v>
      </c>
      <c r="M12" s="388">
        <v>0</v>
      </c>
      <c r="N12" s="387">
        <f t="shared" si="0"/>
        <v>3</v>
      </c>
      <c r="O12" s="388"/>
      <c r="P12" s="389">
        <f t="shared" si="1"/>
        <v>0</v>
      </c>
      <c r="Q12" s="260"/>
      <c r="R12" s="261"/>
      <c r="S12" s="260"/>
      <c r="T12" s="261">
        <f t="shared" si="2"/>
        <v>0</v>
      </c>
      <c r="U12" s="259">
        <v>21</v>
      </c>
      <c r="V12" s="259">
        <f t="shared" si="3"/>
        <v>0</v>
      </c>
      <c r="W12" s="259">
        <f t="shared" si="4"/>
        <v>0</v>
      </c>
      <c r="X12" s="258"/>
      <c r="Y12" s="257" t="s">
        <v>1724</v>
      </c>
      <c r="Z12" s="257"/>
      <c r="AB12" s="390"/>
      <c r="AC12" s="390"/>
    </row>
    <row r="13" spans="1:30" s="254" customFormat="1" ht="60" outlineLevel="2">
      <c r="F13" s="255">
        <v>3</v>
      </c>
      <c r="G13" s="256" t="s">
        <v>176</v>
      </c>
      <c r="H13" s="384" t="s">
        <v>1494</v>
      </c>
      <c r="I13" s="400" t="s">
        <v>1726</v>
      </c>
      <c r="J13" s="258" t="s">
        <v>1496</v>
      </c>
      <c r="K13" s="256" t="s">
        <v>46</v>
      </c>
      <c r="L13" s="387">
        <v>5</v>
      </c>
      <c r="M13" s="388">
        <v>0</v>
      </c>
      <c r="N13" s="387">
        <f t="shared" si="0"/>
        <v>5</v>
      </c>
      <c r="O13" s="388"/>
      <c r="P13" s="389">
        <f t="shared" si="1"/>
        <v>0</v>
      </c>
      <c r="Q13" s="260"/>
      <c r="R13" s="261"/>
      <c r="S13" s="260"/>
      <c r="T13" s="261">
        <f t="shared" si="2"/>
        <v>0</v>
      </c>
      <c r="U13" s="259">
        <v>21</v>
      </c>
      <c r="V13" s="259">
        <f t="shared" si="3"/>
        <v>0</v>
      </c>
      <c r="W13" s="259">
        <f t="shared" si="4"/>
        <v>0</v>
      </c>
      <c r="X13" s="258"/>
      <c r="Y13" s="257" t="s">
        <v>1724</v>
      </c>
      <c r="Z13" s="257"/>
      <c r="AB13" s="390"/>
      <c r="AC13" s="390"/>
    </row>
    <row r="14" spans="1:30" s="254" customFormat="1" ht="48" outlineLevel="2">
      <c r="F14" s="255">
        <v>4</v>
      </c>
      <c r="G14" s="256" t="s">
        <v>176</v>
      </c>
      <c r="H14" s="384" t="s">
        <v>1497</v>
      </c>
      <c r="I14" s="385" t="s">
        <v>1498</v>
      </c>
      <c r="J14" s="258" t="s">
        <v>1499</v>
      </c>
      <c r="K14" s="256" t="s">
        <v>46</v>
      </c>
      <c r="L14" s="387">
        <v>1</v>
      </c>
      <c r="M14" s="388">
        <v>0</v>
      </c>
      <c r="N14" s="387">
        <f t="shared" si="0"/>
        <v>1</v>
      </c>
      <c r="O14" s="388"/>
      <c r="P14" s="389">
        <f t="shared" si="1"/>
        <v>0</v>
      </c>
      <c r="Q14" s="260"/>
      <c r="R14" s="261"/>
      <c r="S14" s="260"/>
      <c r="T14" s="261">
        <f t="shared" si="2"/>
        <v>0</v>
      </c>
      <c r="U14" s="259">
        <v>21</v>
      </c>
      <c r="V14" s="259">
        <f t="shared" si="3"/>
        <v>0</v>
      </c>
      <c r="W14" s="259">
        <f t="shared" si="4"/>
        <v>0</v>
      </c>
      <c r="X14" s="258"/>
      <c r="Y14" s="257" t="s">
        <v>1724</v>
      </c>
      <c r="Z14" s="257"/>
      <c r="AB14" s="390"/>
      <c r="AC14" s="390"/>
    </row>
    <row r="15" spans="1:30" s="254" customFormat="1" ht="24" outlineLevel="2">
      <c r="F15" s="255">
        <v>5</v>
      </c>
      <c r="G15" s="256" t="s">
        <v>176</v>
      </c>
      <c r="H15" s="384" t="s">
        <v>1500</v>
      </c>
      <c r="I15" s="385" t="s">
        <v>1498</v>
      </c>
      <c r="J15" s="258" t="s">
        <v>1501</v>
      </c>
      <c r="K15" s="256" t="s">
        <v>46</v>
      </c>
      <c r="L15" s="387">
        <v>1</v>
      </c>
      <c r="M15" s="388">
        <v>0</v>
      </c>
      <c r="N15" s="387">
        <f t="shared" si="0"/>
        <v>1</v>
      </c>
      <c r="O15" s="388"/>
      <c r="P15" s="389">
        <f t="shared" si="1"/>
        <v>0</v>
      </c>
      <c r="Q15" s="260"/>
      <c r="R15" s="261"/>
      <c r="S15" s="260"/>
      <c r="T15" s="261">
        <f t="shared" si="2"/>
        <v>0</v>
      </c>
      <c r="U15" s="259">
        <v>21</v>
      </c>
      <c r="V15" s="259">
        <f t="shared" si="3"/>
        <v>0</v>
      </c>
      <c r="W15" s="259">
        <f t="shared" si="4"/>
        <v>0</v>
      </c>
      <c r="X15" s="258"/>
      <c r="Y15" s="257" t="s">
        <v>1724</v>
      </c>
      <c r="Z15" s="257"/>
      <c r="AB15" s="390"/>
      <c r="AC15" s="390"/>
    </row>
    <row r="16" spans="1:30" s="254" customFormat="1" ht="24" outlineLevel="2">
      <c r="F16" s="255">
        <v>6</v>
      </c>
      <c r="G16" s="256" t="s">
        <v>176</v>
      </c>
      <c r="H16" s="384" t="s">
        <v>1502</v>
      </c>
      <c r="I16" s="385" t="s">
        <v>1498</v>
      </c>
      <c r="J16" s="258" t="s">
        <v>1503</v>
      </c>
      <c r="K16" s="256" t="s">
        <v>46</v>
      </c>
      <c r="L16" s="387">
        <v>1</v>
      </c>
      <c r="M16" s="388">
        <v>0</v>
      </c>
      <c r="N16" s="387">
        <f t="shared" si="0"/>
        <v>1</v>
      </c>
      <c r="O16" s="388"/>
      <c r="P16" s="389">
        <f t="shared" si="1"/>
        <v>0</v>
      </c>
      <c r="Q16" s="260"/>
      <c r="R16" s="261"/>
      <c r="S16" s="260"/>
      <c r="T16" s="261">
        <f t="shared" si="2"/>
        <v>0</v>
      </c>
      <c r="U16" s="259">
        <v>21</v>
      </c>
      <c r="V16" s="259">
        <f t="shared" si="3"/>
        <v>0</v>
      </c>
      <c r="W16" s="259">
        <f t="shared" si="4"/>
        <v>0</v>
      </c>
      <c r="X16" s="258"/>
      <c r="Y16" s="257" t="s">
        <v>1724</v>
      </c>
      <c r="Z16" s="257"/>
      <c r="AB16" s="390"/>
      <c r="AC16" s="390"/>
    </row>
    <row r="17" spans="6:32" s="254" customFormat="1" ht="12" outlineLevel="2">
      <c r="F17" s="255">
        <v>7</v>
      </c>
      <c r="G17" s="256" t="s">
        <v>176</v>
      </c>
      <c r="H17" s="384" t="s">
        <v>1504</v>
      </c>
      <c r="I17" s="385" t="s">
        <v>1498</v>
      </c>
      <c r="J17" s="258" t="s">
        <v>1505</v>
      </c>
      <c r="K17" s="256" t="s">
        <v>46</v>
      </c>
      <c r="L17" s="387">
        <v>1</v>
      </c>
      <c r="M17" s="388">
        <v>0</v>
      </c>
      <c r="N17" s="387">
        <f t="shared" si="0"/>
        <v>1</v>
      </c>
      <c r="O17" s="388"/>
      <c r="P17" s="389">
        <f t="shared" si="1"/>
        <v>0</v>
      </c>
      <c r="Q17" s="260">
        <v>0.03</v>
      </c>
      <c r="R17" s="261"/>
      <c r="S17" s="260"/>
      <c r="T17" s="261">
        <f t="shared" si="2"/>
        <v>0</v>
      </c>
      <c r="U17" s="259">
        <v>21</v>
      </c>
      <c r="V17" s="259">
        <f t="shared" si="3"/>
        <v>0</v>
      </c>
      <c r="W17" s="259">
        <f t="shared" si="4"/>
        <v>0</v>
      </c>
      <c r="X17" s="258"/>
      <c r="Y17" s="257" t="s">
        <v>1724</v>
      </c>
      <c r="Z17" s="257"/>
      <c r="AB17" s="390"/>
      <c r="AC17" s="390"/>
    </row>
    <row r="18" spans="6:32" s="254" customFormat="1" ht="48" outlineLevel="2">
      <c r="F18" s="255">
        <v>8</v>
      </c>
      <c r="G18" s="256" t="s">
        <v>176</v>
      </c>
      <c r="H18" s="384" t="s">
        <v>1506</v>
      </c>
      <c r="I18" s="385" t="s">
        <v>1727</v>
      </c>
      <c r="J18" s="258" t="s">
        <v>1508</v>
      </c>
      <c r="K18" s="256" t="s">
        <v>46</v>
      </c>
      <c r="L18" s="387">
        <v>3</v>
      </c>
      <c r="M18" s="388">
        <v>0</v>
      </c>
      <c r="N18" s="387">
        <f t="shared" si="0"/>
        <v>3</v>
      </c>
      <c r="O18" s="388"/>
      <c r="P18" s="389">
        <f t="shared" si="1"/>
        <v>0</v>
      </c>
      <c r="Q18" s="260">
        <v>9.7599999999999996E-3</v>
      </c>
      <c r="R18" s="261"/>
      <c r="S18" s="260"/>
      <c r="T18" s="261">
        <f t="shared" si="2"/>
        <v>0</v>
      </c>
      <c r="U18" s="259">
        <v>21</v>
      </c>
      <c r="V18" s="259">
        <f t="shared" si="3"/>
        <v>0</v>
      </c>
      <c r="W18" s="259">
        <f t="shared" si="4"/>
        <v>0</v>
      </c>
      <c r="X18" s="258"/>
      <c r="Y18" s="257" t="s">
        <v>1724</v>
      </c>
      <c r="Z18" s="257"/>
      <c r="AA18" s="401"/>
      <c r="AB18" s="390"/>
      <c r="AC18" s="390"/>
      <c r="AD18" s="401"/>
    </row>
    <row r="19" spans="6:32" s="254" customFormat="1" outlineLevel="2">
      <c r="F19" s="255">
        <v>9</v>
      </c>
      <c r="G19" s="256" t="s">
        <v>176</v>
      </c>
      <c r="H19" s="384" t="s">
        <v>1509</v>
      </c>
      <c r="I19" s="385" t="s">
        <v>1510</v>
      </c>
      <c r="J19" s="258" t="s">
        <v>1511</v>
      </c>
      <c r="K19" s="256" t="s">
        <v>46</v>
      </c>
      <c r="L19" s="387">
        <v>1</v>
      </c>
      <c r="M19" s="388">
        <v>0</v>
      </c>
      <c r="N19" s="387">
        <f t="shared" si="0"/>
        <v>1</v>
      </c>
      <c r="O19" s="388"/>
      <c r="P19" s="389">
        <f t="shared" si="1"/>
        <v>0</v>
      </c>
      <c r="Q19" s="260">
        <v>7.7999999999999999E-4</v>
      </c>
      <c r="R19" s="261"/>
      <c r="S19" s="260"/>
      <c r="T19" s="261">
        <f t="shared" si="2"/>
        <v>0</v>
      </c>
      <c r="U19" s="259">
        <v>21</v>
      </c>
      <c r="V19" s="259">
        <f t="shared" si="3"/>
        <v>0</v>
      </c>
      <c r="W19" s="259">
        <f t="shared" si="4"/>
        <v>0</v>
      </c>
      <c r="X19" s="258"/>
      <c r="Y19" s="257" t="s">
        <v>1724</v>
      </c>
      <c r="Z19" s="257"/>
      <c r="AA19" s="390"/>
      <c r="AB19" s="390"/>
      <c r="AC19" s="390"/>
      <c r="AD19" s="391"/>
    </row>
    <row r="20" spans="6:32" s="254" customFormat="1" ht="24" outlineLevel="2">
      <c r="F20" s="255">
        <v>10</v>
      </c>
      <c r="G20" s="256" t="s">
        <v>176</v>
      </c>
      <c r="H20" s="384" t="s">
        <v>1512</v>
      </c>
      <c r="I20" s="385" t="s">
        <v>1513</v>
      </c>
      <c r="J20" s="258" t="s">
        <v>1514</v>
      </c>
      <c r="K20" s="256" t="s">
        <v>46</v>
      </c>
      <c r="L20" s="387">
        <v>1</v>
      </c>
      <c r="M20" s="388">
        <v>0</v>
      </c>
      <c r="N20" s="387">
        <f t="shared" si="0"/>
        <v>1</v>
      </c>
      <c r="O20" s="388"/>
      <c r="P20" s="389">
        <f t="shared" si="1"/>
        <v>0</v>
      </c>
      <c r="Q20" s="260">
        <v>1.58E-3</v>
      </c>
      <c r="R20" s="261"/>
      <c r="S20" s="260"/>
      <c r="T20" s="261">
        <f t="shared" si="2"/>
        <v>0</v>
      </c>
      <c r="U20" s="259">
        <v>21</v>
      </c>
      <c r="V20" s="259">
        <f t="shared" si="3"/>
        <v>0</v>
      </c>
      <c r="W20" s="259">
        <f t="shared" si="4"/>
        <v>0</v>
      </c>
      <c r="X20" s="258"/>
      <c r="Y20" s="257" t="s">
        <v>1724</v>
      </c>
      <c r="Z20" s="257"/>
      <c r="AA20" s="390"/>
      <c r="AB20" s="390"/>
      <c r="AC20" s="390"/>
      <c r="AD20" s="391"/>
    </row>
    <row r="21" spans="6:32" s="254" customFormat="1" ht="48" outlineLevel="2">
      <c r="F21" s="255">
        <v>11</v>
      </c>
      <c r="G21" s="256" t="s">
        <v>176</v>
      </c>
      <c r="H21" s="384" t="s">
        <v>1515</v>
      </c>
      <c r="I21" s="385" t="s">
        <v>1516</v>
      </c>
      <c r="J21" s="386" t="s">
        <v>1728</v>
      </c>
      <c r="K21" s="256" t="s">
        <v>46</v>
      </c>
      <c r="L21" s="387">
        <v>1</v>
      </c>
      <c r="M21" s="388">
        <v>0</v>
      </c>
      <c r="N21" s="387">
        <f t="shared" si="0"/>
        <v>1</v>
      </c>
      <c r="O21" s="388"/>
      <c r="P21" s="389">
        <f t="shared" si="1"/>
        <v>0</v>
      </c>
      <c r="Q21" s="260">
        <v>3.3800000000000002E-3</v>
      </c>
      <c r="R21" s="261"/>
      <c r="S21" s="260"/>
      <c r="T21" s="261">
        <f t="shared" si="2"/>
        <v>0</v>
      </c>
      <c r="U21" s="259">
        <v>21</v>
      </c>
      <c r="V21" s="259">
        <f t="shared" si="3"/>
        <v>0</v>
      </c>
      <c r="W21" s="259">
        <f t="shared" si="4"/>
        <v>0</v>
      </c>
      <c r="X21" s="258"/>
      <c r="Y21" s="257" t="s">
        <v>1724</v>
      </c>
      <c r="Z21" s="257"/>
      <c r="AA21" s="390"/>
      <c r="AB21" s="390"/>
      <c r="AC21" s="390"/>
      <c r="AD21" s="391"/>
    </row>
    <row r="22" spans="6:32" s="254" customFormat="1" ht="48" outlineLevel="2">
      <c r="F22" s="255">
        <v>12</v>
      </c>
      <c r="G22" s="256" t="s">
        <v>176</v>
      </c>
      <c r="H22" s="384" t="s">
        <v>1518</v>
      </c>
      <c r="I22" s="385" t="s">
        <v>1729</v>
      </c>
      <c r="J22" s="386" t="s">
        <v>1659</v>
      </c>
      <c r="K22" s="256" t="s">
        <v>46</v>
      </c>
      <c r="L22" s="387">
        <v>4</v>
      </c>
      <c r="M22" s="388">
        <v>0</v>
      </c>
      <c r="N22" s="387">
        <f t="shared" si="0"/>
        <v>4</v>
      </c>
      <c r="O22" s="388"/>
      <c r="P22" s="389">
        <f t="shared" si="1"/>
        <v>0</v>
      </c>
      <c r="Q22" s="260">
        <v>3.3800000000000002E-3</v>
      </c>
      <c r="R22" s="261"/>
      <c r="S22" s="260"/>
      <c r="T22" s="261">
        <f t="shared" si="2"/>
        <v>0</v>
      </c>
      <c r="U22" s="259">
        <v>21</v>
      </c>
      <c r="V22" s="259">
        <f t="shared" si="3"/>
        <v>0</v>
      </c>
      <c r="W22" s="259">
        <f t="shared" si="4"/>
        <v>0</v>
      </c>
      <c r="X22" s="258"/>
      <c r="Y22" s="257" t="s">
        <v>1724</v>
      </c>
      <c r="Z22" s="257"/>
      <c r="AA22" s="390"/>
      <c r="AB22" s="390"/>
      <c r="AC22" s="390"/>
      <c r="AD22" s="391"/>
    </row>
    <row r="23" spans="6:32" s="254" customFormat="1" ht="24" outlineLevel="2">
      <c r="F23" s="255">
        <v>13</v>
      </c>
      <c r="G23" s="256" t="s">
        <v>176</v>
      </c>
      <c r="H23" s="384" t="s">
        <v>1521</v>
      </c>
      <c r="I23" s="385" t="s">
        <v>1547</v>
      </c>
      <c r="J23" s="258" t="s">
        <v>1548</v>
      </c>
      <c r="K23" s="256" t="s">
        <v>46</v>
      </c>
      <c r="L23" s="387">
        <v>1</v>
      </c>
      <c r="M23" s="388">
        <v>0</v>
      </c>
      <c r="N23" s="387">
        <f t="shared" si="0"/>
        <v>1</v>
      </c>
      <c r="O23" s="388"/>
      <c r="P23" s="389">
        <f t="shared" si="1"/>
        <v>0</v>
      </c>
      <c r="Q23" s="260"/>
      <c r="R23" s="261"/>
      <c r="S23" s="260"/>
      <c r="T23" s="261">
        <f t="shared" si="2"/>
        <v>0</v>
      </c>
      <c r="U23" s="259">
        <v>21</v>
      </c>
      <c r="V23" s="259">
        <f t="shared" si="3"/>
        <v>0</v>
      </c>
      <c r="W23" s="259">
        <f t="shared" si="4"/>
        <v>0</v>
      </c>
      <c r="X23" s="258"/>
      <c r="Y23" s="257" t="s">
        <v>1724</v>
      </c>
      <c r="Z23" s="257"/>
      <c r="AB23" s="390"/>
      <c r="AC23" s="390"/>
    </row>
    <row r="24" spans="6:32" s="254" customFormat="1" ht="36" outlineLevel="2">
      <c r="F24" s="255">
        <v>14</v>
      </c>
      <c r="G24" s="256" t="s">
        <v>172</v>
      </c>
      <c r="H24" s="384" t="s">
        <v>1523</v>
      </c>
      <c r="I24" s="385" t="s">
        <v>1550</v>
      </c>
      <c r="J24" s="258" t="s">
        <v>1923</v>
      </c>
      <c r="K24" s="256" t="s">
        <v>46</v>
      </c>
      <c r="L24" s="387">
        <v>1</v>
      </c>
      <c r="M24" s="388">
        <v>0</v>
      </c>
      <c r="N24" s="387">
        <f t="shared" si="0"/>
        <v>1</v>
      </c>
      <c r="O24" s="388"/>
      <c r="P24" s="389">
        <f t="shared" si="1"/>
        <v>0</v>
      </c>
      <c r="Q24" s="260"/>
      <c r="R24" s="261"/>
      <c r="S24" s="260"/>
      <c r="T24" s="261">
        <f t="shared" si="2"/>
        <v>0</v>
      </c>
      <c r="U24" s="259">
        <v>21</v>
      </c>
      <c r="V24" s="259">
        <f t="shared" si="3"/>
        <v>0</v>
      </c>
      <c r="W24" s="259">
        <f t="shared" si="4"/>
        <v>0</v>
      </c>
      <c r="X24" s="258"/>
      <c r="Y24" s="257" t="s">
        <v>1724</v>
      </c>
      <c r="Z24" s="257"/>
      <c r="AB24" s="390"/>
      <c r="AC24" s="390"/>
    </row>
    <row r="25" spans="6:32" s="254" customFormat="1" ht="24" outlineLevel="2">
      <c r="F25" s="255">
        <v>15</v>
      </c>
      <c r="G25" s="256" t="s">
        <v>172</v>
      </c>
      <c r="H25" s="384" t="s">
        <v>1525</v>
      </c>
      <c r="I25" s="385" t="s">
        <v>1552</v>
      </c>
      <c r="J25" s="258" t="s">
        <v>1924</v>
      </c>
      <c r="K25" s="256" t="s">
        <v>46</v>
      </c>
      <c r="L25" s="387">
        <v>1</v>
      </c>
      <c r="M25" s="388">
        <v>0</v>
      </c>
      <c r="N25" s="387">
        <f t="shared" si="0"/>
        <v>1</v>
      </c>
      <c r="O25" s="388"/>
      <c r="P25" s="389">
        <f t="shared" si="1"/>
        <v>0</v>
      </c>
      <c r="Q25" s="260"/>
      <c r="R25" s="261"/>
      <c r="S25" s="260"/>
      <c r="T25" s="261">
        <f t="shared" si="2"/>
        <v>0</v>
      </c>
      <c r="U25" s="259">
        <v>21</v>
      </c>
      <c r="V25" s="259">
        <f t="shared" si="3"/>
        <v>0</v>
      </c>
      <c r="W25" s="259">
        <f t="shared" si="4"/>
        <v>0</v>
      </c>
      <c r="X25" s="258"/>
      <c r="Y25" s="257" t="s">
        <v>1724</v>
      </c>
      <c r="Z25" s="257"/>
      <c r="AB25" s="390"/>
      <c r="AC25" s="390"/>
    </row>
    <row r="26" spans="6:32" s="254" customFormat="1" ht="12" outlineLevel="2">
      <c r="F26" s="255">
        <v>16</v>
      </c>
      <c r="G26" s="256" t="s">
        <v>172</v>
      </c>
      <c r="H26" s="384" t="s">
        <v>1527</v>
      </c>
      <c r="I26" s="257"/>
      <c r="J26" s="258" t="s">
        <v>1554</v>
      </c>
      <c r="K26" s="256" t="s">
        <v>46</v>
      </c>
      <c r="L26" s="387">
        <v>31</v>
      </c>
      <c r="M26" s="388">
        <v>0</v>
      </c>
      <c r="N26" s="387">
        <f>L26*(1+M26/100)</f>
        <v>31</v>
      </c>
      <c r="O26" s="388"/>
      <c r="P26" s="389">
        <f t="shared" si="1"/>
        <v>0</v>
      </c>
      <c r="Q26" s="260"/>
      <c r="R26" s="261"/>
      <c r="S26" s="260"/>
      <c r="T26" s="261">
        <f>N26*S26</f>
        <v>0</v>
      </c>
      <c r="U26" s="259">
        <v>21</v>
      </c>
      <c r="V26" s="259">
        <f t="shared" si="3"/>
        <v>0</v>
      </c>
      <c r="W26" s="259">
        <f t="shared" si="4"/>
        <v>0</v>
      </c>
      <c r="X26" s="258"/>
      <c r="Y26" s="257" t="s">
        <v>1724</v>
      </c>
      <c r="Z26" s="257"/>
      <c r="AB26" s="390"/>
      <c r="AC26" s="390"/>
    </row>
    <row r="27" spans="6:32" s="272" customFormat="1" ht="12.75" customHeight="1" outlineLevel="2">
      <c r="F27" s="273"/>
      <c r="G27" s="274"/>
      <c r="H27" s="274"/>
      <c r="I27" s="274"/>
      <c r="J27" s="275"/>
      <c r="K27" s="274"/>
      <c r="L27" s="392"/>
      <c r="M27" s="393"/>
      <c r="N27" s="392"/>
      <c r="O27" s="393"/>
      <c r="P27" s="394"/>
      <c r="Q27" s="279"/>
      <c r="R27" s="277"/>
      <c r="S27" s="277"/>
      <c r="T27" s="277"/>
      <c r="U27" s="280" t="s">
        <v>155</v>
      </c>
      <c r="V27" s="277"/>
      <c r="W27" s="277"/>
      <c r="X27" s="277"/>
      <c r="Y27" s="274"/>
      <c r="Z27" s="274"/>
    </row>
    <row r="28" spans="6:32" s="246" customFormat="1" ht="16.5" customHeight="1" outlineLevel="1">
      <c r="F28" s="247"/>
      <c r="G28" s="232"/>
      <c r="H28" s="248"/>
      <c r="I28" s="248"/>
      <c r="J28" s="248" t="s">
        <v>1555</v>
      </c>
      <c r="K28" s="232"/>
      <c r="L28" s="395"/>
      <c r="M28" s="396"/>
      <c r="N28" s="395"/>
      <c r="O28" s="396"/>
      <c r="P28" s="397">
        <f>SUBTOTAL(9,P29:P32)</f>
        <v>0</v>
      </c>
      <c r="Q28" s="251"/>
      <c r="R28" s="218"/>
      <c r="S28" s="250"/>
      <c r="T28" s="218">
        <f>SUBTOTAL(9,T29:T32)</f>
        <v>0</v>
      </c>
      <c r="U28" s="252" t="s">
        <v>155</v>
      </c>
      <c r="V28" s="217">
        <f>SUBTOTAL(9,V29:V32)</f>
        <v>0</v>
      </c>
      <c r="W28" s="217">
        <f>SUBTOTAL(9,W29:W32)</f>
        <v>0</v>
      </c>
      <c r="X28" s="253"/>
      <c r="Y28" s="233"/>
      <c r="Z28" s="233"/>
    </row>
    <row r="29" spans="6:32" s="254" customFormat="1" ht="84" outlineLevel="2">
      <c r="F29" s="255">
        <v>1</v>
      </c>
      <c r="G29" s="256" t="s">
        <v>176</v>
      </c>
      <c r="H29" s="257" t="s">
        <v>1556</v>
      </c>
      <c r="I29" s="257"/>
      <c r="J29" s="258" t="s">
        <v>1730</v>
      </c>
      <c r="K29" s="256" t="s">
        <v>46</v>
      </c>
      <c r="L29" s="387">
        <v>1</v>
      </c>
      <c r="M29" s="388">
        <v>0</v>
      </c>
      <c r="N29" s="387">
        <f>L29*(1+M29/100)</f>
        <v>1</v>
      </c>
      <c r="O29" s="388"/>
      <c r="P29" s="389">
        <f>N29*O29</f>
        <v>0</v>
      </c>
      <c r="Q29" s="260"/>
      <c r="R29" s="261"/>
      <c r="S29" s="260"/>
      <c r="T29" s="261">
        <f>N29*S29</f>
        <v>0</v>
      </c>
      <c r="U29" s="259">
        <v>21</v>
      </c>
      <c r="V29" s="259">
        <f>P29*(U29/100)</f>
        <v>0</v>
      </c>
      <c r="W29" s="259">
        <f>P29+V29</f>
        <v>0</v>
      </c>
      <c r="X29" s="258"/>
      <c r="Y29" s="257" t="s">
        <v>1724</v>
      </c>
      <c r="Z29" s="257"/>
      <c r="AB29" s="390"/>
      <c r="AE29" s="402"/>
      <c r="AF29" s="402"/>
    </row>
    <row r="30" spans="6:32" s="254" customFormat="1" ht="12" outlineLevel="2">
      <c r="F30" s="255">
        <v>2</v>
      </c>
      <c r="G30" s="256" t="s">
        <v>176</v>
      </c>
      <c r="H30" s="257" t="s">
        <v>1558</v>
      </c>
      <c r="I30" s="257"/>
      <c r="J30" s="258" t="s">
        <v>1559</v>
      </c>
      <c r="K30" s="256" t="s">
        <v>1922</v>
      </c>
      <c r="L30" s="387">
        <v>41</v>
      </c>
      <c r="M30" s="388">
        <v>0</v>
      </c>
      <c r="N30" s="387">
        <f>L30*(1+M30/100)</f>
        <v>41</v>
      </c>
      <c r="O30" s="388"/>
      <c r="P30" s="389">
        <f>N30*O30</f>
        <v>0</v>
      </c>
      <c r="Q30" s="260"/>
      <c r="R30" s="261"/>
      <c r="S30" s="260"/>
      <c r="T30" s="261"/>
      <c r="U30" s="259">
        <v>21</v>
      </c>
      <c r="V30" s="259">
        <f>P30*(U30/100)</f>
        <v>0</v>
      </c>
      <c r="W30" s="259">
        <f>P30+V30</f>
        <v>0</v>
      </c>
      <c r="X30" s="258"/>
      <c r="Y30" s="257" t="s">
        <v>1724</v>
      </c>
      <c r="Z30" s="257"/>
      <c r="AB30" s="390"/>
      <c r="AC30" s="390"/>
    </row>
    <row r="31" spans="6:32" s="254" customFormat="1" ht="12" outlineLevel="2">
      <c r="F31" s="255" t="s">
        <v>1560</v>
      </c>
      <c r="G31" s="256" t="s">
        <v>176</v>
      </c>
      <c r="H31" s="257" t="s">
        <v>1561</v>
      </c>
      <c r="I31" s="257"/>
      <c r="J31" s="258" t="s">
        <v>1562</v>
      </c>
      <c r="K31" s="256" t="s">
        <v>46</v>
      </c>
      <c r="L31" s="387">
        <v>1</v>
      </c>
      <c r="M31" s="388">
        <v>0</v>
      </c>
      <c r="N31" s="387">
        <f>L31*(1+M31/100)</f>
        <v>1</v>
      </c>
      <c r="O31" s="388"/>
      <c r="P31" s="389">
        <f>N31*O31</f>
        <v>0</v>
      </c>
      <c r="Q31" s="260"/>
      <c r="R31" s="261"/>
      <c r="S31" s="260"/>
      <c r="T31" s="261"/>
      <c r="U31" s="259">
        <v>21</v>
      </c>
      <c r="V31" s="259">
        <f>P31*(U31/100)</f>
        <v>0</v>
      </c>
      <c r="W31" s="259">
        <f>P31+V31</f>
        <v>0</v>
      </c>
      <c r="X31" s="258"/>
      <c r="Y31" s="257" t="s">
        <v>1724</v>
      </c>
      <c r="Z31" s="257"/>
      <c r="AB31" s="390"/>
      <c r="AC31" s="390"/>
    </row>
    <row r="32" spans="6:32" s="272" customFormat="1" ht="12.75" customHeight="1" outlineLevel="2">
      <c r="F32" s="273"/>
      <c r="G32" s="274"/>
      <c r="H32" s="274"/>
      <c r="I32" s="274"/>
      <c r="J32" s="275"/>
      <c r="K32" s="274"/>
      <c r="L32" s="392"/>
      <c r="M32" s="393"/>
      <c r="N32" s="392"/>
      <c r="O32" s="393"/>
      <c r="P32" s="394"/>
      <c r="Q32" s="279"/>
      <c r="R32" s="277"/>
      <c r="S32" s="277"/>
      <c r="T32" s="277"/>
      <c r="U32" s="280" t="s">
        <v>155</v>
      </c>
      <c r="V32" s="277"/>
      <c r="W32" s="277"/>
      <c r="X32" s="277"/>
      <c r="Y32" s="274"/>
      <c r="Z32" s="274"/>
    </row>
    <row r="33" spans="6:29" s="246" customFormat="1" ht="16.5" customHeight="1" outlineLevel="1">
      <c r="F33" s="247"/>
      <c r="G33" s="232"/>
      <c r="H33" s="248"/>
      <c r="I33" s="248"/>
      <c r="J33" s="248" t="s">
        <v>1563</v>
      </c>
      <c r="K33" s="232"/>
      <c r="L33" s="395"/>
      <c r="M33" s="396"/>
      <c r="N33" s="395"/>
      <c r="O33" s="396"/>
      <c r="P33" s="397">
        <f>SUBTOTAL(9,P34:P35)</f>
        <v>0</v>
      </c>
      <c r="Q33" s="251"/>
      <c r="R33" s="218"/>
      <c r="S33" s="250"/>
      <c r="T33" s="218">
        <f>SUBTOTAL(9,T34:T35)</f>
        <v>0</v>
      </c>
      <c r="U33" s="252" t="s">
        <v>155</v>
      </c>
      <c r="V33" s="217">
        <f>SUBTOTAL(9,V34:V35)</f>
        <v>0</v>
      </c>
      <c r="W33" s="217">
        <f>SUBTOTAL(9,W34:W35)</f>
        <v>0</v>
      </c>
      <c r="X33" s="253"/>
      <c r="Y33" s="233"/>
      <c r="Z33" s="233"/>
    </row>
    <row r="34" spans="6:29" s="254" customFormat="1" ht="300" outlineLevel="2">
      <c r="F34" s="255">
        <v>1</v>
      </c>
      <c r="G34" s="256" t="s">
        <v>176</v>
      </c>
      <c r="H34" s="257" t="s">
        <v>1564</v>
      </c>
      <c r="I34" s="257"/>
      <c r="J34" s="258" t="s">
        <v>1731</v>
      </c>
      <c r="K34" s="256" t="s">
        <v>46</v>
      </c>
      <c r="L34" s="387">
        <v>1</v>
      </c>
      <c r="M34" s="388">
        <v>0</v>
      </c>
      <c r="N34" s="387">
        <f>L34*(1+M34/100)</f>
        <v>1</v>
      </c>
      <c r="O34" s="388"/>
      <c r="P34" s="389">
        <f>N34*O34</f>
        <v>0</v>
      </c>
      <c r="Q34" s="260"/>
      <c r="R34" s="261"/>
      <c r="S34" s="260"/>
      <c r="T34" s="261">
        <f>N34*S34</f>
        <v>0</v>
      </c>
      <c r="U34" s="259">
        <v>21</v>
      </c>
      <c r="V34" s="259">
        <f>P34*(U34/100)</f>
        <v>0</v>
      </c>
      <c r="W34" s="259">
        <f>P34+V34</f>
        <v>0</v>
      </c>
      <c r="X34" s="258"/>
      <c r="Y34" s="257" t="s">
        <v>1724</v>
      </c>
      <c r="Z34" s="257"/>
      <c r="AB34" s="390"/>
      <c r="AC34" s="390"/>
    </row>
    <row r="35" spans="6:29" s="254" customFormat="1" ht="12" outlineLevel="2">
      <c r="F35" s="255" t="s">
        <v>1566</v>
      </c>
      <c r="G35" s="256" t="s">
        <v>172</v>
      </c>
      <c r="H35" s="257" t="s">
        <v>1567</v>
      </c>
      <c r="I35" s="257"/>
      <c r="J35" s="258" t="s">
        <v>1568</v>
      </c>
      <c r="K35" s="256" t="s">
        <v>46</v>
      </c>
      <c r="L35" s="387">
        <v>1</v>
      </c>
      <c r="M35" s="388">
        <v>0</v>
      </c>
      <c r="N35" s="387">
        <f>L35*(1+M35/100)</f>
        <v>1</v>
      </c>
      <c r="O35" s="388"/>
      <c r="P35" s="389">
        <f>N35*O35</f>
        <v>0</v>
      </c>
      <c r="Q35" s="260"/>
      <c r="R35" s="261"/>
      <c r="S35" s="260"/>
      <c r="T35" s="261">
        <f>N35*S35</f>
        <v>0</v>
      </c>
      <c r="U35" s="259">
        <v>21</v>
      </c>
      <c r="V35" s="259">
        <f>P35*(U35/100)</f>
        <v>0</v>
      </c>
      <c r="W35" s="259">
        <f>P35+V35</f>
        <v>0</v>
      </c>
      <c r="X35" s="258"/>
      <c r="Y35" s="257" t="s">
        <v>1724</v>
      </c>
      <c r="Z35" s="257"/>
    </row>
    <row r="36" spans="6:29" s="272" customFormat="1" ht="12.75" customHeight="1" outlineLevel="2">
      <c r="F36" s="273"/>
      <c r="G36" s="274"/>
      <c r="H36" s="274"/>
      <c r="I36" s="274"/>
      <c r="J36" s="275"/>
      <c r="K36" s="274"/>
      <c r="L36" s="392"/>
      <c r="M36" s="393"/>
      <c r="N36" s="392"/>
      <c r="O36" s="393"/>
      <c r="P36" s="394"/>
      <c r="Q36" s="279"/>
      <c r="R36" s="277"/>
      <c r="S36" s="277"/>
      <c r="T36" s="277"/>
      <c r="U36" s="280"/>
      <c r="V36" s="277"/>
      <c r="W36" s="277"/>
      <c r="X36" s="277"/>
      <c r="Y36" s="274"/>
      <c r="Z36" s="274"/>
    </row>
    <row r="37" spans="6:29" s="246" customFormat="1" ht="16.5" customHeight="1" outlineLevel="1">
      <c r="F37" s="247"/>
      <c r="G37" s="232"/>
      <c r="H37" s="248"/>
      <c r="I37" s="248"/>
      <c r="J37" s="248" t="s">
        <v>1569</v>
      </c>
      <c r="K37" s="232"/>
      <c r="L37" s="395"/>
      <c r="M37" s="396"/>
      <c r="N37" s="395"/>
      <c r="O37" s="396"/>
      <c r="P37" s="397">
        <f>SUBTOTAL(9,P38:P47)</f>
        <v>0</v>
      </c>
      <c r="Q37" s="251"/>
      <c r="R37" s="218"/>
      <c r="S37" s="250"/>
      <c r="T37" s="218">
        <f>SUBTOTAL(9,T38:T45)</f>
        <v>0</v>
      </c>
      <c r="U37" s="252" t="s">
        <v>155</v>
      </c>
      <c r="V37" s="217">
        <f>SUBTOTAL(9,V38:V47)</f>
        <v>0</v>
      </c>
      <c r="W37" s="217">
        <f>SUBTOTAL(9,W38:W47)</f>
        <v>0</v>
      </c>
      <c r="X37" s="253"/>
      <c r="Y37" s="233"/>
      <c r="Z37" s="233"/>
    </row>
    <row r="38" spans="6:29" s="254" customFormat="1" ht="12" outlineLevel="2">
      <c r="F38" s="255">
        <v>1</v>
      </c>
      <c r="G38" s="256" t="s">
        <v>176</v>
      </c>
      <c r="H38" s="257" t="s">
        <v>1570</v>
      </c>
      <c r="I38" s="257" t="s">
        <v>1732</v>
      </c>
      <c r="J38" s="258" t="s">
        <v>1572</v>
      </c>
      <c r="K38" s="256" t="s">
        <v>46</v>
      </c>
      <c r="L38" s="387">
        <v>2</v>
      </c>
      <c r="M38" s="388">
        <v>0</v>
      </c>
      <c r="N38" s="387">
        <f t="shared" ref="N38:N47" si="5">L38*(1+M38/100)</f>
        <v>2</v>
      </c>
      <c r="O38" s="388"/>
      <c r="P38" s="389">
        <f>N38*O38</f>
        <v>0</v>
      </c>
      <c r="Q38" s="260"/>
      <c r="R38" s="261"/>
      <c r="S38" s="260"/>
      <c r="T38" s="261">
        <f>N38*S38</f>
        <v>0</v>
      </c>
      <c r="U38" s="259">
        <v>21</v>
      </c>
      <c r="V38" s="259">
        <f t="shared" ref="V38:V47" si="6">P38*(U38/100)</f>
        <v>0</v>
      </c>
      <c r="W38" s="259">
        <f t="shared" ref="W38:W47" si="7">P38+V38</f>
        <v>0</v>
      </c>
      <c r="X38" s="258"/>
      <c r="Y38" s="257" t="s">
        <v>1724</v>
      </c>
      <c r="Z38" s="257"/>
      <c r="AB38" s="390"/>
      <c r="AC38" s="390"/>
    </row>
    <row r="39" spans="6:29" s="254" customFormat="1" ht="24" outlineLevel="2">
      <c r="F39" s="255">
        <v>2</v>
      </c>
      <c r="G39" s="256" t="s">
        <v>176</v>
      </c>
      <c r="H39" s="257" t="s">
        <v>1573</v>
      </c>
      <c r="I39" s="257" t="s">
        <v>1705</v>
      </c>
      <c r="J39" s="258" t="s">
        <v>1575</v>
      </c>
      <c r="K39" s="256" t="s">
        <v>46</v>
      </c>
      <c r="L39" s="387">
        <v>1</v>
      </c>
      <c r="M39" s="388">
        <v>0</v>
      </c>
      <c r="N39" s="387">
        <f t="shared" si="5"/>
        <v>1</v>
      </c>
      <c r="O39" s="388"/>
      <c r="P39" s="389">
        <f t="shared" ref="P39:P47" si="8">N39*O39</f>
        <v>0</v>
      </c>
      <c r="Q39" s="260"/>
      <c r="R39" s="261"/>
      <c r="S39" s="260"/>
      <c r="T39" s="261">
        <f>N39*S39</f>
        <v>0</v>
      </c>
      <c r="U39" s="259">
        <v>21</v>
      </c>
      <c r="V39" s="259">
        <f t="shared" si="6"/>
        <v>0</v>
      </c>
      <c r="W39" s="259">
        <f t="shared" si="7"/>
        <v>0</v>
      </c>
      <c r="X39" s="258"/>
      <c r="Y39" s="257" t="s">
        <v>1724</v>
      </c>
      <c r="Z39" s="257"/>
      <c r="AB39" s="390"/>
      <c r="AC39" s="390"/>
    </row>
    <row r="40" spans="6:29" s="254" customFormat="1" ht="24" outlineLevel="2">
      <c r="F40" s="255">
        <v>3</v>
      </c>
      <c r="G40" s="256" t="s">
        <v>176</v>
      </c>
      <c r="H40" s="257" t="s">
        <v>1576</v>
      </c>
      <c r="I40" s="257" t="s">
        <v>1577</v>
      </c>
      <c r="J40" s="258" t="s">
        <v>1578</v>
      </c>
      <c r="K40" s="256" t="s">
        <v>46</v>
      </c>
      <c r="L40" s="387">
        <v>2</v>
      </c>
      <c r="M40" s="388">
        <v>0</v>
      </c>
      <c r="N40" s="387">
        <f t="shared" si="5"/>
        <v>2</v>
      </c>
      <c r="O40" s="388"/>
      <c r="P40" s="389">
        <f t="shared" si="8"/>
        <v>0</v>
      </c>
      <c r="Q40" s="260"/>
      <c r="R40" s="261"/>
      <c r="S40" s="260"/>
      <c r="T40" s="261">
        <f>N40*S40</f>
        <v>0</v>
      </c>
      <c r="U40" s="259">
        <v>21</v>
      </c>
      <c r="V40" s="259">
        <f t="shared" si="6"/>
        <v>0</v>
      </c>
      <c r="W40" s="259">
        <f t="shared" si="7"/>
        <v>0</v>
      </c>
      <c r="X40" s="258"/>
      <c r="Y40" s="257" t="s">
        <v>1724</v>
      </c>
      <c r="Z40" s="257"/>
      <c r="AB40" s="390"/>
      <c r="AC40" s="390"/>
    </row>
    <row r="41" spans="6:29" s="254" customFormat="1" ht="12" outlineLevel="2">
      <c r="F41" s="255">
        <v>4</v>
      </c>
      <c r="G41" s="256" t="s">
        <v>176</v>
      </c>
      <c r="H41" s="257" t="s">
        <v>1579</v>
      </c>
      <c r="I41" s="257" t="s">
        <v>1577</v>
      </c>
      <c r="J41" s="386" t="s">
        <v>1580</v>
      </c>
      <c r="K41" s="256" t="s">
        <v>46</v>
      </c>
      <c r="L41" s="387">
        <v>4</v>
      </c>
      <c r="M41" s="388">
        <v>0</v>
      </c>
      <c r="N41" s="387">
        <f t="shared" si="5"/>
        <v>4</v>
      </c>
      <c r="O41" s="388"/>
      <c r="P41" s="389">
        <f t="shared" si="8"/>
        <v>0</v>
      </c>
      <c r="Q41" s="260"/>
      <c r="R41" s="261"/>
      <c r="S41" s="260"/>
      <c r="T41" s="261"/>
      <c r="U41" s="259">
        <v>21</v>
      </c>
      <c r="V41" s="259">
        <f t="shared" si="6"/>
        <v>0</v>
      </c>
      <c r="W41" s="259">
        <f t="shared" si="7"/>
        <v>0</v>
      </c>
      <c r="X41" s="258"/>
      <c r="Y41" s="257" t="s">
        <v>1724</v>
      </c>
      <c r="Z41" s="257"/>
      <c r="AB41" s="390"/>
      <c r="AC41" s="390"/>
    </row>
    <row r="42" spans="6:29" s="254" customFormat="1" ht="12" outlineLevel="2">
      <c r="F42" s="255">
        <v>5</v>
      </c>
      <c r="G42" s="256" t="s">
        <v>176</v>
      </c>
      <c r="H42" s="257" t="s">
        <v>1581</v>
      </c>
      <c r="I42" s="257" t="s">
        <v>1582</v>
      </c>
      <c r="J42" s="258" t="s">
        <v>1583</v>
      </c>
      <c r="K42" s="256" t="s">
        <v>46</v>
      </c>
      <c r="L42" s="387">
        <v>2</v>
      </c>
      <c r="M42" s="388">
        <v>0</v>
      </c>
      <c r="N42" s="387">
        <f t="shared" si="5"/>
        <v>2</v>
      </c>
      <c r="O42" s="388"/>
      <c r="P42" s="389">
        <f t="shared" si="8"/>
        <v>0</v>
      </c>
      <c r="Q42" s="260"/>
      <c r="R42" s="261"/>
      <c r="S42" s="260"/>
      <c r="T42" s="261">
        <f>N42*S42</f>
        <v>0</v>
      </c>
      <c r="U42" s="259">
        <v>21</v>
      </c>
      <c r="V42" s="259">
        <f t="shared" si="6"/>
        <v>0</v>
      </c>
      <c r="W42" s="259">
        <f t="shared" si="7"/>
        <v>0</v>
      </c>
      <c r="X42" s="258"/>
      <c r="Y42" s="257" t="s">
        <v>1724</v>
      </c>
      <c r="Z42" s="257"/>
      <c r="AB42" s="390"/>
      <c r="AC42" s="390"/>
    </row>
    <row r="43" spans="6:29" s="254" customFormat="1" ht="24" outlineLevel="2">
      <c r="F43" s="255">
        <v>6</v>
      </c>
      <c r="G43" s="256" t="s">
        <v>176</v>
      </c>
      <c r="H43" s="257" t="s">
        <v>1584</v>
      </c>
      <c r="I43" s="257" t="s">
        <v>1585</v>
      </c>
      <c r="J43" s="258" t="s">
        <v>1586</v>
      </c>
      <c r="K43" s="256" t="s">
        <v>46</v>
      </c>
      <c r="L43" s="387">
        <v>2</v>
      </c>
      <c r="M43" s="388">
        <v>0</v>
      </c>
      <c r="N43" s="387">
        <f t="shared" si="5"/>
        <v>2</v>
      </c>
      <c r="O43" s="388"/>
      <c r="P43" s="389">
        <f t="shared" si="8"/>
        <v>0</v>
      </c>
      <c r="Q43" s="260"/>
      <c r="R43" s="261"/>
      <c r="S43" s="260"/>
      <c r="T43" s="261">
        <f>N43*S43</f>
        <v>0</v>
      </c>
      <c r="U43" s="259">
        <v>21</v>
      </c>
      <c r="V43" s="259">
        <f t="shared" si="6"/>
        <v>0</v>
      </c>
      <c r="W43" s="259">
        <f t="shared" si="7"/>
        <v>0</v>
      </c>
      <c r="X43" s="258"/>
      <c r="Y43" s="257" t="s">
        <v>1724</v>
      </c>
      <c r="Z43" s="257"/>
      <c r="AB43" s="390"/>
      <c r="AC43" s="390"/>
    </row>
    <row r="44" spans="6:29" s="254" customFormat="1" ht="24" outlineLevel="2">
      <c r="F44" s="255">
        <v>7</v>
      </c>
      <c r="G44" s="256" t="s">
        <v>176</v>
      </c>
      <c r="H44" s="257" t="s">
        <v>1587</v>
      </c>
      <c r="I44" s="257"/>
      <c r="J44" s="258" t="s">
        <v>1588</v>
      </c>
      <c r="K44" s="256" t="s">
        <v>46</v>
      </c>
      <c r="L44" s="387">
        <v>1</v>
      </c>
      <c r="M44" s="388">
        <v>0</v>
      </c>
      <c r="N44" s="387">
        <f t="shared" si="5"/>
        <v>1</v>
      </c>
      <c r="O44" s="388"/>
      <c r="P44" s="389">
        <f t="shared" si="8"/>
        <v>0</v>
      </c>
      <c r="Q44" s="260"/>
      <c r="R44" s="261"/>
      <c r="S44" s="260"/>
      <c r="T44" s="261"/>
      <c r="U44" s="259">
        <v>21</v>
      </c>
      <c r="V44" s="259">
        <f t="shared" si="6"/>
        <v>0</v>
      </c>
      <c r="W44" s="259">
        <f t="shared" si="7"/>
        <v>0</v>
      </c>
      <c r="X44" s="258"/>
      <c r="Y44" s="257" t="s">
        <v>1724</v>
      </c>
      <c r="Z44" s="257"/>
      <c r="AB44" s="390"/>
      <c r="AC44" s="390"/>
    </row>
    <row r="45" spans="6:29" s="254" customFormat="1" ht="12" outlineLevel="2">
      <c r="F45" s="255">
        <v>8</v>
      </c>
      <c r="G45" s="256" t="s">
        <v>172</v>
      </c>
      <c r="H45" s="257" t="s">
        <v>1589</v>
      </c>
      <c r="I45" s="257"/>
      <c r="J45" s="258" t="s">
        <v>1554</v>
      </c>
      <c r="K45" s="256" t="s">
        <v>46</v>
      </c>
      <c r="L45" s="387">
        <v>10</v>
      </c>
      <c r="M45" s="388">
        <v>0</v>
      </c>
      <c r="N45" s="387">
        <f t="shared" si="5"/>
        <v>10</v>
      </c>
      <c r="O45" s="388"/>
      <c r="P45" s="389">
        <f t="shared" si="8"/>
        <v>0</v>
      </c>
      <c r="Q45" s="260"/>
      <c r="R45" s="261"/>
      <c r="S45" s="260"/>
      <c r="T45" s="261"/>
      <c r="U45" s="259">
        <v>21</v>
      </c>
      <c r="V45" s="259">
        <f t="shared" si="6"/>
        <v>0</v>
      </c>
      <c r="W45" s="259">
        <f t="shared" si="7"/>
        <v>0</v>
      </c>
      <c r="X45" s="258"/>
      <c r="Y45" s="257" t="s">
        <v>1724</v>
      </c>
      <c r="Z45" s="257"/>
      <c r="AB45" s="390"/>
      <c r="AC45" s="390"/>
    </row>
    <row r="46" spans="6:29" s="254" customFormat="1" ht="12" outlineLevel="2">
      <c r="F46" s="255" t="s">
        <v>1590</v>
      </c>
      <c r="G46" s="256" t="s">
        <v>176</v>
      </c>
      <c r="H46" s="257" t="s">
        <v>1591</v>
      </c>
      <c r="I46" s="257"/>
      <c r="J46" s="258" t="s">
        <v>1733</v>
      </c>
      <c r="K46" s="256" t="s">
        <v>46</v>
      </c>
      <c r="L46" s="387">
        <v>1</v>
      </c>
      <c r="M46" s="388">
        <v>0</v>
      </c>
      <c r="N46" s="387">
        <f t="shared" si="5"/>
        <v>1</v>
      </c>
      <c r="O46" s="388"/>
      <c r="P46" s="389">
        <f t="shared" si="8"/>
        <v>0</v>
      </c>
      <c r="Q46" s="260"/>
      <c r="R46" s="261"/>
      <c r="S46" s="260"/>
      <c r="T46" s="261"/>
      <c r="U46" s="259">
        <v>21</v>
      </c>
      <c r="V46" s="259">
        <f t="shared" si="6"/>
        <v>0</v>
      </c>
      <c r="W46" s="259">
        <f t="shared" si="7"/>
        <v>0</v>
      </c>
      <c r="X46" s="258"/>
      <c r="Y46" s="257" t="s">
        <v>1724</v>
      </c>
      <c r="Z46" s="257"/>
      <c r="AB46" s="390"/>
      <c r="AC46" s="390"/>
    </row>
    <row r="47" spans="6:29" s="254" customFormat="1" ht="12" outlineLevel="2">
      <c r="F47" s="255" t="s">
        <v>1593</v>
      </c>
      <c r="G47" s="256" t="s">
        <v>172</v>
      </c>
      <c r="H47" s="257" t="s">
        <v>1594</v>
      </c>
      <c r="I47" s="257"/>
      <c r="J47" s="258" t="s">
        <v>1595</v>
      </c>
      <c r="K47" s="256" t="s">
        <v>55</v>
      </c>
      <c r="L47" s="387">
        <v>6</v>
      </c>
      <c r="M47" s="388">
        <v>0</v>
      </c>
      <c r="N47" s="387">
        <f t="shared" si="5"/>
        <v>6</v>
      </c>
      <c r="O47" s="388"/>
      <c r="P47" s="389">
        <f t="shared" si="8"/>
        <v>0</v>
      </c>
      <c r="Q47" s="260"/>
      <c r="R47" s="261"/>
      <c r="S47" s="260"/>
      <c r="T47" s="261"/>
      <c r="U47" s="259">
        <v>21</v>
      </c>
      <c r="V47" s="259">
        <f t="shared" si="6"/>
        <v>0</v>
      </c>
      <c r="W47" s="259">
        <f t="shared" si="7"/>
        <v>0</v>
      </c>
      <c r="X47" s="258"/>
      <c r="Y47" s="257" t="s">
        <v>1724</v>
      </c>
      <c r="Z47" s="257"/>
      <c r="AB47" s="390"/>
      <c r="AC47" s="390"/>
    </row>
    <row r="48" spans="6:29" s="272" customFormat="1" ht="12.75" customHeight="1" outlineLevel="2">
      <c r="F48" s="273"/>
      <c r="G48" s="274"/>
      <c r="H48" s="274"/>
      <c r="I48" s="274"/>
      <c r="J48" s="275"/>
      <c r="K48" s="274"/>
      <c r="L48" s="392"/>
      <c r="M48" s="393"/>
      <c r="N48" s="392"/>
      <c r="O48" s="393"/>
      <c r="P48" s="394"/>
      <c r="Q48" s="279"/>
      <c r="R48" s="277"/>
      <c r="S48" s="277"/>
      <c r="T48" s="277"/>
      <c r="U48" s="280"/>
      <c r="V48" s="277"/>
      <c r="W48" s="277"/>
      <c r="X48" s="277"/>
      <c r="Y48" s="274"/>
      <c r="Z48" s="274"/>
    </row>
    <row r="49" spans="6:29" s="246" customFormat="1" ht="16.5" customHeight="1" outlineLevel="1">
      <c r="F49" s="247"/>
      <c r="G49" s="232"/>
      <c r="H49" s="248"/>
      <c r="I49" s="248"/>
      <c r="J49" s="248" t="s">
        <v>1596</v>
      </c>
      <c r="K49" s="232"/>
      <c r="L49" s="395"/>
      <c r="M49" s="396"/>
      <c r="N49" s="395"/>
      <c r="O49" s="396"/>
      <c r="P49" s="397">
        <f>SUBTOTAL(9,P50:P69)</f>
        <v>0</v>
      </c>
      <c r="Q49" s="251"/>
      <c r="R49" s="218"/>
      <c r="S49" s="250"/>
      <c r="T49" s="218">
        <f>SUBTOTAL(9,T78:T87)</f>
        <v>0</v>
      </c>
      <c r="U49" s="252" t="s">
        <v>155</v>
      </c>
      <c r="V49" s="217">
        <f>SUBTOTAL(9,V50:V69)</f>
        <v>0</v>
      </c>
      <c r="W49" s="217">
        <f>SUBTOTAL(9,W50:W69)</f>
        <v>0</v>
      </c>
      <c r="X49" s="253"/>
      <c r="Y49" s="233"/>
      <c r="Z49" s="233"/>
    </row>
    <row r="50" spans="6:29" s="254" customFormat="1" ht="36" outlineLevel="2">
      <c r="F50" s="255">
        <v>1</v>
      </c>
      <c r="G50" s="256" t="s">
        <v>176</v>
      </c>
      <c r="H50" s="257" t="s">
        <v>1597</v>
      </c>
      <c r="I50" s="257"/>
      <c r="J50" s="258" t="s">
        <v>1598</v>
      </c>
      <c r="K50" s="256" t="s">
        <v>49</v>
      </c>
      <c r="L50" s="387">
        <v>570</v>
      </c>
      <c r="M50" s="388">
        <v>0</v>
      </c>
      <c r="N50" s="387">
        <f>L50*(1+M50/100)</f>
        <v>570</v>
      </c>
      <c r="O50" s="388"/>
      <c r="P50" s="389">
        <f t="shared" ref="P50:P69" si="9">N50*O50</f>
        <v>0</v>
      </c>
      <c r="Q50" s="260"/>
      <c r="R50" s="261"/>
      <c r="S50" s="260"/>
      <c r="T50" s="261">
        <f>N50*S50</f>
        <v>0</v>
      </c>
      <c r="U50" s="259">
        <v>21</v>
      </c>
      <c r="V50" s="259">
        <f>P50*(U50/100)</f>
        <v>0</v>
      </c>
      <c r="W50" s="259">
        <f>P50+V50</f>
        <v>0</v>
      </c>
      <c r="X50" s="258"/>
      <c r="Y50" s="257" t="s">
        <v>1724</v>
      </c>
      <c r="Z50" s="257"/>
      <c r="AB50" s="390"/>
      <c r="AC50" s="390"/>
    </row>
    <row r="51" spans="6:29" s="254" customFormat="1" ht="12" outlineLevel="2">
      <c r="F51" s="255"/>
      <c r="G51" s="256"/>
      <c r="H51" s="257"/>
      <c r="I51" s="257"/>
      <c r="J51" s="398" t="s">
        <v>1734</v>
      </c>
      <c r="K51" s="256"/>
      <c r="L51" s="387"/>
      <c r="M51" s="388"/>
      <c r="N51" s="387"/>
      <c r="O51" s="388"/>
      <c r="P51" s="389"/>
      <c r="Q51" s="260"/>
      <c r="R51" s="261"/>
      <c r="S51" s="260"/>
      <c r="T51" s="261"/>
      <c r="U51" s="259"/>
      <c r="V51" s="259"/>
      <c r="W51" s="259"/>
      <c r="X51" s="258"/>
      <c r="Y51" s="257" t="s">
        <v>1724</v>
      </c>
      <c r="Z51" s="257"/>
    </row>
    <row r="52" spans="6:29" s="254" customFormat="1" ht="36" outlineLevel="2">
      <c r="F52" s="255" t="s">
        <v>1566</v>
      </c>
      <c r="G52" s="256" t="s">
        <v>176</v>
      </c>
      <c r="H52" s="257" t="s">
        <v>1600</v>
      </c>
      <c r="I52" s="257"/>
      <c r="J52" s="258" t="s">
        <v>1601</v>
      </c>
      <c r="K52" s="256" t="s">
        <v>49</v>
      </c>
      <c r="L52" s="387">
        <v>13</v>
      </c>
      <c r="M52" s="388">
        <v>0</v>
      </c>
      <c r="N52" s="387">
        <f>L52*(1+M52/100)</f>
        <v>13</v>
      </c>
      <c r="O52" s="388"/>
      <c r="P52" s="389">
        <f t="shared" si="9"/>
        <v>0</v>
      </c>
      <c r="Q52" s="260"/>
      <c r="R52" s="261"/>
      <c r="S52" s="260"/>
      <c r="T52" s="261">
        <f>N52*S52</f>
        <v>0</v>
      </c>
      <c r="U52" s="259">
        <v>21</v>
      </c>
      <c r="V52" s="259">
        <f>P52*(U52/100)</f>
        <v>0</v>
      </c>
      <c r="W52" s="259">
        <f>P52+V52</f>
        <v>0</v>
      </c>
      <c r="X52" s="258"/>
      <c r="Y52" s="257" t="s">
        <v>1724</v>
      </c>
      <c r="Z52" s="257"/>
      <c r="AB52" s="390"/>
      <c r="AC52" s="390"/>
    </row>
    <row r="53" spans="6:29" s="254" customFormat="1" ht="12" outlineLevel="2">
      <c r="F53" s="255"/>
      <c r="G53" s="256"/>
      <c r="H53" s="257"/>
      <c r="I53" s="257"/>
      <c r="J53" s="398">
        <v>13</v>
      </c>
      <c r="K53" s="256"/>
      <c r="L53" s="387"/>
      <c r="M53" s="388"/>
      <c r="N53" s="387"/>
      <c r="O53" s="388"/>
      <c r="P53" s="389"/>
      <c r="Q53" s="260"/>
      <c r="R53" s="261"/>
      <c r="S53" s="260"/>
      <c r="T53" s="261"/>
      <c r="U53" s="259"/>
      <c r="V53" s="259"/>
      <c r="W53" s="259"/>
      <c r="X53" s="258"/>
      <c r="Y53" s="257" t="s">
        <v>1724</v>
      </c>
      <c r="Z53" s="257"/>
    </row>
    <row r="54" spans="6:29" s="254" customFormat="1" ht="36" outlineLevel="2">
      <c r="F54" s="255" t="s">
        <v>1560</v>
      </c>
      <c r="G54" s="256" t="s">
        <v>176</v>
      </c>
      <c r="H54" s="257" t="s">
        <v>1603</v>
      </c>
      <c r="I54" s="257"/>
      <c r="J54" s="258" t="s">
        <v>1604</v>
      </c>
      <c r="K54" s="256" t="s">
        <v>49</v>
      </c>
      <c r="L54" s="387">
        <v>66</v>
      </c>
      <c r="M54" s="388">
        <v>0</v>
      </c>
      <c r="N54" s="387">
        <f>L54*(1+M54/100)</f>
        <v>66</v>
      </c>
      <c r="O54" s="388"/>
      <c r="P54" s="389">
        <f t="shared" si="9"/>
        <v>0</v>
      </c>
      <c r="Q54" s="260"/>
      <c r="R54" s="261"/>
      <c r="S54" s="260"/>
      <c r="T54" s="261"/>
      <c r="U54" s="259">
        <v>21</v>
      </c>
      <c r="V54" s="259">
        <f>P54*(U54/100)</f>
        <v>0</v>
      </c>
      <c r="W54" s="259">
        <f>P54+V54</f>
        <v>0</v>
      </c>
      <c r="X54" s="258"/>
      <c r="Y54" s="257" t="s">
        <v>1724</v>
      </c>
      <c r="Z54" s="257"/>
      <c r="AB54" s="390"/>
      <c r="AC54" s="390"/>
    </row>
    <row r="55" spans="6:29" s="254" customFormat="1" ht="12" outlineLevel="2">
      <c r="F55" s="255"/>
      <c r="G55" s="256"/>
      <c r="H55" s="257"/>
      <c r="I55" s="257"/>
      <c r="J55" s="398" t="s">
        <v>1735</v>
      </c>
      <c r="K55" s="256"/>
      <c r="L55" s="387"/>
      <c r="M55" s="388"/>
      <c r="N55" s="387"/>
      <c r="O55" s="388"/>
      <c r="P55" s="389"/>
      <c r="Q55" s="260"/>
      <c r="R55" s="261"/>
      <c r="S55" s="260"/>
      <c r="T55" s="261"/>
      <c r="U55" s="259"/>
      <c r="V55" s="259"/>
      <c r="W55" s="259"/>
      <c r="X55" s="258"/>
      <c r="Y55" s="257" t="s">
        <v>1724</v>
      </c>
      <c r="Z55" s="257"/>
    </row>
    <row r="56" spans="6:29" s="254" customFormat="1" ht="36" outlineLevel="2">
      <c r="F56" s="255" t="s">
        <v>1606</v>
      </c>
      <c r="G56" s="256" t="s">
        <v>176</v>
      </c>
      <c r="H56" s="257" t="s">
        <v>1607</v>
      </c>
      <c r="I56" s="257"/>
      <c r="J56" s="258" t="s">
        <v>1608</v>
      </c>
      <c r="K56" s="256" t="s">
        <v>49</v>
      </c>
      <c r="L56" s="387">
        <v>133</v>
      </c>
      <c r="M56" s="388">
        <v>0</v>
      </c>
      <c r="N56" s="387">
        <f>L56*(1+M56/100)</f>
        <v>133</v>
      </c>
      <c r="O56" s="388"/>
      <c r="P56" s="389">
        <f t="shared" si="9"/>
        <v>0</v>
      </c>
      <c r="Q56" s="260"/>
      <c r="R56" s="261"/>
      <c r="S56" s="260"/>
      <c r="T56" s="261"/>
      <c r="U56" s="259">
        <v>21</v>
      </c>
      <c r="V56" s="259">
        <f>P56*(U56/100)</f>
        <v>0</v>
      </c>
      <c r="W56" s="259">
        <f>P56+V56</f>
        <v>0</v>
      </c>
      <c r="X56" s="258"/>
      <c r="Y56" s="257" t="s">
        <v>1724</v>
      </c>
      <c r="Z56" s="257"/>
      <c r="AB56" s="390"/>
      <c r="AC56" s="390"/>
    </row>
    <row r="57" spans="6:29" s="254" customFormat="1" ht="12" outlineLevel="2">
      <c r="F57" s="255"/>
      <c r="G57" s="256"/>
      <c r="H57" s="257"/>
      <c r="I57" s="257"/>
      <c r="J57" s="398" t="s">
        <v>1736</v>
      </c>
      <c r="K57" s="256"/>
      <c r="L57" s="387"/>
      <c r="M57" s="388"/>
      <c r="N57" s="387"/>
      <c r="O57" s="388"/>
      <c r="P57" s="389"/>
      <c r="Q57" s="260"/>
      <c r="R57" s="261"/>
      <c r="S57" s="260"/>
      <c r="T57" s="261"/>
      <c r="U57" s="259"/>
      <c r="V57" s="259"/>
      <c r="W57" s="259"/>
      <c r="X57" s="258"/>
      <c r="Y57" s="257" t="s">
        <v>1724</v>
      </c>
      <c r="Z57" s="257"/>
    </row>
    <row r="58" spans="6:29" s="254" customFormat="1" ht="36" outlineLevel="2">
      <c r="F58" s="255" t="s">
        <v>1609</v>
      </c>
      <c r="G58" s="256" t="s">
        <v>176</v>
      </c>
      <c r="H58" s="257" t="s">
        <v>1610</v>
      </c>
      <c r="I58" s="257"/>
      <c r="J58" s="258" t="s">
        <v>1611</v>
      </c>
      <c r="K58" s="256" t="s">
        <v>49</v>
      </c>
      <c r="L58" s="387">
        <v>20</v>
      </c>
      <c r="M58" s="388">
        <v>0</v>
      </c>
      <c r="N58" s="387">
        <f>L58*(1+M58/100)</f>
        <v>20</v>
      </c>
      <c r="O58" s="388"/>
      <c r="P58" s="389">
        <f t="shared" si="9"/>
        <v>0</v>
      </c>
      <c r="Q58" s="260"/>
      <c r="R58" s="261"/>
      <c r="S58" s="260"/>
      <c r="T58" s="261"/>
      <c r="U58" s="259">
        <v>21</v>
      </c>
      <c r="V58" s="259">
        <f>P58*(U58/100)</f>
        <v>0</v>
      </c>
      <c r="W58" s="259">
        <f>P58+V58</f>
        <v>0</v>
      </c>
      <c r="X58" s="258"/>
      <c r="Y58" s="257" t="s">
        <v>1724</v>
      </c>
      <c r="Z58" s="257"/>
      <c r="AB58" s="390"/>
      <c r="AC58" s="390"/>
    </row>
    <row r="59" spans="6:29" s="254" customFormat="1" ht="12" outlineLevel="2">
      <c r="F59" s="255"/>
      <c r="G59" s="256"/>
      <c r="H59" s="257"/>
      <c r="I59" s="257"/>
      <c r="J59" s="398">
        <v>20</v>
      </c>
      <c r="K59" s="256"/>
      <c r="L59" s="387"/>
      <c r="M59" s="388"/>
      <c r="N59" s="387"/>
      <c r="O59" s="388"/>
      <c r="P59" s="389"/>
      <c r="Q59" s="260"/>
      <c r="R59" s="261"/>
      <c r="S59" s="260"/>
      <c r="T59" s="261"/>
      <c r="U59" s="259"/>
      <c r="V59" s="259"/>
      <c r="W59" s="259"/>
      <c r="X59" s="258"/>
      <c r="Y59" s="257" t="s">
        <v>1724</v>
      </c>
      <c r="Z59" s="257"/>
    </row>
    <row r="60" spans="6:29" s="254" customFormat="1" ht="36" outlineLevel="2">
      <c r="F60" s="255" t="s">
        <v>1612</v>
      </c>
      <c r="G60" s="256" t="s">
        <v>176</v>
      </c>
      <c r="H60" s="257" t="s">
        <v>1613</v>
      </c>
      <c r="I60" s="257"/>
      <c r="J60" s="258" t="s">
        <v>1663</v>
      </c>
      <c r="K60" s="256" t="s">
        <v>49</v>
      </c>
      <c r="L60" s="387">
        <v>40</v>
      </c>
      <c r="M60" s="388">
        <v>0</v>
      </c>
      <c r="N60" s="387">
        <f>L60*(1+M60/100)</f>
        <v>40</v>
      </c>
      <c r="O60" s="388"/>
      <c r="P60" s="389">
        <f t="shared" ref="P60" si="10">N60*O60</f>
        <v>0</v>
      </c>
      <c r="Q60" s="260"/>
      <c r="R60" s="261"/>
      <c r="S60" s="260"/>
      <c r="T60" s="261"/>
      <c r="U60" s="259">
        <v>21</v>
      </c>
      <c r="V60" s="259">
        <f>P60*(U60/100)</f>
        <v>0</v>
      </c>
      <c r="W60" s="259">
        <f>P60+V60</f>
        <v>0</v>
      </c>
      <c r="X60" s="258"/>
      <c r="Y60" s="257" t="s">
        <v>1724</v>
      </c>
      <c r="Z60" s="257"/>
      <c r="AB60" s="390"/>
      <c r="AC60" s="390"/>
    </row>
    <row r="61" spans="6:29" s="254" customFormat="1" ht="12" outlineLevel="2">
      <c r="F61" s="255"/>
      <c r="G61" s="256"/>
      <c r="H61" s="257"/>
      <c r="I61" s="257"/>
      <c r="J61" s="398" t="s">
        <v>1737</v>
      </c>
      <c r="K61" s="256"/>
      <c r="L61" s="387"/>
      <c r="M61" s="388"/>
      <c r="N61" s="387"/>
      <c r="O61" s="388"/>
      <c r="P61" s="389"/>
      <c r="Q61" s="260"/>
      <c r="R61" s="261"/>
      <c r="S61" s="260"/>
      <c r="T61" s="261"/>
      <c r="U61" s="259"/>
      <c r="V61" s="259"/>
      <c r="W61" s="259"/>
      <c r="X61" s="258"/>
      <c r="Y61" s="257" t="s">
        <v>1724</v>
      </c>
      <c r="Z61" s="257"/>
    </row>
    <row r="62" spans="6:29" s="254" customFormat="1" ht="48" outlineLevel="2">
      <c r="F62" s="255" t="s">
        <v>1616</v>
      </c>
      <c r="G62" s="256" t="s">
        <v>176</v>
      </c>
      <c r="H62" s="257" t="s">
        <v>1617</v>
      </c>
      <c r="I62" s="257"/>
      <c r="J62" s="258" t="s">
        <v>1614</v>
      </c>
      <c r="K62" s="256" t="s">
        <v>49</v>
      </c>
      <c r="L62" s="387">
        <v>1290</v>
      </c>
      <c r="M62" s="388">
        <v>0</v>
      </c>
      <c r="N62" s="387">
        <f>L62*(1+M62/100)</f>
        <v>1290</v>
      </c>
      <c r="O62" s="388"/>
      <c r="P62" s="389">
        <f t="shared" si="9"/>
        <v>0</v>
      </c>
      <c r="Q62" s="260">
        <v>0.01</v>
      </c>
      <c r="R62" s="261"/>
      <c r="S62" s="260"/>
      <c r="T62" s="261">
        <f>N62*S62</f>
        <v>0</v>
      </c>
      <c r="U62" s="259">
        <v>21</v>
      </c>
      <c r="V62" s="259">
        <f>P62*(U62/100)</f>
        <v>0</v>
      </c>
      <c r="W62" s="259">
        <f>P62+V62</f>
        <v>0</v>
      </c>
      <c r="X62" s="258"/>
      <c r="Y62" s="257" t="s">
        <v>1724</v>
      </c>
      <c r="Z62" s="257"/>
      <c r="AB62" s="390"/>
      <c r="AC62" s="390"/>
    </row>
    <row r="63" spans="6:29" s="254" customFormat="1" ht="33.75" outlineLevel="2">
      <c r="F63" s="255"/>
      <c r="G63" s="256"/>
      <c r="H63" s="257"/>
      <c r="I63" s="257"/>
      <c r="J63" s="398" t="s">
        <v>1738</v>
      </c>
      <c r="K63" s="256"/>
      <c r="L63" s="387"/>
      <c r="M63" s="388"/>
      <c r="N63" s="387"/>
      <c r="O63" s="388"/>
      <c r="P63" s="389"/>
      <c r="Q63" s="260"/>
      <c r="R63" s="261"/>
      <c r="S63" s="260"/>
      <c r="T63" s="261"/>
      <c r="U63" s="259"/>
      <c r="V63" s="259"/>
      <c r="W63" s="259"/>
      <c r="X63" s="258"/>
      <c r="Y63" s="257" t="s">
        <v>1724</v>
      </c>
      <c r="Z63" s="257"/>
    </row>
    <row r="64" spans="6:29" s="254" customFormat="1" ht="48" outlineLevel="2">
      <c r="F64" s="255" t="s">
        <v>1620</v>
      </c>
      <c r="G64" s="256" t="s">
        <v>176</v>
      </c>
      <c r="H64" s="257" t="s">
        <v>1621</v>
      </c>
      <c r="I64" s="257"/>
      <c r="J64" s="258" t="s">
        <v>1618</v>
      </c>
      <c r="K64" s="256" t="s">
        <v>49</v>
      </c>
      <c r="L64" s="387">
        <v>64</v>
      </c>
      <c r="M64" s="388">
        <v>0</v>
      </c>
      <c r="N64" s="387">
        <f>L64*(1+M64/100)</f>
        <v>64</v>
      </c>
      <c r="O64" s="388"/>
      <c r="P64" s="389">
        <f t="shared" si="9"/>
        <v>0</v>
      </c>
      <c r="Q64" s="260">
        <v>1.2500000000000001E-2</v>
      </c>
      <c r="R64" s="261"/>
      <c r="S64" s="260"/>
      <c r="T64" s="261">
        <f>N64*S64</f>
        <v>0</v>
      </c>
      <c r="U64" s="259">
        <v>21</v>
      </c>
      <c r="V64" s="259">
        <f>P64*(U64/100)</f>
        <v>0</v>
      </c>
      <c r="W64" s="259">
        <f>P64+V64</f>
        <v>0</v>
      </c>
      <c r="X64" s="258"/>
      <c r="Y64" s="257" t="s">
        <v>1724</v>
      </c>
      <c r="Z64" s="257"/>
      <c r="AB64" s="390"/>
      <c r="AC64" s="390"/>
    </row>
    <row r="65" spans="6:30" s="254" customFormat="1" ht="12" outlineLevel="2">
      <c r="F65" s="255"/>
      <c r="G65" s="256"/>
      <c r="H65" s="257"/>
      <c r="I65" s="257"/>
      <c r="J65" s="398" t="s">
        <v>1739</v>
      </c>
      <c r="K65" s="256"/>
      <c r="L65" s="387"/>
      <c r="M65" s="388"/>
      <c r="N65" s="387"/>
      <c r="O65" s="388"/>
      <c r="P65" s="389"/>
      <c r="Q65" s="260"/>
      <c r="R65" s="261"/>
      <c r="S65" s="260"/>
      <c r="T65" s="261"/>
      <c r="U65" s="259"/>
      <c r="V65" s="259"/>
      <c r="W65" s="259"/>
      <c r="X65" s="258"/>
      <c r="Y65" s="257" t="s">
        <v>1724</v>
      </c>
      <c r="Z65" s="257"/>
    </row>
    <row r="66" spans="6:30" s="254" customFormat="1" ht="24" outlineLevel="2">
      <c r="F66" s="255" t="s">
        <v>1590</v>
      </c>
      <c r="G66" s="256" t="s">
        <v>176</v>
      </c>
      <c r="H66" s="257" t="s">
        <v>1624</v>
      </c>
      <c r="I66" s="257"/>
      <c r="J66" s="258" t="s">
        <v>1622</v>
      </c>
      <c r="K66" s="256" t="s">
        <v>49</v>
      </c>
      <c r="L66" s="387">
        <v>26</v>
      </c>
      <c r="M66" s="388">
        <v>0</v>
      </c>
      <c r="N66" s="387">
        <f>L66*(1+M66/100)</f>
        <v>26</v>
      </c>
      <c r="O66" s="388"/>
      <c r="P66" s="389">
        <f t="shared" si="9"/>
        <v>0</v>
      </c>
      <c r="Q66" s="260">
        <v>1.128E-2</v>
      </c>
      <c r="R66" s="261"/>
      <c r="S66" s="260"/>
      <c r="T66" s="261">
        <f>N66*S66</f>
        <v>0</v>
      </c>
      <c r="U66" s="259">
        <v>21</v>
      </c>
      <c r="V66" s="259">
        <f>P66*(U66/100)</f>
        <v>0</v>
      </c>
      <c r="W66" s="259">
        <f>P66+V66</f>
        <v>0</v>
      </c>
      <c r="X66" s="258"/>
      <c r="Y66" s="257" t="s">
        <v>1724</v>
      </c>
      <c r="Z66" s="257"/>
      <c r="AB66" s="390"/>
      <c r="AC66" s="390"/>
    </row>
    <row r="67" spans="6:30" s="254" customFormat="1" ht="12" outlineLevel="2">
      <c r="F67" s="255"/>
      <c r="G67" s="256"/>
      <c r="H67" s="257"/>
      <c r="I67" s="257"/>
      <c r="J67" s="398" t="s">
        <v>1716</v>
      </c>
      <c r="K67" s="256"/>
      <c r="L67" s="387"/>
      <c r="M67" s="388"/>
      <c r="N67" s="387"/>
      <c r="O67" s="388"/>
      <c r="P67" s="389"/>
      <c r="Q67" s="260"/>
      <c r="R67" s="261"/>
      <c r="S67" s="260"/>
      <c r="T67" s="261"/>
      <c r="U67" s="259"/>
      <c r="V67" s="259"/>
      <c r="W67" s="259"/>
      <c r="X67" s="258"/>
      <c r="Y67" s="257" t="s">
        <v>1724</v>
      </c>
      <c r="Z67" s="257"/>
    </row>
    <row r="68" spans="6:30" s="254" customFormat="1" ht="12" outlineLevel="2">
      <c r="F68" s="255" t="s">
        <v>1593</v>
      </c>
      <c r="G68" s="256" t="s">
        <v>172</v>
      </c>
      <c r="H68" s="257" t="s">
        <v>1626</v>
      </c>
      <c r="I68" s="257"/>
      <c r="J68" s="258" t="s">
        <v>1625</v>
      </c>
      <c r="K68" s="256" t="s">
        <v>49</v>
      </c>
      <c r="L68" s="387">
        <v>2220</v>
      </c>
      <c r="M68" s="388"/>
      <c r="N68" s="387">
        <f>L68*(1+M68/100)</f>
        <v>2220</v>
      </c>
      <c r="O68" s="388"/>
      <c r="P68" s="389">
        <f t="shared" si="9"/>
        <v>0</v>
      </c>
      <c r="Q68" s="260"/>
      <c r="R68" s="261"/>
      <c r="S68" s="260"/>
      <c r="T68" s="261"/>
      <c r="U68" s="259">
        <v>21</v>
      </c>
      <c r="V68" s="259">
        <f>P68*(U68/100)</f>
        <v>0</v>
      </c>
      <c r="W68" s="259">
        <f>P68+V68</f>
        <v>0</v>
      </c>
      <c r="X68" s="258"/>
      <c r="Y68" s="257" t="s">
        <v>1724</v>
      </c>
      <c r="Z68" s="257"/>
      <c r="AB68" s="390"/>
      <c r="AC68" s="390"/>
      <c r="AD68" s="390"/>
    </row>
    <row r="69" spans="6:30" s="254" customFormat="1" ht="12" outlineLevel="2">
      <c r="F69" s="255" t="s">
        <v>1717</v>
      </c>
      <c r="G69" s="256" t="s">
        <v>172</v>
      </c>
      <c r="H69" s="257" t="s">
        <v>1718</v>
      </c>
      <c r="I69" s="257"/>
      <c r="J69" s="258" t="s">
        <v>1627</v>
      </c>
      <c r="K69" s="256" t="s">
        <v>46</v>
      </c>
      <c r="L69" s="387">
        <v>154</v>
      </c>
      <c r="M69" s="388"/>
      <c r="N69" s="387">
        <f>L69*(1+M69/100)</f>
        <v>154</v>
      </c>
      <c r="O69" s="388"/>
      <c r="P69" s="389">
        <f t="shared" si="9"/>
        <v>0</v>
      </c>
      <c r="Q69" s="260"/>
      <c r="R69" s="261"/>
      <c r="S69" s="260"/>
      <c r="T69" s="261"/>
      <c r="U69" s="259">
        <v>21</v>
      </c>
      <c r="V69" s="259">
        <f>P69*(U69/100)</f>
        <v>0</v>
      </c>
      <c r="W69" s="259">
        <f>P69+V69</f>
        <v>0</v>
      </c>
      <c r="X69" s="258"/>
      <c r="Y69" s="257" t="s">
        <v>1724</v>
      </c>
      <c r="Z69" s="257"/>
      <c r="AB69" s="390"/>
      <c r="AC69" s="390"/>
      <c r="AD69" s="390"/>
    </row>
    <row r="70" spans="6:30" s="272" customFormat="1" ht="12.75" customHeight="1" outlineLevel="2">
      <c r="F70" s="273"/>
      <c r="G70" s="274"/>
      <c r="H70" s="274"/>
      <c r="I70" s="274"/>
      <c r="J70" s="275"/>
      <c r="K70" s="274"/>
      <c r="L70" s="392"/>
      <c r="M70" s="393"/>
      <c r="N70" s="392"/>
      <c r="O70" s="393"/>
      <c r="P70" s="394"/>
      <c r="Q70" s="279"/>
      <c r="R70" s="277"/>
      <c r="S70" s="277"/>
      <c r="T70" s="277"/>
      <c r="U70" s="280" t="s">
        <v>155</v>
      </c>
      <c r="V70" s="277"/>
      <c r="W70" s="277"/>
      <c r="X70" s="277"/>
      <c r="Y70" s="274"/>
      <c r="Z70" s="274"/>
    </row>
    <row r="71" spans="6:30" s="246" customFormat="1" ht="16.5" customHeight="1" outlineLevel="1">
      <c r="F71" s="247"/>
      <c r="G71" s="232"/>
      <c r="H71" s="248"/>
      <c r="I71" s="248"/>
      <c r="J71" s="248" t="s">
        <v>1628</v>
      </c>
      <c r="K71" s="232"/>
      <c r="L71" s="395"/>
      <c r="M71" s="396"/>
      <c r="N71" s="395"/>
      <c r="O71" s="396"/>
      <c r="P71" s="397">
        <f>SUBTOTAL(9,P73:P83)</f>
        <v>0</v>
      </c>
      <c r="Q71" s="251"/>
      <c r="R71" s="218"/>
      <c r="S71" s="250"/>
      <c r="T71" s="218">
        <f>SUBTOTAL(9,T73:T83)</f>
        <v>0</v>
      </c>
      <c r="U71" s="252" t="s">
        <v>155</v>
      </c>
      <c r="V71" s="217">
        <f>SUBTOTAL(9,V73:V83)</f>
        <v>0</v>
      </c>
      <c r="W71" s="217">
        <f>SUBTOTAL(9,W73:W83)</f>
        <v>0</v>
      </c>
      <c r="X71" s="253"/>
      <c r="Y71" s="233"/>
      <c r="Z71" s="233"/>
    </row>
    <row r="72" spans="6:30" s="246" customFormat="1" ht="16.5" customHeight="1" outlineLevel="1">
      <c r="F72" s="247"/>
      <c r="G72" s="232"/>
      <c r="H72" s="248"/>
      <c r="I72" s="248"/>
      <c r="J72" s="248"/>
      <c r="K72" s="232"/>
      <c r="L72" s="395"/>
      <c r="M72" s="396"/>
      <c r="N72" s="395"/>
      <c r="O72" s="396"/>
      <c r="P72" s="397"/>
      <c r="Q72" s="251"/>
      <c r="R72" s="218"/>
      <c r="S72" s="250"/>
      <c r="T72" s="218"/>
      <c r="U72" s="252"/>
      <c r="V72" s="217"/>
      <c r="W72" s="217"/>
      <c r="X72" s="253"/>
      <c r="Y72" s="233"/>
      <c r="Z72" s="233"/>
    </row>
    <row r="73" spans="6:30" s="254" customFormat="1" ht="24" outlineLevel="2">
      <c r="F73" s="255">
        <v>1</v>
      </c>
      <c r="G73" s="256" t="s">
        <v>162</v>
      </c>
      <c r="H73" s="257" t="s">
        <v>1629</v>
      </c>
      <c r="I73" s="257"/>
      <c r="J73" s="258" t="s">
        <v>1740</v>
      </c>
      <c r="K73" s="256" t="s">
        <v>49</v>
      </c>
      <c r="L73" s="387">
        <v>15</v>
      </c>
      <c r="M73" s="388">
        <v>0</v>
      </c>
      <c r="N73" s="387">
        <f>L73*(1+M73/100)</f>
        <v>15</v>
      </c>
      <c r="O73" s="388"/>
      <c r="P73" s="389">
        <f>N73*O73</f>
        <v>0</v>
      </c>
      <c r="Q73" s="260">
        <v>3.0000000000000001E-5</v>
      </c>
      <c r="R73" s="261"/>
      <c r="S73" s="260"/>
      <c r="T73" s="261">
        <f>N73*S73</f>
        <v>0</v>
      </c>
      <c r="U73" s="259">
        <v>21</v>
      </c>
      <c r="V73" s="259">
        <f>P73*(U73/100)</f>
        <v>0</v>
      </c>
      <c r="W73" s="259">
        <f>P73+V73</f>
        <v>0</v>
      </c>
      <c r="X73" s="258"/>
      <c r="Y73" s="257" t="s">
        <v>1724</v>
      </c>
      <c r="Z73" s="257"/>
      <c r="AB73" s="390"/>
      <c r="AC73" s="390"/>
    </row>
    <row r="74" spans="6:30" s="254" customFormat="1" ht="12" outlineLevel="2">
      <c r="F74" s="255"/>
      <c r="G74" s="256"/>
      <c r="H74" s="257"/>
      <c r="I74" s="257"/>
      <c r="J74" s="398">
        <v>15</v>
      </c>
      <c r="K74" s="256"/>
      <c r="L74" s="387"/>
      <c r="M74" s="388"/>
      <c r="N74" s="387"/>
      <c r="O74" s="388"/>
      <c r="P74" s="389"/>
      <c r="Q74" s="260"/>
      <c r="R74" s="261"/>
      <c r="S74" s="260"/>
      <c r="T74" s="261"/>
      <c r="U74" s="259"/>
      <c r="V74" s="259"/>
      <c r="W74" s="259"/>
      <c r="X74" s="258"/>
      <c r="Y74" s="257" t="s">
        <v>1724</v>
      </c>
      <c r="Z74" s="257"/>
    </row>
    <row r="75" spans="6:30" s="254" customFormat="1" ht="24" outlineLevel="2">
      <c r="F75" s="255">
        <v>2</v>
      </c>
      <c r="G75" s="256" t="s">
        <v>162</v>
      </c>
      <c r="H75" s="257" t="s">
        <v>1629</v>
      </c>
      <c r="I75" s="257"/>
      <c r="J75" s="258" t="s">
        <v>1630</v>
      </c>
      <c r="K75" s="256" t="s">
        <v>49</v>
      </c>
      <c r="L75" s="387">
        <v>8</v>
      </c>
      <c r="M75" s="388">
        <v>0</v>
      </c>
      <c r="N75" s="387">
        <f>L75*(1+M75/100)</f>
        <v>8</v>
      </c>
      <c r="O75" s="388"/>
      <c r="P75" s="389">
        <f>N75*O75</f>
        <v>0</v>
      </c>
      <c r="Q75" s="260">
        <v>3.0000000000000001E-5</v>
      </c>
      <c r="R75" s="261"/>
      <c r="S75" s="260"/>
      <c r="T75" s="261">
        <f>N75*S75</f>
        <v>0</v>
      </c>
      <c r="U75" s="259">
        <v>21</v>
      </c>
      <c r="V75" s="259">
        <f>P75*(U75/100)</f>
        <v>0</v>
      </c>
      <c r="W75" s="259">
        <f>P75+V75</f>
        <v>0</v>
      </c>
      <c r="X75" s="258"/>
      <c r="Y75" s="257" t="s">
        <v>1724</v>
      </c>
      <c r="Z75" s="257"/>
      <c r="AB75" s="390"/>
      <c r="AC75" s="390"/>
    </row>
    <row r="76" spans="6:30" s="254" customFormat="1" ht="12" outlineLevel="2">
      <c r="F76" s="255"/>
      <c r="G76" s="256"/>
      <c r="H76" s="257"/>
      <c r="I76" s="257"/>
      <c r="J76" s="398">
        <v>8</v>
      </c>
      <c r="K76" s="256"/>
      <c r="L76" s="387"/>
      <c r="M76" s="388"/>
      <c r="N76" s="387"/>
      <c r="O76" s="388"/>
      <c r="P76" s="389"/>
      <c r="Q76" s="260"/>
      <c r="R76" s="261"/>
      <c r="S76" s="260"/>
      <c r="T76" s="261"/>
      <c r="U76" s="259"/>
      <c r="V76" s="259"/>
      <c r="W76" s="259"/>
      <c r="X76" s="258"/>
      <c r="Y76" s="257" t="s">
        <v>1724</v>
      </c>
      <c r="Z76" s="257"/>
    </row>
    <row r="77" spans="6:30" s="254" customFormat="1" ht="24" outlineLevel="2">
      <c r="F77" s="255">
        <v>3</v>
      </c>
      <c r="G77" s="256" t="s">
        <v>162</v>
      </c>
      <c r="H77" s="257" t="s">
        <v>1631</v>
      </c>
      <c r="I77" s="257"/>
      <c r="J77" s="258" t="s">
        <v>1632</v>
      </c>
      <c r="K77" s="256" t="s">
        <v>49</v>
      </c>
      <c r="L77" s="387">
        <v>58</v>
      </c>
      <c r="M77" s="388">
        <v>0</v>
      </c>
      <c r="N77" s="387">
        <f>L77*(1+M77/100)</f>
        <v>58</v>
      </c>
      <c r="O77" s="388"/>
      <c r="P77" s="389">
        <f>N77*O77</f>
        <v>0</v>
      </c>
      <c r="Q77" s="260"/>
      <c r="R77" s="261"/>
      <c r="S77" s="260"/>
      <c r="T77" s="261"/>
      <c r="U77" s="259">
        <v>21</v>
      </c>
      <c r="V77" s="259">
        <f>P77*(U77/100)</f>
        <v>0</v>
      </c>
      <c r="W77" s="259">
        <f>P77+V77</f>
        <v>0</v>
      </c>
      <c r="X77" s="258"/>
      <c r="Y77" s="257" t="s">
        <v>1724</v>
      </c>
      <c r="Z77" s="257"/>
      <c r="AB77" s="390"/>
      <c r="AC77" s="390"/>
    </row>
    <row r="78" spans="6:30" s="254" customFormat="1" ht="12" outlineLevel="2">
      <c r="F78" s="255"/>
      <c r="G78" s="256"/>
      <c r="H78" s="257"/>
      <c r="I78" s="257"/>
      <c r="J78" s="398" t="s">
        <v>1741</v>
      </c>
      <c r="K78" s="256"/>
      <c r="L78" s="387"/>
      <c r="M78" s="388"/>
      <c r="N78" s="387"/>
      <c r="O78" s="388"/>
      <c r="P78" s="389"/>
      <c r="Q78" s="260"/>
      <c r="R78" s="261"/>
      <c r="S78" s="260"/>
      <c r="T78" s="261"/>
      <c r="U78" s="259"/>
      <c r="V78" s="259"/>
      <c r="W78" s="259"/>
      <c r="X78" s="258"/>
      <c r="Y78" s="257" t="s">
        <v>1724</v>
      </c>
      <c r="Z78" s="257"/>
    </row>
    <row r="79" spans="6:30" s="254" customFormat="1" ht="12" outlineLevel="2">
      <c r="F79" s="255">
        <v>4</v>
      </c>
      <c r="G79" s="256" t="s">
        <v>162</v>
      </c>
      <c r="H79" s="257" t="s">
        <v>1634</v>
      </c>
      <c r="I79" s="257"/>
      <c r="J79" s="258" t="s">
        <v>1635</v>
      </c>
      <c r="K79" s="256" t="s">
        <v>49</v>
      </c>
      <c r="L79" s="387">
        <v>129</v>
      </c>
      <c r="M79" s="388">
        <v>0</v>
      </c>
      <c r="N79" s="387">
        <f>L79*(1+M79/100)</f>
        <v>129</v>
      </c>
      <c r="O79" s="388"/>
      <c r="P79" s="389">
        <f>N79*O79</f>
        <v>0</v>
      </c>
      <c r="Q79" s="260"/>
      <c r="R79" s="261"/>
      <c r="S79" s="260"/>
      <c r="T79" s="261"/>
      <c r="U79" s="259">
        <v>21</v>
      </c>
      <c r="V79" s="259">
        <f>P79*(U79/100)</f>
        <v>0</v>
      </c>
      <c r="W79" s="259">
        <f>P79+V79</f>
        <v>0</v>
      </c>
      <c r="X79" s="258"/>
      <c r="Y79" s="257" t="s">
        <v>1724</v>
      </c>
      <c r="Z79" s="257"/>
      <c r="AB79" s="390"/>
      <c r="AC79" s="390"/>
    </row>
    <row r="80" spans="6:30" s="254" customFormat="1" ht="12" outlineLevel="2">
      <c r="F80" s="255"/>
      <c r="G80" s="256"/>
      <c r="H80" s="257"/>
      <c r="I80" s="257"/>
      <c r="J80" s="398" t="s">
        <v>1742</v>
      </c>
      <c r="K80" s="256"/>
      <c r="L80" s="387"/>
      <c r="M80" s="388"/>
      <c r="N80" s="387"/>
      <c r="O80" s="388"/>
      <c r="P80" s="389"/>
      <c r="Q80" s="260"/>
      <c r="R80" s="261"/>
      <c r="S80" s="260"/>
      <c r="T80" s="261"/>
      <c r="U80" s="259"/>
      <c r="V80" s="259"/>
      <c r="W80" s="259"/>
      <c r="X80" s="258"/>
      <c r="Y80" s="257" t="s">
        <v>1724</v>
      </c>
      <c r="Z80" s="257"/>
    </row>
    <row r="81" spans="6:29" s="254" customFormat="1" ht="12" outlineLevel="2">
      <c r="F81" s="255">
        <v>5</v>
      </c>
      <c r="G81" s="256" t="s">
        <v>162</v>
      </c>
      <c r="H81" s="257" t="s">
        <v>1637</v>
      </c>
      <c r="I81" s="257"/>
      <c r="J81" s="386" t="s">
        <v>1638</v>
      </c>
      <c r="K81" s="256" t="s">
        <v>49</v>
      </c>
      <c r="L81" s="387">
        <v>231</v>
      </c>
      <c r="M81" s="388">
        <v>0</v>
      </c>
      <c r="N81" s="387">
        <f>L81*(1+M81/100)</f>
        <v>231</v>
      </c>
      <c r="O81" s="388"/>
      <c r="P81" s="389">
        <f>N81*O81</f>
        <v>0</v>
      </c>
      <c r="Q81" s="260"/>
      <c r="R81" s="261"/>
      <c r="S81" s="260"/>
      <c r="T81" s="261"/>
      <c r="U81" s="259">
        <v>21</v>
      </c>
      <c r="V81" s="259">
        <f>P81*(U81/100)</f>
        <v>0</v>
      </c>
      <c r="W81" s="259">
        <f>P81+V81</f>
        <v>0</v>
      </c>
      <c r="X81" s="258"/>
      <c r="Y81" s="257" t="s">
        <v>1724</v>
      </c>
      <c r="Z81" s="257"/>
      <c r="AB81" s="390"/>
      <c r="AC81" s="390"/>
    </row>
    <row r="82" spans="6:29" s="254" customFormat="1" ht="33.75" outlineLevel="2">
      <c r="F82" s="255"/>
      <c r="G82" s="256"/>
      <c r="H82" s="257"/>
      <c r="I82" s="257"/>
      <c r="J82" s="398" t="s">
        <v>1743</v>
      </c>
      <c r="K82" s="256"/>
      <c r="L82" s="387"/>
      <c r="M82" s="388"/>
      <c r="N82" s="387"/>
      <c r="O82" s="388"/>
      <c r="P82" s="389"/>
      <c r="Q82" s="260"/>
      <c r="R82" s="261"/>
      <c r="S82" s="260"/>
      <c r="T82" s="261"/>
      <c r="U82" s="259"/>
      <c r="V82" s="259"/>
      <c r="W82" s="259"/>
      <c r="X82" s="258"/>
      <c r="Y82" s="257" t="s">
        <v>1724</v>
      </c>
      <c r="Z82" s="257"/>
    </row>
    <row r="83" spans="6:29" s="254" customFormat="1" ht="12" outlineLevel="2">
      <c r="F83" s="255">
        <v>6</v>
      </c>
      <c r="G83" s="256" t="s">
        <v>172</v>
      </c>
      <c r="H83" s="257" t="s">
        <v>1640</v>
      </c>
      <c r="I83" s="257"/>
      <c r="J83" s="258" t="s">
        <v>1641</v>
      </c>
      <c r="K83" s="256" t="s">
        <v>49</v>
      </c>
      <c r="L83" s="387">
        <v>441</v>
      </c>
      <c r="M83" s="388"/>
      <c r="N83" s="387">
        <f>L83*(1+M83/100)</f>
        <v>441</v>
      </c>
      <c r="O83" s="388"/>
      <c r="P83" s="389">
        <f>N83*O83</f>
        <v>0</v>
      </c>
      <c r="Q83" s="260"/>
      <c r="R83" s="261"/>
      <c r="S83" s="260"/>
      <c r="T83" s="261"/>
      <c r="U83" s="259">
        <v>21</v>
      </c>
      <c r="V83" s="259">
        <f>P83*(U83/100)</f>
        <v>0</v>
      </c>
      <c r="W83" s="259">
        <f>P83+V83</f>
        <v>0</v>
      </c>
      <c r="X83" s="258"/>
      <c r="Y83" s="257" t="s">
        <v>1724</v>
      </c>
      <c r="Z83" s="257"/>
      <c r="AB83" s="390"/>
      <c r="AC83" s="390"/>
    </row>
    <row r="84" spans="6:29" s="272" customFormat="1" ht="12.75" customHeight="1" outlineLevel="2">
      <c r="F84" s="273"/>
      <c r="G84" s="274"/>
      <c r="H84" s="274"/>
      <c r="I84" s="274"/>
      <c r="J84" s="275"/>
      <c r="K84" s="274"/>
      <c r="L84" s="392"/>
      <c r="M84" s="393"/>
      <c r="N84" s="392"/>
      <c r="O84" s="393"/>
      <c r="P84" s="394"/>
      <c r="Q84" s="279"/>
      <c r="R84" s="277"/>
      <c r="S84" s="277"/>
      <c r="T84" s="277"/>
      <c r="U84" s="280" t="s">
        <v>155</v>
      </c>
      <c r="V84" s="277"/>
      <c r="W84" s="277"/>
      <c r="X84" s="277"/>
      <c r="Y84" s="274"/>
      <c r="Z84" s="274"/>
    </row>
    <row r="85" spans="6:29" s="246" customFormat="1" ht="16.5" customHeight="1" outlineLevel="1">
      <c r="F85" s="247"/>
      <c r="G85" s="232"/>
      <c r="H85" s="248"/>
      <c r="I85" s="248"/>
      <c r="J85" s="248" t="s">
        <v>601</v>
      </c>
      <c r="K85" s="232"/>
      <c r="L85" s="395"/>
      <c r="M85" s="396"/>
      <c r="N85" s="395"/>
      <c r="O85" s="396"/>
      <c r="P85" s="397">
        <f>SUBTOTAL(9,P86:P93)</f>
        <v>0</v>
      </c>
      <c r="Q85" s="251"/>
      <c r="R85" s="218"/>
      <c r="S85" s="250"/>
      <c r="T85" s="218">
        <f>SUBTOTAL(9,T86:T93)</f>
        <v>0</v>
      </c>
      <c r="U85" s="252" t="s">
        <v>155</v>
      </c>
      <c r="V85" s="217">
        <f>SUBTOTAL(9,V86:V93)</f>
        <v>0</v>
      </c>
      <c r="W85" s="217">
        <f>SUBTOTAL(9,W86:W93)</f>
        <v>0</v>
      </c>
      <c r="X85" s="253"/>
      <c r="Y85" s="233"/>
      <c r="Z85" s="233"/>
    </row>
    <row r="86" spans="6:29" s="254" customFormat="1" ht="12" outlineLevel="2">
      <c r="F86" s="255">
        <v>1</v>
      </c>
      <c r="G86" s="256" t="s">
        <v>162</v>
      </c>
      <c r="H86" s="257" t="s">
        <v>1642</v>
      </c>
      <c r="I86" s="257"/>
      <c r="J86" s="258" t="s">
        <v>1643</v>
      </c>
      <c r="K86" s="256" t="s">
        <v>90</v>
      </c>
      <c r="L86" s="387">
        <v>1</v>
      </c>
      <c r="M86" s="388">
        <v>0</v>
      </c>
      <c r="N86" s="387">
        <f t="shared" ref="N86:N92" si="11">L86*(1+M86/100)</f>
        <v>1</v>
      </c>
      <c r="O86" s="388"/>
      <c r="P86" s="389">
        <f t="shared" ref="P86:P92" si="12">N86*O86</f>
        <v>0</v>
      </c>
      <c r="Q86" s="260"/>
      <c r="R86" s="261"/>
      <c r="S86" s="260"/>
      <c r="T86" s="261">
        <f t="shared" ref="T86:T92" si="13">N86*S86</f>
        <v>0</v>
      </c>
      <c r="U86" s="259">
        <v>21</v>
      </c>
      <c r="V86" s="259">
        <f t="shared" ref="V86:V92" si="14">P86*(U86/100)</f>
        <v>0</v>
      </c>
      <c r="W86" s="259">
        <f t="shared" ref="W86:W92" si="15">P86+V86</f>
        <v>0</v>
      </c>
      <c r="X86" s="258"/>
      <c r="Y86" s="257" t="s">
        <v>1724</v>
      </c>
      <c r="Z86" s="257" t="s">
        <v>604</v>
      </c>
      <c r="AB86" s="390"/>
      <c r="AC86" s="390"/>
    </row>
    <row r="87" spans="6:29" s="254" customFormat="1" ht="12" outlineLevel="2">
      <c r="F87" s="255">
        <v>2</v>
      </c>
      <c r="G87" s="256" t="s">
        <v>162</v>
      </c>
      <c r="H87" s="257" t="s">
        <v>1644</v>
      </c>
      <c r="I87" s="257"/>
      <c r="J87" s="258" t="s">
        <v>1645</v>
      </c>
      <c r="K87" s="256" t="s">
        <v>46</v>
      </c>
      <c r="L87" s="387">
        <v>1</v>
      </c>
      <c r="M87" s="388">
        <v>0</v>
      </c>
      <c r="N87" s="387">
        <f t="shared" si="11"/>
        <v>1</v>
      </c>
      <c r="O87" s="388"/>
      <c r="P87" s="389">
        <f t="shared" si="12"/>
        <v>0</v>
      </c>
      <c r="Q87" s="260"/>
      <c r="R87" s="261"/>
      <c r="S87" s="260"/>
      <c r="T87" s="261">
        <f t="shared" si="13"/>
        <v>0</v>
      </c>
      <c r="U87" s="259">
        <v>21</v>
      </c>
      <c r="V87" s="259">
        <f t="shared" si="14"/>
        <v>0</v>
      </c>
      <c r="W87" s="259">
        <f t="shared" si="15"/>
        <v>0</v>
      </c>
      <c r="X87" s="258"/>
      <c r="Y87" s="257" t="s">
        <v>1724</v>
      </c>
      <c r="Z87" s="257" t="s">
        <v>604</v>
      </c>
      <c r="AB87" s="390"/>
      <c r="AC87" s="390"/>
    </row>
    <row r="88" spans="6:29" s="254" customFormat="1" ht="12" outlineLevel="2">
      <c r="F88" s="255">
        <v>3</v>
      </c>
      <c r="G88" s="256" t="s">
        <v>162</v>
      </c>
      <c r="H88" s="257" t="s">
        <v>1646</v>
      </c>
      <c r="I88" s="257"/>
      <c r="J88" s="258" t="s">
        <v>1647</v>
      </c>
      <c r="K88" s="256" t="s">
        <v>90</v>
      </c>
      <c r="L88" s="387">
        <v>1</v>
      </c>
      <c r="M88" s="388">
        <v>0</v>
      </c>
      <c r="N88" s="387">
        <f t="shared" si="11"/>
        <v>1</v>
      </c>
      <c r="O88" s="388"/>
      <c r="P88" s="389">
        <f t="shared" si="12"/>
        <v>0</v>
      </c>
      <c r="Q88" s="260"/>
      <c r="R88" s="261"/>
      <c r="S88" s="260"/>
      <c r="T88" s="261">
        <f t="shared" si="13"/>
        <v>0</v>
      </c>
      <c r="U88" s="259">
        <v>21</v>
      </c>
      <c r="V88" s="259">
        <f t="shared" si="14"/>
        <v>0</v>
      </c>
      <c r="W88" s="259">
        <f t="shared" si="15"/>
        <v>0</v>
      </c>
      <c r="X88" s="258"/>
      <c r="Y88" s="257" t="s">
        <v>1724</v>
      </c>
      <c r="Z88" s="257" t="s">
        <v>604</v>
      </c>
      <c r="AB88" s="390"/>
      <c r="AC88" s="390"/>
    </row>
    <row r="89" spans="6:29" s="254" customFormat="1" ht="12" outlineLevel="2">
      <c r="F89" s="255">
        <v>4</v>
      </c>
      <c r="G89" s="256" t="s">
        <v>162</v>
      </c>
      <c r="H89" s="257" t="s">
        <v>1648</v>
      </c>
      <c r="I89" s="257"/>
      <c r="J89" s="258" t="s">
        <v>1649</v>
      </c>
      <c r="K89" s="256" t="s">
        <v>55</v>
      </c>
      <c r="L89" s="387">
        <v>53</v>
      </c>
      <c r="M89" s="388">
        <v>0</v>
      </c>
      <c r="N89" s="387">
        <f t="shared" si="11"/>
        <v>53</v>
      </c>
      <c r="O89" s="388"/>
      <c r="P89" s="389">
        <f t="shared" si="12"/>
        <v>0</v>
      </c>
      <c r="Q89" s="260"/>
      <c r="R89" s="261"/>
      <c r="S89" s="260"/>
      <c r="T89" s="261">
        <f t="shared" si="13"/>
        <v>0</v>
      </c>
      <c r="U89" s="259">
        <v>21</v>
      </c>
      <c r="V89" s="259">
        <f t="shared" si="14"/>
        <v>0</v>
      </c>
      <c r="W89" s="259">
        <f t="shared" si="15"/>
        <v>0</v>
      </c>
      <c r="X89" s="258"/>
      <c r="Y89" s="257" t="s">
        <v>1724</v>
      </c>
      <c r="Z89" s="257" t="s">
        <v>604</v>
      </c>
      <c r="AB89" s="390"/>
      <c r="AC89" s="390"/>
    </row>
    <row r="90" spans="6:29" s="254" customFormat="1" ht="12" outlineLevel="2">
      <c r="F90" s="255">
        <v>5</v>
      </c>
      <c r="G90" s="256" t="s">
        <v>162</v>
      </c>
      <c r="H90" s="257" t="s">
        <v>1650</v>
      </c>
      <c r="I90" s="257"/>
      <c r="J90" s="258" t="s">
        <v>1651</v>
      </c>
      <c r="K90" s="256" t="s">
        <v>46</v>
      </c>
      <c r="L90" s="387">
        <v>1</v>
      </c>
      <c r="M90" s="388">
        <v>0</v>
      </c>
      <c r="N90" s="387">
        <f t="shared" si="11"/>
        <v>1</v>
      </c>
      <c r="O90" s="388"/>
      <c r="P90" s="389">
        <f t="shared" si="12"/>
        <v>0</v>
      </c>
      <c r="Q90" s="260"/>
      <c r="R90" s="261"/>
      <c r="S90" s="260"/>
      <c r="T90" s="261">
        <f t="shared" si="13"/>
        <v>0</v>
      </c>
      <c r="U90" s="259">
        <v>21</v>
      </c>
      <c r="V90" s="259">
        <f t="shared" si="14"/>
        <v>0</v>
      </c>
      <c r="W90" s="259">
        <f t="shared" si="15"/>
        <v>0</v>
      </c>
      <c r="X90" s="258"/>
      <c r="Y90" s="257" t="s">
        <v>1724</v>
      </c>
      <c r="Z90" s="257" t="s">
        <v>604</v>
      </c>
      <c r="AB90" s="390"/>
      <c r="AC90" s="390"/>
    </row>
    <row r="91" spans="6:29" s="254" customFormat="1" ht="12" outlineLevel="2">
      <c r="F91" s="255">
        <v>6</v>
      </c>
      <c r="G91" s="256" t="s">
        <v>162</v>
      </c>
      <c r="H91" s="257" t="s">
        <v>1652</v>
      </c>
      <c r="I91" s="257"/>
      <c r="J91" s="258" t="s">
        <v>1653</v>
      </c>
      <c r="K91" s="256" t="s">
        <v>46</v>
      </c>
      <c r="L91" s="387">
        <v>1</v>
      </c>
      <c r="M91" s="388">
        <v>0</v>
      </c>
      <c r="N91" s="387">
        <f t="shared" si="11"/>
        <v>1</v>
      </c>
      <c r="O91" s="388"/>
      <c r="P91" s="389">
        <f t="shared" si="12"/>
        <v>0</v>
      </c>
      <c r="Q91" s="260"/>
      <c r="R91" s="261"/>
      <c r="S91" s="260"/>
      <c r="T91" s="261">
        <f t="shared" si="13"/>
        <v>0</v>
      </c>
      <c r="U91" s="259">
        <v>21</v>
      </c>
      <c r="V91" s="259">
        <f t="shared" si="14"/>
        <v>0</v>
      </c>
      <c r="W91" s="259">
        <f t="shared" si="15"/>
        <v>0</v>
      </c>
      <c r="X91" s="258"/>
      <c r="Y91" s="257" t="s">
        <v>1724</v>
      </c>
      <c r="Z91" s="257" t="s">
        <v>604</v>
      </c>
      <c r="AB91" s="390"/>
      <c r="AC91" s="390"/>
    </row>
    <row r="92" spans="6:29" s="254" customFormat="1" ht="12" outlineLevel="2">
      <c r="F92" s="255">
        <v>7</v>
      </c>
      <c r="G92" s="256" t="s">
        <v>162</v>
      </c>
      <c r="H92" s="257" t="s">
        <v>1654</v>
      </c>
      <c r="I92" s="257"/>
      <c r="J92" s="258" t="s">
        <v>1655</v>
      </c>
      <c r="K92" s="256" t="s">
        <v>46</v>
      </c>
      <c r="L92" s="387">
        <v>1</v>
      </c>
      <c r="M92" s="388">
        <v>0</v>
      </c>
      <c r="N92" s="387">
        <f t="shared" si="11"/>
        <v>1</v>
      </c>
      <c r="O92" s="388"/>
      <c r="P92" s="389">
        <f t="shared" si="12"/>
        <v>0</v>
      </c>
      <c r="Q92" s="260"/>
      <c r="R92" s="261"/>
      <c r="S92" s="260"/>
      <c r="T92" s="261">
        <f t="shared" si="13"/>
        <v>0</v>
      </c>
      <c r="U92" s="259">
        <v>21</v>
      </c>
      <c r="V92" s="259">
        <f t="shared" si="14"/>
        <v>0</v>
      </c>
      <c r="W92" s="259">
        <f t="shared" si="15"/>
        <v>0</v>
      </c>
      <c r="X92" s="258"/>
      <c r="Y92" s="257" t="s">
        <v>1724</v>
      </c>
      <c r="Z92" s="257" t="s">
        <v>604</v>
      </c>
      <c r="AB92" s="390"/>
      <c r="AC92" s="390"/>
    </row>
    <row r="93" spans="6:29" s="272" customFormat="1" ht="12.75" customHeight="1" outlineLevel="2">
      <c r="F93" s="273"/>
      <c r="G93" s="274"/>
      <c r="H93" s="274"/>
      <c r="I93" s="274"/>
      <c r="J93" s="275"/>
      <c r="K93" s="274"/>
      <c r="L93" s="276"/>
      <c r="M93" s="277"/>
      <c r="N93" s="276"/>
      <c r="O93" s="277"/>
      <c r="P93" s="278"/>
      <c r="Q93" s="279"/>
      <c r="R93" s="277"/>
      <c r="S93" s="277"/>
      <c r="T93" s="277"/>
      <c r="U93" s="280" t="s">
        <v>155</v>
      </c>
      <c r="V93" s="277"/>
      <c r="W93" s="277"/>
      <c r="X93" s="277"/>
      <c r="Y93" s="274"/>
      <c r="Z93" s="274"/>
    </row>
    <row r="94" spans="6:29" s="272" customFormat="1" ht="12.75" customHeight="1" outlineLevel="1">
      <c r="F94" s="273"/>
      <c r="G94" s="274"/>
      <c r="H94" s="274"/>
      <c r="I94" s="274"/>
      <c r="J94" s="275"/>
      <c r="K94" s="274"/>
      <c r="L94" s="276"/>
      <c r="M94" s="277"/>
      <c r="N94" s="276"/>
      <c r="O94" s="277"/>
      <c r="P94" s="278"/>
      <c r="Q94" s="279"/>
      <c r="R94" s="277"/>
      <c r="S94" s="277"/>
      <c r="T94" s="277"/>
      <c r="U94" s="280" t="s">
        <v>155</v>
      </c>
      <c r="V94" s="277"/>
      <c r="W94" s="277"/>
      <c r="X94" s="277"/>
      <c r="Y94" s="274"/>
      <c r="Z94" s="274"/>
    </row>
    <row r="95" spans="6:29" s="272" customFormat="1" ht="12.75" customHeight="1">
      <c r="F95" s="273"/>
      <c r="G95" s="274"/>
      <c r="H95" s="274"/>
      <c r="I95" s="274"/>
      <c r="J95" s="275"/>
      <c r="K95" s="274"/>
      <c r="L95" s="276"/>
      <c r="M95" s="277"/>
      <c r="N95" s="276"/>
      <c r="O95" s="277"/>
      <c r="P95" s="278"/>
      <c r="Q95" s="279"/>
      <c r="R95" s="277"/>
      <c r="S95" s="277"/>
      <c r="T95" s="277"/>
      <c r="U95" s="280" t="s">
        <v>155</v>
      </c>
      <c r="V95" s="277"/>
      <c r="W95" s="277"/>
      <c r="X95" s="277"/>
      <c r="Y95" s="274"/>
      <c r="Z95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3" fitToHeight="7" orientation="portrait" useFirstPageNumber="1" r:id="rId1"/>
  <headerFooter>
    <oddFooter>&amp;C&amp;P</oddFooter>
    <firstFooter>&amp;C&amp;P</first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1745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1479</v>
      </c>
      <c r="B4" s="593"/>
      <c r="C4" s="609" t="s">
        <v>1480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'Rekapitulace IO 03 MaR'!B21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0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4"/>
      <c r="D23" s="63" t="s">
        <v>24</v>
      </c>
      <c r="E23" s="64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A3:B3"/>
    <mergeCell ref="C3:E3"/>
    <mergeCell ref="A4:B4"/>
    <mergeCell ref="C4:E4"/>
    <mergeCell ref="C2:E2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24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ColWidth="9.140625"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16384" width="9.140625" style="206"/>
  </cols>
  <sheetData>
    <row r="1" spans="1:6" ht="15.75">
      <c r="A1" s="71" t="s">
        <v>134</v>
      </c>
      <c r="B1" s="72"/>
    </row>
    <row r="2" spans="1:6" ht="33.75" customHeight="1">
      <c r="A2" s="638" t="s">
        <v>125</v>
      </c>
      <c r="B2" s="638"/>
    </row>
    <row r="3" spans="1:6" ht="15">
      <c r="A3" s="71" t="s">
        <v>631</v>
      </c>
      <c r="B3" s="172"/>
    </row>
    <row r="4" spans="1:6" ht="15">
      <c r="A4" s="448" t="s">
        <v>1765</v>
      </c>
      <c r="B4" s="448"/>
    </row>
    <row r="5" spans="1:6" ht="15.75" customHeight="1">
      <c r="A5" s="71" t="s">
        <v>632</v>
      </c>
      <c r="B5" s="172"/>
      <c r="C5" s="203"/>
      <c r="D5" s="204"/>
      <c r="E5" s="202"/>
      <c r="F5" s="205"/>
    </row>
    <row r="6" spans="1:6" ht="14.25" customHeight="1">
      <c r="A6" s="448" t="s">
        <v>1480</v>
      </c>
      <c r="B6" s="448"/>
      <c r="C6" s="203"/>
      <c r="D6" s="204"/>
      <c r="E6" s="202"/>
      <c r="F6" s="205"/>
    </row>
    <row r="7" spans="1:6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6">
      <c r="A8" s="209"/>
      <c r="B8" s="210"/>
      <c r="C8" s="210"/>
      <c r="D8" s="210"/>
      <c r="E8" s="210"/>
      <c r="F8" s="208"/>
    </row>
    <row r="9" spans="1:6" s="211" customFormat="1" ht="15.75" customHeight="1">
      <c r="A9" s="212" t="str">
        <f>IF('Položky IO 03 MaR'!$J$9=0,"",'Položky IO 03 MaR'!$J$9)</f>
        <v>IO_03 - Komunikační kabel MaR</v>
      </c>
      <c r="B9" s="213" t="str">
        <f>IF('Položky IO 03 MaR'!$P$9=0,"",'Položky IO 03 MaR'!$P$9)</f>
        <v/>
      </c>
      <c r="C9" s="214" t="str">
        <f>IF('Položky IO 03 MaR'!$R$9=0,"",'Položky IO 03 MaR'!$R$9)</f>
        <v/>
      </c>
      <c r="D9" s="213" t="str">
        <f>IF('Položky IO 03 MaR'!$V$9=0,"",'Položky IO 03 MaR'!$V$9)</f>
        <v/>
      </c>
      <c r="E9" s="213" t="str">
        <f>IF('Položky IO 03 MaR'!$W$9=0,"",'Položky IO 03 MaR'!$W$9)</f>
        <v/>
      </c>
    </row>
    <row r="10" spans="1:6" s="215" customFormat="1" ht="15" customHeight="1" outlineLevel="1">
      <c r="A10" s="449" t="str">
        <f>IF('Položky IO 03 MaR'!$J$11=0,"",'Položky IO 03 MaR'!$J$11)</f>
        <v>Zemní práce</v>
      </c>
      <c r="B10" s="217" t="str">
        <f>IF('Položky IO 03 MaR'!$P$11=0,"",'Položky IO 03 MaR'!$P$11)</f>
        <v/>
      </c>
      <c r="C10" s="218" t="str">
        <f>IF('Položky IO 03 MaR'!$R$52=0,"",'Položky IO 03 MaR'!$R$52)</f>
        <v/>
      </c>
      <c r="D10" s="217" t="str">
        <f>IF('Položky IO 03 MaR'!$V$11=0,"",'Položky IO 03 MaR'!$V$11)</f>
        <v/>
      </c>
      <c r="E10" s="217" t="str">
        <f>IF('Položky IO 03 MaR'!$W$11=0,"",'Položky IO 03 MaR'!$W$11)</f>
        <v/>
      </c>
    </row>
    <row r="11" spans="1:6" s="215" customFormat="1" ht="15" customHeight="1" outlineLevel="1">
      <c r="A11" s="450" t="str">
        <f>IF('Položky IO 03 MaR'!$J$37=0,"",'Položky IO 03 MaR'!$J$37)</f>
        <v>Zemní práce - hloubené vykopávky</v>
      </c>
      <c r="B11" s="217" t="str">
        <f>IF('Položky IO 03 MaR'!$P$37=0,"",'Položky IO 03 MaR'!$P$37)</f>
        <v/>
      </c>
      <c r="C11" s="218"/>
      <c r="D11" s="217" t="str">
        <f>IF('Položky IO 03 MaR'!$V$37=0,"",'Položky IO 03 MaR'!$V$37)</f>
        <v/>
      </c>
      <c r="E11" s="217" t="str">
        <f>IF('Položky IO 03 MaR'!$W$37=0,"",'Položky IO 03 MaR'!$W$37)</f>
        <v/>
      </c>
    </row>
    <row r="12" spans="1:6" s="215" customFormat="1" ht="15" customHeight="1" outlineLevel="1">
      <c r="A12" s="450" t="str">
        <f>IF('Položky IO 03 MaR'!$J$41=0,"",'Položky IO 03 MaR'!$J$41)</f>
        <v>Zemní práce - povrchové úpravy terénu</v>
      </c>
      <c r="B12" s="217" t="str">
        <f>IF('Položky IO 03 MaR'!$P$41=0,"",'Položky IO 03 MaR'!$P$41)</f>
        <v/>
      </c>
      <c r="C12" s="218"/>
      <c r="D12" s="217" t="str">
        <f>IF('Položky IO 03 MaR'!$V$41=0,"",'Položky IO 03 MaR'!$V$41)</f>
        <v/>
      </c>
      <c r="E12" s="217" t="str">
        <f>IF('Položky IO 03 MaR'!$W$41=0,"",'Položky IO 03 MaR'!$W$41)</f>
        <v/>
      </c>
    </row>
    <row r="13" spans="1:6" s="215" customFormat="1" ht="15" customHeight="1" outlineLevel="1">
      <c r="A13" s="449" t="str">
        <f>IF('Položky IO 03 MaR'!$J$46=0,"",'Položky IO 03 MaR'!$J$46)</f>
        <v>Komunikace</v>
      </c>
      <c r="B13" s="217" t="str">
        <f>IF('Položky IO 03 MaR'!$P$46=0,"",'Položky IO 03 MaR'!$P$46)</f>
        <v/>
      </c>
      <c r="C13" s="218"/>
      <c r="D13" s="217" t="str">
        <f>IF('Položky IO 03 MaR'!$V$46=0,"",'Položky IO 03 MaR'!$V$46)</f>
        <v/>
      </c>
      <c r="E13" s="217" t="str">
        <f>IF('Položky IO 03 MaR'!$W$11=0,"",'Položky IO 03 MaR'!$W$11)</f>
        <v/>
      </c>
    </row>
    <row r="14" spans="1:6" s="215" customFormat="1" ht="15" customHeight="1" outlineLevel="1">
      <c r="A14" s="449" t="str">
        <f>IF('Položky IO 03 MaR'!$J$52=0,"",'Položky IO 03 MaR'!$J$52)</f>
        <v>Ostatní konstrukce a práce-bourání</v>
      </c>
      <c r="B14" s="217" t="str">
        <f>IF('Položky IO 03 MaR'!$P$52=0,"",'Položky IO 03 MaR'!$P$52)</f>
        <v/>
      </c>
      <c r="C14" s="218"/>
      <c r="D14" s="217" t="str">
        <f>IF('Položky IO 03 MaR'!$V$52=0,"",'Položky IO 03 MaR'!$V$52)</f>
        <v/>
      </c>
      <c r="E14" s="217" t="str">
        <f>IF('Položky IO 03 MaR'!$W$11=0,"",'Položky IO 03 MaR'!$W$11)</f>
        <v/>
      </c>
    </row>
    <row r="15" spans="1:6" s="215" customFormat="1" ht="15" customHeight="1" outlineLevel="1">
      <c r="A15" s="449" t="str">
        <f>IF('Položky IO 03 MaR'!$J$56=0,"",'Položky IO 03 MaR'!$J$56)</f>
        <v>Přesun sutě</v>
      </c>
      <c r="B15" s="217" t="str">
        <f>IF('Položky IO 03 MaR'!$P$56=0,"",'Položky IO 03 MaR'!$P$56)</f>
        <v/>
      </c>
      <c r="C15" s="218"/>
      <c r="D15" s="217" t="str">
        <f>IF('Položky IO 03 MaR'!$V$56=0,"",'Položky IO 03 MaR'!$V$56)</f>
        <v/>
      </c>
      <c r="E15" s="217" t="str">
        <f>IF('Položky IO 03 MaR'!$W$11=0,"",'Položky IO 03 MaR'!$W$11)</f>
        <v/>
      </c>
    </row>
    <row r="16" spans="1:6" s="215" customFormat="1" ht="15" customHeight="1" outlineLevel="1">
      <c r="A16" s="449" t="str">
        <f>IF('Položky IO 03 MaR'!$J$66=0,"",'Položky IO 03 MaR'!$J$66)</f>
        <v>Přesun hmot</v>
      </c>
      <c r="B16" s="217" t="str">
        <f>IF('Položky IO 03 MaR'!$P$66=0,"",'Položky IO 03 MaR'!$P$66)</f>
        <v/>
      </c>
      <c r="C16" s="218"/>
      <c r="D16" s="217" t="str">
        <f>IF('Položky IO 03 MaR'!$V$66=0,"",'Položky IO 03 MaR'!$V$66)</f>
        <v/>
      </c>
      <c r="E16" s="217" t="str">
        <f>IF('Položky IO 03 MaR'!$W$11=0,"",'Položky IO 03 MaR'!$W$11)</f>
        <v/>
      </c>
    </row>
    <row r="17" spans="1:5" s="215" customFormat="1" ht="15" customHeight="1" outlineLevel="1">
      <c r="A17" s="216" t="str">
        <f>IF('Položky IO 03 MaR'!$J$69=0,"",'Položky IO 03 MaR'!$J$69)</f>
        <v>Kabely</v>
      </c>
      <c r="B17" s="217" t="str">
        <f>IF('Položky IO 03 MaR'!$P$69=0,"",'Položky IO 03 MaR'!$P$69)</f>
        <v/>
      </c>
      <c r="C17" s="218"/>
      <c r="D17" s="217" t="str">
        <f>IF('Položky IO 03 MaR'!$V$69=0,"",'Položky IO 03 MaR'!$V$69)</f>
        <v/>
      </c>
      <c r="E17" s="217" t="str">
        <f>IF('Položky IO 03 MaR'!$W$69=0,"",'Položky IO 03 MaR'!$W$69)</f>
        <v/>
      </c>
    </row>
    <row r="18" spans="1:5" s="215" customFormat="1" ht="15" customHeight="1" outlineLevel="1">
      <c r="A18" s="216" t="str">
        <f>IF('Položky IO 03 MaR'!$J$74=0,"",'Položky IO 03 MaR'!$J$74)</f>
        <v>Nosný a montážní materiál</v>
      </c>
      <c r="B18" s="217" t="str">
        <f>IF('Položky IO 03 MaR'!$P$74=0,"",'Položky IO 03 MaR'!$P$74)</f>
        <v/>
      </c>
      <c r="C18" s="218" t="str">
        <f>IF('Položky IO 03 MaR'!$R$74=0,"",'Položky IO 03 MaR'!$R$74)</f>
        <v/>
      </c>
      <c r="D18" s="217" t="str">
        <f>IF('Položky IO 03 MaR'!$V$74=0,"",'Položky IO 03 MaR'!$V$74)</f>
        <v/>
      </c>
      <c r="E18" s="217" t="str">
        <f>IF('Položky IO 03 MaR'!$W$74=0,"",'Položky IO 03 MaR'!$W$74)</f>
        <v/>
      </c>
    </row>
    <row r="19" spans="1:5" s="215" customFormat="1" ht="15" customHeight="1" outlineLevel="1">
      <c r="A19" s="216" t="str">
        <f>IF('Položky IO 03 MaR'!$J$86=0,"",'Položky IO 03 MaR'!$J$86)</f>
        <v>V04: Inženýrská činnost</v>
      </c>
      <c r="B19" s="217" t="str">
        <f>IF('Položky IO 03 MaR'!$P$86=0,"",'Položky IO 03 MaR'!$P$86)</f>
        <v/>
      </c>
      <c r="C19" s="218" t="str">
        <f>IF('Položky IO 03 MaR'!$R$74=0,"",'Položky IO 03 MaR'!$R$74)</f>
        <v/>
      </c>
      <c r="D19" s="217" t="str">
        <f>IF('Položky IO 03 MaR'!$V$86=0,"",'Položky IO 03 MaR'!$V$86)</f>
        <v/>
      </c>
      <c r="E19" s="217" t="str">
        <f>IF('Položky IO 03 MaR'!$W$86=0,"",'Položky IO 03 MaR'!$W$86)</f>
        <v/>
      </c>
    </row>
    <row r="20" spans="1:5" ht="13.5" outlineLevel="1" thickBot="1">
      <c r="A20" s="216"/>
    </row>
    <row r="21" spans="1:5" s="220" customFormat="1" ht="15">
      <c r="A21" s="221" t="s">
        <v>1484</v>
      </c>
      <c r="B21" s="222">
        <f>SUBTOTAL(9,B9:B20)/2</f>
        <v>0</v>
      </c>
      <c r="C21" s="223"/>
      <c r="D21" s="224"/>
      <c r="E21" s="224"/>
    </row>
    <row r="22" spans="1:5" s="220" customFormat="1" ht="15">
      <c r="A22" s="95" t="s">
        <v>718</v>
      </c>
      <c r="B22" s="96">
        <f>B21*0.21</f>
        <v>0</v>
      </c>
    </row>
    <row r="23" spans="1:5" s="225" customFormat="1" ht="13.5" thickBot="1">
      <c r="A23" s="226"/>
      <c r="B23" s="227"/>
    </row>
    <row r="24" spans="1:5" s="220" customFormat="1" ht="15">
      <c r="A24" s="221" t="s">
        <v>140</v>
      </c>
      <c r="B24" s="222">
        <f>SUM(B21:B22)</f>
        <v>0</v>
      </c>
      <c r="C24" s="221" t="str">
        <f>'[14]Kryci list'!C7</f>
        <v>CZK</v>
      </c>
      <c r="D24" s="224"/>
      <c r="E24" s="224"/>
    </row>
  </sheetData>
  <dataConsolidate/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F168"/>
  <sheetViews>
    <sheetView topLeftCell="F89" zoomScaleNormal="100" zoomScaleSheetLayoutView="100" workbookViewId="0">
      <selection activeCell="AD107" sqref="AD107"/>
    </sheetView>
  </sheetViews>
  <sheetFormatPr defaultColWidth="9.140625" defaultRowHeight="12.75" outlineLevelRow="3"/>
  <cols>
    <col min="1" max="5" width="9.140625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3.7109375" style="283" customWidth="1"/>
    <col min="10" max="10" width="57.140625" style="284" customWidth="1"/>
    <col min="11" max="11" width="7.57031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7.5703125" style="288" hidden="1" customWidth="1"/>
    <col min="18" max="18" width="9.42578125" style="286" hidden="1" customWidth="1"/>
    <col min="19" max="19" width="7.28515625" style="286" hidden="1" customWidth="1"/>
    <col min="20" max="20" width="12.57031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4.28515625" style="206" hidden="1" customWidth="1"/>
    <col min="28" max="28" width="8.7109375" style="206" customWidth="1"/>
    <col min="29" max="31" width="9.140625" style="206"/>
    <col min="32" max="32" width="24.5703125" style="206" customWidth="1"/>
    <col min="33" max="16384" width="9.140625" style="206"/>
  </cols>
  <sheetData>
    <row r="1" spans="1:30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30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30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30" ht="15">
      <c r="F4" s="638" t="s">
        <v>1765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30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30" ht="21.6" customHeight="1">
      <c r="F6" s="638" t="s">
        <v>1480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  <c r="AC6" s="362"/>
    </row>
    <row r="7" spans="1:30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30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30" s="236" customFormat="1" ht="18.75" customHeight="1">
      <c r="F9" s="237"/>
      <c r="G9" s="238"/>
      <c r="H9" s="239"/>
      <c r="I9" s="239"/>
      <c r="J9" s="239" t="s">
        <v>1746</v>
      </c>
      <c r="K9" s="238"/>
      <c r="L9" s="240"/>
      <c r="M9" s="241"/>
      <c r="N9" s="240"/>
      <c r="O9" s="241"/>
      <c r="P9" s="451">
        <f>SUBTOTAL(9,P10:P94)</f>
        <v>0</v>
      </c>
      <c r="Q9" s="242"/>
      <c r="R9" s="214">
        <f>SUBTOTAL(9,R10:R118)</f>
        <v>0</v>
      </c>
      <c r="S9" s="241"/>
      <c r="T9" s="214">
        <f>SUBTOTAL(9,T10:T118)</f>
        <v>0</v>
      </c>
      <c r="U9" s="243" t="s">
        <v>155</v>
      </c>
      <c r="V9" s="213">
        <f>SUBTOTAL(9,V10:V94)</f>
        <v>0</v>
      </c>
      <c r="W9" s="213">
        <f>SUBTOTAL(9,W10:W94)</f>
        <v>0</v>
      </c>
      <c r="X9" s="244"/>
      <c r="Y9" s="245"/>
      <c r="Z9" s="245"/>
    </row>
    <row r="10" spans="1:30" s="246" customFormat="1" ht="16.5" customHeight="1" outlineLevel="1">
      <c r="F10" s="247"/>
      <c r="G10" s="452" t="s">
        <v>1110</v>
      </c>
      <c r="H10" s="452"/>
      <c r="I10" s="453" t="s">
        <v>29</v>
      </c>
      <c r="J10" s="248" t="s">
        <v>1111</v>
      </c>
      <c r="K10" s="232"/>
      <c r="L10" s="249"/>
      <c r="M10" s="250"/>
      <c r="N10" s="249"/>
      <c r="O10" s="250"/>
      <c r="P10" s="454">
        <f>SUBTOTAL(9,P11:P67)</f>
        <v>0</v>
      </c>
      <c r="Q10" s="251"/>
      <c r="R10" s="218">
        <f>SUBTOTAL(9,R12:R50)</f>
        <v>0</v>
      </c>
      <c r="S10" s="250"/>
      <c r="T10" s="218">
        <f>SUBTOTAL(9,T12:T50)</f>
        <v>0</v>
      </c>
      <c r="U10" s="252" t="s">
        <v>155</v>
      </c>
      <c r="V10" s="217">
        <f>SUBTOTAL(9,V11:V67)</f>
        <v>0</v>
      </c>
      <c r="W10" s="217">
        <f>SUBTOTAL(9,W11:W67)</f>
        <v>0</v>
      </c>
      <c r="X10" s="253"/>
      <c r="Y10" s="233"/>
      <c r="Z10" s="233"/>
    </row>
    <row r="11" spans="1:30" s="246" customFormat="1" ht="16.5" customHeight="1" outlineLevel="2">
      <c r="F11" s="247"/>
      <c r="G11" s="455" t="s">
        <v>1110</v>
      </c>
      <c r="H11" s="456"/>
      <c r="I11" s="457" t="s">
        <v>35</v>
      </c>
      <c r="J11" s="457" t="s">
        <v>56</v>
      </c>
      <c r="K11" s="232"/>
      <c r="L11" s="249"/>
      <c r="M11" s="250"/>
      <c r="N11" s="249"/>
      <c r="O11" s="250"/>
      <c r="P11" s="454">
        <f>SUBTOTAL(9,P12:P35)</f>
        <v>0</v>
      </c>
      <c r="Q11" s="251"/>
      <c r="R11" s="218"/>
      <c r="S11" s="250"/>
      <c r="T11" s="218"/>
      <c r="U11" s="458"/>
      <c r="V11" s="217">
        <f>SUBTOTAL(9,V12:V34)</f>
        <v>0</v>
      </c>
      <c r="W11" s="217">
        <f>SUBTOTAL(9,W12:W34)</f>
        <v>0</v>
      </c>
      <c r="X11" s="253"/>
      <c r="Y11" s="233"/>
      <c r="Z11" s="233"/>
    </row>
    <row r="12" spans="1:30" s="254" customFormat="1" ht="24" outlineLevel="3">
      <c r="A12" s="254" t="s">
        <v>157</v>
      </c>
      <c r="B12" s="254" t="s">
        <v>158</v>
      </c>
      <c r="C12" s="254" t="s">
        <v>159</v>
      </c>
      <c r="D12" s="254" t="s">
        <v>160</v>
      </c>
      <c r="E12" s="254" t="s">
        <v>161</v>
      </c>
      <c r="F12" s="459" t="s">
        <v>35</v>
      </c>
      <c r="G12" s="459" t="s">
        <v>1113</v>
      </c>
      <c r="H12" s="459" t="s">
        <v>1114</v>
      </c>
      <c r="I12" s="460" t="s">
        <v>1115</v>
      </c>
      <c r="J12" s="461" t="s">
        <v>1116</v>
      </c>
      <c r="K12" s="459" t="s">
        <v>49</v>
      </c>
      <c r="L12" s="462">
        <v>15</v>
      </c>
      <c r="M12" s="463"/>
      <c r="N12" s="464">
        <f t="shared" ref="N12:N18" si="0">L12*(1+M12/100)</f>
        <v>15</v>
      </c>
      <c r="O12" s="465"/>
      <c r="P12" s="465">
        <f t="shared" ref="P12:P18" si="1">N12*O12</f>
        <v>0</v>
      </c>
      <c r="Q12" s="466"/>
      <c r="R12" s="467"/>
      <c r="S12" s="466"/>
      <c r="T12" s="467">
        <f t="shared" ref="T12" si="2">N12*S12</f>
        <v>0</v>
      </c>
      <c r="U12" s="458">
        <v>21</v>
      </c>
      <c r="V12" s="458">
        <f t="shared" ref="V12" si="3">P12*(U12/100)</f>
        <v>0</v>
      </c>
      <c r="W12" s="458">
        <f t="shared" ref="W12" si="4">P12+V12</f>
        <v>0</v>
      </c>
      <c r="X12" s="406"/>
      <c r="Y12" s="405" t="s">
        <v>1490</v>
      </c>
      <c r="Z12" s="405"/>
      <c r="AA12" s="425"/>
      <c r="AB12" s="425"/>
      <c r="AC12" s="425"/>
      <c r="AD12" s="390"/>
    </row>
    <row r="13" spans="1:30" s="254" customFormat="1" ht="12" outlineLevel="3">
      <c r="F13" s="459"/>
      <c r="G13" s="459"/>
      <c r="H13" s="459"/>
      <c r="I13" s="460"/>
      <c r="J13" s="461">
        <v>15</v>
      </c>
      <c r="K13" s="459"/>
      <c r="L13" s="462"/>
      <c r="M13" s="463"/>
      <c r="N13" s="464"/>
      <c r="O13" s="465"/>
      <c r="P13" s="465"/>
      <c r="Q13" s="466"/>
      <c r="R13" s="467"/>
      <c r="S13" s="466"/>
      <c r="T13" s="467"/>
      <c r="U13" s="458"/>
      <c r="V13" s="458"/>
      <c r="W13" s="458"/>
      <c r="X13" s="406"/>
      <c r="Y13" s="405"/>
      <c r="Z13" s="405"/>
      <c r="AA13" s="425"/>
      <c r="AB13" s="425"/>
      <c r="AC13" s="425"/>
      <c r="AD13" s="390"/>
    </row>
    <row r="14" spans="1:30" s="254" customFormat="1" ht="12" outlineLevel="3">
      <c r="F14" s="459" t="s">
        <v>1117</v>
      </c>
      <c r="G14" s="459" t="s">
        <v>1113</v>
      </c>
      <c r="H14" s="459" t="s">
        <v>1114</v>
      </c>
      <c r="I14" s="460" t="s">
        <v>1118</v>
      </c>
      <c r="J14" s="461" t="s">
        <v>1119</v>
      </c>
      <c r="K14" s="459" t="s">
        <v>49</v>
      </c>
      <c r="L14" s="462">
        <v>18</v>
      </c>
      <c r="M14" s="465"/>
      <c r="N14" s="464">
        <f t="shared" si="0"/>
        <v>18</v>
      </c>
      <c r="O14" s="465"/>
      <c r="P14" s="465">
        <f t="shared" si="1"/>
        <v>0</v>
      </c>
      <c r="Q14" s="466"/>
      <c r="R14" s="467"/>
      <c r="S14" s="466"/>
      <c r="T14" s="467">
        <f t="shared" ref="T14" si="5">N14*S14</f>
        <v>0</v>
      </c>
      <c r="U14" s="458">
        <v>21</v>
      </c>
      <c r="V14" s="458">
        <f t="shared" ref="V14" si="6">P14*(U14/100)</f>
        <v>0</v>
      </c>
      <c r="W14" s="458">
        <f t="shared" ref="W14" si="7">P14+V14</f>
        <v>0</v>
      </c>
      <c r="X14" s="406"/>
      <c r="Y14" s="405"/>
      <c r="Z14" s="405"/>
      <c r="AA14" s="424"/>
      <c r="AB14" s="425"/>
      <c r="AC14" s="425"/>
    </row>
    <row r="15" spans="1:30" s="254" customFormat="1" ht="12" outlineLevel="3">
      <c r="F15" s="468"/>
      <c r="G15" s="468"/>
      <c r="H15" s="468"/>
      <c r="I15" s="469"/>
      <c r="J15" s="470" t="s">
        <v>1228</v>
      </c>
      <c r="K15" s="468"/>
      <c r="L15" s="471">
        <v>18</v>
      </c>
      <c r="M15" s="465"/>
      <c r="N15" s="464"/>
      <c r="O15" s="465"/>
      <c r="P15" s="465"/>
      <c r="Q15" s="466"/>
      <c r="R15" s="467"/>
      <c r="S15" s="466"/>
      <c r="T15" s="467"/>
      <c r="U15" s="458"/>
      <c r="V15" s="458"/>
      <c r="W15" s="458"/>
      <c r="X15" s="406"/>
      <c r="Y15" s="405"/>
      <c r="Z15" s="405"/>
      <c r="AA15" s="424"/>
      <c r="AB15" s="425"/>
      <c r="AC15" s="425"/>
    </row>
    <row r="16" spans="1:30" s="254" customFormat="1" ht="12" outlineLevel="3">
      <c r="F16" s="459" t="s">
        <v>38</v>
      </c>
      <c r="G16" s="459" t="s">
        <v>1113</v>
      </c>
      <c r="H16" s="459" t="s">
        <v>1114</v>
      </c>
      <c r="I16" s="460" t="s">
        <v>1120</v>
      </c>
      <c r="J16" s="461" t="s">
        <v>1121</v>
      </c>
      <c r="K16" s="459" t="s">
        <v>44</v>
      </c>
      <c r="L16" s="462">
        <v>87</v>
      </c>
      <c r="M16" s="465"/>
      <c r="N16" s="464">
        <f t="shared" si="0"/>
        <v>87</v>
      </c>
      <c r="O16" s="465"/>
      <c r="P16" s="465">
        <f t="shared" si="1"/>
        <v>0</v>
      </c>
      <c r="Q16" s="466"/>
      <c r="R16" s="467"/>
      <c r="S16" s="466"/>
      <c r="T16" s="467">
        <f t="shared" ref="T16" si="8">N16*S16</f>
        <v>0</v>
      </c>
      <c r="U16" s="458">
        <v>21</v>
      </c>
      <c r="V16" s="458">
        <f t="shared" ref="V16" si="9">P16*(U16/100)</f>
        <v>0</v>
      </c>
      <c r="W16" s="458">
        <f t="shared" ref="W16" si="10">P16+V16</f>
        <v>0</v>
      </c>
      <c r="X16" s="406"/>
      <c r="Y16" s="405"/>
      <c r="Z16" s="405"/>
      <c r="AA16" s="424"/>
      <c r="AB16" s="425"/>
      <c r="AC16" s="425"/>
    </row>
    <row r="17" spans="6:29" s="254" customFormat="1" ht="12" outlineLevel="3">
      <c r="F17" s="468"/>
      <c r="G17" s="468"/>
      <c r="H17" s="468"/>
      <c r="I17" s="469"/>
      <c r="J17" s="470" t="s">
        <v>1229</v>
      </c>
      <c r="K17" s="468"/>
      <c r="L17" s="471">
        <v>87</v>
      </c>
      <c r="M17" s="465"/>
      <c r="N17" s="464"/>
      <c r="O17" s="465"/>
      <c r="P17" s="465"/>
      <c r="Q17" s="466"/>
      <c r="R17" s="467"/>
      <c r="S17" s="466"/>
      <c r="T17" s="467"/>
      <c r="U17" s="458"/>
      <c r="V17" s="458"/>
      <c r="W17" s="458"/>
      <c r="X17" s="406"/>
      <c r="Y17" s="405"/>
      <c r="Z17" s="405"/>
      <c r="AA17" s="424"/>
      <c r="AB17" s="425"/>
      <c r="AC17" s="425"/>
    </row>
    <row r="18" spans="6:29" s="254" customFormat="1" ht="24" outlineLevel="3">
      <c r="F18" s="459">
        <v>4</v>
      </c>
      <c r="G18" s="459" t="s">
        <v>1113</v>
      </c>
      <c r="H18" s="459" t="s">
        <v>1114</v>
      </c>
      <c r="I18" s="460" t="s">
        <v>1235</v>
      </c>
      <c r="J18" s="461" t="s">
        <v>1236</v>
      </c>
      <c r="K18" s="459" t="s">
        <v>44</v>
      </c>
      <c r="L18" s="462">
        <v>282.31299999999999</v>
      </c>
      <c r="M18" s="465"/>
      <c r="N18" s="464">
        <f t="shared" si="0"/>
        <v>282.31299999999999</v>
      </c>
      <c r="O18" s="465"/>
      <c r="P18" s="465">
        <f t="shared" si="1"/>
        <v>0</v>
      </c>
      <c r="Q18" s="466"/>
      <c r="R18" s="467"/>
      <c r="S18" s="466"/>
      <c r="T18" s="467">
        <f t="shared" ref="T18" si="11">N18*S18</f>
        <v>0</v>
      </c>
      <c r="U18" s="458">
        <v>21</v>
      </c>
      <c r="V18" s="458">
        <f t="shared" ref="V18" si="12">P18*(U18/100)</f>
        <v>0</v>
      </c>
      <c r="W18" s="458">
        <f t="shared" ref="W18" si="13">P18+V18</f>
        <v>0</v>
      </c>
      <c r="X18" s="406"/>
      <c r="Y18" s="405"/>
      <c r="Z18" s="405"/>
      <c r="AA18" s="424"/>
      <c r="AB18" s="425"/>
      <c r="AC18" s="425"/>
    </row>
    <row r="19" spans="6:29" s="254" customFormat="1" ht="24" outlineLevel="3">
      <c r="F19" s="468"/>
      <c r="G19" s="468"/>
      <c r="H19" s="468"/>
      <c r="I19" s="469"/>
      <c r="J19" s="470" t="s">
        <v>1481</v>
      </c>
      <c r="K19" s="468"/>
      <c r="L19" s="471">
        <v>282.31299999999999</v>
      </c>
      <c r="M19" s="465"/>
      <c r="N19" s="464"/>
      <c r="O19" s="465"/>
      <c r="P19" s="465"/>
      <c r="Q19" s="466"/>
      <c r="R19" s="467"/>
      <c r="S19" s="466"/>
      <c r="T19" s="467"/>
      <c r="U19" s="458"/>
      <c r="V19" s="458"/>
      <c r="W19" s="458"/>
      <c r="X19" s="406"/>
      <c r="Y19" s="405"/>
      <c r="Z19" s="405"/>
      <c r="AA19" s="424"/>
      <c r="AB19" s="425"/>
      <c r="AC19" s="425"/>
    </row>
    <row r="20" spans="6:29" s="254" customFormat="1" ht="12" outlineLevel="3">
      <c r="F20" s="468"/>
      <c r="G20" s="468"/>
      <c r="H20" s="468"/>
      <c r="I20" s="472"/>
      <c r="J20" s="473" t="s">
        <v>1239</v>
      </c>
      <c r="K20" s="468"/>
      <c r="L20" s="474">
        <v>282.31299999999999</v>
      </c>
      <c r="M20" s="465"/>
      <c r="N20" s="464"/>
      <c r="O20" s="465"/>
      <c r="P20" s="465"/>
      <c r="Q20" s="466"/>
      <c r="R20" s="467"/>
      <c r="S20" s="466"/>
      <c r="T20" s="467"/>
      <c r="U20" s="458"/>
      <c r="V20" s="458"/>
      <c r="W20" s="458"/>
      <c r="X20" s="406"/>
      <c r="Y20" s="405"/>
      <c r="Z20" s="405"/>
      <c r="AA20" s="424"/>
      <c r="AB20" s="425"/>
      <c r="AC20" s="425"/>
    </row>
    <row r="21" spans="6:29" s="254" customFormat="1" ht="24" outlineLevel="3">
      <c r="F21" s="459">
        <v>5</v>
      </c>
      <c r="G21" s="459" t="s">
        <v>1113</v>
      </c>
      <c r="H21" s="459" t="s">
        <v>1114</v>
      </c>
      <c r="I21" s="460" t="s">
        <v>1240</v>
      </c>
      <c r="J21" s="461" t="s">
        <v>1241</v>
      </c>
      <c r="K21" s="459" t="s">
        <v>44</v>
      </c>
      <c r="L21" s="462">
        <v>406.63299999999998</v>
      </c>
      <c r="M21" s="465"/>
      <c r="N21" s="464">
        <f t="shared" ref="N21" si="14">L21*(1+M21/100)</f>
        <v>406.63299999999998</v>
      </c>
      <c r="O21" s="465"/>
      <c r="P21" s="465">
        <f t="shared" ref="P21" si="15">N21*O21</f>
        <v>0</v>
      </c>
      <c r="Q21" s="466"/>
      <c r="R21" s="467"/>
      <c r="S21" s="466"/>
      <c r="T21" s="467">
        <f t="shared" ref="T21" si="16">N21*S21</f>
        <v>0</v>
      </c>
      <c r="U21" s="458">
        <v>21</v>
      </c>
      <c r="V21" s="458">
        <f t="shared" ref="V21" si="17">P21*(U21/100)</f>
        <v>0</v>
      </c>
      <c r="W21" s="458">
        <f t="shared" ref="W21" si="18">P21+V21</f>
        <v>0</v>
      </c>
      <c r="X21" s="406"/>
      <c r="Y21" s="405"/>
      <c r="Z21" s="405"/>
      <c r="AA21" s="424"/>
      <c r="AB21" s="425"/>
      <c r="AC21" s="425"/>
    </row>
    <row r="22" spans="6:29" s="254" customFormat="1" ht="12" outlineLevel="3">
      <c r="F22" s="468"/>
      <c r="G22" s="468"/>
      <c r="H22" s="468"/>
      <c r="I22" s="469"/>
      <c r="J22" s="470" t="s">
        <v>1242</v>
      </c>
      <c r="K22" s="468"/>
      <c r="L22" s="471">
        <v>219.31299999999999</v>
      </c>
      <c r="M22" s="465"/>
      <c r="N22" s="464"/>
      <c r="O22" s="465"/>
      <c r="P22" s="465"/>
      <c r="Q22" s="466"/>
      <c r="R22" s="467"/>
      <c r="S22" s="466"/>
      <c r="T22" s="467"/>
      <c r="U22" s="458"/>
      <c r="V22" s="458"/>
      <c r="W22" s="458"/>
      <c r="X22" s="406"/>
      <c r="Y22" s="405"/>
      <c r="Z22" s="405"/>
      <c r="AA22" s="424"/>
      <c r="AB22" s="425"/>
      <c r="AC22" s="425"/>
    </row>
    <row r="23" spans="6:29" s="254" customFormat="1" ht="24" outlineLevel="3">
      <c r="F23" s="468"/>
      <c r="G23" s="468"/>
      <c r="H23" s="468"/>
      <c r="I23" s="469"/>
      <c r="J23" s="470" t="s">
        <v>1482</v>
      </c>
      <c r="K23" s="468"/>
      <c r="L23" s="471">
        <v>219.31299999999999</v>
      </c>
      <c r="M23" s="465"/>
      <c r="N23" s="464"/>
      <c r="O23" s="465"/>
      <c r="P23" s="465"/>
      <c r="Q23" s="466"/>
      <c r="R23" s="467"/>
      <c r="S23" s="466"/>
      <c r="T23" s="467"/>
      <c r="U23" s="458"/>
      <c r="V23" s="458"/>
      <c r="W23" s="458"/>
      <c r="X23" s="406"/>
      <c r="Y23" s="405"/>
      <c r="Z23" s="405"/>
      <c r="AA23" s="424"/>
      <c r="AB23" s="425"/>
      <c r="AC23" s="425"/>
    </row>
    <row r="24" spans="6:29" s="254" customFormat="1" ht="12" outlineLevel="3">
      <c r="F24" s="468"/>
      <c r="G24" s="468"/>
      <c r="H24" s="468"/>
      <c r="I24" s="472"/>
      <c r="J24" s="473" t="s">
        <v>1239</v>
      </c>
      <c r="K24" s="468"/>
      <c r="L24" s="474">
        <v>406.63299999999998</v>
      </c>
      <c r="M24" s="465"/>
      <c r="N24" s="464"/>
      <c r="O24" s="465"/>
      <c r="P24" s="465"/>
      <c r="Q24" s="466"/>
      <c r="R24" s="467"/>
      <c r="S24" s="466"/>
      <c r="T24" s="467"/>
      <c r="U24" s="458"/>
      <c r="V24" s="458"/>
      <c r="W24" s="458"/>
      <c r="X24" s="406"/>
      <c r="Y24" s="405"/>
      <c r="Z24" s="405"/>
      <c r="AA24" s="424"/>
      <c r="AB24" s="425"/>
      <c r="AC24" s="425"/>
    </row>
    <row r="25" spans="6:29" s="254" customFormat="1" ht="12" outlineLevel="3">
      <c r="F25" s="459">
        <v>6</v>
      </c>
      <c r="G25" s="459" t="s">
        <v>1113</v>
      </c>
      <c r="H25" s="459" t="s">
        <v>1114</v>
      </c>
      <c r="I25" s="460" t="s">
        <v>1141</v>
      </c>
      <c r="J25" s="461" t="s">
        <v>1244</v>
      </c>
      <c r="K25" s="459" t="s">
        <v>44</v>
      </c>
      <c r="L25" s="462">
        <v>807.4</v>
      </c>
      <c r="M25" s="465"/>
      <c r="N25" s="464">
        <f t="shared" ref="N25" si="19">L25*(1+M25/100)</f>
        <v>807.4</v>
      </c>
      <c r="O25" s="465"/>
      <c r="P25" s="465">
        <f t="shared" ref="P25" si="20">N25*O25</f>
        <v>0</v>
      </c>
      <c r="Q25" s="466"/>
      <c r="R25" s="467"/>
      <c r="S25" s="466"/>
      <c r="T25" s="467">
        <f t="shared" ref="T25" si="21">N25*S25</f>
        <v>0</v>
      </c>
      <c r="U25" s="458">
        <v>21</v>
      </c>
      <c r="V25" s="458">
        <f t="shared" ref="V25" si="22">P25*(U25/100)</f>
        <v>0</v>
      </c>
      <c r="W25" s="458">
        <f t="shared" ref="W25" si="23">P25+V25</f>
        <v>0</v>
      </c>
      <c r="X25" s="406"/>
      <c r="Y25" s="405"/>
      <c r="Z25" s="405"/>
      <c r="AA25" s="424"/>
      <c r="AB25" s="425"/>
      <c r="AC25" s="425"/>
    </row>
    <row r="26" spans="6:29" s="254" customFormat="1" ht="24" outlineLevel="3">
      <c r="F26" s="468"/>
      <c r="G26" s="468"/>
      <c r="H26" s="468"/>
      <c r="I26" s="469"/>
      <c r="J26" s="470" t="s">
        <v>1483</v>
      </c>
      <c r="K26" s="468"/>
      <c r="L26" s="471">
        <v>807.4</v>
      </c>
      <c r="M26" s="465"/>
      <c r="N26" s="464"/>
      <c r="O26" s="465"/>
      <c r="P26" s="465"/>
      <c r="Q26" s="466"/>
      <c r="R26" s="467"/>
      <c r="S26" s="466"/>
      <c r="T26" s="467"/>
      <c r="U26" s="458"/>
      <c r="V26" s="458"/>
      <c r="W26" s="458"/>
      <c r="X26" s="406"/>
      <c r="Y26" s="405"/>
      <c r="Z26" s="405"/>
      <c r="AA26" s="424"/>
      <c r="AB26" s="425"/>
      <c r="AC26" s="425"/>
    </row>
    <row r="27" spans="6:29" s="254" customFormat="1" ht="12" outlineLevel="3">
      <c r="F27" s="468"/>
      <c r="G27" s="468"/>
      <c r="H27" s="468"/>
      <c r="I27" s="472"/>
      <c r="J27" s="473" t="s">
        <v>1239</v>
      </c>
      <c r="K27" s="468"/>
      <c r="L27" s="474">
        <v>807.4</v>
      </c>
      <c r="M27" s="465"/>
      <c r="N27" s="464"/>
      <c r="O27" s="465"/>
      <c r="P27" s="465"/>
      <c r="Q27" s="466"/>
      <c r="R27" s="467"/>
      <c r="S27" s="466"/>
      <c r="T27" s="467"/>
      <c r="U27" s="458"/>
      <c r="V27" s="458"/>
      <c r="W27" s="458"/>
      <c r="X27" s="406"/>
      <c r="Y27" s="405"/>
      <c r="Z27" s="405"/>
      <c r="AA27" s="424"/>
      <c r="AB27" s="425"/>
      <c r="AC27" s="425"/>
    </row>
    <row r="28" spans="6:29" s="254" customFormat="1" ht="24" outlineLevel="3">
      <c r="F28" s="459">
        <v>7</v>
      </c>
      <c r="G28" s="459" t="s">
        <v>1113</v>
      </c>
      <c r="H28" s="459" t="s">
        <v>1114</v>
      </c>
      <c r="I28" s="460" t="s">
        <v>1148</v>
      </c>
      <c r="J28" s="461" t="s">
        <v>1149</v>
      </c>
      <c r="K28" s="459" t="s">
        <v>44</v>
      </c>
      <c r="L28" s="462">
        <v>157.68</v>
      </c>
      <c r="M28" s="465"/>
      <c r="N28" s="464">
        <f t="shared" ref="N28" si="24">L28*(1+M28/100)</f>
        <v>157.68</v>
      </c>
      <c r="O28" s="465"/>
      <c r="P28" s="465">
        <f t="shared" ref="P28" si="25">N28*O28</f>
        <v>0</v>
      </c>
      <c r="Q28" s="466"/>
      <c r="R28" s="467"/>
      <c r="S28" s="466"/>
      <c r="T28" s="467">
        <f t="shared" ref="T28" si="26">N28*S28</f>
        <v>0</v>
      </c>
      <c r="U28" s="458">
        <v>21</v>
      </c>
      <c r="V28" s="458">
        <f t="shared" ref="V28" si="27">P28*(U28/100)</f>
        <v>0</v>
      </c>
      <c r="W28" s="458">
        <f t="shared" ref="W28" si="28">P28+V28</f>
        <v>0</v>
      </c>
      <c r="X28" s="406"/>
      <c r="Y28" s="405"/>
      <c r="Z28" s="405"/>
      <c r="AA28" s="424"/>
      <c r="AB28" s="425"/>
      <c r="AC28" s="425"/>
    </row>
    <row r="29" spans="6:29" s="254" customFormat="1" ht="12" outlineLevel="3">
      <c r="F29" s="468"/>
      <c r="G29" s="468"/>
      <c r="H29" s="468"/>
      <c r="I29" s="469"/>
      <c r="J29" s="470" t="s">
        <v>1251</v>
      </c>
      <c r="K29" s="468"/>
      <c r="L29" s="471">
        <v>104.4</v>
      </c>
      <c r="M29" s="465"/>
      <c r="N29" s="464"/>
      <c r="O29" s="465"/>
      <c r="P29" s="465"/>
      <c r="Q29" s="466"/>
      <c r="R29" s="467"/>
      <c r="S29" s="466"/>
      <c r="T29" s="467"/>
      <c r="U29" s="458"/>
      <c r="V29" s="458"/>
      <c r="W29" s="458"/>
      <c r="X29" s="406"/>
      <c r="Y29" s="405"/>
      <c r="Z29" s="405"/>
      <c r="AA29" s="424"/>
      <c r="AB29" s="425"/>
      <c r="AC29" s="425"/>
    </row>
    <row r="30" spans="6:29" s="254" customFormat="1" ht="12" outlineLevel="3">
      <c r="F30" s="468"/>
      <c r="G30" s="468"/>
      <c r="H30" s="468"/>
      <c r="I30" s="469"/>
      <c r="J30" s="470" t="s">
        <v>1252</v>
      </c>
      <c r="K30" s="468"/>
      <c r="L30" s="471">
        <v>53.28</v>
      </c>
      <c r="M30" s="465"/>
      <c r="N30" s="464"/>
      <c r="O30" s="465"/>
      <c r="P30" s="465"/>
      <c r="Q30" s="466"/>
      <c r="R30" s="467"/>
      <c r="S30" s="466"/>
      <c r="T30" s="467"/>
      <c r="U30" s="458"/>
      <c r="V30" s="458"/>
      <c r="W30" s="458"/>
      <c r="X30" s="406"/>
      <c r="Y30" s="405"/>
      <c r="Z30" s="405"/>
      <c r="AA30" s="424"/>
      <c r="AB30" s="425"/>
      <c r="AC30" s="425"/>
    </row>
    <row r="31" spans="6:29" s="254" customFormat="1" ht="12" outlineLevel="3">
      <c r="F31" s="468"/>
      <c r="G31" s="468"/>
      <c r="H31" s="468"/>
      <c r="I31" s="472"/>
      <c r="J31" s="473" t="s">
        <v>1239</v>
      </c>
      <c r="K31" s="468"/>
      <c r="L31" s="474">
        <v>157.68</v>
      </c>
      <c r="M31" s="465"/>
      <c r="N31" s="464"/>
      <c r="O31" s="465"/>
      <c r="P31" s="465"/>
      <c r="Q31" s="466"/>
      <c r="R31" s="467"/>
      <c r="S31" s="466"/>
      <c r="T31" s="467"/>
      <c r="U31" s="458"/>
      <c r="V31" s="458"/>
      <c r="W31" s="458"/>
      <c r="X31" s="406"/>
      <c r="Y31" s="405"/>
      <c r="Z31" s="405"/>
      <c r="AA31" s="424"/>
      <c r="AB31" s="425"/>
      <c r="AC31" s="425"/>
    </row>
    <row r="32" spans="6:29" s="254" customFormat="1" ht="12" outlineLevel="3">
      <c r="F32" s="475">
        <v>8</v>
      </c>
      <c r="G32" s="475" t="s">
        <v>1128</v>
      </c>
      <c r="H32" s="475" t="s">
        <v>1129</v>
      </c>
      <c r="I32" s="476" t="s">
        <v>1152</v>
      </c>
      <c r="J32" s="477" t="s">
        <v>1153</v>
      </c>
      <c r="K32" s="475" t="s">
        <v>47</v>
      </c>
      <c r="L32" s="478">
        <v>283.82400000000001</v>
      </c>
      <c r="M32" s="465"/>
      <c r="N32" s="464">
        <f t="shared" ref="N32" si="29">L32*(1+M32/100)</f>
        <v>283.82400000000001</v>
      </c>
      <c r="O32" s="465"/>
      <c r="P32" s="465">
        <f t="shared" ref="P32" si="30">N32*O32</f>
        <v>0</v>
      </c>
      <c r="Q32" s="466"/>
      <c r="R32" s="467"/>
      <c r="S32" s="466"/>
      <c r="T32" s="467">
        <f t="shared" ref="T32" si="31">N32*S32</f>
        <v>0</v>
      </c>
      <c r="U32" s="458">
        <v>21</v>
      </c>
      <c r="V32" s="458">
        <f t="shared" ref="V32" si="32">P32*(U32/100)</f>
        <v>0</v>
      </c>
      <c r="W32" s="458">
        <f t="shared" ref="W32" si="33">P32+V32</f>
        <v>0</v>
      </c>
      <c r="X32" s="406"/>
      <c r="Y32" s="405"/>
      <c r="Z32" s="405"/>
      <c r="AA32" s="424"/>
      <c r="AB32" s="425"/>
      <c r="AC32" s="425"/>
    </row>
    <row r="33" spans="6:29" s="254" customFormat="1" ht="12" outlineLevel="3">
      <c r="F33" s="468"/>
      <c r="G33" s="468"/>
      <c r="H33" s="468"/>
      <c r="I33" s="469"/>
      <c r="J33" s="470" t="s">
        <v>1253</v>
      </c>
      <c r="K33" s="468"/>
      <c r="L33" s="471">
        <v>283.82400000000001</v>
      </c>
      <c r="M33" s="465"/>
      <c r="N33" s="464"/>
      <c r="O33" s="465"/>
      <c r="P33" s="465"/>
      <c r="Q33" s="466"/>
      <c r="R33" s="467"/>
      <c r="S33" s="466"/>
      <c r="T33" s="467"/>
      <c r="U33" s="458"/>
      <c r="V33" s="458"/>
      <c r="W33" s="458"/>
      <c r="X33" s="406"/>
      <c r="Y33" s="405"/>
      <c r="Z33" s="405"/>
      <c r="AA33" s="424"/>
      <c r="AB33" s="425"/>
      <c r="AC33" s="425"/>
    </row>
    <row r="34" spans="6:29" s="254" customFormat="1" ht="24" outlineLevel="3">
      <c r="F34" s="459">
        <v>9</v>
      </c>
      <c r="G34" s="459" t="s">
        <v>1113</v>
      </c>
      <c r="H34" s="459" t="s">
        <v>1114</v>
      </c>
      <c r="I34" s="460" t="s">
        <v>1156</v>
      </c>
      <c r="J34" s="461" t="s">
        <v>1157</v>
      </c>
      <c r="K34" s="459" t="s">
        <v>45</v>
      </c>
      <c r="L34" s="462">
        <v>435</v>
      </c>
      <c r="M34" s="465"/>
      <c r="N34" s="464">
        <f t="shared" ref="N34" si="34">L34*(1+M34/100)</f>
        <v>435</v>
      </c>
      <c r="O34" s="465"/>
      <c r="P34" s="465">
        <f t="shared" ref="P34" si="35">N34*O34</f>
        <v>0</v>
      </c>
      <c r="Q34" s="466"/>
      <c r="R34" s="467"/>
      <c r="S34" s="466"/>
      <c r="T34" s="467">
        <f t="shared" ref="T34" si="36">N34*S34</f>
        <v>0</v>
      </c>
      <c r="U34" s="458">
        <v>21</v>
      </c>
      <c r="V34" s="458">
        <f t="shared" ref="V34" si="37">P34*(U34/100)</f>
        <v>0</v>
      </c>
      <c r="W34" s="458">
        <f t="shared" ref="W34" si="38">P34+V34</f>
        <v>0</v>
      </c>
      <c r="X34" s="406"/>
      <c r="Y34" s="405"/>
      <c r="Z34" s="405"/>
      <c r="AA34" s="424"/>
      <c r="AB34" s="425"/>
      <c r="AC34" s="425"/>
    </row>
    <row r="35" spans="6:29" s="254" customFormat="1" ht="12" outlineLevel="3">
      <c r="F35" s="468"/>
      <c r="G35" s="468"/>
      <c r="H35" s="468"/>
      <c r="I35" s="469"/>
      <c r="J35" s="470" t="s">
        <v>1254</v>
      </c>
      <c r="K35" s="468"/>
      <c r="L35" s="471">
        <v>435</v>
      </c>
      <c r="M35" s="465"/>
      <c r="N35" s="464"/>
      <c r="O35" s="465"/>
      <c r="P35" s="465"/>
      <c r="Q35" s="466"/>
      <c r="R35" s="467"/>
      <c r="S35" s="466"/>
      <c r="T35" s="467"/>
      <c r="U35" s="458"/>
      <c r="V35" s="458"/>
      <c r="W35" s="458"/>
      <c r="X35" s="406"/>
      <c r="Y35" s="405"/>
      <c r="Z35" s="405"/>
      <c r="AA35" s="424"/>
      <c r="AB35" s="425"/>
      <c r="AC35" s="425"/>
    </row>
    <row r="36" spans="6:29" s="254" customFormat="1" ht="12" outlineLevel="3">
      <c r="F36" s="468"/>
      <c r="G36" s="468"/>
      <c r="H36" s="468"/>
      <c r="I36" s="469"/>
      <c r="J36" s="470"/>
      <c r="K36" s="468"/>
      <c r="L36" s="471"/>
      <c r="M36" s="465"/>
      <c r="N36" s="464"/>
      <c r="O36" s="465"/>
      <c r="P36" s="465"/>
      <c r="Q36" s="466"/>
      <c r="R36" s="467"/>
      <c r="S36" s="466"/>
      <c r="T36" s="467"/>
      <c r="U36" s="458"/>
      <c r="V36" s="458"/>
      <c r="W36" s="458"/>
      <c r="X36" s="406"/>
      <c r="Y36" s="405"/>
      <c r="Z36" s="405"/>
      <c r="AA36" s="424"/>
      <c r="AB36" s="425"/>
      <c r="AC36" s="425"/>
    </row>
    <row r="37" spans="6:29" s="254" customFormat="1" ht="12" outlineLevel="2">
      <c r="F37" s="479"/>
      <c r="G37" s="480" t="s">
        <v>1110</v>
      </c>
      <c r="H37" s="479"/>
      <c r="I37" s="481" t="s">
        <v>1159</v>
      </c>
      <c r="J37" s="481" t="s">
        <v>1160</v>
      </c>
      <c r="K37" s="479"/>
      <c r="L37" s="479"/>
      <c r="M37" s="465"/>
      <c r="N37" s="464"/>
      <c r="O37" s="465"/>
      <c r="P37" s="482">
        <f>SUBTOTAL(9,P38:P39)</f>
        <v>0</v>
      </c>
      <c r="Q37" s="466"/>
      <c r="R37" s="467"/>
      <c r="S37" s="466"/>
      <c r="T37" s="467"/>
      <c r="U37" s="458"/>
      <c r="V37" s="217">
        <f>SUBTOTAL(9,V38:V39)</f>
        <v>0</v>
      </c>
      <c r="W37" s="217">
        <f>SUBTOTAL(9,W38:W39)</f>
        <v>0</v>
      </c>
      <c r="X37" s="406"/>
      <c r="Y37" s="405"/>
      <c r="Z37" s="405"/>
      <c r="AA37" s="424"/>
      <c r="AB37" s="425"/>
      <c r="AC37" s="425"/>
    </row>
    <row r="38" spans="6:29" s="254" customFormat="1" ht="12" outlineLevel="3">
      <c r="F38" s="459">
        <v>10</v>
      </c>
      <c r="G38" s="459" t="s">
        <v>1113</v>
      </c>
      <c r="H38" s="459" t="s">
        <v>1114</v>
      </c>
      <c r="I38" s="460" t="s">
        <v>1161</v>
      </c>
      <c r="J38" s="461" t="s">
        <v>1162</v>
      </c>
      <c r="K38" s="459" t="s">
        <v>44</v>
      </c>
      <c r="L38" s="462">
        <v>108.9</v>
      </c>
      <c r="M38" s="465"/>
      <c r="N38" s="464">
        <f t="shared" ref="N38" si="39">L38*(1+M38/100)</f>
        <v>108.9</v>
      </c>
      <c r="O38" s="465"/>
      <c r="P38" s="465">
        <f t="shared" ref="P38" si="40">N38*O38</f>
        <v>0</v>
      </c>
      <c r="Q38" s="466"/>
      <c r="R38" s="467"/>
      <c r="S38" s="466"/>
      <c r="T38" s="467">
        <f t="shared" ref="T38" si="41">N38*S38</f>
        <v>0</v>
      </c>
      <c r="U38" s="458">
        <v>21</v>
      </c>
      <c r="V38" s="458">
        <f t="shared" ref="V38" si="42">P38*(U38/100)</f>
        <v>0</v>
      </c>
      <c r="W38" s="458">
        <f t="shared" ref="W38" si="43">P38+V38</f>
        <v>0</v>
      </c>
      <c r="X38" s="406"/>
      <c r="Y38" s="405"/>
      <c r="Z38" s="405"/>
      <c r="AA38" s="424"/>
      <c r="AB38" s="425"/>
      <c r="AC38" s="425"/>
    </row>
    <row r="39" spans="6:29" s="254" customFormat="1" ht="12" outlineLevel="3">
      <c r="F39" s="468"/>
      <c r="G39" s="468"/>
      <c r="H39" s="468"/>
      <c r="I39" s="469"/>
      <c r="J39" s="470" t="s">
        <v>1255</v>
      </c>
      <c r="K39" s="468"/>
      <c r="L39" s="471">
        <v>108.9</v>
      </c>
      <c r="M39" s="465"/>
      <c r="N39" s="464"/>
      <c r="O39" s="465"/>
      <c r="P39" s="465"/>
      <c r="Q39" s="466"/>
      <c r="R39" s="467"/>
      <c r="S39" s="466"/>
      <c r="T39" s="467"/>
      <c r="U39" s="458"/>
      <c r="V39" s="458"/>
      <c r="W39" s="458"/>
      <c r="X39" s="406"/>
      <c r="Y39" s="405"/>
      <c r="Z39" s="405"/>
      <c r="AA39" s="424"/>
      <c r="AB39" s="425"/>
      <c r="AC39" s="425"/>
    </row>
    <row r="40" spans="6:29" s="254" customFormat="1" ht="12" outlineLevel="3">
      <c r="F40" s="468"/>
      <c r="G40" s="468"/>
      <c r="H40" s="468"/>
      <c r="I40" s="469"/>
      <c r="J40" s="470"/>
      <c r="K40" s="468"/>
      <c r="L40" s="471"/>
      <c r="M40" s="465"/>
      <c r="N40" s="464"/>
      <c r="O40" s="465"/>
      <c r="P40" s="465"/>
      <c r="Q40" s="466"/>
      <c r="R40" s="467"/>
      <c r="S40" s="466"/>
      <c r="T40" s="467"/>
      <c r="U40" s="458"/>
      <c r="V40" s="458"/>
      <c r="W40" s="458"/>
      <c r="X40" s="406"/>
      <c r="Y40" s="405"/>
      <c r="Z40" s="405"/>
      <c r="AA40" s="424"/>
      <c r="AB40" s="425"/>
      <c r="AC40" s="425"/>
    </row>
    <row r="41" spans="6:29" s="254" customFormat="1" ht="12" outlineLevel="2">
      <c r="F41" s="479"/>
      <c r="G41" s="480" t="s">
        <v>1110</v>
      </c>
      <c r="H41" s="479"/>
      <c r="I41" s="481" t="s">
        <v>1164</v>
      </c>
      <c r="J41" s="481" t="s">
        <v>1165</v>
      </c>
      <c r="K41" s="479"/>
      <c r="L41" s="479"/>
      <c r="M41" s="465"/>
      <c r="N41" s="464"/>
      <c r="O41" s="465"/>
      <c r="P41" s="482">
        <f>SUBTOTAL(9,P42:P44)</f>
        <v>0</v>
      </c>
      <c r="Q41" s="466"/>
      <c r="R41" s="467"/>
      <c r="S41" s="466"/>
      <c r="T41" s="467"/>
      <c r="U41" s="458"/>
      <c r="V41" s="217">
        <f>SUBTOTAL(9,V42:V45)</f>
        <v>0</v>
      </c>
      <c r="W41" s="217">
        <f>SUBTOTAL(9,W42:W45)</f>
        <v>0</v>
      </c>
      <c r="X41" s="406"/>
      <c r="Y41" s="405"/>
      <c r="Z41" s="405"/>
      <c r="AA41" s="424"/>
      <c r="AB41" s="425"/>
      <c r="AC41" s="425"/>
    </row>
    <row r="42" spans="6:29" s="254" customFormat="1" ht="24" outlineLevel="3">
      <c r="F42" s="459">
        <v>11</v>
      </c>
      <c r="G42" s="459" t="s">
        <v>1113</v>
      </c>
      <c r="H42" s="459" t="s">
        <v>1167</v>
      </c>
      <c r="I42" s="460" t="s">
        <v>1168</v>
      </c>
      <c r="J42" s="461" t="s">
        <v>1169</v>
      </c>
      <c r="K42" s="459" t="s">
        <v>45</v>
      </c>
      <c r="L42" s="462">
        <v>435</v>
      </c>
      <c r="M42" s="465"/>
      <c r="N42" s="464">
        <f t="shared" ref="N42" si="44">L42*(1+M42/100)</f>
        <v>435</v>
      </c>
      <c r="O42" s="465"/>
      <c r="P42" s="465">
        <f t="shared" ref="P42" si="45">N42*O42</f>
        <v>0</v>
      </c>
      <c r="Q42" s="466"/>
      <c r="R42" s="467"/>
      <c r="S42" s="466"/>
      <c r="T42" s="467">
        <f t="shared" ref="T42" si="46">N42*S42</f>
        <v>0</v>
      </c>
      <c r="U42" s="458">
        <v>21</v>
      </c>
      <c r="V42" s="458">
        <f t="shared" ref="V42" si="47">P42*(U42/100)</f>
        <v>0</v>
      </c>
      <c r="W42" s="458">
        <f t="shared" ref="W42" si="48">P42+V42</f>
        <v>0</v>
      </c>
      <c r="X42" s="406"/>
      <c r="Y42" s="405"/>
      <c r="Z42" s="405"/>
      <c r="AA42" s="424"/>
      <c r="AB42" s="425"/>
      <c r="AC42" s="425"/>
    </row>
    <row r="43" spans="6:29" s="254" customFormat="1" ht="12" outlineLevel="3">
      <c r="F43" s="468"/>
      <c r="G43" s="468"/>
      <c r="H43" s="468"/>
      <c r="I43" s="469"/>
      <c r="J43" s="470" t="s">
        <v>1256</v>
      </c>
      <c r="K43" s="468"/>
      <c r="L43" s="471">
        <v>435</v>
      </c>
      <c r="M43" s="465"/>
      <c r="N43" s="464"/>
      <c r="O43" s="465"/>
      <c r="P43" s="465"/>
      <c r="Q43" s="466"/>
      <c r="R43" s="467"/>
      <c r="S43" s="466"/>
      <c r="T43" s="467"/>
      <c r="U43" s="458"/>
      <c r="V43" s="458"/>
      <c r="W43" s="458"/>
      <c r="X43" s="406"/>
      <c r="Y43" s="405"/>
      <c r="Z43" s="405"/>
      <c r="AA43" s="424"/>
      <c r="AB43" s="425"/>
      <c r="AC43" s="425"/>
    </row>
    <row r="44" spans="6:29" s="254" customFormat="1" ht="12" outlineLevel="3">
      <c r="F44" s="475">
        <v>12</v>
      </c>
      <c r="G44" s="475" t="s">
        <v>1128</v>
      </c>
      <c r="H44" s="475" t="s">
        <v>1129</v>
      </c>
      <c r="I44" s="476" t="s">
        <v>1172</v>
      </c>
      <c r="J44" s="477" t="s">
        <v>1173</v>
      </c>
      <c r="K44" s="475" t="s">
        <v>92</v>
      </c>
      <c r="L44" s="478">
        <v>6.5250000000000004</v>
      </c>
      <c r="M44" s="465"/>
      <c r="N44" s="464">
        <f t="shared" ref="N44" si="49">L44*(1+M44/100)</f>
        <v>6.5250000000000004</v>
      </c>
      <c r="O44" s="465"/>
      <c r="P44" s="465">
        <f t="shared" ref="P44" si="50">N44*O44</f>
        <v>0</v>
      </c>
      <c r="Q44" s="466"/>
      <c r="R44" s="467"/>
      <c r="S44" s="466"/>
      <c r="T44" s="467">
        <f t="shared" ref="T44" si="51">N44*S44</f>
        <v>0</v>
      </c>
      <c r="U44" s="458">
        <v>21</v>
      </c>
      <c r="V44" s="458">
        <f t="shared" ref="V44" si="52">P44*(U44/100)</f>
        <v>0</v>
      </c>
      <c r="W44" s="458">
        <f t="shared" ref="W44" si="53">P44+V44</f>
        <v>0</v>
      </c>
      <c r="X44" s="406"/>
      <c r="Y44" s="405"/>
      <c r="Z44" s="405"/>
      <c r="AA44" s="424"/>
      <c r="AB44" s="425"/>
      <c r="AC44" s="425"/>
    </row>
    <row r="45" spans="6:29" s="254" customFormat="1" ht="12" outlineLevel="3">
      <c r="F45" s="483"/>
      <c r="G45" s="483"/>
      <c r="H45" s="483"/>
      <c r="I45" s="484"/>
      <c r="J45" s="485"/>
      <c r="K45" s="483"/>
      <c r="L45" s="486"/>
      <c r="M45" s="408"/>
      <c r="N45" s="407"/>
      <c r="O45" s="408"/>
      <c r="P45" s="408"/>
      <c r="Q45" s="410"/>
      <c r="R45" s="411"/>
      <c r="S45" s="410"/>
      <c r="T45" s="411"/>
      <c r="U45" s="458"/>
      <c r="V45" s="412"/>
      <c r="W45" s="412"/>
      <c r="X45" s="406"/>
      <c r="Y45" s="405"/>
      <c r="Z45" s="405"/>
      <c r="AA45" s="424"/>
      <c r="AB45" s="425"/>
      <c r="AC45" s="425"/>
    </row>
    <row r="46" spans="6:29" s="254" customFormat="1" ht="12" outlineLevel="2">
      <c r="F46" s="487"/>
      <c r="G46" s="488" t="s">
        <v>1110</v>
      </c>
      <c r="H46" s="487"/>
      <c r="I46" s="489" t="s">
        <v>109</v>
      </c>
      <c r="J46" s="489" t="s">
        <v>108</v>
      </c>
      <c r="K46" s="487"/>
      <c r="L46" s="487"/>
      <c r="M46" s="408"/>
      <c r="N46" s="407"/>
      <c r="O46" s="408"/>
      <c r="P46" s="490">
        <f>SUBTOTAL(9,P47:P51)</f>
        <v>0</v>
      </c>
      <c r="Q46" s="410"/>
      <c r="R46" s="411"/>
      <c r="S46" s="410"/>
      <c r="T46" s="411"/>
      <c r="U46" s="458"/>
      <c r="V46" s="217">
        <f>SUBTOTAL(9,V47:V50)</f>
        <v>0</v>
      </c>
      <c r="W46" s="217">
        <f>SUBTOTAL(9,W47:W50)</f>
        <v>0</v>
      </c>
      <c r="X46" s="406"/>
      <c r="Y46" s="405"/>
      <c r="Z46" s="405"/>
      <c r="AA46" s="424"/>
      <c r="AB46" s="425"/>
      <c r="AC46" s="425"/>
    </row>
    <row r="47" spans="6:29" s="254" customFormat="1" ht="12" outlineLevel="3">
      <c r="F47" s="459">
        <v>13</v>
      </c>
      <c r="G47" s="459" t="s">
        <v>1113</v>
      </c>
      <c r="H47" s="459" t="s">
        <v>1258</v>
      </c>
      <c r="I47" s="460" t="s">
        <v>1259</v>
      </c>
      <c r="J47" s="461" t="s">
        <v>1260</v>
      </c>
      <c r="K47" s="459" t="s">
        <v>45</v>
      </c>
      <c r="L47" s="462">
        <v>222</v>
      </c>
      <c r="M47" s="465"/>
      <c r="N47" s="464">
        <f t="shared" ref="N47" si="54">L47*(1+M47/100)</f>
        <v>222</v>
      </c>
      <c r="O47" s="465"/>
      <c r="P47" s="465">
        <f t="shared" ref="P47" si="55">N47*O47</f>
        <v>0</v>
      </c>
      <c r="Q47" s="466"/>
      <c r="R47" s="467"/>
      <c r="S47" s="466"/>
      <c r="T47" s="467">
        <f t="shared" ref="T47" si="56">N47*S47</f>
        <v>0</v>
      </c>
      <c r="U47" s="458">
        <v>21</v>
      </c>
      <c r="V47" s="458">
        <f t="shared" ref="V47" si="57">P47*(U47/100)</f>
        <v>0</v>
      </c>
      <c r="W47" s="458">
        <f t="shared" ref="W47" si="58">P47+V47</f>
        <v>0</v>
      </c>
      <c r="X47" s="406"/>
      <c r="Y47" s="405"/>
      <c r="Z47" s="405"/>
      <c r="AA47" s="424"/>
      <c r="AB47" s="425"/>
      <c r="AC47" s="425"/>
    </row>
    <row r="48" spans="6:29" s="254" customFormat="1" ht="12" outlineLevel="3">
      <c r="F48" s="468"/>
      <c r="G48" s="468"/>
      <c r="H48" s="468"/>
      <c r="I48" s="469"/>
      <c r="J48" s="470" t="s">
        <v>1261</v>
      </c>
      <c r="K48" s="468"/>
      <c r="L48" s="471">
        <v>222</v>
      </c>
      <c r="M48" s="465"/>
      <c r="N48" s="464"/>
      <c r="O48" s="465"/>
      <c r="P48" s="465"/>
      <c r="Q48" s="466"/>
      <c r="R48" s="467"/>
      <c r="S48" s="466"/>
      <c r="T48" s="467"/>
      <c r="U48" s="458"/>
      <c r="V48" s="458"/>
      <c r="W48" s="458"/>
      <c r="X48" s="406"/>
      <c r="Y48" s="405"/>
      <c r="Z48" s="405"/>
      <c r="AA48" s="424"/>
      <c r="AB48" s="425"/>
      <c r="AC48" s="425"/>
    </row>
    <row r="49" spans="6:32" s="254" customFormat="1" ht="12" outlineLevel="3">
      <c r="F49" s="459">
        <v>14</v>
      </c>
      <c r="G49" s="459" t="s">
        <v>1113</v>
      </c>
      <c r="H49" s="459" t="s">
        <v>1258</v>
      </c>
      <c r="I49" s="460" t="s">
        <v>1262</v>
      </c>
      <c r="J49" s="461" t="s">
        <v>1263</v>
      </c>
      <c r="K49" s="459" t="s">
        <v>45</v>
      </c>
      <c r="L49" s="462">
        <v>222</v>
      </c>
      <c r="M49" s="465"/>
      <c r="N49" s="464">
        <f t="shared" ref="N49:N50" si="59">L49*(1+M49/100)</f>
        <v>222</v>
      </c>
      <c r="O49" s="465"/>
      <c r="P49" s="465">
        <f t="shared" ref="P49:P50" si="60">N49*O49</f>
        <v>0</v>
      </c>
      <c r="Q49" s="466"/>
      <c r="R49" s="467"/>
      <c r="S49" s="466"/>
      <c r="T49" s="467">
        <f t="shared" ref="T49:T50" si="61">N49*S49</f>
        <v>0</v>
      </c>
      <c r="U49" s="458">
        <v>21</v>
      </c>
      <c r="V49" s="458">
        <f t="shared" ref="V49:V50" si="62">P49*(U49/100)</f>
        <v>0</v>
      </c>
      <c r="W49" s="458">
        <f t="shared" ref="W49:W50" si="63">P49+V49</f>
        <v>0</v>
      </c>
      <c r="X49" s="406"/>
      <c r="Y49" s="405"/>
      <c r="Z49" s="405"/>
      <c r="AA49" s="424"/>
      <c r="AB49" s="425"/>
      <c r="AC49" s="425"/>
    </row>
    <row r="50" spans="6:32" s="272" customFormat="1" ht="12.75" customHeight="1" outlineLevel="3">
      <c r="F50" s="459">
        <v>15</v>
      </c>
      <c r="G50" s="459" t="s">
        <v>1113</v>
      </c>
      <c r="H50" s="459" t="s">
        <v>1258</v>
      </c>
      <c r="I50" s="460" t="s">
        <v>1264</v>
      </c>
      <c r="J50" s="461" t="s">
        <v>1265</v>
      </c>
      <c r="K50" s="459" t="s">
        <v>45</v>
      </c>
      <c r="L50" s="462">
        <v>222</v>
      </c>
      <c r="M50" s="491"/>
      <c r="N50" s="464">
        <f t="shared" si="59"/>
        <v>222</v>
      </c>
      <c r="O50" s="465"/>
      <c r="P50" s="465">
        <f t="shared" si="60"/>
        <v>0</v>
      </c>
      <c r="Q50" s="492"/>
      <c r="R50" s="467"/>
      <c r="S50" s="466"/>
      <c r="T50" s="467">
        <f t="shared" si="61"/>
        <v>0</v>
      </c>
      <c r="U50" s="458">
        <v>21</v>
      </c>
      <c r="V50" s="458">
        <f t="shared" si="62"/>
        <v>0</v>
      </c>
      <c r="W50" s="458">
        <f t="shared" si="63"/>
        <v>0</v>
      </c>
      <c r="X50" s="493"/>
      <c r="Y50" s="494"/>
      <c r="Z50" s="494"/>
      <c r="AA50" s="495"/>
      <c r="AB50" s="495"/>
      <c r="AC50" s="495"/>
    </row>
    <row r="51" spans="6:32" s="272" customFormat="1" ht="12.75" customHeight="1" outlineLevel="3">
      <c r="F51" s="496"/>
      <c r="G51" s="496"/>
      <c r="H51" s="496"/>
      <c r="I51" s="497"/>
      <c r="J51" s="498"/>
      <c r="K51" s="496"/>
      <c r="L51" s="499"/>
      <c r="M51" s="500"/>
      <c r="N51" s="501"/>
      <c r="O51" s="500"/>
      <c r="P51" s="408"/>
      <c r="Q51" s="502"/>
      <c r="R51" s="493"/>
      <c r="S51" s="493"/>
      <c r="T51" s="493"/>
      <c r="U51" s="458"/>
      <c r="V51" s="493"/>
      <c r="W51" s="493"/>
      <c r="X51" s="493"/>
      <c r="Y51" s="494"/>
      <c r="Z51" s="494"/>
      <c r="AA51" s="495"/>
      <c r="AB51" s="495"/>
      <c r="AC51" s="495"/>
    </row>
    <row r="52" spans="6:32" s="246" customFormat="1" ht="16.5" customHeight="1" outlineLevel="2">
      <c r="F52" s="487"/>
      <c r="G52" s="488" t="s">
        <v>1110</v>
      </c>
      <c r="H52" s="487"/>
      <c r="I52" s="489" t="s">
        <v>1144</v>
      </c>
      <c r="J52" s="503" t="s">
        <v>1190</v>
      </c>
      <c r="K52" s="487"/>
      <c r="L52" s="487"/>
      <c r="M52" s="416"/>
      <c r="N52" s="395"/>
      <c r="O52" s="416"/>
      <c r="P52" s="490">
        <f>SUBTOTAL(9,P53:P54)</f>
        <v>0</v>
      </c>
      <c r="Q52" s="418"/>
      <c r="R52" s="419"/>
      <c r="S52" s="420"/>
      <c r="T52" s="419"/>
      <c r="U52" s="458"/>
      <c r="V52" s="217">
        <f>SUBTOTAL(9,V53:V54)</f>
        <v>0</v>
      </c>
      <c r="W52" s="217">
        <f>SUBTOTAL(9,W53)</f>
        <v>0</v>
      </c>
      <c r="X52" s="422"/>
      <c r="Y52" s="209"/>
      <c r="Z52" s="209"/>
      <c r="AA52" s="423"/>
      <c r="AB52" s="423"/>
      <c r="AC52" s="423"/>
    </row>
    <row r="53" spans="6:32" s="254" customFormat="1" ht="12" outlineLevel="3">
      <c r="F53" s="459">
        <v>16</v>
      </c>
      <c r="G53" s="459" t="s">
        <v>1113</v>
      </c>
      <c r="H53" s="459" t="s">
        <v>1203</v>
      </c>
      <c r="I53" s="460" t="s">
        <v>1279</v>
      </c>
      <c r="J53" s="504" t="s">
        <v>1280</v>
      </c>
      <c r="K53" s="459" t="s">
        <v>44</v>
      </c>
      <c r="L53" s="462">
        <v>111</v>
      </c>
      <c r="M53" s="465"/>
      <c r="N53" s="464">
        <f t="shared" ref="N53" si="64">L53*(1+M53/100)</f>
        <v>111</v>
      </c>
      <c r="O53" s="465"/>
      <c r="P53" s="465">
        <f t="shared" ref="P53" si="65">N53*O53</f>
        <v>0</v>
      </c>
      <c r="Q53" s="466"/>
      <c r="R53" s="467"/>
      <c r="S53" s="466"/>
      <c r="T53" s="467">
        <f t="shared" ref="T53" si="66">N53*S53</f>
        <v>0</v>
      </c>
      <c r="U53" s="458">
        <v>21</v>
      </c>
      <c r="V53" s="458">
        <f t="shared" ref="V53" si="67">P53*(U53/100)</f>
        <v>0</v>
      </c>
      <c r="W53" s="458">
        <f t="shared" ref="W53" si="68">P53+V53</f>
        <v>0</v>
      </c>
      <c r="X53" s="406"/>
      <c r="Y53" s="405"/>
      <c r="Z53" s="405"/>
      <c r="AA53" s="424"/>
      <c r="AB53" s="425"/>
      <c r="AC53" s="424"/>
      <c r="AE53" s="402"/>
      <c r="AF53" s="402"/>
    </row>
    <row r="54" spans="6:32" s="254" customFormat="1" ht="12" outlineLevel="3">
      <c r="F54" s="468"/>
      <c r="G54" s="468"/>
      <c r="H54" s="468"/>
      <c r="I54" s="469"/>
      <c r="J54" s="505" t="s">
        <v>1281</v>
      </c>
      <c r="K54" s="468"/>
      <c r="L54" s="471">
        <v>111</v>
      </c>
      <c r="M54" s="465"/>
      <c r="N54" s="464"/>
      <c r="O54" s="465"/>
      <c r="P54" s="465"/>
      <c r="Q54" s="466"/>
      <c r="R54" s="467"/>
      <c r="S54" s="466"/>
      <c r="T54" s="467"/>
      <c r="U54" s="458"/>
      <c r="V54" s="458"/>
      <c r="W54" s="458"/>
      <c r="X54" s="406"/>
      <c r="Y54" s="405"/>
      <c r="Z54" s="405"/>
      <c r="AA54" s="424"/>
      <c r="AB54" s="425"/>
      <c r="AC54" s="425"/>
    </row>
    <row r="55" spans="6:32" s="254" customFormat="1" ht="12" outlineLevel="3">
      <c r="F55" s="506"/>
      <c r="G55" s="506"/>
      <c r="H55" s="506"/>
      <c r="I55" s="507"/>
      <c r="J55" s="508"/>
      <c r="K55" s="506"/>
      <c r="L55" s="509"/>
      <c r="M55" s="408"/>
      <c r="N55" s="407"/>
      <c r="O55" s="408"/>
      <c r="P55" s="408"/>
      <c r="Q55" s="410"/>
      <c r="R55" s="411"/>
      <c r="S55" s="410"/>
      <c r="T55" s="411"/>
      <c r="U55" s="458"/>
      <c r="V55" s="412"/>
      <c r="W55" s="412"/>
      <c r="X55" s="406"/>
      <c r="Y55" s="405"/>
      <c r="Z55" s="405"/>
      <c r="AA55" s="424"/>
      <c r="AB55" s="425"/>
      <c r="AC55" s="425"/>
    </row>
    <row r="56" spans="6:32" s="254" customFormat="1" ht="12" outlineLevel="2">
      <c r="F56" s="487"/>
      <c r="G56" s="488" t="s">
        <v>1110</v>
      </c>
      <c r="H56" s="487"/>
      <c r="I56" s="489" t="s">
        <v>1200</v>
      </c>
      <c r="J56" s="489" t="s">
        <v>1201</v>
      </c>
      <c r="K56" s="487"/>
      <c r="L56" s="487"/>
      <c r="M56" s="408"/>
      <c r="N56" s="407"/>
      <c r="O56" s="408"/>
      <c r="P56" s="490">
        <f>SUBTOTAL(9,P57:P65)</f>
        <v>0</v>
      </c>
      <c r="Q56" s="410"/>
      <c r="R56" s="411"/>
      <c r="S56" s="410"/>
      <c r="T56" s="411"/>
      <c r="U56" s="458"/>
      <c r="V56" s="217">
        <f>SUBTOTAL(9,V57:V64)</f>
        <v>0</v>
      </c>
      <c r="W56" s="217">
        <f>SUBTOTAL(9,W57:W64)</f>
        <v>0</v>
      </c>
      <c r="X56" s="406"/>
      <c r="Y56" s="405"/>
      <c r="Z56" s="405"/>
      <c r="AA56" s="424"/>
      <c r="AB56" s="425"/>
      <c r="AC56" s="425"/>
    </row>
    <row r="57" spans="6:32" s="272" customFormat="1" ht="30" customHeight="1" outlineLevel="3">
      <c r="F57" s="459">
        <v>17</v>
      </c>
      <c r="G57" s="459" t="s">
        <v>1113</v>
      </c>
      <c r="H57" s="459" t="s">
        <v>1203</v>
      </c>
      <c r="I57" s="460" t="s">
        <v>1204</v>
      </c>
      <c r="J57" s="461" t="s">
        <v>1205</v>
      </c>
      <c r="K57" s="459" t="s">
        <v>47</v>
      </c>
      <c r="L57" s="462">
        <v>400.52</v>
      </c>
      <c r="M57" s="491"/>
      <c r="N57" s="464">
        <f t="shared" ref="N57" si="69">L57*(1+M57/100)</f>
        <v>400.52</v>
      </c>
      <c r="O57" s="465"/>
      <c r="P57" s="465">
        <f t="shared" ref="P57" si="70">N57*O57</f>
        <v>0</v>
      </c>
      <c r="Q57" s="492"/>
      <c r="R57" s="467"/>
      <c r="S57" s="466"/>
      <c r="T57" s="467">
        <f t="shared" ref="T57" si="71">N57*S57</f>
        <v>0</v>
      </c>
      <c r="U57" s="458">
        <v>21</v>
      </c>
      <c r="V57" s="458">
        <f t="shared" ref="V57" si="72">P57*(U57/100)</f>
        <v>0</v>
      </c>
      <c r="W57" s="458">
        <f t="shared" ref="W57" si="73">P57+V57</f>
        <v>0</v>
      </c>
      <c r="X57" s="493"/>
      <c r="Y57" s="494"/>
      <c r="Z57" s="494"/>
      <c r="AA57" s="495"/>
      <c r="AB57" s="495"/>
      <c r="AC57" s="495"/>
    </row>
    <row r="58" spans="6:32" s="246" customFormat="1" ht="16.5" customHeight="1" outlineLevel="3">
      <c r="F58" s="468"/>
      <c r="G58" s="468"/>
      <c r="H58" s="468"/>
      <c r="I58" s="469"/>
      <c r="J58" s="470" t="s">
        <v>1284</v>
      </c>
      <c r="K58" s="468"/>
      <c r="L58" s="471">
        <v>400.52</v>
      </c>
      <c r="M58" s="510"/>
      <c r="N58" s="511"/>
      <c r="O58" s="465"/>
      <c r="P58" s="465"/>
      <c r="Q58" s="512"/>
      <c r="R58" s="513"/>
      <c r="S58" s="514"/>
      <c r="T58" s="513"/>
      <c r="U58" s="458"/>
      <c r="V58" s="515"/>
      <c r="W58" s="515"/>
      <c r="X58" s="422"/>
      <c r="Y58" s="209"/>
      <c r="Z58" s="209"/>
      <c r="AA58" s="423"/>
      <c r="AB58" s="423"/>
      <c r="AC58" s="423"/>
    </row>
    <row r="59" spans="6:32" s="254" customFormat="1" ht="12" outlineLevel="3">
      <c r="F59" s="459">
        <v>18</v>
      </c>
      <c r="G59" s="459" t="s">
        <v>1113</v>
      </c>
      <c r="H59" s="459" t="s">
        <v>1203</v>
      </c>
      <c r="I59" s="460" t="s">
        <v>1208</v>
      </c>
      <c r="J59" s="461" t="s">
        <v>1209</v>
      </c>
      <c r="K59" s="459" t="s">
        <v>47</v>
      </c>
      <c r="L59" s="462">
        <v>400.52</v>
      </c>
      <c r="M59" s="465"/>
      <c r="N59" s="464">
        <f t="shared" ref="N59" si="74">L59*(1+M59/100)</f>
        <v>400.52</v>
      </c>
      <c r="O59" s="465"/>
      <c r="P59" s="465">
        <f t="shared" ref="P59" si="75">N59*O59</f>
        <v>0</v>
      </c>
      <c r="Q59" s="466"/>
      <c r="R59" s="467"/>
      <c r="S59" s="466"/>
      <c r="T59" s="467">
        <f t="shared" ref="T59" si="76">N59*S59</f>
        <v>0</v>
      </c>
      <c r="U59" s="458">
        <v>21</v>
      </c>
      <c r="V59" s="458">
        <f t="shared" ref="V59" si="77">P59*(U59/100)</f>
        <v>0</v>
      </c>
      <c r="W59" s="458">
        <f t="shared" ref="W59" si="78">P59+V59</f>
        <v>0</v>
      </c>
      <c r="X59" s="406"/>
      <c r="Y59" s="405"/>
      <c r="Z59" s="405"/>
      <c r="AA59" s="424"/>
      <c r="AB59" s="425"/>
      <c r="AC59" s="425"/>
    </row>
    <row r="60" spans="6:32" s="254" customFormat="1" ht="12" outlineLevel="3">
      <c r="F60" s="468"/>
      <c r="G60" s="468"/>
      <c r="H60" s="468"/>
      <c r="I60" s="469"/>
      <c r="J60" s="470" t="s">
        <v>1284</v>
      </c>
      <c r="K60" s="468"/>
      <c r="L60" s="471">
        <v>400.52</v>
      </c>
      <c r="M60" s="465"/>
      <c r="N60" s="464"/>
      <c r="O60" s="465"/>
      <c r="P60" s="465"/>
      <c r="Q60" s="466"/>
      <c r="R60" s="467"/>
      <c r="S60" s="466"/>
      <c r="T60" s="467"/>
      <c r="U60" s="458"/>
      <c r="V60" s="458"/>
      <c r="W60" s="458"/>
      <c r="X60" s="406"/>
      <c r="Y60" s="405"/>
      <c r="Z60" s="405"/>
      <c r="AA60" s="424"/>
      <c r="AB60" s="424"/>
      <c r="AC60" s="424"/>
    </row>
    <row r="61" spans="6:32" s="272" customFormat="1" ht="30" customHeight="1" outlineLevel="3">
      <c r="F61" s="459">
        <v>19</v>
      </c>
      <c r="G61" s="459" t="s">
        <v>1113</v>
      </c>
      <c r="H61" s="459" t="s">
        <v>1196</v>
      </c>
      <c r="I61" s="460" t="s">
        <v>1211</v>
      </c>
      <c r="J61" s="461" t="s">
        <v>1212</v>
      </c>
      <c r="K61" s="459" t="s">
        <v>47</v>
      </c>
      <c r="L61" s="462">
        <v>400.92</v>
      </c>
      <c r="M61" s="491"/>
      <c r="N61" s="464">
        <f t="shared" ref="N61:N64" si="79">L61*(1+M61/100)</f>
        <v>400.92</v>
      </c>
      <c r="O61" s="465"/>
      <c r="P61" s="465">
        <f t="shared" ref="P61:P62" si="80">N61*O61</f>
        <v>0</v>
      </c>
      <c r="Q61" s="492"/>
      <c r="R61" s="467"/>
      <c r="S61" s="466"/>
      <c r="T61" s="467">
        <f t="shared" ref="T61:T62" si="81">N61*S61</f>
        <v>0</v>
      </c>
      <c r="U61" s="458">
        <v>21</v>
      </c>
      <c r="V61" s="458">
        <f t="shared" ref="V61:V62" si="82">P61*(U61/100)</f>
        <v>0</v>
      </c>
      <c r="W61" s="458">
        <f t="shared" ref="W61:W62" si="83">P61+V61</f>
        <v>0</v>
      </c>
      <c r="X61" s="493"/>
      <c r="Y61" s="494"/>
      <c r="Z61" s="494"/>
      <c r="AA61" s="495"/>
      <c r="AB61" s="495"/>
      <c r="AC61" s="495"/>
    </row>
    <row r="62" spans="6:32" s="246" customFormat="1" ht="30" customHeight="1" outlineLevel="3">
      <c r="F62" s="459">
        <v>20</v>
      </c>
      <c r="G62" s="459" t="s">
        <v>1113</v>
      </c>
      <c r="H62" s="459" t="s">
        <v>1196</v>
      </c>
      <c r="I62" s="460" t="s">
        <v>1214</v>
      </c>
      <c r="J62" s="461" t="s">
        <v>1215</v>
      </c>
      <c r="K62" s="459" t="s">
        <v>47</v>
      </c>
      <c r="L62" s="462">
        <v>5612.88</v>
      </c>
      <c r="M62" s="510"/>
      <c r="N62" s="464">
        <f t="shared" si="79"/>
        <v>5612.88</v>
      </c>
      <c r="O62" s="465"/>
      <c r="P62" s="465">
        <f t="shared" si="80"/>
        <v>0</v>
      </c>
      <c r="Q62" s="512"/>
      <c r="R62" s="467"/>
      <c r="S62" s="466"/>
      <c r="T62" s="467">
        <f t="shared" si="81"/>
        <v>0</v>
      </c>
      <c r="U62" s="458">
        <v>21</v>
      </c>
      <c r="V62" s="458">
        <f t="shared" si="82"/>
        <v>0</v>
      </c>
      <c r="W62" s="458">
        <f t="shared" si="83"/>
        <v>0</v>
      </c>
      <c r="X62" s="422"/>
      <c r="Y62" s="209"/>
      <c r="Z62" s="209"/>
      <c r="AA62" s="423"/>
      <c r="AB62" s="423"/>
      <c r="AC62" s="423"/>
    </row>
    <row r="63" spans="6:32" s="246" customFormat="1" ht="16.5" customHeight="1" outlineLevel="3">
      <c r="F63" s="468"/>
      <c r="G63" s="468"/>
      <c r="H63" s="468"/>
      <c r="I63" s="469"/>
      <c r="J63" s="470" t="s">
        <v>1288</v>
      </c>
      <c r="K63" s="468"/>
      <c r="L63" s="471">
        <v>5612.88</v>
      </c>
      <c r="M63" s="510"/>
      <c r="N63" s="511"/>
      <c r="O63" s="465"/>
      <c r="P63" s="465"/>
      <c r="Q63" s="512"/>
      <c r="R63" s="513"/>
      <c r="S63" s="514"/>
      <c r="T63" s="513"/>
      <c r="U63" s="458"/>
      <c r="V63" s="515"/>
      <c r="W63" s="515"/>
      <c r="X63" s="422"/>
      <c r="Y63" s="209"/>
      <c r="Z63" s="209"/>
      <c r="AA63" s="423"/>
      <c r="AB63" s="423"/>
      <c r="AC63" s="423"/>
    </row>
    <row r="64" spans="6:32" s="254" customFormat="1" ht="24" outlineLevel="3">
      <c r="F64" s="459">
        <v>21</v>
      </c>
      <c r="G64" s="459" t="s">
        <v>1113</v>
      </c>
      <c r="H64" s="459" t="s">
        <v>1196</v>
      </c>
      <c r="I64" s="460" t="s">
        <v>1218</v>
      </c>
      <c r="J64" s="461" t="s">
        <v>1219</v>
      </c>
      <c r="K64" s="459" t="s">
        <v>47</v>
      </c>
      <c r="L64" s="462">
        <v>400.92</v>
      </c>
      <c r="M64" s="465"/>
      <c r="N64" s="464">
        <f t="shared" si="79"/>
        <v>400.92</v>
      </c>
      <c r="O64" s="465"/>
      <c r="P64" s="465">
        <f t="shared" ref="P64" si="84">N64*O64</f>
        <v>0</v>
      </c>
      <c r="Q64" s="466"/>
      <c r="R64" s="467"/>
      <c r="S64" s="466"/>
      <c r="T64" s="467">
        <f t="shared" ref="T64" si="85">N64*S64</f>
        <v>0</v>
      </c>
      <c r="U64" s="458">
        <v>21</v>
      </c>
      <c r="V64" s="458">
        <f t="shared" ref="V64" si="86">P64*(U64/100)</f>
        <v>0</v>
      </c>
      <c r="W64" s="458">
        <f t="shared" ref="W64" si="87">P64+V64</f>
        <v>0</v>
      </c>
      <c r="X64" s="406"/>
      <c r="Y64" s="405"/>
      <c r="Z64" s="405"/>
      <c r="AA64" s="424"/>
      <c r="AB64" s="425"/>
      <c r="AC64" s="425"/>
    </row>
    <row r="65" spans="6:30" s="254" customFormat="1" ht="12" outlineLevel="3">
      <c r="F65" s="496"/>
      <c r="G65" s="496"/>
      <c r="H65" s="496"/>
      <c r="I65" s="497"/>
      <c r="J65" s="498"/>
      <c r="K65" s="496"/>
      <c r="L65" s="499"/>
      <c r="M65" s="408"/>
      <c r="N65" s="407"/>
      <c r="O65" s="408"/>
      <c r="P65" s="408"/>
      <c r="Q65" s="410"/>
      <c r="R65" s="411"/>
      <c r="S65" s="410"/>
      <c r="T65" s="411"/>
      <c r="U65" s="458"/>
      <c r="V65" s="412"/>
      <c r="W65" s="412"/>
      <c r="X65" s="406"/>
      <c r="Y65" s="405"/>
      <c r="Z65" s="405"/>
      <c r="AA65" s="424"/>
      <c r="AB65" s="425"/>
      <c r="AC65" s="425"/>
    </row>
    <row r="66" spans="6:30" s="254" customFormat="1" ht="12" outlineLevel="2">
      <c r="F66" s="487"/>
      <c r="G66" s="488" t="s">
        <v>1110</v>
      </c>
      <c r="H66" s="487"/>
      <c r="I66" s="489" t="s">
        <v>1220</v>
      </c>
      <c r="J66" s="489" t="s">
        <v>1221</v>
      </c>
      <c r="K66" s="487"/>
      <c r="L66" s="487"/>
      <c r="M66" s="408"/>
      <c r="N66" s="407"/>
      <c r="O66" s="408"/>
      <c r="P66" s="490">
        <f>SUBTOTAL(9,P67:P68)</f>
        <v>0</v>
      </c>
      <c r="Q66" s="410"/>
      <c r="R66" s="411"/>
      <c r="S66" s="410"/>
      <c r="T66" s="411"/>
      <c r="U66" s="458"/>
      <c r="V66" s="217">
        <f>SUBTOTAL(9,V67:V68)</f>
        <v>0</v>
      </c>
      <c r="W66" s="217">
        <f>SUBTOTAL(9,W67:W68)</f>
        <v>0</v>
      </c>
      <c r="X66" s="406"/>
      <c r="Y66" s="405"/>
      <c r="Z66" s="405"/>
      <c r="AA66" s="424"/>
      <c r="AB66" s="425"/>
      <c r="AC66" s="425"/>
    </row>
    <row r="67" spans="6:30" s="254" customFormat="1" ht="12" outlineLevel="3">
      <c r="F67" s="459">
        <v>22</v>
      </c>
      <c r="G67" s="459" t="s">
        <v>1113</v>
      </c>
      <c r="H67" s="459" t="s">
        <v>1223</v>
      </c>
      <c r="I67" s="460" t="s">
        <v>1224</v>
      </c>
      <c r="J67" s="461" t="s">
        <v>1225</v>
      </c>
      <c r="K67" s="459" t="s">
        <v>47</v>
      </c>
      <c r="L67" s="462">
        <v>635.39200000000005</v>
      </c>
      <c r="M67" s="465"/>
      <c r="N67" s="464">
        <f t="shared" ref="N67" si="88">L67*(1+M67/100)</f>
        <v>635.39200000000005</v>
      </c>
      <c r="O67" s="465"/>
      <c r="P67" s="465">
        <f t="shared" ref="P67" si="89">N67*O67</f>
        <v>0</v>
      </c>
      <c r="Q67" s="466"/>
      <c r="R67" s="467"/>
      <c r="S67" s="466"/>
      <c r="T67" s="467">
        <f t="shared" ref="T67" si="90">N67*S67</f>
        <v>0</v>
      </c>
      <c r="U67" s="458">
        <v>21</v>
      </c>
      <c r="V67" s="458">
        <f t="shared" ref="V67" si="91">P67*(U67/100)</f>
        <v>0</v>
      </c>
      <c r="W67" s="458">
        <f t="shared" ref="W67" si="92">P67+V67</f>
        <v>0</v>
      </c>
      <c r="X67" s="406"/>
      <c r="Y67" s="405"/>
      <c r="Z67" s="405"/>
      <c r="AA67" s="424"/>
      <c r="AB67" s="425"/>
      <c r="AC67" s="425"/>
    </row>
    <row r="68" spans="6:30" s="272" customFormat="1" ht="12.75" customHeight="1" outlineLevel="2">
      <c r="F68" s="516"/>
      <c r="G68" s="494"/>
      <c r="H68" s="494"/>
      <c r="I68" s="494"/>
      <c r="J68" s="517"/>
      <c r="K68" s="494"/>
      <c r="L68" s="392"/>
      <c r="M68" s="518"/>
      <c r="N68" s="392"/>
      <c r="O68" s="518"/>
      <c r="P68" s="519"/>
      <c r="Q68" s="502"/>
      <c r="R68" s="493"/>
      <c r="S68" s="493"/>
      <c r="T68" s="493"/>
      <c r="U68" s="458"/>
      <c r="V68" s="493"/>
      <c r="W68" s="493"/>
      <c r="X68" s="493"/>
      <c r="Y68" s="494"/>
      <c r="Z68" s="494"/>
      <c r="AA68" s="495"/>
      <c r="AB68" s="495"/>
      <c r="AC68" s="495"/>
    </row>
    <row r="69" spans="6:30" s="246" customFormat="1" ht="16.5" customHeight="1" outlineLevel="1">
      <c r="F69" s="413"/>
      <c r="G69" s="414"/>
      <c r="H69" s="415"/>
      <c r="I69" s="415"/>
      <c r="J69" s="415" t="s">
        <v>1596</v>
      </c>
      <c r="K69" s="414"/>
      <c r="L69" s="395"/>
      <c r="M69" s="416"/>
      <c r="N69" s="395"/>
      <c r="O69" s="416"/>
      <c r="P69" s="417">
        <f>SUBTOTAL(9,P70:P73)</f>
        <v>0</v>
      </c>
      <c r="Q69" s="418"/>
      <c r="R69" s="419"/>
      <c r="S69" s="420"/>
      <c r="T69" s="419">
        <f>SUBTOTAL(9,T76:T118)</f>
        <v>0</v>
      </c>
      <c r="U69" s="458"/>
      <c r="V69" s="520">
        <f>SUBTOTAL(9,V70:V73)</f>
        <v>0</v>
      </c>
      <c r="W69" s="520">
        <f>SUBTOTAL(9,W70:W73)</f>
        <v>0</v>
      </c>
      <c r="X69" s="422"/>
      <c r="Y69" s="209"/>
      <c r="Z69" s="209"/>
      <c r="AA69" s="423"/>
      <c r="AB69" s="423"/>
      <c r="AC69" s="423"/>
    </row>
    <row r="70" spans="6:30" s="254" customFormat="1" ht="48" outlineLevel="2">
      <c r="F70" s="521" t="s">
        <v>1657</v>
      </c>
      <c r="G70" s="522" t="s">
        <v>176</v>
      </c>
      <c r="H70" s="523" t="s">
        <v>1600</v>
      </c>
      <c r="I70" s="523"/>
      <c r="J70" s="524" t="s">
        <v>1747</v>
      </c>
      <c r="K70" s="522" t="s">
        <v>49</v>
      </c>
      <c r="L70" s="464">
        <v>1280</v>
      </c>
      <c r="M70" s="465">
        <v>0</v>
      </c>
      <c r="N70" s="464">
        <f>L70*(1+M70/100)</f>
        <v>1280</v>
      </c>
      <c r="O70" s="465"/>
      <c r="P70" s="525">
        <f t="shared" ref="P70:P73" si="93">N70*O70</f>
        <v>0</v>
      </c>
      <c r="Q70" s="466"/>
      <c r="R70" s="467"/>
      <c r="S70" s="466"/>
      <c r="T70" s="467"/>
      <c r="U70" s="458">
        <v>21</v>
      </c>
      <c r="V70" s="458">
        <f>P70*(U70/100)</f>
        <v>0</v>
      </c>
      <c r="W70" s="458">
        <f>P70+V70</f>
        <v>0</v>
      </c>
      <c r="X70" s="406"/>
      <c r="Y70" s="405" t="s">
        <v>1490</v>
      </c>
      <c r="Z70" s="405"/>
      <c r="AA70" s="424"/>
      <c r="AB70" s="425"/>
      <c r="AC70" s="425"/>
    </row>
    <row r="71" spans="6:30" s="254" customFormat="1" ht="12" outlineLevel="2">
      <c r="F71" s="521"/>
      <c r="G71" s="522"/>
      <c r="H71" s="523"/>
      <c r="I71" s="523"/>
      <c r="J71" s="526">
        <v>1250</v>
      </c>
      <c r="K71" s="522"/>
      <c r="L71" s="464"/>
      <c r="M71" s="465"/>
      <c r="N71" s="464"/>
      <c r="O71" s="465"/>
      <c r="P71" s="525"/>
      <c r="Q71" s="466"/>
      <c r="R71" s="467"/>
      <c r="S71" s="466"/>
      <c r="T71" s="467"/>
      <c r="U71" s="458"/>
      <c r="V71" s="458"/>
      <c r="W71" s="458"/>
      <c r="X71" s="406"/>
      <c r="Y71" s="405" t="s">
        <v>1490</v>
      </c>
      <c r="Z71" s="405"/>
      <c r="AA71" s="424"/>
      <c r="AB71" s="424"/>
      <c r="AC71" s="424"/>
    </row>
    <row r="72" spans="6:30" s="254" customFormat="1" ht="12" outlineLevel="2">
      <c r="F72" s="521" t="s">
        <v>1566</v>
      </c>
      <c r="G72" s="522" t="s">
        <v>172</v>
      </c>
      <c r="H72" s="523" t="s">
        <v>1603</v>
      </c>
      <c r="I72" s="523"/>
      <c r="J72" s="524" t="s">
        <v>1625</v>
      </c>
      <c r="K72" s="522" t="s">
        <v>49</v>
      </c>
      <c r="L72" s="464">
        <v>1280</v>
      </c>
      <c r="M72" s="465"/>
      <c r="N72" s="464">
        <f>L72*(1+M72/100)</f>
        <v>1280</v>
      </c>
      <c r="O72" s="465"/>
      <c r="P72" s="525">
        <f t="shared" si="93"/>
        <v>0</v>
      </c>
      <c r="Q72" s="466"/>
      <c r="R72" s="467"/>
      <c r="S72" s="466"/>
      <c r="T72" s="467"/>
      <c r="U72" s="458">
        <v>21</v>
      </c>
      <c r="V72" s="458">
        <f>P72*(U72/100)</f>
        <v>0</v>
      </c>
      <c r="W72" s="458">
        <f>P72+V72</f>
        <v>0</v>
      </c>
      <c r="X72" s="406"/>
      <c r="Y72" s="405" t="s">
        <v>1490</v>
      </c>
      <c r="Z72" s="405"/>
      <c r="AA72" s="424"/>
      <c r="AB72" s="425"/>
      <c r="AC72" s="425"/>
      <c r="AD72" s="390"/>
    </row>
    <row r="73" spans="6:30" s="254" customFormat="1" ht="12" outlineLevel="2">
      <c r="F73" s="521" t="s">
        <v>1560</v>
      </c>
      <c r="G73" s="522" t="s">
        <v>172</v>
      </c>
      <c r="H73" s="523" t="s">
        <v>1607</v>
      </c>
      <c r="I73" s="523"/>
      <c r="J73" s="524" t="s">
        <v>1627</v>
      </c>
      <c r="K73" s="522" t="s">
        <v>46</v>
      </c>
      <c r="L73" s="464">
        <v>7</v>
      </c>
      <c r="M73" s="465"/>
      <c r="N73" s="464">
        <f>L73*(1+M73/100)</f>
        <v>7</v>
      </c>
      <c r="O73" s="465"/>
      <c r="P73" s="525">
        <f t="shared" si="93"/>
        <v>0</v>
      </c>
      <c r="Q73" s="466"/>
      <c r="R73" s="467"/>
      <c r="S73" s="466"/>
      <c r="T73" s="467"/>
      <c r="U73" s="458">
        <v>21</v>
      </c>
      <c r="V73" s="458">
        <f>P73*(U73/100)</f>
        <v>0</v>
      </c>
      <c r="W73" s="458">
        <f>P73+V73</f>
        <v>0</v>
      </c>
      <c r="X73" s="406"/>
      <c r="Y73" s="405" t="s">
        <v>1490</v>
      </c>
      <c r="Z73" s="405"/>
      <c r="AA73" s="424"/>
      <c r="AB73" s="425"/>
      <c r="AC73" s="425"/>
      <c r="AD73" s="390"/>
    </row>
    <row r="74" spans="6:30" s="246" customFormat="1" ht="16.5" customHeight="1" outlineLevel="1">
      <c r="F74" s="413"/>
      <c r="G74" s="414"/>
      <c r="H74" s="415"/>
      <c r="I74" s="415"/>
      <c r="J74" s="415" t="s">
        <v>1628</v>
      </c>
      <c r="K74" s="414"/>
      <c r="L74" s="395"/>
      <c r="M74" s="416"/>
      <c r="N74" s="395"/>
      <c r="O74" s="416"/>
      <c r="P74" s="417">
        <f>SUBTOTAL(9,P75:P85)</f>
        <v>0</v>
      </c>
      <c r="Q74" s="418"/>
      <c r="R74" s="419"/>
      <c r="S74" s="420"/>
      <c r="T74" s="419"/>
      <c r="U74" s="458"/>
      <c r="V74" s="520">
        <f>SUBTOTAL(9,V75:V85)</f>
        <v>0</v>
      </c>
      <c r="W74" s="520">
        <f>SUBTOTAL(9,W75:W85)</f>
        <v>0</v>
      </c>
      <c r="X74" s="422"/>
      <c r="Y74" s="209"/>
      <c r="Z74" s="209"/>
      <c r="AA74" s="423"/>
      <c r="AB74" s="423"/>
      <c r="AC74" s="423"/>
    </row>
    <row r="75" spans="6:30" s="254" customFormat="1" ht="24" outlineLevel="2">
      <c r="F75" s="521" t="s">
        <v>1657</v>
      </c>
      <c r="G75" s="522" t="s">
        <v>162</v>
      </c>
      <c r="H75" s="523" t="s">
        <v>1629</v>
      </c>
      <c r="I75" s="523"/>
      <c r="J75" s="524" t="s">
        <v>1632</v>
      </c>
      <c r="K75" s="522" t="s">
        <v>49</v>
      </c>
      <c r="L75" s="464">
        <v>560</v>
      </c>
      <c r="M75" s="465">
        <v>0</v>
      </c>
      <c r="N75" s="464">
        <f>L75*(1+M75/100)</f>
        <v>560</v>
      </c>
      <c r="O75" s="465"/>
      <c r="P75" s="525">
        <f>N75*O75</f>
        <v>0</v>
      </c>
      <c r="Q75" s="466"/>
      <c r="R75" s="467"/>
      <c r="S75" s="466"/>
      <c r="T75" s="467"/>
      <c r="U75" s="458">
        <v>21</v>
      </c>
      <c r="V75" s="458">
        <f>P75*(U75/100)</f>
        <v>0</v>
      </c>
      <c r="W75" s="458">
        <f>P75+V75</f>
        <v>0</v>
      </c>
      <c r="X75" s="406"/>
      <c r="Y75" s="405" t="s">
        <v>1490</v>
      </c>
      <c r="Z75" s="405"/>
      <c r="AA75" s="424"/>
      <c r="AB75" s="425"/>
      <c r="AC75" s="425"/>
    </row>
    <row r="76" spans="6:30" s="254" customFormat="1" ht="12" outlineLevel="2">
      <c r="F76" s="521"/>
      <c r="G76" s="522"/>
      <c r="H76" s="523"/>
      <c r="I76" s="523"/>
      <c r="J76" s="526">
        <v>560</v>
      </c>
      <c r="K76" s="522"/>
      <c r="L76" s="464"/>
      <c r="M76" s="465"/>
      <c r="N76" s="464"/>
      <c r="O76" s="465"/>
      <c r="P76" s="525"/>
      <c r="Q76" s="466"/>
      <c r="R76" s="467"/>
      <c r="S76" s="466"/>
      <c r="T76" s="467"/>
      <c r="U76" s="458"/>
      <c r="V76" s="458"/>
      <c r="W76" s="458"/>
      <c r="X76" s="406"/>
      <c r="Y76" s="405" t="s">
        <v>1490</v>
      </c>
      <c r="Z76" s="405"/>
      <c r="AA76" s="424"/>
      <c r="AB76" s="424"/>
      <c r="AC76" s="424"/>
    </row>
    <row r="77" spans="6:30" s="254" customFormat="1" ht="24" outlineLevel="2">
      <c r="F77" s="521" t="s">
        <v>1566</v>
      </c>
      <c r="G77" s="522" t="s">
        <v>162</v>
      </c>
      <c r="H77" s="523" t="s">
        <v>1631</v>
      </c>
      <c r="I77" s="523"/>
      <c r="J77" s="524" t="s">
        <v>1748</v>
      </c>
      <c r="K77" s="522" t="s">
        <v>49</v>
      </c>
      <c r="L77" s="464">
        <f>2*620</f>
        <v>1240</v>
      </c>
      <c r="M77" s="465">
        <v>0</v>
      </c>
      <c r="N77" s="464">
        <f>L77*(1+M77/100)</f>
        <v>1240</v>
      </c>
      <c r="O77" s="465"/>
      <c r="P77" s="525">
        <f>N77*O77</f>
        <v>0</v>
      </c>
      <c r="Q77" s="466"/>
      <c r="R77" s="467"/>
      <c r="S77" s="466"/>
      <c r="T77" s="467"/>
      <c r="U77" s="458">
        <v>21</v>
      </c>
      <c r="V77" s="458">
        <f>P77*(U77/100)</f>
        <v>0</v>
      </c>
      <c r="W77" s="458">
        <f>P77+V77</f>
        <v>0</v>
      </c>
      <c r="X77" s="406"/>
      <c r="Y77" s="405" t="s">
        <v>1490</v>
      </c>
      <c r="Z77" s="405"/>
      <c r="AA77" s="424"/>
      <c r="AB77" s="425"/>
      <c r="AC77" s="425"/>
    </row>
    <row r="78" spans="6:30" s="254" customFormat="1" ht="12" outlineLevel="2">
      <c r="F78" s="521"/>
      <c r="G78" s="522"/>
      <c r="H78" s="523"/>
      <c r="I78" s="523"/>
      <c r="J78" s="526" t="s">
        <v>1749</v>
      </c>
      <c r="K78" s="522"/>
      <c r="L78" s="464"/>
      <c r="M78" s="465"/>
      <c r="N78" s="464"/>
      <c r="O78" s="465"/>
      <c r="P78" s="525"/>
      <c r="Q78" s="466"/>
      <c r="R78" s="467"/>
      <c r="S78" s="466"/>
      <c r="T78" s="467"/>
      <c r="U78" s="458"/>
      <c r="V78" s="458"/>
      <c r="W78" s="458"/>
      <c r="X78" s="406"/>
      <c r="Y78" s="405" t="s">
        <v>1490</v>
      </c>
      <c r="Z78" s="405"/>
      <c r="AA78" s="424"/>
      <c r="AB78" s="424"/>
      <c r="AC78" s="424"/>
    </row>
    <row r="79" spans="6:30" s="254" customFormat="1" ht="12" outlineLevel="2">
      <c r="F79" s="521" t="s">
        <v>1560</v>
      </c>
      <c r="G79" s="522" t="s">
        <v>162</v>
      </c>
      <c r="H79" s="523" t="s">
        <v>1634</v>
      </c>
      <c r="I79" s="523"/>
      <c r="J79" s="524" t="s">
        <v>1635</v>
      </c>
      <c r="K79" s="522" t="s">
        <v>49</v>
      </c>
      <c r="L79" s="464">
        <v>80</v>
      </c>
      <c r="M79" s="465">
        <v>0</v>
      </c>
      <c r="N79" s="464">
        <f>L79*(1+M79/100)</f>
        <v>80</v>
      </c>
      <c r="O79" s="465"/>
      <c r="P79" s="525">
        <f>N79*O79</f>
        <v>0</v>
      </c>
      <c r="Q79" s="466"/>
      <c r="R79" s="467"/>
      <c r="S79" s="466"/>
      <c r="T79" s="467"/>
      <c r="U79" s="458">
        <v>21</v>
      </c>
      <c r="V79" s="458">
        <f>P79*(U79/100)</f>
        <v>0</v>
      </c>
      <c r="W79" s="458">
        <f>P79+V79</f>
        <v>0</v>
      </c>
      <c r="X79" s="406"/>
      <c r="Y79" s="405" t="s">
        <v>1490</v>
      </c>
      <c r="Z79" s="405"/>
      <c r="AA79" s="424"/>
      <c r="AB79" s="425"/>
      <c r="AC79" s="425"/>
    </row>
    <row r="80" spans="6:30" s="254" customFormat="1" ht="12" outlineLevel="2">
      <c r="F80" s="521"/>
      <c r="G80" s="522"/>
      <c r="H80" s="523"/>
      <c r="I80" s="523"/>
      <c r="J80" s="526" t="s">
        <v>1750</v>
      </c>
      <c r="K80" s="522"/>
      <c r="L80" s="464"/>
      <c r="M80" s="465"/>
      <c r="N80" s="464"/>
      <c r="O80" s="465"/>
      <c r="P80" s="525"/>
      <c r="Q80" s="466"/>
      <c r="R80" s="467"/>
      <c r="S80" s="466"/>
      <c r="T80" s="467"/>
      <c r="U80" s="458"/>
      <c r="V80" s="458"/>
      <c r="W80" s="458"/>
      <c r="X80" s="406"/>
      <c r="Y80" s="405" t="s">
        <v>1490</v>
      </c>
      <c r="Z80" s="405"/>
      <c r="AA80" s="424"/>
      <c r="AB80" s="424"/>
      <c r="AC80" s="424"/>
    </row>
    <row r="81" spans="6:30" s="254" customFormat="1" ht="12" outlineLevel="2">
      <c r="F81" s="521" t="s">
        <v>1606</v>
      </c>
      <c r="G81" s="522" t="s">
        <v>172</v>
      </c>
      <c r="H81" s="523" t="s">
        <v>1640</v>
      </c>
      <c r="I81" s="523"/>
      <c r="J81" s="524" t="s">
        <v>1751</v>
      </c>
      <c r="K81" s="522" t="s">
        <v>49</v>
      </c>
      <c r="L81" s="464">
        <f>L75+L79</f>
        <v>640</v>
      </c>
      <c r="M81" s="465"/>
      <c r="N81" s="464">
        <f>L81*(1+M81/100)</f>
        <v>640</v>
      </c>
      <c r="O81" s="465"/>
      <c r="P81" s="525">
        <f>N81*O81</f>
        <v>0</v>
      </c>
      <c r="Q81" s="466"/>
      <c r="R81" s="467"/>
      <c r="S81" s="466"/>
      <c r="T81" s="467"/>
      <c r="U81" s="458">
        <v>21</v>
      </c>
      <c r="V81" s="458">
        <f>P81*(U81/100)</f>
        <v>0</v>
      </c>
      <c r="W81" s="458">
        <f>P81+V81</f>
        <v>0</v>
      </c>
      <c r="X81" s="406"/>
      <c r="Y81" s="405" t="s">
        <v>1490</v>
      </c>
      <c r="Z81" s="405"/>
      <c r="AA81" s="424"/>
      <c r="AB81" s="425"/>
      <c r="AC81" s="425"/>
    </row>
    <row r="82" spans="6:30" s="254" customFormat="1" ht="12" outlineLevel="2">
      <c r="F82" s="521" t="s">
        <v>1609</v>
      </c>
      <c r="G82" s="522" t="s">
        <v>172</v>
      </c>
      <c r="H82" s="523" t="s">
        <v>1752</v>
      </c>
      <c r="I82" s="523"/>
      <c r="J82" s="524" t="s">
        <v>1753</v>
      </c>
      <c r="K82" s="522" t="s">
        <v>49</v>
      </c>
      <c r="L82" s="464">
        <v>1240</v>
      </c>
      <c r="M82" s="465"/>
      <c r="N82" s="464">
        <f>L82*(1+M82/100)</f>
        <v>1240</v>
      </c>
      <c r="O82" s="465"/>
      <c r="P82" s="525">
        <f>N82*O82</f>
        <v>0</v>
      </c>
      <c r="Q82" s="466"/>
      <c r="R82" s="467"/>
      <c r="S82" s="466"/>
      <c r="T82" s="467"/>
      <c r="U82" s="458"/>
      <c r="V82" s="458"/>
      <c r="W82" s="458"/>
      <c r="X82" s="406"/>
      <c r="Y82" s="405"/>
      <c r="Z82" s="405"/>
      <c r="AA82" s="424"/>
      <c r="AB82" s="425"/>
      <c r="AC82" s="425"/>
    </row>
    <row r="83" spans="6:30" s="254" customFormat="1" ht="24" outlineLevel="2">
      <c r="F83" s="521">
        <v>6</v>
      </c>
      <c r="G83" s="522" t="s">
        <v>162</v>
      </c>
      <c r="H83" s="523" t="s">
        <v>1927</v>
      </c>
      <c r="I83" s="523"/>
      <c r="J83" s="524" t="s">
        <v>1925</v>
      </c>
      <c r="K83" s="522" t="s">
        <v>57</v>
      </c>
      <c r="L83" s="464"/>
      <c r="M83" s="465"/>
      <c r="N83" s="464">
        <v>12</v>
      </c>
      <c r="O83" s="465"/>
      <c r="P83" s="525">
        <f t="shared" ref="P83:P84" si="94">N83*O83</f>
        <v>0</v>
      </c>
      <c r="Q83" s="466"/>
      <c r="R83" s="467"/>
      <c r="S83" s="466"/>
      <c r="T83" s="467"/>
      <c r="U83" s="458"/>
      <c r="V83" s="458"/>
      <c r="W83" s="458"/>
      <c r="X83" s="406"/>
      <c r="Y83" s="405"/>
      <c r="Z83" s="405"/>
      <c r="AA83" s="424"/>
      <c r="AB83" s="425"/>
      <c r="AC83" s="425"/>
    </row>
    <row r="84" spans="6:30" s="254" customFormat="1" ht="24" outlineLevel="2">
      <c r="F84" s="521">
        <v>7</v>
      </c>
      <c r="G84" s="522" t="s">
        <v>162</v>
      </c>
      <c r="H84" s="523" t="s">
        <v>1928</v>
      </c>
      <c r="I84" s="523"/>
      <c r="J84" s="524" t="s">
        <v>1926</v>
      </c>
      <c r="K84" s="522" t="s">
        <v>57</v>
      </c>
      <c r="L84" s="464"/>
      <c r="M84" s="465"/>
      <c r="N84" s="464">
        <v>12</v>
      </c>
      <c r="O84" s="465"/>
      <c r="P84" s="525">
        <f t="shared" si="94"/>
        <v>0</v>
      </c>
      <c r="Q84" s="466"/>
      <c r="R84" s="467"/>
      <c r="S84" s="466"/>
      <c r="T84" s="467"/>
      <c r="U84" s="458"/>
      <c r="V84" s="458"/>
      <c r="W84" s="458"/>
      <c r="X84" s="406"/>
      <c r="Y84" s="405"/>
      <c r="Z84" s="405"/>
      <c r="AA84" s="424"/>
      <c r="AB84" s="425"/>
      <c r="AC84" s="425"/>
    </row>
    <row r="85" spans="6:30" s="254" customFormat="1" ht="12" outlineLevel="2">
      <c r="F85" s="403"/>
      <c r="G85" s="404"/>
      <c r="H85" s="405"/>
      <c r="I85" s="405"/>
      <c r="J85" s="527"/>
      <c r="K85" s="404"/>
      <c r="L85" s="407"/>
      <c r="M85" s="408"/>
      <c r="N85" s="407"/>
      <c r="O85" s="408"/>
      <c r="P85" s="409"/>
      <c r="Q85" s="410"/>
      <c r="R85" s="411"/>
      <c r="S85" s="410"/>
      <c r="T85" s="411"/>
      <c r="U85" s="458"/>
      <c r="V85" s="412"/>
      <c r="W85" s="412"/>
      <c r="X85" s="406"/>
      <c r="Y85" s="405"/>
      <c r="Z85" s="405"/>
      <c r="AA85" s="424"/>
      <c r="AB85" s="424"/>
      <c r="AC85" s="424"/>
    </row>
    <row r="86" spans="6:30" s="254" customFormat="1" ht="12" outlineLevel="1">
      <c r="F86" s="413"/>
      <c r="G86" s="414"/>
      <c r="H86" s="415"/>
      <c r="I86" s="415"/>
      <c r="J86" s="415" t="s">
        <v>601</v>
      </c>
      <c r="K86" s="414"/>
      <c r="L86" s="395"/>
      <c r="M86" s="416"/>
      <c r="N86" s="395"/>
      <c r="O86" s="416"/>
      <c r="P86" s="417">
        <f>SUBTOTAL(9,P87:P94)</f>
        <v>0</v>
      </c>
      <c r="Q86" s="418"/>
      <c r="R86" s="419"/>
      <c r="S86" s="420"/>
      <c r="T86" s="419">
        <f>SUBTOTAL(9,T88:T118)</f>
        <v>0</v>
      </c>
      <c r="U86" s="458"/>
      <c r="V86" s="417">
        <f>SUBTOTAL(9,V87:V92)</f>
        <v>0</v>
      </c>
      <c r="W86" s="417">
        <f>SUBTOTAL(9,W87:W92)</f>
        <v>0</v>
      </c>
      <c r="X86" s="422"/>
      <c r="Y86" s="209"/>
      <c r="Z86" s="209"/>
      <c r="AA86" s="423"/>
      <c r="AB86" s="423"/>
      <c r="AC86" s="423"/>
      <c r="AD86" s="246"/>
    </row>
    <row r="87" spans="6:30" s="254" customFormat="1" ht="12" outlineLevel="2">
      <c r="F87" s="521">
        <v>1</v>
      </c>
      <c r="G87" s="522" t="s">
        <v>162</v>
      </c>
      <c r="H87" s="523" t="s">
        <v>1642</v>
      </c>
      <c r="I87" s="523"/>
      <c r="J87" s="524" t="s">
        <v>1754</v>
      </c>
      <c r="K87" s="522" t="s">
        <v>90</v>
      </c>
      <c r="L87" s="464">
        <v>1</v>
      </c>
      <c r="M87" s="465">
        <v>0</v>
      </c>
      <c r="N87" s="464">
        <f t="shared" ref="N87:N92" si="95">L87*(1+M87/100)</f>
        <v>1</v>
      </c>
      <c r="O87" s="465"/>
      <c r="P87" s="525">
        <f t="shared" ref="P87:P92" si="96">N87*O87</f>
        <v>0</v>
      </c>
      <c r="Q87" s="466"/>
      <c r="R87" s="467"/>
      <c r="S87" s="466"/>
      <c r="T87" s="467">
        <f t="shared" ref="T87:T92" si="97">N87*S87</f>
        <v>0</v>
      </c>
      <c r="U87" s="458">
        <v>21</v>
      </c>
      <c r="V87" s="458">
        <f t="shared" ref="V87:V92" si="98">P87*(U87/100)</f>
        <v>0</v>
      </c>
      <c r="W87" s="458">
        <f t="shared" ref="W87:W92" si="99">P87+V87</f>
        <v>0</v>
      </c>
      <c r="X87" s="406"/>
      <c r="Y87" s="405" t="s">
        <v>1490</v>
      </c>
      <c r="Z87" s="405" t="s">
        <v>604</v>
      </c>
      <c r="AA87" s="424"/>
      <c r="AB87" s="425"/>
      <c r="AC87" s="425"/>
      <c r="AD87" s="246"/>
    </row>
    <row r="88" spans="6:30" s="254" customFormat="1" ht="12" outlineLevel="2">
      <c r="F88" s="521">
        <v>2</v>
      </c>
      <c r="G88" s="522" t="s">
        <v>162</v>
      </c>
      <c r="H88" s="523" t="s">
        <v>1644</v>
      </c>
      <c r="I88" s="523"/>
      <c r="J88" s="524" t="s">
        <v>1645</v>
      </c>
      <c r="K88" s="522" t="s">
        <v>46</v>
      </c>
      <c r="L88" s="464">
        <v>1</v>
      </c>
      <c r="M88" s="465">
        <v>0</v>
      </c>
      <c r="N88" s="464">
        <f t="shared" si="95"/>
        <v>1</v>
      </c>
      <c r="O88" s="465"/>
      <c r="P88" s="525">
        <f t="shared" si="96"/>
        <v>0</v>
      </c>
      <c r="Q88" s="466"/>
      <c r="R88" s="467"/>
      <c r="S88" s="466"/>
      <c r="T88" s="467">
        <f t="shared" si="97"/>
        <v>0</v>
      </c>
      <c r="U88" s="458">
        <v>21</v>
      </c>
      <c r="V88" s="458">
        <f t="shared" si="98"/>
        <v>0</v>
      </c>
      <c r="W88" s="458">
        <f t="shared" si="99"/>
        <v>0</v>
      </c>
      <c r="X88" s="406"/>
      <c r="Y88" s="405" t="s">
        <v>1490</v>
      </c>
      <c r="Z88" s="405" t="s">
        <v>604</v>
      </c>
      <c r="AA88" s="424"/>
      <c r="AB88" s="425"/>
      <c r="AC88" s="425"/>
      <c r="AD88" s="246"/>
    </row>
    <row r="89" spans="6:30" s="254" customFormat="1" ht="12" outlineLevel="2">
      <c r="F89" s="521">
        <v>3</v>
      </c>
      <c r="G89" s="522" t="s">
        <v>162</v>
      </c>
      <c r="H89" s="523" t="s">
        <v>1646</v>
      </c>
      <c r="I89" s="523"/>
      <c r="J89" s="524" t="s">
        <v>1647</v>
      </c>
      <c r="K89" s="522" t="s">
        <v>90</v>
      </c>
      <c r="L89" s="464">
        <v>1</v>
      </c>
      <c r="M89" s="465">
        <v>0</v>
      </c>
      <c r="N89" s="464">
        <f t="shared" si="95"/>
        <v>1</v>
      </c>
      <c r="O89" s="465"/>
      <c r="P89" s="525">
        <f t="shared" si="96"/>
        <v>0</v>
      </c>
      <c r="Q89" s="466"/>
      <c r="R89" s="467"/>
      <c r="S89" s="466"/>
      <c r="T89" s="467">
        <f t="shared" si="97"/>
        <v>0</v>
      </c>
      <c r="U89" s="458">
        <v>21</v>
      </c>
      <c r="V89" s="458">
        <f t="shared" si="98"/>
        <v>0</v>
      </c>
      <c r="W89" s="458">
        <f t="shared" si="99"/>
        <v>0</v>
      </c>
      <c r="X89" s="406"/>
      <c r="Y89" s="405" t="s">
        <v>1490</v>
      </c>
      <c r="Z89" s="405" t="s">
        <v>604</v>
      </c>
      <c r="AA89" s="424"/>
      <c r="AB89" s="425"/>
      <c r="AC89" s="425"/>
      <c r="AD89" s="246"/>
    </row>
    <row r="90" spans="6:30" s="254" customFormat="1" ht="12" outlineLevel="2">
      <c r="F90" s="521">
        <v>4</v>
      </c>
      <c r="G90" s="522" t="s">
        <v>162</v>
      </c>
      <c r="H90" s="523" t="s">
        <v>1648</v>
      </c>
      <c r="I90" s="523"/>
      <c r="J90" s="524" t="s">
        <v>1649</v>
      </c>
      <c r="K90" s="522" t="s">
        <v>55</v>
      </c>
      <c r="L90" s="464">
        <v>4</v>
      </c>
      <c r="M90" s="465">
        <v>0</v>
      </c>
      <c r="N90" s="464">
        <f t="shared" si="95"/>
        <v>4</v>
      </c>
      <c r="O90" s="465"/>
      <c r="P90" s="525">
        <f t="shared" si="96"/>
        <v>0</v>
      </c>
      <c r="Q90" s="466"/>
      <c r="R90" s="467"/>
      <c r="S90" s="466"/>
      <c r="T90" s="467">
        <f t="shared" si="97"/>
        <v>0</v>
      </c>
      <c r="U90" s="458">
        <v>21</v>
      </c>
      <c r="V90" s="458">
        <f t="shared" si="98"/>
        <v>0</v>
      </c>
      <c r="W90" s="458">
        <f t="shared" si="99"/>
        <v>0</v>
      </c>
      <c r="X90" s="406"/>
      <c r="Y90" s="405" t="s">
        <v>1490</v>
      </c>
      <c r="Z90" s="405" t="s">
        <v>604</v>
      </c>
      <c r="AA90" s="424"/>
      <c r="AB90" s="425"/>
      <c r="AC90" s="425"/>
      <c r="AD90" s="246"/>
    </row>
    <row r="91" spans="6:30" s="254" customFormat="1" ht="12" outlineLevel="2">
      <c r="F91" s="521">
        <v>5</v>
      </c>
      <c r="G91" s="522" t="s">
        <v>162</v>
      </c>
      <c r="H91" s="523" t="s">
        <v>1650</v>
      </c>
      <c r="I91" s="523"/>
      <c r="J91" s="524" t="s">
        <v>1653</v>
      </c>
      <c r="K91" s="522" t="s">
        <v>46</v>
      </c>
      <c r="L91" s="464">
        <v>1</v>
      </c>
      <c r="M91" s="465">
        <v>0</v>
      </c>
      <c r="N91" s="464">
        <f t="shared" si="95"/>
        <v>1</v>
      </c>
      <c r="O91" s="465"/>
      <c r="P91" s="525">
        <f t="shared" si="96"/>
        <v>0</v>
      </c>
      <c r="Q91" s="466"/>
      <c r="R91" s="467"/>
      <c r="S91" s="466"/>
      <c r="T91" s="467">
        <f t="shared" si="97"/>
        <v>0</v>
      </c>
      <c r="U91" s="458">
        <v>21</v>
      </c>
      <c r="V91" s="458">
        <f t="shared" si="98"/>
        <v>0</v>
      </c>
      <c r="W91" s="458">
        <f t="shared" si="99"/>
        <v>0</v>
      </c>
      <c r="X91" s="406"/>
      <c r="Y91" s="405" t="s">
        <v>1490</v>
      </c>
      <c r="Z91" s="405" t="s">
        <v>604</v>
      </c>
      <c r="AA91" s="424"/>
      <c r="AB91" s="425"/>
      <c r="AC91" s="425"/>
      <c r="AD91" s="246"/>
    </row>
    <row r="92" spans="6:30" s="254" customFormat="1" ht="12" outlineLevel="2">
      <c r="F92" s="521">
        <v>6</v>
      </c>
      <c r="G92" s="522" t="s">
        <v>162</v>
      </c>
      <c r="H92" s="523" t="s">
        <v>1652</v>
      </c>
      <c r="I92" s="523"/>
      <c r="J92" s="524" t="s">
        <v>1655</v>
      </c>
      <c r="K92" s="522" t="s">
        <v>46</v>
      </c>
      <c r="L92" s="464">
        <v>1</v>
      </c>
      <c r="M92" s="465">
        <v>0</v>
      </c>
      <c r="N92" s="464">
        <f t="shared" si="95"/>
        <v>1</v>
      </c>
      <c r="O92" s="465"/>
      <c r="P92" s="525">
        <f t="shared" si="96"/>
        <v>0</v>
      </c>
      <c r="Q92" s="466"/>
      <c r="R92" s="467"/>
      <c r="S92" s="466"/>
      <c r="T92" s="467">
        <f t="shared" si="97"/>
        <v>0</v>
      </c>
      <c r="U92" s="458">
        <v>21</v>
      </c>
      <c r="V92" s="458">
        <f t="shared" si="98"/>
        <v>0</v>
      </c>
      <c r="W92" s="458">
        <f t="shared" si="99"/>
        <v>0</v>
      </c>
      <c r="X92" s="406"/>
      <c r="Y92" s="405" t="s">
        <v>1490</v>
      </c>
      <c r="Z92" s="405" t="s">
        <v>604</v>
      </c>
      <c r="AA92" s="424"/>
      <c r="AB92" s="425"/>
      <c r="AC92" s="425"/>
      <c r="AD92" s="246"/>
    </row>
    <row r="93" spans="6:30" s="254" customFormat="1" ht="24" outlineLevel="1">
      <c r="F93" s="521">
        <v>7</v>
      </c>
      <c r="G93" s="522" t="s">
        <v>162</v>
      </c>
      <c r="H93" s="523" t="s">
        <v>1654</v>
      </c>
      <c r="I93" s="523"/>
      <c r="J93" s="524" t="s">
        <v>1774</v>
      </c>
      <c r="K93" s="522" t="s">
        <v>90</v>
      </c>
      <c r="L93" s="464">
        <v>1</v>
      </c>
      <c r="M93" s="465">
        <v>0</v>
      </c>
      <c r="N93" s="464">
        <f t="shared" ref="N93:N94" si="100">L93*(1+M93/100)</f>
        <v>1</v>
      </c>
      <c r="O93" s="465"/>
      <c r="P93" s="525">
        <f t="shared" ref="P93:P94" si="101">N93*O93</f>
        <v>0</v>
      </c>
    </row>
    <row r="94" spans="6:30" s="254" customFormat="1" ht="12">
      <c r="F94" s="521">
        <v>8</v>
      </c>
      <c r="G94" s="522" t="s">
        <v>162</v>
      </c>
      <c r="H94" s="523" t="s">
        <v>1772</v>
      </c>
      <c r="I94" s="523"/>
      <c r="J94" s="524" t="s">
        <v>1773</v>
      </c>
      <c r="K94" s="522" t="s">
        <v>90</v>
      </c>
      <c r="L94" s="464">
        <v>1</v>
      </c>
      <c r="M94" s="465">
        <v>0</v>
      </c>
      <c r="N94" s="464">
        <f t="shared" si="100"/>
        <v>1</v>
      </c>
      <c r="O94" s="465"/>
      <c r="P94" s="525">
        <f t="shared" si="101"/>
        <v>0</v>
      </c>
    </row>
    <row r="95" spans="6:30" s="254" customFormat="1" ht="12"/>
    <row r="96" spans="6:30" s="254" customFormat="1" ht="12">
      <c r="F96" s="403"/>
      <c r="G96" s="404"/>
      <c r="H96" s="405"/>
      <c r="I96" s="405"/>
      <c r="J96" s="406"/>
      <c r="K96" s="404"/>
      <c r="L96" s="407"/>
      <c r="M96" s="408"/>
      <c r="N96" s="407"/>
      <c r="O96" s="408"/>
      <c r="P96" s="409"/>
      <c r="Q96" s="410"/>
      <c r="R96" s="411"/>
      <c r="S96" s="410"/>
      <c r="T96" s="411"/>
      <c r="U96" s="412"/>
      <c r="V96" s="412"/>
      <c r="W96" s="412"/>
      <c r="X96" s="406"/>
      <c r="Y96" s="405"/>
      <c r="Z96" s="405"/>
      <c r="AB96" s="390"/>
      <c r="AC96" s="390"/>
    </row>
    <row r="97" spans="6:32" s="254" customFormat="1" ht="12">
      <c r="F97" s="403"/>
      <c r="G97" s="404"/>
      <c r="H97" s="405"/>
      <c r="I97" s="405"/>
      <c r="J97" s="406"/>
      <c r="K97" s="404"/>
      <c r="L97" s="407"/>
      <c r="M97" s="408"/>
      <c r="N97" s="407"/>
      <c r="O97" s="408"/>
      <c r="P97" s="409"/>
      <c r="Q97" s="410"/>
      <c r="R97" s="411"/>
      <c r="S97" s="410"/>
      <c r="T97" s="411"/>
      <c r="U97" s="412"/>
      <c r="V97" s="412"/>
      <c r="W97" s="412"/>
      <c r="X97" s="406"/>
      <c r="Y97" s="405"/>
      <c r="Z97" s="405"/>
      <c r="AB97" s="390"/>
      <c r="AC97" s="390"/>
    </row>
    <row r="98" spans="6:32" s="254" customFormat="1" ht="12">
      <c r="F98" s="403"/>
      <c r="G98" s="404"/>
      <c r="H98" s="405"/>
      <c r="I98" s="405"/>
      <c r="J98" s="406"/>
      <c r="K98" s="404"/>
      <c r="L98" s="407"/>
      <c r="M98" s="408"/>
      <c r="N98" s="407"/>
      <c r="O98" s="408"/>
      <c r="P98" s="409"/>
      <c r="Q98" s="410"/>
      <c r="R98" s="411"/>
      <c r="S98" s="410"/>
      <c r="T98" s="411"/>
      <c r="U98" s="412"/>
      <c r="V98" s="412"/>
      <c r="W98" s="412"/>
      <c r="X98" s="406"/>
      <c r="Y98" s="405"/>
      <c r="Z98" s="405"/>
      <c r="AB98" s="390"/>
      <c r="AC98" s="390"/>
    </row>
    <row r="99" spans="6:32" s="254" customFormat="1" ht="12">
      <c r="F99" s="403"/>
      <c r="G99" s="404"/>
      <c r="H99" s="405"/>
      <c r="I99" s="405"/>
      <c r="J99" s="406"/>
      <c r="K99" s="404"/>
      <c r="L99" s="407"/>
      <c r="M99" s="408"/>
      <c r="N99" s="407"/>
      <c r="O99" s="408"/>
      <c r="P99" s="409"/>
      <c r="Q99" s="410"/>
      <c r="R99" s="411"/>
      <c r="S99" s="410"/>
      <c r="T99" s="411"/>
      <c r="U99" s="412"/>
      <c r="V99" s="412"/>
      <c r="W99" s="412"/>
      <c r="X99" s="406"/>
      <c r="Y99" s="405"/>
      <c r="Z99" s="405"/>
      <c r="AB99" s="390"/>
      <c r="AC99" s="390"/>
    </row>
    <row r="100" spans="6:32" s="254" customFormat="1" ht="12">
      <c r="AE100" s="246"/>
      <c r="AF100" s="246"/>
    </row>
    <row r="101" spans="6:32" s="254" customFormat="1" ht="12">
      <c r="AE101" s="246"/>
      <c r="AF101" s="246"/>
    </row>
    <row r="102" spans="6:32" s="254" customFormat="1" ht="12">
      <c r="AE102" s="246"/>
      <c r="AF102" s="246"/>
    </row>
    <row r="103" spans="6:32" s="254" customFormat="1" ht="12">
      <c r="AE103" s="246"/>
      <c r="AF103" s="246"/>
    </row>
    <row r="104" spans="6:32" s="254" customFormat="1" ht="12">
      <c r="AE104" s="246"/>
      <c r="AF104" s="246"/>
    </row>
    <row r="105" spans="6:32" s="254" customFormat="1" ht="12">
      <c r="AE105" s="246"/>
      <c r="AF105" s="246"/>
    </row>
    <row r="106" spans="6:32" s="254" customFormat="1" ht="12">
      <c r="AE106" s="246"/>
      <c r="AF106" s="246"/>
    </row>
    <row r="107" spans="6:32" s="254" customFormat="1" ht="12">
      <c r="AE107" s="246"/>
      <c r="AF107" s="246"/>
    </row>
    <row r="108" spans="6:32" s="254" customFormat="1" ht="12">
      <c r="AE108" s="246"/>
      <c r="AF108" s="246"/>
    </row>
    <row r="109" spans="6:32" s="254" customFormat="1" ht="12">
      <c r="AE109" s="246"/>
      <c r="AF109" s="246"/>
    </row>
    <row r="110" spans="6:32" s="254" customFormat="1" ht="12">
      <c r="AE110" s="246"/>
      <c r="AF110" s="246"/>
    </row>
    <row r="111" spans="6:32" s="254" customFormat="1" ht="12">
      <c r="AE111" s="246"/>
      <c r="AF111" s="246"/>
    </row>
    <row r="112" spans="6:32" s="254" customFormat="1" ht="12">
      <c r="AE112" s="246"/>
      <c r="AF112" s="246"/>
    </row>
    <row r="113" spans="6:32" s="254" customFormat="1" ht="12">
      <c r="AE113" s="246"/>
      <c r="AF113" s="246"/>
    </row>
    <row r="114" spans="6:32" s="254" customFormat="1" ht="12">
      <c r="AE114" s="246"/>
      <c r="AF114" s="246"/>
    </row>
    <row r="115" spans="6:32" s="254" customFormat="1" ht="12">
      <c r="AE115" s="246"/>
      <c r="AF115" s="246"/>
    </row>
    <row r="116" spans="6:32" s="254" customFormat="1" ht="12">
      <c r="AE116" s="246"/>
      <c r="AF116" s="246"/>
    </row>
    <row r="117" spans="6:32" s="254" customFormat="1" ht="12">
      <c r="AE117" s="246"/>
      <c r="AF117" s="246"/>
    </row>
    <row r="118" spans="6:32" s="254" customFormat="1" ht="12">
      <c r="F118" s="247"/>
      <c r="G118" s="232"/>
      <c r="H118" s="248"/>
      <c r="I118" s="248"/>
      <c r="J118" s="248"/>
      <c r="K118" s="232"/>
      <c r="L118" s="395"/>
      <c r="M118" s="396"/>
      <c r="N118" s="395"/>
      <c r="O118" s="396"/>
      <c r="P118" s="397"/>
      <c r="Q118" s="251"/>
      <c r="R118" s="218"/>
      <c r="S118" s="250"/>
      <c r="T118" s="218"/>
      <c r="U118" s="252"/>
      <c r="V118" s="217"/>
      <c r="W118" s="217"/>
      <c r="X118" s="253"/>
      <c r="Y118" s="233"/>
      <c r="Z118" s="233"/>
      <c r="AA118" s="246"/>
      <c r="AB118" s="246"/>
      <c r="AC118" s="246"/>
      <c r="AD118" s="246"/>
      <c r="AE118" s="246"/>
      <c r="AF118" s="246"/>
    </row>
    <row r="119" spans="6:32" s="254" customFormat="1">
      <c r="F119" s="281"/>
      <c r="G119" s="282"/>
      <c r="H119" s="283"/>
      <c r="I119" s="283"/>
      <c r="J119" s="284"/>
      <c r="K119" s="282"/>
      <c r="L119" s="285"/>
      <c r="M119" s="286"/>
      <c r="N119" s="285"/>
      <c r="O119" s="286"/>
      <c r="P119" s="287"/>
      <c r="Q119" s="288"/>
      <c r="R119" s="286"/>
      <c r="S119" s="286"/>
      <c r="T119" s="286"/>
      <c r="U119" s="286"/>
      <c r="V119" s="286"/>
      <c r="W119" s="286"/>
      <c r="X119" s="286"/>
      <c r="Y119" s="283"/>
      <c r="Z119" s="283"/>
      <c r="AA119" s="206"/>
      <c r="AB119" s="206"/>
      <c r="AC119" s="206"/>
      <c r="AD119" s="206"/>
      <c r="AE119" s="206"/>
      <c r="AF119" s="206"/>
    </row>
    <row r="120" spans="6:32" s="254" customFormat="1" ht="12">
      <c r="F120" s="403"/>
      <c r="G120" s="404"/>
      <c r="H120" s="405"/>
      <c r="I120" s="405"/>
      <c r="J120" s="406"/>
      <c r="K120" s="404"/>
      <c r="L120" s="407"/>
      <c r="M120" s="408"/>
      <c r="N120" s="407"/>
      <c r="O120" s="408"/>
      <c r="P120" s="409"/>
      <c r="Q120" s="410"/>
      <c r="R120" s="411"/>
      <c r="S120" s="410"/>
      <c r="T120" s="411"/>
      <c r="U120" s="412"/>
      <c r="V120" s="412"/>
      <c r="W120" s="412"/>
      <c r="X120" s="406"/>
      <c r="Y120" s="405"/>
      <c r="Z120" s="405"/>
      <c r="AB120" s="390"/>
      <c r="AC120" s="390"/>
    </row>
    <row r="121" spans="6:32" s="254" customFormat="1" ht="12">
      <c r="F121" s="403"/>
      <c r="G121" s="404"/>
      <c r="H121" s="405"/>
      <c r="I121" s="405"/>
      <c r="J121" s="406"/>
      <c r="K121" s="404"/>
      <c r="L121" s="407"/>
      <c r="M121" s="408"/>
      <c r="N121" s="407"/>
      <c r="O121" s="408"/>
      <c r="P121" s="409"/>
      <c r="Q121" s="410"/>
      <c r="R121" s="411"/>
      <c r="S121" s="410"/>
      <c r="T121" s="411"/>
      <c r="U121" s="412"/>
      <c r="V121" s="412"/>
      <c r="W121" s="412"/>
      <c r="X121" s="406"/>
      <c r="Y121" s="405"/>
      <c r="Z121" s="405"/>
      <c r="AB121" s="390"/>
      <c r="AC121" s="390"/>
    </row>
    <row r="122" spans="6:32" s="254" customFormat="1" ht="12">
      <c r="F122" s="403"/>
      <c r="G122" s="404"/>
      <c r="H122" s="405"/>
      <c r="I122" s="405"/>
      <c r="J122" s="406"/>
      <c r="K122" s="404"/>
      <c r="L122" s="407"/>
      <c r="M122" s="408"/>
      <c r="N122" s="407"/>
      <c r="O122" s="408"/>
      <c r="P122" s="409"/>
      <c r="Q122" s="410"/>
      <c r="R122" s="411"/>
      <c r="S122" s="410"/>
      <c r="T122" s="411"/>
      <c r="U122" s="412"/>
      <c r="V122" s="412"/>
      <c r="W122" s="412"/>
      <c r="X122" s="406"/>
      <c r="Y122" s="405"/>
      <c r="Z122" s="405"/>
      <c r="AB122" s="390"/>
      <c r="AC122" s="390"/>
    </row>
    <row r="123" spans="6:32" s="254" customFormat="1" ht="12">
      <c r="F123" s="403"/>
      <c r="G123" s="404"/>
      <c r="H123" s="405"/>
      <c r="I123" s="405"/>
      <c r="J123" s="406"/>
      <c r="K123" s="404"/>
      <c r="L123" s="407"/>
      <c r="M123" s="408"/>
      <c r="N123" s="407"/>
      <c r="O123" s="408"/>
      <c r="P123" s="409"/>
      <c r="Q123" s="410"/>
      <c r="R123" s="411"/>
      <c r="S123" s="410"/>
      <c r="T123" s="411"/>
      <c r="U123" s="412"/>
      <c r="V123" s="412"/>
      <c r="W123" s="412"/>
      <c r="X123" s="406"/>
      <c r="Y123" s="405"/>
      <c r="Z123" s="405"/>
      <c r="AB123" s="390"/>
      <c r="AC123" s="390"/>
    </row>
    <row r="124" spans="6:32" s="254" customFormat="1" ht="12">
      <c r="F124" s="403"/>
      <c r="G124" s="404"/>
      <c r="H124" s="405"/>
      <c r="I124" s="405"/>
      <c r="J124" s="406"/>
      <c r="K124" s="404"/>
      <c r="L124" s="407"/>
      <c r="M124" s="408"/>
      <c r="N124" s="407"/>
      <c r="O124" s="408"/>
      <c r="P124" s="409"/>
      <c r="Q124" s="410"/>
      <c r="R124" s="411"/>
      <c r="S124" s="410"/>
      <c r="T124" s="411"/>
      <c r="U124" s="412"/>
      <c r="V124" s="412"/>
      <c r="W124" s="412"/>
      <c r="X124" s="406"/>
      <c r="Y124" s="405"/>
      <c r="Z124" s="405"/>
      <c r="AB124" s="390"/>
      <c r="AC124" s="390"/>
    </row>
    <row r="125" spans="6:32" s="254" customFormat="1" ht="12">
      <c r="F125" s="403"/>
      <c r="G125" s="404"/>
      <c r="H125" s="405"/>
      <c r="I125" s="405"/>
      <c r="J125" s="406"/>
      <c r="K125" s="404"/>
      <c r="L125" s="407"/>
      <c r="M125" s="408"/>
      <c r="N125" s="407"/>
      <c r="O125" s="408"/>
      <c r="P125" s="409"/>
      <c r="Q125" s="410"/>
      <c r="R125" s="411"/>
      <c r="S125" s="410"/>
      <c r="T125" s="411"/>
      <c r="U125" s="412"/>
      <c r="V125" s="412"/>
      <c r="W125" s="412"/>
      <c r="X125" s="406"/>
      <c r="Y125" s="405"/>
      <c r="Z125" s="405"/>
      <c r="AB125" s="390"/>
      <c r="AC125" s="390"/>
    </row>
    <row r="126" spans="6:32" s="254" customFormat="1" ht="12">
      <c r="F126" s="403"/>
      <c r="G126" s="404"/>
      <c r="H126" s="405"/>
      <c r="I126" s="405"/>
      <c r="J126" s="406"/>
      <c r="K126" s="404"/>
      <c r="L126" s="407"/>
      <c r="M126" s="408"/>
      <c r="N126" s="407"/>
      <c r="O126" s="408"/>
      <c r="P126" s="409"/>
      <c r="Q126" s="410"/>
      <c r="R126" s="411"/>
      <c r="S126" s="410"/>
      <c r="T126" s="411"/>
      <c r="U126" s="412"/>
      <c r="V126" s="412"/>
      <c r="W126" s="412"/>
      <c r="X126" s="406"/>
      <c r="Y126" s="405"/>
      <c r="Z126" s="405"/>
      <c r="AB126" s="390"/>
      <c r="AC126" s="390"/>
    </row>
    <row r="127" spans="6:32" s="254" customFormat="1" ht="12">
      <c r="F127" s="403"/>
      <c r="G127" s="404"/>
      <c r="H127" s="405"/>
      <c r="I127" s="405"/>
      <c r="J127" s="406"/>
      <c r="K127" s="404"/>
      <c r="L127" s="407"/>
      <c r="M127" s="408"/>
      <c r="N127" s="407"/>
      <c r="O127" s="408"/>
      <c r="P127" s="409"/>
      <c r="Q127" s="410"/>
      <c r="R127" s="411"/>
      <c r="S127" s="410"/>
      <c r="T127" s="411"/>
      <c r="U127" s="412"/>
      <c r="V127" s="412"/>
      <c r="W127" s="412"/>
      <c r="X127" s="406"/>
      <c r="Y127" s="405"/>
      <c r="Z127" s="405"/>
      <c r="AB127" s="390"/>
      <c r="AC127" s="390"/>
    </row>
    <row r="128" spans="6:32" s="254" customFormat="1" ht="12">
      <c r="F128" s="403"/>
      <c r="G128" s="404"/>
      <c r="H128" s="405"/>
      <c r="I128" s="405"/>
      <c r="J128" s="406"/>
      <c r="K128" s="404"/>
      <c r="L128" s="407"/>
      <c r="M128" s="408"/>
      <c r="N128" s="407"/>
      <c r="O128" s="408"/>
      <c r="P128" s="409"/>
      <c r="Q128" s="410"/>
      <c r="R128" s="411"/>
      <c r="S128" s="410"/>
      <c r="T128" s="411"/>
      <c r="U128" s="412"/>
      <c r="V128" s="412"/>
      <c r="W128" s="412"/>
      <c r="X128" s="406"/>
      <c r="Y128" s="405"/>
      <c r="Z128" s="405"/>
      <c r="AB128" s="390"/>
      <c r="AC128" s="390"/>
    </row>
    <row r="129" spans="6:29" s="254" customFormat="1" ht="12">
      <c r="F129" s="403"/>
      <c r="G129" s="404"/>
      <c r="H129" s="405"/>
      <c r="I129" s="405"/>
      <c r="J129" s="406"/>
      <c r="K129" s="404"/>
      <c r="L129" s="407"/>
      <c r="M129" s="408"/>
      <c r="N129" s="407"/>
      <c r="O129" s="408"/>
      <c r="P129" s="409"/>
      <c r="Q129" s="410"/>
      <c r="R129" s="411"/>
      <c r="S129" s="410"/>
      <c r="T129" s="411"/>
      <c r="U129" s="412"/>
      <c r="V129" s="412"/>
      <c r="W129" s="412"/>
      <c r="X129" s="406"/>
      <c r="Y129" s="405"/>
      <c r="Z129" s="405"/>
      <c r="AB129" s="390"/>
      <c r="AC129" s="390"/>
    </row>
    <row r="130" spans="6:29" s="254" customFormat="1" ht="12">
      <c r="F130" s="403"/>
      <c r="G130" s="404"/>
      <c r="H130" s="405"/>
      <c r="I130" s="405"/>
      <c r="J130" s="406"/>
      <c r="K130" s="404"/>
      <c r="L130" s="407"/>
      <c r="M130" s="408"/>
      <c r="N130" s="407"/>
      <c r="O130" s="408"/>
      <c r="P130" s="409"/>
      <c r="Q130" s="410"/>
      <c r="R130" s="411"/>
      <c r="S130" s="410"/>
      <c r="T130" s="411"/>
      <c r="U130" s="412"/>
      <c r="V130" s="412"/>
      <c r="W130" s="412"/>
      <c r="X130" s="406"/>
      <c r="Y130" s="405"/>
      <c r="Z130" s="405"/>
      <c r="AB130" s="390"/>
      <c r="AC130" s="390"/>
    </row>
    <row r="131" spans="6:29" s="254" customFormat="1" ht="12">
      <c r="F131" s="403"/>
      <c r="G131" s="404"/>
      <c r="H131" s="405"/>
      <c r="I131" s="405"/>
      <c r="J131" s="406"/>
      <c r="K131" s="404"/>
      <c r="L131" s="407"/>
      <c r="M131" s="408"/>
      <c r="N131" s="407"/>
      <c r="O131" s="408"/>
      <c r="P131" s="409"/>
      <c r="Q131" s="410"/>
      <c r="R131" s="411"/>
      <c r="S131" s="410"/>
      <c r="T131" s="411"/>
      <c r="U131" s="412"/>
      <c r="V131" s="412"/>
      <c r="W131" s="412"/>
      <c r="X131" s="406"/>
      <c r="Y131" s="405"/>
      <c r="Z131" s="405"/>
      <c r="AB131" s="390"/>
      <c r="AC131" s="390"/>
    </row>
    <row r="132" spans="6:29" s="254" customFormat="1" ht="12">
      <c r="F132" s="403"/>
      <c r="G132" s="404"/>
      <c r="H132" s="405"/>
      <c r="I132" s="405"/>
      <c r="J132" s="406"/>
      <c r="K132" s="404"/>
      <c r="L132" s="407"/>
      <c r="M132" s="408"/>
      <c r="N132" s="407"/>
      <c r="O132" s="408"/>
      <c r="P132" s="409"/>
      <c r="Q132" s="410"/>
      <c r="R132" s="411"/>
      <c r="S132" s="410"/>
      <c r="T132" s="411"/>
      <c r="U132" s="412"/>
      <c r="V132" s="412"/>
      <c r="W132" s="412"/>
      <c r="X132" s="406"/>
      <c r="Y132" s="405"/>
      <c r="Z132" s="405"/>
      <c r="AB132" s="390"/>
      <c r="AC132" s="390"/>
    </row>
    <row r="133" spans="6:29" s="254" customFormat="1" ht="12">
      <c r="F133" s="403"/>
      <c r="G133" s="404"/>
      <c r="H133" s="405"/>
      <c r="I133" s="405"/>
      <c r="J133" s="406"/>
      <c r="K133" s="404"/>
      <c r="L133" s="407"/>
      <c r="M133" s="408"/>
      <c r="N133" s="407"/>
      <c r="O133" s="408"/>
      <c r="P133" s="409"/>
      <c r="Q133" s="410"/>
      <c r="R133" s="411"/>
      <c r="S133" s="410"/>
      <c r="T133" s="411"/>
      <c r="U133" s="412"/>
      <c r="V133" s="412"/>
      <c r="W133" s="412"/>
      <c r="X133" s="406"/>
      <c r="Y133" s="405"/>
      <c r="Z133" s="405"/>
      <c r="AB133" s="390"/>
      <c r="AC133" s="390"/>
    </row>
    <row r="134" spans="6:29" s="254" customFormat="1" ht="12">
      <c r="F134" s="403"/>
      <c r="G134" s="404"/>
      <c r="H134" s="405"/>
      <c r="I134" s="405"/>
      <c r="J134" s="406"/>
      <c r="K134" s="404"/>
      <c r="L134" s="407"/>
      <c r="M134" s="408"/>
      <c r="N134" s="407"/>
      <c r="O134" s="408"/>
      <c r="P134" s="409"/>
      <c r="Q134" s="410"/>
      <c r="R134" s="411"/>
      <c r="S134" s="410"/>
      <c r="T134" s="411"/>
      <c r="U134" s="412"/>
      <c r="V134" s="412"/>
      <c r="W134" s="412"/>
      <c r="X134" s="406"/>
      <c r="Y134" s="405"/>
      <c r="Z134" s="405"/>
      <c r="AB134" s="390"/>
      <c r="AC134" s="390"/>
    </row>
    <row r="135" spans="6:29" s="254" customFormat="1" ht="12">
      <c r="F135" s="403"/>
      <c r="G135" s="404"/>
      <c r="H135" s="405"/>
      <c r="I135" s="405"/>
      <c r="J135" s="406"/>
      <c r="K135" s="404"/>
      <c r="L135" s="407"/>
      <c r="M135" s="408"/>
      <c r="N135" s="407"/>
      <c r="O135" s="408"/>
      <c r="P135" s="409"/>
      <c r="Q135" s="410"/>
      <c r="R135" s="411"/>
      <c r="S135" s="410"/>
      <c r="T135" s="411"/>
      <c r="U135" s="412"/>
      <c r="V135" s="412"/>
      <c r="W135" s="412"/>
      <c r="X135" s="406"/>
      <c r="Y135" s="405"/>
      <c r="Z135" s="405"/>
      <c r="AB135" s="390"/>
      <c r="AC135" s="390"/>
    </row>
    <row r="136" spans="6:29" s="254" customFormat="1" ht="12">
      <c r="F136" s="403"/>
      <c r="G136" s="404"/>
      <c r="H136" s="405"/>
      <c r="I136" s="405"/>
      <c r="J136" s="406"/>
      <c r="K136" s="404"/>
      <c r="L136" s="407"/>
      <c r="M136" s="408"/>
      <c r="N136" s="407"/>
      <c r="O136" s="408"/>
      <c r="P136" s="409"/>
      <c r="Q136" s="410"/>
      <c r="R136" s="411"/>
      <c r="S136" s="410"/>
      <c r="T136" s="411"/>
      <c r="U136" s="412"/>
      <c r="V136" s="412"/>
      <c r="W136" s="412"/>
      <c r="X136" s="406"/>
      <c r="Y136" s="405"/>
      <c r="Z136" s="405"/>
      <c r="AB136" s="390"/>
      <c r="AC136" s="390"/>
    </row>
    <row r="137" spans="6:29" s="254" customFormat="1" ht="12">
      <c r="F137" s="403"/>
      <c r="G137" s="404"/>
      <c r="H137" s="405"/>
      <c r="I137" s="405"/>
      <c r="J137" s="406"/>
      <c r="K137" s="404"/>
      <c r="L137" s="407"/>
      <c r="M137" s="408"/>
      <c r="N137" s="407"/>
      <c r="O137" s="408"/>
      <c r="P137" s="409"/>
      <c r="Q137" s="410"/>
      <c r="R137" s="411"/>
      <c r="S137" s="410"/>
      <c r="T137" s="411"/>
      <c r="U137" s="412"/>
      <c r="V137" s="412"/>
      <c r="W137" s="412"/>
      <c r="X137" s="406"/>
      <c r="Y137" s="405"/>
      <c r="Z137" s="405"/>
      <c r="AB137" s="390"/>
      <c r="AC137" s="390"/>
    </row>
    <row r="138" spans="6:29" s="254" customFormat="1" ht="12">
      <c r="F138" s="403"/>
      <c r="G138" s="404"/>
      <c r="H138" s="405"/>
      <c r="I138" s="405"/>
      <c r="J138" s="406"/>
      <c r="K138" s="404"/>
      <c r="L138" s="407"/>
      <c r="M138" s="408"/>
      <c r="N138" s="407"/>
      <c r="O138" s="408"/>
      <c r="P138" s="409"/>
      <c r="Q138" s="410"/>
      <c r="R138" s="411"/>
      <c r="S138" s="410"/>
      <c r="T138" s="411"/>
      <c r="U138" s="412"/>
      <c r="V138" s="412"/>
      <c r="W138" s="412"/>
      <c r="X138" s="406"/>
      <c r="Y138" s="405"/>
      <c r="Z138" s="405"/>
      <c r="AB138" s="390"/>
      <c r="AC138" s="390"/>
    </row>
    <row r="139" spans="6:29" s="254" customFormat="1" ht="12">
      <c r="F139" s="403"/>
      <c r="G139" s="404"/>
      <c r="H139" s="405"/>
      <c r="I139" s="405"/>
      <c r="J139" s="406"/>
      <c r="K139" s="404"/>
      <c r="L139" s="407"/>
      <c r="M139" s="408"/>
      <c r="N139" s="407"/>
      <c r="O139" s="408"/>
      <c r="P139" s="409"/>
      <c r="Q139" s="410"/>
      <c r="R139" s="411"/>
      <c r="S139" s="410"/>
      <c r="T139" s="411"/>
      <c r="U139" s="412"/>
      <c r="V139" s="412"/>
      <c r="W139" s="412"/>
      <c r="X139" s="406"/>
      <c r="Y139" s="405"/>
      <c r="Z139" s="405"/>
      <c r="AB139" s="390"/>
      <c r="AC139" s="390"/>
    </row>
    <row r="140" spans="6:29" s="254" customFormat="1" ht="12">
      <c r="F140" s="403"/>
      <c r="G140" s="404"/>
      <c r="H140" s="405"/>
      <c r="I140" s="405"/>
      <c r="J140" s="406"/>
      <c r="K140" s="404"/>
      <c r="L140" s="407"/>
      <c r="M140" s="408"/>
      <c r="N140" s="407"/>
      <c r="O140" s="408"/>
      <c r="P140" s="409"/>
      <c r="Q140" s="410"/>
      <c r="R140" s="411"/>
      <c r="S140" s="410"/>
      <c r="T140" s="411"/>
      <c r="U140" s="412"/>
      <c r="V140" s="412"/>
      <c r="W140" s="412"/>
      <c r="X140" s="406"/>
      <c r="Y140" s="405"/>
      <c r="Z140" s="405"/>
      <c r="AB140" s="390"/>
      <c r="AC140" s="390"/>
    </row>
    <row r="141" spans="6:29" s="254" customFormat="1" ht="12">
      <c r="F141" s="403"/>
      <c r="G141" s="404"/>
      <c r="H141" s="405"/>
      <c r="I141" s="405"/>
      <c r="J141" s="406"/>
      <c r="K141" s="404"/>
      <c r="L141" s="407"/>
      <c r="M141" s="408"/>
      <c r="N141" s="407"/>
      <c r="O141" s="408"/>
      <c r="P141" s="409"/>
      <c r="Q141" s="410"/>
      <c r="R141" s="411"/>
      <c r="S141" s="410"/>
      <c r="T141" s="411"/>
      <c r="U141" s="412"/>
      <c r="V141" s="412"/>
      <c r="W141" s="412"/>
      <c r="X141" s="406"/>
      <c r="Y141" s="405"/>
      <c r="Z141" s="405"/>
      <c r="AB141" s="390"/>
      <c r="AC141" s="390"/>
    </row>
    <row r="142" spans="6:29" s="254" customFormat="1" ht="12">
      <c r="F142" s="403"/>
      <c r="G142" s="404"/>
      <c r="H142" s="405"/>
      <c r="I142" s="405"/>
      <c r="J142" s="406"/>
      <c r="K142" s="404"/>
      <c r="L142" s="407"/>
      <c r="M142" s="408"/>
      <c r="N142" s="407"/>
      <c r="O142" s="408"/>
      <c r="P142" s="409"/>
      <c r="Q142" s="410"/>
      <c r="R142" s="411"/>
      <c r="S142" s="410"/>
      <c r="T142" s="411"/>
      <c r="U142" s="412"/>
      <c r="V142" s="412"/>
      <c r="W142" s="412"/>
      <c r="X142" s="406"/>
      <c r="Y142" s="405"/>
      <c r="Z142" s="405"/>
      <c r="AB142" s="390"/>
      <c r="AC142" s="390"/>
    </row>
    <row r="143" spans="6:29" s="254" customFormat="1" ht="12">
      <c r="F143" s="403"/>
      <c r="G143" s="404"/>
      <c r="H143" s="405"/>
      <c r="I143" s="405"/>
      <c r="J143" s="406"/>
      <c r="K143" s="404"/>
      <c r="L143" s="407"/>
      <c r="M143" s="408"/>
      <c r="N143" s="407"/>
      <c r="O143" s="408"/>
      <c r="P143" s="409"/>
      <c r="Q143" s="410"/>
      <c r="R143" s="411"/>
      <c r="S143" s="410"/>
      <c r="T143" s="411"/>
      <c r="U143" s="412"/>
      <c r="V143" s="412"/>
      <c r="W143" s="412"/>
      <c r="X143" s="406"/>
      <c r="Y143" s="405"/>
      <c r="Z143" s="405"/>
      <c r="AB143" s="390"/>
      <c r="AC143" s="390"/>
    </row>
    <row r="144" spans="6:29" s="254" customFormat="1" ht="12">
      <c r="F144" s="403"/>
      <c r="G144" s="404"/>
      <c r="H144" s="405"/>
      <c r="I144" s="405"/>
      <c r="J144" s="406"/>
      <c r="K144" s="404"/>
      <c r="L144" s="407"/>
      <c r="M144" s="408"/>
      <c r="N144" s="407"/>
      <c r="O144" s="408"/>
      <c r="P144" s="409"/>
      <c r="Q144" s="410"/>
      <c r="R144" s="411"/>
      <c r="S144" s="410"/>
      <c r="T144" s="411"/>
      <c r="U144" s="412"/>
      <c r="V144" s="412"/>
      <c r="W144" s="412"/>
      <c r="X144" s="406"/>
      <c r="Y144" s="405"/>
      <c r="Z144" s="405"/>
      <c r="AB144" s="390"/>
      <c r="AC144" s="390"/>
    </row>
    <row r="145" spans="6:29" s="254" customFormat="1" ht="12">
      <c r="F145" s="403"/>
      <c r="G145" s="404"/>
      <c r="H145" s="405"/>
      <c r="I145" s="405"/>
      <c r="J145" s="406"/>
      <c r="K145" s="404"/>
      <c r="L145" s="407"/>
      <c r="M145" s="408"/>
      <c r="N145" s="407"/>
      <c r="O145" s="408"/>
      <c r="P145" s="409"/>
      <c r="Q145" s="410"/>
      <c r="R145" s="411"/>
      <c r="S145" s="410"/>
      <c r="T145" s="411"/>
      <c r="U145" s="412"/>
      <c r="V145" s="412"/>
      <c r="W145" s="412"/>
      <c r="X145" s="406"/>
      <c r="Y145" s="405"/>
      <c r="Z145" s="405"/>
      <c r="AB145" s="390"/>
      <c r="AC145" s="390"/>
    </row>
    <row r="146" spans="6:29" s="254" customFormat="1" ht="12">
      <c r="F146" s="403"/>
      <c r="G146" s="404"/>
      <c r="H146" s="405"/>
      <c r="I146" s="405"/>
      <c r="J146" s="406"/>
      <c r="K146" s="404"/>
      <c r="L146" s="407"/>
      <c r="M146" s="408"/>
      <c r="N146" s="407"/>
      <c r="O146" s="408"/>
      <c r="P146" s="409"/>
      <c r="Q146" s="410"/>
      <c r="R146" s="411"/>
      <c r="S146" s="410"/>
      <c r="T146" s="411"/>
      <c r="U146" s="412"/>
      <c r="V146" s="412"/>
      <c r="W146" s="412"/>
      <c r="X146" s="406"/>
      <c r="Y146" s="405"/>
      <c r="Z146" s="405"/>
      <c r="AB146" s="390"/>
      <c r="AC146" s="390"/>
    </row>
    <row r="147" spans="6:29" s="254" customFormat="1" ht="12">
      <c r="F147" s="403"/>
      <c r="G147" s="404"/>
      <c r="H147" s="405"/>
      <c r="I147" s="405"/>
      <c r="J147" s="406"/>
      <c r="K147" s="404"/>
      <c r="L147" s="407"/>
      <c r="M147" s="408"/>
      <c r="N147" s="407"/>
      <c r="O147" s="408"/>
      <c r="P147" s="409"/>
      <c r="Q147" s="410"/>
      <c r="R147" s="411"/>
      <c r="S147" s="410"/>
      <c r="T147" s="411"/>
      <c r="U147" s="412"/>
      <c r="V147" s="412"/>
      <c r="W147" s="412"/>
      <c r="X147" s="406"/>
      <c r="Y147" s="405"/>
      <c r="Z147" s="405"/>
      <c r="AB147" s="390"/>
      <c r="AC147" s="390"/>
    </row>
    <row r="148" spans="6:29" s="272" customFormat="1" ht="12.75" customHeight="1">
      <c r="F148" s="273"/>
      <c r="G148" s="274"/>
      <c r="H148" s="274"/>
      <c r="I148" s="274"/>
      <c r="J148" s="275"/>
      <c r="K148" s="274"/>
      <c r="L148" s="392"/>
      <c r="M148" s="393"/>
      <c r="N148" s="392"/>
      <c r="O148" s="393"/>
      <c r="P148" s="394"/>
      <c r="Q148" s="279"/>
      <c r="R148" s="277"/>
      <c r="S148" s="277"/>
      <c r="T148" s="277"/>
      <c r="U148" s="280" t="s">
        <v>155</v>
      </c>
      <c r="V148" s="277"/>
      <c r="W148" s="277"/>
      <c r="X148" s="277"/>
      <c r="Y148" s="274"/>
      <c r="Z148" s="274"/>
    </row>
    <row r="149" spans="6:29" s="246" customFormat="1" ht="16.5" customHeight="1">
      <c r="F149" s="247"/>
      <c r="G149" s="232"/>
      <c r="H149" s="248"/>
      <c r="I149" s="248"/>
      <c r="J149" s="248"/>
      <c r="K149" s="232"/>
      <c r="L149" s="395"/>
      <c r="M149" s="396"/>
      <c r="N149" s="395"/>
      <c r="O149" s="396"/>
      <c r="P149" s="397"/>
      <c r="Q149" s="251"/>
      <c r="R149" s="218"/>
      <c r="S149" s="250"/>
      <c r="T149" s="218"/>
      <c r="U149" s="252"/>
      <c r="V149" s="217"/>
      <c r="W149" s="217"/>
      <c r="X149" s="253"/>
      <c r="Y149" s="233"/>
      <c r="Z149" s="233"/>
    </row>
    <row r="150" spans="6:29" s="246" customFormat="1" ht="16.5" customHeight="1"/>
    <row r="151" spans="6:29" s="246" customFormat="1" ht="75" customHeight="1"/>
    <row r="152" spans="6:29" s="246" customFormat="1" ht="16.5" customHeight="1"/>
    <row r="153" spans="6:29" s="246" customFormat="1" ht="16.5" customHeight="1"/>
    <row r="154" spans="6:29" s="246" customFormat="1" ht="30" customHeight="1"/>
    <row r="155" spans="6:29" s="246" customFormat="1" ht="16.5" customHeight="1"/>
    <row r="156" spans="6:29" s="246" customFormat="1" ht="16.5" customHeight="1"/>
    <row r="157" spans="6:29" s="246" customFormat="1" ht="16.5" customHeight="1"/>
    <row r="158" spans="6:29" s="246" customFormat="1" ht="16.5" customHeight="1"/>
    <row r="159" spans="6:29" s="246" customFormat="1" ht="16.5" customHeight="1"/>
    <row r="160" spans="6:29" s="246" customFormat="1" ht="16.5" customHeight="1"/>
    <row r="161" s="246" customFormat="1" ht="15" customHeight="1"/>
    <row r="162" s="246" customFormat="1" ht="15" customHeight="1"/>
    <row r="163" s="246" customFormat="1" ht="15" customHeight="1"/>
    <row r="164" s="246" customFormat="1" ht="15" customHeight="1"/>
    <row r="165" s="246" customFormat="1" ht="15" customHeight="1"/>
    <row r="166" s="246" customFormat="1" ht="15" customHeight="1"/>
    <row r="167" s="246" customFormat="1" ht="15" customHeight="1"/>
    <row r="168" s="246" customFormat="1" ht="16.5" customHeight="1"/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1" fitToHeight="7" orientation="portrait" useFirstPageNumber="1" r:id="rId1"/>
  <headerFooter>
    <oddFooter>&amp;C&amp;P</oddFooter>
    <firstFooter>&amp;C&amp;P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G9" sqref="G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124</v>
      </c>
      <c r="D2" s="615" t="s">
        <v>133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116</v>
      </c>
      <c r="B4" s="593"/>
      <c r="C4" s="609" t="s">
        <v>633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02-UT'!B25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5:B5"/>
    <mergeCell ref="A4:B4"/>
    <mergeCell ref="A2:B2"/>
    <mergeCell ref="D2:E2"/>
    <mergeCell ref="A3:B3"/>
    <mergeCell ref="C3:E3"/>
    <mergeCell ref="C4:E4"/>
    <mergeCell ref="D15:E1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115</v>
      </c>
      <c r="B4" s="593"/>
      <c r="C4" s="609" t="s">
        <v>127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01 Plyn'!C16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30"/>
      <c r="D23" s="529" t="s">
        <v>24</v>
      </c>
      <c r="E23" s="530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9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28.5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31" t="s">
        <v>1833</v>
      </c>
      <c r="C4" s="531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31" t="s">
        <v>127</v>
      </c>
      <c r="C6" s="531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SO 01 Plyn'!$J$9=0,"",'Položky SO 01 Plyn'!$J$9)</f>
        <v>SO1-P: SO1-Plyn</v>
      </c>
      <c r="C9" s="213" t="str">
        <f>IF('Položky SO 01 Plyn'!$P$9=0,"",'Položky SO 01 Plyn'!$P$9)</f>
        <v/>
      </c>
      <c r="D9" s="214">
        <f>IF('Položky SO 01 Plyn'!$R$9=0,"",'Položky SO 01 Plyn'!$R$9)</f>
        <v>0.14988000000000001</v>
      </c>
      <c r="E9" s="213" t="str">
        <f>IF('Položky SO 01 Plyn'!$V$9=0,"",'Položky SO 01 Plyn'!$V$9)</f>
        <v/>
      </c>
      <c r="F9" s="213" t="str">
        <f>IF('Položky SO 01 Plyn'!$W$9=0,"",'Položky SO 01 Plyn'!$W$9)</f>
        <v/>
      </c>
    </row>
    <row r="10" spans="1:7" s="215" customFormat="1" ht="15" customHeight="1" outlineLevel="1">
      <c r="B10" s="216" t="str">
        <f>IF('Položky SO 01 Plyn'!$J$10=0,"",'Položky SO 01 Plyn'!$J$10)</f>
        <v>723: Vnitřní plynovod</v>
      </c>
      <c r="C10" s="217" t="str">
        <f>IF('Položky SO 01 Plyn'!$P$10=0,"",'Položky SO 01 Plyn'!$P$10)</f>
        <v/>
      </c>
      <c r="D10" s="218">
        <f>IF('Položky SO 01 Plyn'!$R$10=0,"",'Položky SO 01 Plyn'!$R$10)</f>
        <v>0.14424000000000001</v>
      </c>
      <c r="E10" s="217" t="str">
        <f>IF('Položky SO 01 Plyn'!$V$10=0,"",'Položky SO 01 Plyn'!$V$10)</f>
        <v/>
      </c>
      <c r="F10" s="217" t="str">
        <f>IF('Položky SO 01 Plyn'!$W$10=0,"",'Položky SO 01 Plyn'!$W$10)</f>
        <v/>
      </c>
    </row>
    <row r="11" spans="1:7" s="215" customFormat="1" ht="15" customHeight="1" outlineLevel="1">
      <c r="B11" s="216" t="str">
        <f>IF('Položky SO 01 Plyn'!$J$37=0,"",'Položky SO 01 Plyn'!$J$37)</f>
        <v>783: Nátěry</v>
      </c>
      <c r="C11" s="217" t="str">
        <f>IF('Položky SO 01 Plyn'!$P$37=0,"",'Položky SO 01 Plyn'!$P$37)</f>
        <v/>
      </c>
      <c r="D11" s="218">
        <f>IF('Položky SO 01 Plyn'!$R$37=0,"",'Položky SO 01 Plyn'!$R$37)</f>
        <v>5.6400000000000009E-3</v>
      </c>
      <c r="E11" s="217" t="str">
        <f>IF('Položky SO 01 Plyn'!$V$37=0,"",'Položky SO 01 Plyn'!$V$37)</f>
        <v/>
      </c>
      <c r="F11" s="217" t="str">
        <f>IF('Položky SO 01 Plyn'!$W$37=0,"",'Položky SO 01 Plyn'!$W$37)</f>
        <v/>
      </c>
    </row>
    <row r="12" spans="1:7" s="215" customFormat="1" ht="15" customHeight="1" outlineLevel="1">
      <c r="B12" s="216" t="str">
        <f>IF('Položky SO 01 Plyn'!$J$42=0,"",'Položky SO 01 Plyn'!$J$42)</f>
        <v>V01: Průzkumné, geodetické a projektové práce</v>
      </c>
      <c r="C12" s="217" t="str">
        <f>IF('Položky SO 01 Plyn'!$P$42=0,"",'Položky SO 01 Plyn'!$P$42)</f>
        <v/>
      </c>
      <c r="D12" s="218" t="str">
        <f>IF('Položky SO 01 Plyn'!$R$42=0,"",'Položky SO 01 Plyn'!$R$42)</f>
        <v/>
      </c>
      <c r="E12" s="217" t="str">
        <f>IF('Položky SO 01 Plyn'!$V$42=0,"",'Položky SO 01 Plyn'!$V$42)</f>
        <v/>
      </c>
      <c r="F12" s="217" t="str">
        <f>IF('Položky SO 01 Plyn'!$W$42=0,"",'Položky SO 01 Plyn'!$W$42)</f>
        <v/>
      </c>
    </row>
    <row r="13" spans="1:7" s="215" customFormat="1" ht="15" customHeight="1" outlineLevel="1">
      <c r="B13" s="216" t="str">
        <f>IF('Položky SO 01 Plyn'!$J$45=0,"",'Položky SO 01 Plyn'!$J$45)</f>
        <v>V03: Zařízení staveniště</v>
      </c>
      <c r="C13" s="217" t="str">
        <f>IF('Položky SO 01 Plyn'!$P$45=0,"",'Položky SO 01 Plyn'!$P$45)</f>
        <v/>
      </c>
      <c r="D13" s="218" t="str">
        <f>IF('Položky SO 01 Plyn'!$R$45=0,"",'Položky SO 01 Plyn'!$R$45)</f>
        <v/>
      </c>
      <c r="E13" s="217" t="str">
        <f>IF('Položky SO 01 Plyn'!$V$45=0,"",'Položky SO 01 Plyn'!$V$45)</f>
        <v/>
      </c>
      <c r="F13" s="217" t="str">
        <f>IF('Položky SO 01 Plyn'!$W$45=0,"",'Položky SO 01 Plyn'!$W$45)</f>
        <v/>
      </c>
    </row>
    <row r="14" spans="1:7" s="215" customFormat="1" ht="15" customHeight="1" outlineLevel="1">
      <c r="B14" s="216" t="str">
        <f>IF('Položky SO 01 Plyn'!$J$48=0,"",'Položky SO 01 Plyn'!$J$48)</f>
        <v>V09: Ostatní náklady</v>
      </c>
      <c r="C14" s="217" t="str">
        <f>IF('Položky SO 01 Plyn'!$P$48=0,"",'Položky SO 01 Plyn'!$P$48)</f>
        <v/>
      </c>
      <c r="D14" s="218" t="str">
        <f>IF('Položky SO 01 Plyn'!$R$48=0,"",'Položky SO 01 Plyn'!$R$48)</f>
        <v/>
      </c>
      <c r="E14" s="217" t="str">
        <f>IF('Položky SO 01 Plyn'!$V$48=0,"",'Položky SO 01 Plyn'!$V$48)</f>
        <v/>
      </c>
      <c r="F14" s="217" t="str">
        <f>IF('Položky SO 01 Plyn'!$W$48=0,"",'Položky SO 01 Plyn'!$W$48)</f>
        <v/>
      </c>
    </row>
    <row r="15" spans="1:7" ht="13.5" outlineLevel="1" thickBot="1">
      <c r="B15" s="219"/>
    </row>
    <row r="16" spans="1:7" s="220" customFormat="1" ht="15">
      <c r="A16" s="220">
        <f>SUM(A18:A18)</f>
        <v>0</v>
      </c>
      <c r="B16" s="221" t="s">
        <v>139</v>
      </c>
      <c r="C16" s="222">
        <f>SUBTOTAL(9,C9:C15)/2</f>
        <v>0</v>
      </c>
      <c r="D16" s="223"/>
      <c r="E16" s="224"/>
      <c r="F16" s="224"/>
    </row>
    <row r="17" spans="1:6" s="220" customFormat="1" ht="15">
      <c r="B17" s="95" t="s">
        <v>718</v>
      </c>
      <c r="C17" s="96">
        <f>C16*0.21</f>
        <v>0</v>
      </c>
    </row>
    <row r="18" spans="1:6" s="225" customFormat="1" ht="13.5" thickBot="1">
      <c r="A18" s="225">
        <f>IF(ISNUMBER(A8),SUMIF(__SAZBA__,A8,__CENA__),0)</f>
        <v>0</v>
      </c>
      <c r="B18" s="226"/>
      <c r="C18" s="227"/>
    </row>
    <row r="19" spans="1:6" s="220" customFormat="1" ht="15">
      <c r="B19" s="221" t="s">
        <v>140</v>
      </c>
      <c r="C19" s="222">
        <f>SUM(C16:C17)</f>
        <v>0</v>
      </c>
      <c r="D19" s="221" t="str">
        <f>'[15]Kryci list'!C7</f>
        <v>CZK</v>
      </c>
      <c r="E19" s="224"/>
      <c r="F19" s="224"/>
    </row>
  </sheetData>
  <mergeCells count="1">
    <mergeCell ref="B2:C2"/>
  </mergeCells>
  <pageMargins left="0.70866141732283472" right="0.70866141732283472" top="0.78740157480314965" bottom="0.78740157480314965" header="0.31496062992125984" footer="0.31496062992125984"/>
  <pageSetup paperSize="9" scale="92" fitToHeight="12" orientation="portrait" useFirstPageNumber="1" r:id="rId1"/>
  <headerFooter>
    <oddFooter>&amp;C&amp;P</oddFooter>
    <firstFooter>&amp;C&amp;P</first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Z55"/>
  <sheetViews>
    <sheetView topLeftCell="F1" zoomScaleNormal="100" zoomScaleSheetLayoutView="100" workbookViewId="0">
      <pane ySplit="7" topLeftCell="A8" activePane="bottomLeft" state="frozen"/>
      <selection activeCell="K29" sqref="K29"/>
      <selection pane="bottomLeft" activeCell="AA11" sqref="AA11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8.42578125" style="285" hidden="1" customWidth="1"/>
    <col min="13" max="13" width="7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1833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127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1775</v>
      </c>
      <c r="K9" s="238"/>
      <c r="L9" s="240"/>
      <c r="M9" s="241"/>
      <c r="N9" s="240"/>
      <c r="O9" s="241"/>
      <c r="P9" s="213">
        <f>SUBTOTAL(9,P10:P54)</f>
        <v>0</v>
      </c>
      <c r="Q9" s="242"/>
      <c r="R9" s="214">
        <f>SUBTOTAL(9,R10:R54)</f>
        <v>0.14988000000000001</v>
      </c>
      <c r="S9" s="241"/>
      <c r="T9" s="214">
        <f>SUBTOTAL(9,T10:T54)</f>
        <v>0</v>
      </c>
      <c r="U9" s="243" t="s">
        <v>155</v>
      </c>
      <c r="V9" s="213">
        <f>SUBTOTAL(9,V10:V54)</f>
        <v>0</v>
      </c>
      <c r="W9" s="213">
        <f>SUBTOTAL(9,W10:W54)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SUBTOTAL(9,P11:P36)</f>
        <v>0</v>
      </c>
      <c r="Q10" s="251"/>
      <c r="R10" s="218">
        <f>SUBTOTAL(9,R11:R36)</f>
        <v>0.14424000000000001</v>
      </c>
      <c r="S10" s="250"/>
      <c r="T10" s="218">
        <f>SUBTOTAL(9,T11:T36)</f>
        <v>0</v>
      </c>
      <c r="U10" s="252" t="s">
        <v>155</v>
      </c>
      <c r="V10" s="217">
        <f>SUBTOTAL(9,V11:V36)</f>
        <v>0</v>
      </c>
      <c r="W10" s="217">
        <f>SUBTOTAL(9,W11:W36)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1777</v>
      </c>
      <c r="I11" s="523"/>
      <c r="J11" s="524" t="s">
        <v>1778</v>
      </c>
      <c r="K11" s="522" t="s">
        <v>49</v>
      </c>
      <c r="L11" s="536">
        <v>18</v>
      </c>
      <c r="M11" s="537">
        <v>0</v>
      </c>
      <c r="N11" s="536">
        <f t="shared" ref="N11:N19" si="0">L11*(1+M11/100)</f>
        <v>18</v>
      </c>
      <c r="O11" s="537"/>
      <c r="P11" s="458">
        <f t="shared" ref="P11:P19" si="1">N11*O11</f>
        <v>0</v>
      </c>
      <c r="Q11" s="466">
        <v>1.4599999999999999E-3</v>
      </c>
      <c r="R11" s="467">
        <f t="shared" ref="R11:R19" si="2">N11*Q11</f>
        <v>2.6279999999999998E-2</v>
      </c>
      <c r="S11" s="466"/>
      <c r="T11" s="467">
        <f t="shared" ref="T11:T19" si="3">N11*S11</f>
        <v>0</v>
      </c>
      <c r="U11" s="458">
        <v>21</v>
      </c>
      <c r="V11" s="458">
        <f t="shared" ref="V11:V19" si="4">P11*(U11/100)</f>
        <v>0</v>
      </c>
      <c r="W11" s="458">
        <f t="shared" ref="W11:W19" si="5">P11+V11</f>
        <v>0</v>
      </c>
      <c r="X11" s="524"/>
      <c r="Y11" s="523" t="s">
        <v>1779</v>
      </c>
      <c r="Z11" s="523" t="s">
        <v>1780</v>
      </c>
    </row>
    <row r="12" spans="1:26" s="254" customFormat="1" ht="24" outlineLevel="2">
      <c r="F12" s="521">
        <v>2</v>
      </c>
      <c r="G12" s="522" t="s">
        <v>162</v>
      </c>
      <c r="H12" s="523" t="s">
        <v>1781</v>
      </c>
      <c r="I12" s="523"/>
      <c r="J12" s="524" t="s">
        <v>1782</v>
      </c>
      <c r="K12" s="522" t="s">
        <v>49</v>
      </c>
      <c r="L12" s="536">
        <v>3</v>
      </c>
      <c r="M12" s="537">
        <v>0</v>
      </c>
      <c r="N12" s="536">
        <f t="shared" si="0"/>
        <v>3</v>
      </c>
      <c r="O12" s="537"/>
      <c r="P12" s="458">
        <f t="shared" si="1"/>
        <v>0</v>
      </c>
      <c r="Q12" s="466">
        <v>1.8400000000000001E-3</v>
      </c>
      <c r="R12" s="467">
        <f t="shared" si="2"/>
        <v>5.5200000000000006E-3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1779</v>
      </c>
      <c r="Z12" s="523" t="s">
        <v>1780</v>
      </c>
    </row>
    <row r="13" spans="1:26" s="254" customFormat="1" ht="24" outlineLevel="2">
      <c r="F13" s="521">
        <v>3</v>
      </c>
      <c r="G13" s="522" t="s">
        <v>162</v>
      </c>
      <c r="H13" s="523" t="s">
        <v>1783</v>
      </c>
      <c r="I13" s="523"/>
      <c r="J13" s="524" t="s">
        <v>1784</v>
      </c>
      <c r="K13" s="522" t="s">
        <v>49</v>
      </c>
      <c r="L13" s="536">
        <v>1</v>
      </c>
      <c r="M13" s="537">
        <v>0</v>
      </c>
      <c r="N13" s="536">
        <f t="shared" si="0"/>
        <v>1</v>
      </c>
      <c r="O13" s="537"/>
      <c r="P13" s="458">
        <f t="shared" si="1"/>
        <v>0</v>
      </c>
      <c r="Q13" s="466">
        <v>3.4499999999999999E-3</v>
      </c>
      <c r="R13" s="467">
        <f t="shared" si="2"/>
        <v>3.4499999999999999E-3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1779</v>
      </c>
      <c r="Z13" s="523" t="s">
        <v>1780</v>
      </c>
    </row>
    <row r="14" spans="1:26" s="254" customFormat="1" ht="24" outlineLevel="2">
      <c r="F14" s="521">
        <v>4</v>
      </c>
      <c r="G14" s="522" t="s">
        <v>162</v>
      </c>
      <c r="H14" s="523" t="s">
        <v>1785</v>
      </c>
      <c r="I14" s="523"/>
      <c r="J14" s="524" t="s">
        <v>1786</v>
      </c>
      <c r="K14" s="522" t="s">
        <v>49</v>
      </c>
      <c r="L14" s="536">
        <v>1</v>
      </c>
      <c r="M14" s="537">
        <v>0</v>
      </c>
      <c r="N14" s="536">
        <f t="shared" si="0"/>
        <v>1</v>
      </c>
      <c r="O14" s="537"/>
      <c r="P14" s="458">
        <f t="shared" si="1"/>
        <v>0</v>
      </c>
      <c r="Q14" s="466">
        <v>3.9199999999999999E-3</v>
      </c>
      <c r="R14" s="467">
        <f t="shared" si="2"/>
        <v>3.9199999999999999E-3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1779</v>
      </c>
      <c r="Z14" s="523" t="s">
        <v>1780</v>
      </c>
    </row>
    <row r="15" spans="1:26" s="254" customFormat="1" ht="24" outlineLevel="2">
      <c r="F15" s="521">
        <v>5</v>
      </c>
      <c r="G15" s="522" t="s">
        <v>162</v>
      </c>
      <c r="H15" s="523" t="s">
        <v>1787</v>
      </c>
      <c r="I15" s="523"/>
      <c r="J15" s="524" t="s">
        <v>1788</v>
      </c>
      <c r="K15" s="522" t="s">
        <v>49</v>
      </c>
      <c r="L15" s="536">
        <v>1</v>
      </c>
      <c r="M15" s="537">
        <v>0</v>
      </c>
      <c r="N15" s="536">
        <f t="shared" si="0"/>
        <v>1</v>
      </c>
      <c r="O15" s="537"/>
      <c r="P15" s="458">
        <f t="shared" si="1"/>
        <v>0</v>
      </c>
      <c r="Q15" s="466">
        <v>4.5700000000000003E-3</v>
      </c>
      <c r="R15" s="467">
        <f t="shared" si="2"/>
        <v>4.5700000000000003E-3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1779</v>
      </c>
      <c r="Z15" s="523" t="s">
        <v>1780</v>
      </c>
    </row>
    <row r="16" spans="1:26" s="254" customFormat="1" ht="24" outlineLevel="2">
      <c r="F16" s="521">
        <v>6</v>
      </c>
      <c r="G16" s="522" t="s">
        <v>162</v>
      </c>
      <c r="H16" s="523" t="s">
        <v>1789</v>
      </c>
      <c r="I16" s="523"/>
      <c r="J16" s="524" t="s">
        <v>1790</v>
      </c>
      <c r="K16" s="522" t="s">
        <v>49</v>
      </c>
      <c r="L16" s="536">
        <v>12</v>
      </c>
      <c r="M16" s="537">
        <v>0</v>
      </c>
      <c r="N16" s="536">
        <f t="shared" si="0"/>
        <v>12</v>
      </c>
      <c r="O16" s="537"/>
      <c r="P16" s="458">
        <f t="shared" si="1"/>
        <v>0</v>
      </c>
      <c r="Q16" s="466">
        <v>6.5700000000000003E-3</v>
      </c>
      <c r="R16" s="467">
        <f t="shared" si="2"/>
        <v>7.8840000000000007E-2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1779</v>
      </c>
      <c r="Z16" s="523" t="s">
        <v>1780</v>
      </c>
    </row>
    <row r="17" spans="6:26" s="254" customFormat="1" ht="12" outlineLevel="2">
      <c r="F17" s="521">
        <v>7</v>
      </c>
      <c r="G17" s="522" t="s">
        <v>162</v>
      </c>
      <c r="H17" s="523" t="s">
        <v>1791</v>
      </c>
      <c r="I17" s="523"/>
      <c r="J17" s="524" t="s">
        <v>1792</v>
      </c>
      <c r="K17" s="522" t="s">
        <v>49</v>
      </c>
      <c r="L17" s="536">
        <v>1</v>
      </c>
      <c r="M17" s="537">
        <v>0</v>
      </c>
      <c r="N17" s="536">
        <f t="shared" si="0"/>
        <v>1</v>
      </c>
      <c r="O17" s="537"/>
      <c r="P17" s="458">
        <f t="shared" si="1"/>
        <v>0</v>
      </c>
      <c r="Q17" s="466">
        <v>2.5600000000000002E-3</v>
      </c>
      <c r="R17" s="467">
        <f t="shared" si="2"/>
        <v>2.5600000000000002E-3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1779</v>
      </c>
      <c r="Z17" s="523" t="s">
        <v>1780</v>
      </c>
    </row>
    <row r="18" spans="6:26" s="254" customFormat="1" ht="12" outlineLevel="2">
      <c r="F18" s="521">
        <v>8</v>
      </c>
      <c r="G18" s="522" t="s">
        <v>162</v>
      </c>
      <c r="H18" s="523" t="s">
        <v>1793</v>
      </c>
      <c r="I18" s="523"/>
      <c r="J18" s="524" t="s">
        <v>1794</v>
      </c>
      <c r="K18" s="522" t="s">
        <v>49</v>
      </c>
      <c r="L18" s="536">
        <v>1</v>
      </c>
      <c r="M18" s="537">
        <v>0</v>
      </c>
      <c r="N18" s="536">
        <f t="shared" si="0"/>
        <v>1</v>
      </c>
      <c r="O18" s="537"/>
      <c r="P18" s="458">
        <f t="shared" si="1"/>
        <v>0</v>
      </c>
      <c r="Q18" s="466">
        <v>0.01</v>
      </c>
      <c r="R18" s="467">
        <f t="shared" si="2"/>
        <v>0.01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1779</v>
      </c>
      <c r="Z18" s="523" t="s">
        <v>1780</v>
      </c>
    </row>
    <row r="19" spans="6:26" s="254" customFormat="1" ht="12" outlineLevel="2">
      <c r="F19" s="521">
        <v>9</v>
      </c>
      <c r="G19" s="522" t="s">
        <v>162</v>
      </c>
      <c r="H19" s="523" t="s">
        <v>1795</v>
      </c>
      <c r="I19" s="523"/>
      <c r="J19" s="524" t="s">
        <v>1796</v>
      </c>
      <c r="K19" s="522" t="s">
        <v>49</v>
      </c>
      <c r="L19" s="536">
        <v>36</v>
      </c>
      <c r="M19" s="537">
        <v>0</v>
      </c>
      <c r="N19" s="536">
        <f t="shared" si="0"/>
        <v>36</v>
      </c>
      <c r="O19" s="537"/>
      <c r="P19" s="458">
        <f t="shared" si="1"/>
        <v>0</v>
      </c>
      <c r="Q19" s="466"/>
      <c r="R19" s="467">
        <f t="shared" si="2"/>
        <v>0</v>
      </c>
      <c r="S19" s="466"/>
      <c r="T19" s="467">
        <f t="shared" si="3"/>
        <v>0</v>
      </c>
      <c r="U19" s="458">
        <v>21</v>
      </c>
      <c r="V19" s="458">
        <f t="shared" si="4"/>
        <v>0</v>
      </c>
      <c r="W19" s="458">
        <f t="shared" si="5"/>
        <v>0</v>
      </c>
      <c r="X19" s="524"/>
      <c r="Y19" s="523" t="s">
        <v>1779</v>
      </c>
      <c r="Z19" s="523" t="s">
        <v>1780</v>
      </c>
    </row>
    <row r="20" spans="6:26" s="262" customFormat="1" ht="11.25" outlineLevel="3">
      <c r="F20" s="263"/>
      <c r="G20" s="264"/>
      <c r="H20" s="264"/>
      <c r="I20" s="264"/>
      <c r="J20" s="265" t="s">
        <v>1797</v>
      </c>
      <c r="K20" s="264"/>
      <c r="L20" s="266">
        <v>36</v>
      </c>
      <c r="M20" s="267"/>
      <c r="N20" s="268"/>
      <c r="O20" s="267"/>
      <c r="P20" s="269"/>
      <c r="Q20" s="270"/>
      <c r="R20" s="267"/>
      <c r="S20" s="267"/>
      <c r="T20" s="267"/>
      <c r="U20" s="271" t="s">
        <v>155</v>
      </c>
      <c r="V20" s="267"/>
      <c r="W20" s="267"/>
      <c r="X20" s="265"/>
      <c r="Y20" s="264"/>
      <c r="Z20" s="264"/>
    </row>
    <row r="21" spans="6:26" s="254" customFormat="1" ht="12" outlineLevel="2">
      <c r="F21" s="521">
        <v>10</v>
      </c>
      <c r="G21" s="522" t="s">
        <v>162</v>
      </c>
      <c r="H21" s="523" t="s">
        <v>1798</v>
      </c>
      <c r="I21" s="523"/>
      <c r="J21" s="524" t="s">
        <v>1799</v>
      </c>
      <c r="K21" s="522" t="s">
        <v>46</v>
      </c>
      <c r="L21" s="536">
        <v>1</v>
      </c>
      <c r="M21" s="537">
        <v>0</v>
      </c>
      <c r="N21" s="536">
        <f t="shared" ref="N21:N35" si="6">L21*(1+M21/100)</f>
        <v>1</v>
      </c>
      <c r="O21" s="537"/>
      <c r="P21" s="458">
        <f t="shared" ref="P21:P35" si="7">N21*O21</f>
        <v>0</v>
      </c>
      <c r="Q21" s="466"/>
      <c r="R21" s="467">
        <f t="shared" ref="R21:R35" si="8">N21*Q21</f>
        <v>0</v>
      </c>
      <c r="S21" s="466"/>
      <c r="T21" s="467">
        <f t="shared" ref="T21:T35" si="9">N21*S21</f>
        <v>0</v>
      </c>
      <c r="U21" s="458">
        <v>21</v>
      </c>
      <c r="V21" s="458">
        <f t="shared" ref="V21:V35" si="10">P21*(U21/100)</f>
        <v>0</v>
      </c>
      <c r="W21" s="458">
        <f t="shared" ref="W21:W35" si="11">P21+V21</f>
        <v>0</v>
      </c>
      <c r="X21" s="524"/>
      <c r="Y21" s="523" t="s">
        <v>1779</v>
      </c>
      <c r="Z21" s="523" t="s">
        <v>1780</v>
      </c>
    </row>
    <row r="22" spans="6:26" s="254" customFormat="1" ht="12" outlineLevel="2">
      <c r="F22" s="521">
        <v>11</v>
      </c>
      <c r="G22" s="522" t="s">
        <v>162</v>
      </c>
      <c r="H22" s="523" t="s">
        <v>1800</v>
      </c>
      <c r="I22" s="523"/>
      <c r="J22" s="524" t="s">
        <v>1801</v>
      </c>
      <c r="K22" s="522" t="s">
        <v>46</v>
      </c>
      <c r="L22" s="536">
        <v>1</v>
      </c>
      <c r="M22" s="537">
        <v>0</v>
      </c>
      <c r="N22" s="536">
        <f t="shared" si="6"/>
        <v>1</v>
      </c>
      <c r="O22" s="537"/>
      <c r="P22" s="458">
        <f t="shared" si="7"/>
        <v>0</v>
      </c>
      <c r="Q22" s="466">
        <v>2.0000000000000001E-4</v>
      </c>
      <c r="R22" s="467">
        <f t="shared" si="8"/>
        <v>2.0000000000000001E-4</v>
      </c>
      <c r="S22" s="466"/>
      <c r="T22" s="467">
        <f t="shared" si="9"/>
        <v>0</v>
      </c>
      <c r="U22" s="458">
        <v>21</v>
      </c>
      <c r="V22" s="458">
        <f t="shared" si="10"/>
        <v>0</v>
      </c>
      <c r="W22" s="458">
        <f t="shared" si="11"/>
        <v>0</v>
      </c>
      <c r="X22" s="524"/>
      <c r="Y22" s="523" t="s">
        <v>1779</v>
      </c>
      <c r="Z22" s="523" t="s">
        <v>1780</v>
      </c>
    </row>
    <row r="23" spans="6:26" s="254" customFormat="1" ht="24" outlineLevel="2">
      <c r="F23" s="521">
        <v>12</v>
      </c>
      <c r="G23" s="522" t="s">
        <v>162</v>
      </c>
      <c r="H23" s="523" t="s">
        <v>1802</v>
      </c>
      <c r="I23" s="523"/>
      <c r="J23" s="524" t="s">
        <v>1803</v>
      </c>
      <c r="K23" s="522" t="s">
        <v>46</v>
      </c>
      <c r="L23" s="536">
        <v>2</v>
      </c>
      <c r="M23" s="537">
        <v>0</v>
      </c>
      <c r="N23" s="536">
        <f t="shared" si="6"/>
        <v>2</v>
      </c>
      <c r="O23" s="537"/>
      <c r="P23" s="458">
        <f t="shared" si="7"/>
        <v>0</v>
      </c>
      <c r="Q23" s="466">
        <v>2.4000000000000001E-4</v>
      </c>
      <c r="R23" s="467">
        <f t="shared" si="8"/>
        <v>4.8000000000000001E-4</v>
      </c>
      <c r="S23" s="466"/>
      <c r="T23" s="467">
        <f t="shared" si="9"/>
        <v>0</v>
      </c>
      <c r="U23" s="458">
        <v>21</v>
      </c>
      <c r="V23" s="458">
        <f t="shared" si="10"/>
        <v>0</v>
      </c>
      <c r="W23" s="458">
        <f t="shared" si="11"/>
        <v>0</v>
      </c>
      <c r="X23" s="524"/>
      <c r="Y23" s="523" t="s">
        <v>1779</v>
      </c>
      <c r="Z23" s="523" t="s">
        <v>1780</v>
      </c>
    </row>
    <row r="24" spans="6:26" s="254" customFormat="1" ht="24" outlineLevel="2">
      <c r="F24" s="521">
        <v>13</v>
      </c>
      <c r="G24" s="522" t="s">
        <v>162</v>
      </c>
      <c r="H24" s="523" t="s">
        <v>1804</v>
      </c>
      <c r="I24" s="523"/>
      <c r="J24" s="524" t="s">
        <v>1805</v>
      </c>
      <c r="K24" s="522" t="s">
        <v>46</v>
      </c>
      <c r="L24" s="536">
        <v>1</v>
      </c>
      <c r="M24" s="537">
        <v>0</v>
      </c>
      <c r="N24" s="536">
        <f t="shared" si="6"/>
        <v>1</v>
      </c>
      <c r="O24" s="537"/>
      <c r="P24" s="458">
        <f t="shared" si="7"/>
        <v>0</v>
      </c>
      <c r="Q24" s="466">
        <v>2.0799999999999998E-3</v>
      </c>
      <c r="R24" s="467">
        <f t="shared" si="8"/>
        <v>2.0799999999999998E-3</v>
      </c>
      <c r="S24" s="466"/>
      <c r="T24" s="467">
        <f t="shared" si="9"/>
        <v>0</v>
      </c>
      <c r="U24" s="458">
        <v>21</v>
      </c>
      <c r="V24" s="458">
        <f t="shared" si="10"/>
        <v>0</v>
      </c>
      <c r="W24" s="458">
        <f t="shared" si="11"/>
        <v>0</v>
      </c>
      <c r="X24" s="524"/>
      <c r="Y24" s="523" t="s">
        <v>1779</v>
      </c>
      <c r="Z24" s="523" t="s">
        <v>1780</v>
      </c>
    </row>
    <row r="25" spans="6:26" s="254" customFormat="1" ht="36" outlineLevel="2">
      <c r="F25" s="521">
        <v>14</v>
      </c>
      <c r="G25" s="522" t="s">
        <v>176</v>
      </c>
      <c r="H25" s="523" t="s">
        <v>1806</v>
      </c>
      <c r="I25" s="523"/>
      <c r="J25" s="524" t="s">
        <v>1807</v>
      </c>
      <c r="K25" s="522" t="s">
        <v>46</v>
      </c>
      <c r="L25" s="536">
        <v>1</v>
      </c>
      <c r="M25" s="537">
        <v>0</v>
      </c>
      <c r="N25" s="536">
        <f t="shared" si="6"/>
        <v>1</v>
      </c>
      <c r="O25" s="537"/>
      <c r="P25" s="458">
        <f t="shared" si="7"/>
        <v>0</v>
      </c>
      <c r="Q25" s="466"/>
      <c r="R25" s="467">
        <f t="shared" si="8"/>
        <v>0</v>
      </c>
      <c r="S25" s="466"/>
      <c r="T25" s="467">
        <f t="shared" si="9"/>
        <v>0</v>
      </c>
      <c r="U25" s="458">
        <v>21</v>
      </c>
      <c r="V25" s="458">
        <f t="shared" si="10"/>
        <v>0</v>
      </c>
      <c r="W25" s="458">
        <f t="shared" si="11"/>
        <v>0</v>
      </c>
      <c r="X25" s="524"/>
      <c r="Y25" s="523" t="s">
        <v>1779</v>
      </c>
      <c r="Z25" s="523" t="s">
        <v>1780</v>
      </c>
    </row>
    <row r="26" spans="6:26" s="254" customFormat="1" ht="12" outlineLevel="2">
      <c r="F26" s="521">
        <v>15</v>
      </c>
      <c r="G26" s="522" t="s">
        <v>162</v>
      </c>
      <c r="H26" s="523" t="s">
        <v>1808</v>
      </c>
      <c r="I26" s="523"/>
      <c r="J26" s="524" t="s">
        <v>1809</v>
      </c>
      <c r="K26" s="522" t="s">
        <v>46</v>
      </c>
      <c r="L26" s="536">
        <v>1</v>
      </c>
      <c r="M26" s="537">
        <v>0</v>
      </c>
      <c r="N26" s="536">
        <f t="shared" si="6"/>
        <v>1</v>
      </c>
      <c r="O26" s="537"/>
      <c r="P26" s="458">
        <f t="shared" si="7"/>
        <v>0</v>
      </c>
      <c r="Q26" s="466">
        <v>3.2799999999999999E-3</v>
      </c>
      <c r="R26" s="467">
        <f t="shared" si="8"/>
        <v>3.2799999999999999E-3</v>
      </c>
      <c r="S26" s="466"/>
      <c r="T26" s="467">
        <f t="shared" si="9"/>
        <v>0</v>
      </c>
      <c r="U26" s="458">
        <v>21</v>
      </c>
      <c r="V26" s="458">
        <f t="shared" si="10"/>
        <v>0</v>
      </c>
      <c r="W26" s="458">
        <f t="shared" si="11"/>
        <v>0</v>
      </c>
      <c r="X26" s="524"/>
      <c r="Y26" s="523" t="s">
        <v>1779</v>
      </c>
      <c r="Z26" s="523" t="s">
        <v>1780</v>
      </c>
    </row>
    <row r="27" spans="6:26" s="254" customFormat="1" ht="12" outlineLevel="2">
      <c r="F27" s="521">
        <v>16</v>
      </c>
      <c r="G27" s="522" t="s">
        <v>176</v>
      </c>
      <c r="H27" s="523" t="s">
        <v>1810</v>
      </c>
      <c r="I27" s="523"/>
      <c r="J27" s="524" t="s">
        <v>1811</v>
      </c>
      <c r="K27" s="522" t="s">
        <v>46</v>
      </c>
      <c r="L27" s="536">
        <v>1</v>
      </c>
      <c r="M27" s="537">
        <v>0</v>
      </c>
      <c r="N27" s="536">
        <f t="shared" si="6"/>
        <v>1</v>
      </c>
      <c r="O27" s="537"/>
      <c r="P27" s="458">
        <f t="shared" si="7"/>
        <v>0</v>
      </c>
      <c r="Q27" s="466"/>
      <c r="R27" s="467">
        <f t="shared" si="8"/>
        <v>0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1779</v>
      </c>
      <c r="Z27" s="523" t="s">
        <v>1780</v>
      </c>
    </row>
    <row r="28" spans="6:26" s="254" customFormat="1" ht="12" outlineLevel="2">
      <c r="F28" s="521">
        <v>17</v>
      </c>
      <c r="G28" s="522" t="s">
        <v>176</v>
      </c>
      <c r="H28" s="523" t="s">
        <v>1812</v>
      </c>
      <c r="I28" s="523"/>
      <c r="J28" s="524" t="s">
        <v>1813</v>
      </c>
      <c r="K28" s="522" t="s">
        <v>46</v>
      </c>
      <c r="L28" s="536">
        <v>1</v>
      </c>
      <c r="M28" s="537">
        <v>0</v>
      </c>
      <c r="N28" s="536">
        <f t="shared" si="6"/>
        <v>1</v>
      </c>
      <c r="O28" s="537"/>
      <c r="P28" s="458">
        <f t="shared" si="7"/>
        <v>0</v>
      </c>
      <c r="Q28" s="466"/>
      <c r="R28" s="467">
        <f t="shared" si="8"/>
        <v>0</v>
      </c>
      <c r="S28" s="466"/>
      <c r="T28" s="467">
        <f t="shared" si="9"/>
        <v>0</v>
      </c>
      <c r="U28" s="458">
        <v>21</v>
      </c>
      <c r="V28" s="458">
        <f t="shared" si="10"/>
        <v>0</v>
      </c>
      <c r="W28" s="458">
        <f t="shared" si="11"/>
        <v>0</v>
      </c>
      <c r="X28" s="524"/>
      <c r="Y28" s="523" t="s">
        <v>1779</v>
      </c>
      <c r="Z28" s="523" t="s">
        <v>1780</v>
      </c>
    </row>
    <row r="29" spans="6:26" s="254" customFormat="1" ht="24" outlineLevel="2">
      <c r="F29" s="521">
        <v>18</v>
      </c>
      <c r="G29" s="522" t="s">
        <v>176</v>
      </c>
      <c r="H29" s="523" t="s">
        <v>1814</v>
      </c>
      <c r="I29" s="523"/>
      <c r="J29" s="524" t="s">
        <v>1815</v>
      </c>
      <c r="K29" s="522" t="s">
        <v>46</v>
      </c>
      <c r="L29" s="536">
        <v>1</v>
      </c>
      <c r="M29" s="537">
        <v>0</v>
      </c>
      <c r="N29" s="536">
        <f t="shared" si="6"/>
        <v>1</v>
      </c>
      <c r="O29" s="537"/>
      <c r="P29" s="458">
        <f t="shared" si="7"/>
        <v>0</v>
      </c>
      <c r="Q29" s="466"/>
      <c r="R29" s="467">
        <f t="shared" si="8"/>
        <v>0</v>
      </c>
      <c r="S29" s="466"/>
      <c r="T29" s="467">
        <f t="shared" si="9"/>
        <v>0</v>
      </c>
      <c r="U29" s="458">
        <v>21</v>
      </c>
      <c r="V29" s="458">
        <f t="shared" si="10"/>
        <v>0</v>
      </c>
      <c r="W29" s="458">
        <f t="shared" si="11"/>
        <v>0</v>
      </c>
      <c r="X29" s="524"/>
      <c r="Y29" s="523" t="s">
        <v>1779</v>
      </c>
      <c r="Z29" s="523" t="s">
        <v>1780</v>
      </c>
    </row>
    <row r="30" spans="6:26" s="254" customFormat="1" ht="12" outlineLevel="2">
      <c r="F30" s="521">
        <v>19</v>
      </c>
      <c r="G30" s="522" t="s">
        <v>176</v>
      </c>
      <c r="H30" s="523" t="s">
        <v>1816</v>
      </c>
      <c r="I30" s="523"/>
      <c r="J30" s="524" t="s">
        <v>1817</v>
      </c>
      <c r="K30" s="522" t="s">
        <v>46</v>
      </c>
      <c r="L30" s="536">
        <v>1</v>
      </c>
      <c r="M30" s="537">
        <v>0</v>
      </c>
      <c r="N30" s="536">
        <f t="shared" si="6"/>
        <v>1</v>
      </c>
      <c r="O30" s="537"/>
      <c r="P30" s="458">
        <f t="shared" si="7"/>
        <v>0</v>
      </c>
      <c r="Q30" s="466"/>
      <c r="R30" s="467">
        <f t="shared" si="8"/>
        <v>0</v>
      </c>
      <c r="S30" s="466"/>
      <c r="T30" s="467">
        <f t="shared" si="9"/>
        <v>0</v>
      </c>
      <c r="U30" s="458">
        <v>21</v>
      </c>
      <c r="V30" s="458">
        <f t="shared" si="10"/>
        <v>0</v>
      </c>
      <c r="W30" s="458">
        <f t="shared" si="11"/>
        <v>0</v>
      </c>
      <c r="X30" s="524"/>
      <c r="Y30" s="523" t="s">
        <v>1779</v>
      </c>
      <c r="Z30" s="523" t="s">
        <v>1780</v>
      </c>
    </row>
    <row r="31" spans="6:26" s="254" customFormat="1" ht="12" outlineLevel="2">
      <c r="F31" s="521">
        <v>20</v>
      </c>
      <c r="G31" s="522" t="s">
        <v>176</v>
      </c>
      <c r="H31" s="523" t="s">
        <v>1818</v>
      </c>
      <c r="I31" s="523"/>
      <c r="J31" s="524" t="s">
        <v>1819</v>
      </c>
      <c r="K31" s="522" t="s">
        <v>90</v>
      </c>
      <c r="L31" s="536">
        <v>1</v>
      </c>
      <c r="M31" s="537">
        <v>0</v>
      </c>
      <c r="N31" s="536">
        <f t="shared" si="6"/>
        <v>1</v>
      </c>
      <c r="O31" s="537"/>
      <c r="P31" s="458">
        <f t="shared" si="7"/>
        <v>0</v>
      </c>
      <c r="Q31" s="466"/>
      <c r="R31" s="467">
        <f t="shared" si="8"/>
        <v>0</v>
      </c>
      <c r="S31" s="466"/>
      <c r="T31" s="467">
        <f t="shared" si="9"/>
        <v>0</v>
      </c>
      <c r="U31" s="458">
        <v>21</v>
      </c>
      <c r="V31" s="458">
        <f t="shared" si="10"/>
        <v>0</v>
      </c>
      <c r="W31" s="458">
        <f t="shared" si="11"/>
        <v>0</v>
      </c>
      <c r="X31" s="524"/>
      <c r="Y31" s="523" t="s">
        <v>1779</v>
      </c>
      <c r="Z31" s="523" t="s">
        <v>1780</v>
      </c>
    </row>
    <row r="32" spans="6:26" s="254" customFormat="1" ht="12" outlineLevel="2">
      <c r="F32" s="521">
        <v>21</v>
      </c>
      <c r="G32" s="522" t="s">
        <v>162</v>
      </c>
      <c r="H32" s="523" t="s">
        <v>1820</v>
      </c>
      <c r="I32" s="523"/>
      <c r="J32" s="524" t="s">
        <v>1821</v>
      </c>
      <c r="K32" s="522" t="s">
        <v>46</v>
      </c>
      <c r="L32" s="536">
        <v>1</v>
      </c>
      <c r="M32" s="537">
        <v>0</v>
      </c>
      <c r="N32" s="536">
        <f t="shared" si="6"/>
        <v>1</v>
      </c>
      <c r="O32" s="537"/>
      <c r="P32" s="458">
        <f t="shared" si="7"/>
        <v>0</v>
      </c>
      <c r="Q32" s="466">
        <v>8.4999999999999995E-4</v>
      </c>
      <c r="R32" s="467">
        <f t="shared" si="8"/>
        <v>8.4999999999999995E-4</v>
      </c>
      <c r="S32" s="466"/>
      <c r="T32" s="467">
        <f t="shared" si="9"/>
        <v>0</v>
      </c>
      <c r="U32" s="458">
        <v>21</v>
      </c>
      <c r="V32" s="458">
        <f t="shared" si="10"/>
        <v>0</v>
      </c>
      <c r="W32" s="458">
        <f t="shared" si="11"/>
        <v>0</v>
      </c>
      <c r="X32" s="524"/>
      <c r="Y32" s="523" t="s">
        <v>1779</v>
      </c>
      <c r="Z32" s="523" t="s">
        <v>1780</v>
      </c>
    </row>
    <row r="33" spans="6:26" s="254" customFormat="1" ht="24" outlineLevel="2">
      <c r="F33" s="521">
        <v>22</v>
      </c>
      <c r="G33" s="522" t="s">
        <v>162</v>
      </c>
      <c r="H33" s="523" t="s">
        <v>1822</v>
      </c>
      <c r="I33" s="523"/>
      <c r="J33" s="524" t="s">
        <v>1823</v>
      </c>
      <c r="K33" s="522" t="s">
        <v>46</v>
      </c>
      <c r="L33" s="536">
        <v>1</v>
      </c>
      <c r="M33" s="537">
        <v>0</v>
      </c>
      <c r="N33" s="536">
        <f t="shared" si="6"/>
        <v>1</v>
      </c>
      <c r="O33" s="537"/>
      <c r="P33" s="458">
        <f t="shared" si="7"/>
        <v>0</v>
      </c>
      <c r="Q33" s="466">
        <v>2.2100000000000002E-3</v>
      </c>
      <c r="R33" s="467">
        <f t="shared" si="8"/>
        <v>2.2100000000000002E-3</v>
      </c>
      <c r="S33" s="466"/>
      <c r="T33" s="467">
        <f t="shared" si="9"/>
        <v>0</v>
      </c>
      <c r="U33" s="458">
        <v>21</v>
      </c>
      <c r="V33" s="458">
        <f t="shared" si="10"/>
        <v>0</v>
      </c>
      <c r="W33" s="458">
        <f t="shared" si="11"/>
        <v>0</v>
      </c>
      <c r="X33" s="524"/>
      <c r="Y33" s="523" t="s">
        <v>1779</v>
      </c>
      <c r="Z33" s="523" t="s">
        <v>1780</v>
      </c>
    </row>
    <row r="34" spans="6:26" s="254" customFormat="1" ht="36" outlineLevel="2">
      <c r="F34" s="521">
        <v>23</v>
      </c>
      <c r="G34" s="522" t="s">
        <v>176</v>
      </c>
      <c r="H34" s="523" t="s">
        <v>1824</v>
      </c>
      <c r="I34" s="523"/>
      <c r="J34" s="524" t="s">
        <v>1825</v>
      </c>
      <c r="K34" s="522" t="s">
        <v>46</v>
      </c>
      <c r="L34" s="536">
        <v>1</v>
      </c>
      <c r="M34" s="537">
        <v>0</v>
      </c>
      <c r="N34" s="536">
        <f t="shared" si="6"/>
        <v>1</v>
      </c>
      <c r="O34" s="537"/>
      <c r="P34" s="458">
        <f t="shared" si="7"/>
        <v>0</v>
      </c>
      <c r="Q34" s="466"/>
      <c r="R34" s="467">
        <f t="shared" si="8"/>
        <v>0</v>
      </c>
      <c r="S34" s="466"/>
      <c r="T34" s="467">
        <f t="shared" si="9"/>
        <v>0</v>
      </c>
      <c r="U34" s="458">
        <v>21</v>
      </c>
      <c r="V34" s="458">
        <f t="shared" si="10"/>
        <v>0</v>
      </c>
      <c r="W34" s="458">
        <f t="shared" si="11"/>
        <v>0</v>
      </c>
      <c r="X34" s="524"/>
      <c r="Y34" s="523" t="s">
        <v>1779</v>
      </c>
      <c r="Z34" s="523" t="s">
        <v>1780</v>
      </c>
    </row>
    <row r="35" spans="6:26" s="254" customFormat="1" ht="12" outlineLevel="2">
      <c r="F35" s="521">
        <v>24</v>
      </c>
      <c r="G35" s="522" t="s">
        <v>162</v>
      </c>
      <c r="H35" s="523" t="s">
        <v>1826</v>
      </c>
      <c r="I35" s="523"/>
      <c r="J35" s="524" t="s">
        <v>1827</v>
      </c>
      <c r="K35" s="522" t="s">
        <v>65</v>
      </c>
      <c r="L35" s="536">
        <v>1.04</v>
      </c>
      <c r="M35" s="537">
        <v>0</v>
      </c>
      <c r="N35" s="536">
        <f t="shared" si="6"/>
        <v>1.04</v>
      </c>
      <c r="O35" s="537"/>
      <c r="P35" s="458">
        <f t="shared" si="7"/>
        <v>0</v>
      </c>
      <c r="Q35" s="466"/>
      <c r="R35" s="467">
        <f t="shared" si="8"/>
        <v>0</v>
      </c>
      <c r="S35" s="466"/>
      <c r="T35" s="467">
        <f t="shared" si="9"/>
        <v>0</v>
      </c>
      <c r="U35" s="458">
        <v>21</v>
      </c>
      <c r="V35" s="458">
        <f t="shared" si="10"/>
        <v>0</v>
      </c>
      <c r="W35" s="458">
        <f t="shared" si="11"/>
        <v>0</v>
      </c>
      <c r="X35" s="524"/>
      <c r="Y35" s="523" t="s">
        <v>1779</v>
      </c>
      <c r="Z35" s="523" t="s">
        <v>1780</v>
      </c>
    </row>
    <row r="36" spans="6:26" s="272" customFormat="1" ht="12.75" customHeight="1" outlineLevel="2">
      <c r="F36" s="273"/>
      <c r="G36" s="274"/>
      <c r="H36" s="274"/>
      <c r="I36" s="274"/>
      <c r="J36" s="275"/>
      <c r="K36" s="274"/>
      <c r="L36" s="276"/>
      <c r="M36" s="277"/>
      <c r="N36" s="276"/>
      <c r="O36" s="277"/>
      <c r="P36" s="278"/>
      <c r="Q36" s="279"/>
      <c r="R36" s="277"/>
      <c r="S36" s="277"/>
      <c r="T36" s="277"/>
      <c r="U36" s="280" t="s">
        <v>155</v>
      </c>
      <c r="V36" s="277"/>
      <c r="W36" s="277"/>
      <c r="X36" s="277"/>
      <c r="Y36" s="274"/>
      <c r="Z36" s="274"/>
    </row>
    <row r="37" spans="6:26" s="246" customFormat="1" ht="16.5" customHeight="1" outlineLevel="1">
      <c r="F37" s="247"/>
      <c r="G37" s="232"/>
      <c r="H37" s="248"/>
      <c r="I37" s="248"/>
      <c r="J37" s="248" t="s">
        <v>575</v>
      </c>
      <c r="K37" s="232"/>
      <c r="L37" s="249"/>
      <c r="M37" s="250"/>
      <c r="N37" s="249"/>
      <c r="O37" s="250"/>
      <c r="P37" s="217">
        <f>SUBTOTAL(9,P38:P41)</f>
        <v>0</v>
      </c>
      <c r="Q37" s="251"/>
      <c r="R37" s="218">
        <f>SUBTOTAL(9,R38:R41)</f>
        <v>5.6400000000000009E-3</v>
      </c>
      <c r="S37" s="250"/>
      <c r="T37" s="218">
        <f>SUBTOTAL(9,T38:T41)</f>
        <v>0</v>
      </c>
      <c r="U37" s="252" t="s">
        <v>155</v>
      </c>
      <c r="V37" s="217">
        <f>SUBTOTAL(9,V38:V41)</f>
        <v>0</v>
      </c>
      <c r="W37" s="217">
        <f>SUBTOTAL(9,W38:W41)</f>
        <v>0</v>
      </c>
      <c r="X37" s="253"/>
      <c r="Y37" s="233"/>
      <c r="Z37" s="233"/>
    </row>
    <row r="38" spans="6:26" s="254" customFormat="1" ht="24" outlineLevel="2">
      <c r="F38" s="521">
        <v>1</v>
      </c>
      <c r="G38" s="522" t="s">
        <v>162</v>
      </c>
      <c r="H38" s="523" t="s">
        <v>580</v>
      </c>
      <c r="I38" s="523"/>
      <c r="J38" s="524" t="s">
        <v>581</v>
      </c>
      <c r="K38" s="522" t="s">
        <v>49</v>
      </c>
      <c r="L38" s="536">
        <v>24</v>
      </c>
      <c r="M38" s="537">
        <v>0</v>
      </c>
      <c r="N38" s="536">
        <f>L38*(1+M38/100)</f>
        <v>24</v>
      </c>
      <c r="O38" s="537"/>
      <c r="P38" s="458">
        <f>N38*O38</f>
        <v>0</v>
      </c>
      <c r="Q38" s="466">
        <v>1.2E-4</v>
      </c>
      <c r="R38" s="467">
        <f>N38*Q38</f>
        <v>2.8800000000000002E-3</v>
      </c>
      <c r="S38" s="466"/>
      <c r="T38" s="467">
        <f>N38*S38</f>
        <v>0</v>
      </c>
      <c r="U38" s="458">
        <v>21</v>
      </c>
      <c r="V38" s="458">
        <f>P38*(U38/100)</f>
        <v>0</v>
      </c>
      <c r="W38" s="458">
        <f>P38+V38</f>
        <v>0</v>
      </c>
      <c r="X38" s="524"/>
      <c r="Y38" s="523" t="s">
        <v>1779</v>
      </c>
      <c r="Z38" s="523" t="s">
        <v>40</v>
      </c>
    </row>
    <row r="39" spans="6:26" s="262" customFormat="1" ht="11.25" outlineLevel="3">
      <c r="F39" s="263"/>
      <c r="G39" s="264"/>
      <c r="H39" s="264"/>
      <c r="I39" s="264"/>
      <c r="J39" s="265" t="s">
        <v>1828</v>
      </c>
      <c r="K39" s="264"/>
      <c r="L39" s="266">
        <v>24</v>
      </c>
      <c r="M39" s="267"/>
      <c r="N39" s="268"/>
      <c r="O39" s="267"/>
      <c r="P39" s="269"/>
      <c r="Q39" s="270"/>
      <c r="R39" s="267"/>
      <c r="S39" s="267"/>
      <c r="T39" s="267"/>
      <c r="U39" s="271" t="s">
        <v>155</v>
      </c>
      <c r="V39" s="267"/>
      <c r="W39" s="267"/>
      <c r="X39" s="265"/>
      <c r="Y39" s="264"/>
      <c r="Z39" s="264"/>
    </row>
    <row r="40" spans="6:26" s="254" customFormat="1" ht="24" outlineLevel="2">
      <c r="F40" s="521">
        <v>2</v>
      </c>
      <c r="G40" s="522" t="s">
        <v>162</v>
      </c>
      <c r="H40" s="523" t="s">
        <v>1829</v>
      </c>
      <c r="I40" s="523"/>
      <c r="J40" s="524" t="s">
        <v>1830</v>
      </c>
      <c r="K40" s="522" t="s">
        <v>49</v>
      </c>
      <c r="L40" s="536">
        <v>12</v>
      </c>
      <c r="M40" s="537">
        <v>0</v>
      </c>
      <c r="N40" s="536">
        <f>L40*(1+M40/100)</f>
        <v>12</v>
      </c>
      <c r="O40" s="537"/>
      <c r="P40" s="458">
        <f>N40*O40</f>
        <v>0</v>
      </c>
      <c r="Q40" s="466">
        <v>2.3000000000000001E-4</v>
      </c>
      <c r="R40" s="467">
        <f>N40*Q40</f>
        <v>2.7600000000000003E-3</v>
      </c>
      <c r="S40" s="466"/>
      <c r="T40" s="467">
        <f>N40*S40</f>
        <v>0</v>
      </c>
      <c r="U40" s="458">
        <v>21</v>
      </c>
      <c r="V40" s="458">
        <f>P40*(U40/100)</f>
        <v>0</v>
      </c>
      <c r="W40" s="458">
        <f>P40+V40</f>
        <v>0</v>
      </c>
      <c r="X40" s="524"/>
      <c r="Y40" s="523" t="s">
        <v>1779</v>
      </c>
      <c r="Z40" s="523" t="s">
        <v>40</v>
      </c>
    </row>
    <row r="41" spans="6:26" s="272" customFormat="1" ht="12.75" customHeight="1" outlineLevel="2">
      <c r="F41" s="273"/>
      <c r="G41" s="274"/>
      <c r="H41" s="274"/>
      <c r="I41" s="274"/>
      <c r="J41" s="275"/>
      <c r="K41" s="274"/>
      <c r="L41" s="276"/>
      <c r="M41" s="277"/>
      <c r="N41" s="276"/>
      <c r="O41" s="277"/>
      <c r="P41" s="278"/>
      <c r="Q41" s="279"/>
      <c r="R41" s="277"/>
      <c r="S41" s="277"/>
      <c r="T41" s="277"/>
      <c r="U41" s="280" t="s">
        <v>155</v>
      </c>
      <c r="V41" s="277"/>
      <c r="W41" s="277"/>
      <c r="X41" s="277"/>
      <c r="Y41" s="274"/>
      <c r="Z41" s="274"/>
    </row>
    <row r="42" spans="6:26" s="246" customFormat="1" ht="16.5" customHeight="1" outlineLevel="1">
      <c r="F42" s="247"/>
      <c r="G42" s="232"/>
      <c r="H42" s="248"/>
      <c r="I42" s="248"/>
      <c r="J42" s="248" t="s">
        <v>592</v>
      </c>
      <c r="K42" s="232"/>
      <c r="L42" s="249"/>
      <c r="M42" s="250"/>
      <c r="N42" s="249"/>
      <c r="O42" s="250"/>
      <c r="P42" s="217">
        <f>SUBTOTAL(9,P43:P44)</f>
        <v>0</v>
      </c>
      <c r="Q42" s="251"/>
      <c r="R42" s="218">
        <f>SUBTOTAL(9,R43:R44)</f>
        <v>0</v>
      </c>
      <c r="S42" s="250"/>
      <c r="T42" s="218">
        <f>SUBTOTAL(9,T43:T44)</f>
        <v>0</v>
      </c>
      <c r="U42" s="252" t="s">
        <v>155</v>
      </c>
      <c r="V42" s="217">
        <f>SUBTOTAL(9,V43:V44)</f>
        <v>0</v>
      </c>
      <c r="W42" s="217">
        <f>SUBTOTAL(9,W43:W44)</f>
        <v>0</v>
      </c>
      <c r="X42" s="253"/>
      <c r="Y42" s="233"/>
      <c r="Z42" s="233"/>
    </row>
    <row r="43" spans="6:26" s="254" customFormat="1" ht="12" outlineLevel="2">
      <c r="F43" s="521">
        <v>1</v>
      </c>
      <c r="G43" s="522" t="s">
        <v>42</v>
      </c>
      <c r="H43" s="523" t="s">
        <v>593</v>
      </c>
      <c r="I43" s="523"/>
      <c r="J43" s="524" t="s">
        <v>594</v>
      </c>
      <c r="K43" s="522" t="s">
        <v>90</v>
      </c>
      <c r="L43" s="536">
        <v>1</v>
      </c>
      <c r="M43" s="537">
        <v>0</v>
      </c>
      <c r="N43" s="536">
        <f>L43*(1+M43/100)</f>
        <v>1</v>
      </c>
      <c r="O43" s="537"/>
      <c r="P43" s="458">
        <f>N43*O43</f>
        <v>0</v>
      </c>
      <c r="Q43" s="466"/>
      <c r="R43" s="467">
        <f>N43*Q43</f>
        <v>0</v>
      </c>
      <c r="S43" s="466"/>
      <c r="T43" s="467">
        <f>N43*S43</f>
        <v>0</v>
      </c>
      <c r="U43" s="458">
        <v>21</v>
      </c>
      <c r="V43" s="458">
        <f>P43*(U43/100)</f>
        <v>0</v>
      </c>
      <c r="W43" s="458">
        <f>P43+V43</f>
        <v>0</v>
      </c>
      <c r="X43" s="524"/>
      <c r="Y43" s="523" t="s">
        <v>1779</v>
      </c>
      <c r="Z43" s="523" t="s">
        <v>595</v>
      </c>
    </row>
    <row r="44" spans="6:26" s="272" customFormat="1" ht="12.75" customHeight="1" outlineLevel="2">
      <c r="F44" s="273"/>
      <c r="G44" s="274"/>
      <c r="H44" s="274"/>
      <c r="I44" s="274"/>
      <c r="J44" s="275"/>
      <c r="K44" s="274"/>
      <c r="L44" s="276"/>
      <c r="M44" s="277"/>
      <c r="N44" s="276"/>
      <c r="O44" s="277"/>
      <c r="P44" s="278"/>
      <c r="Q44" s="279"/>
      <c r="R44" s="277"/>
      <c r="S44" s="277"/>
      <c r="T44" s="277"/>
      <c r="U44" s="280" t="s">
        <v>155</v>
      </c>
      <c r="V44" s="277"/>
      <c r="W44" s="277"/>
      <c r="X44" s="277"/>
      <c r="Y44" s="274"/>
      <c r="Z44" s="274"/>
    </row>
    <row r="45" spans="6:26" s="246" customFormat="1" ht="16.5" customHeight="1" outlineLevel="1">
      <c r="F45" s="247"/>
      <c r="G45" s="232"/>
      <c r="H45" s="248"/>
      <c r="I45" s="248"/>
      <c r="J45" s="248" t="s">
        <v>596</v>
      </c>
      <c r="K45" s="232"/>
      <c r="L45" s="249"/>
      <c r="M45" s="250"/>
      <c r="N45" s="249"/>
      <c r="O45" s="250"/>
      <c r="P45" s="217">
        <f>SUBTOTAL(9,P46:P47)</f>
        <v>0</v>
      </c>
      <c r="Q45" s="251"/>
      <c r="R45" s="218">
        <f>SUBTOTAL(9,R46:R47)</f>
        <v>0</v>
      </c>
      <c r="S45" s="250"/>
      <c r="T45" s="218">
        <f>SUBTOTAL(9,T46:T47)</f>
        <v>0</v>
      </c>
      <c r="U45" s="252" t="s">
        <v>155</v>
      </c>
      <c r="V45" s="217">
        <f>SUBTOTAL(9,V46:V47)</f>
        <v>0</v>
      </c>
      <c r="W45" s="217">
        <f>SUBTOTAL(9,W46:W47)</f>
        <v>0</v>
      </c>
      <c r="X45" s="253"/>
      <c r="Y45" s="233"/>
      <c r="Z45" s="233"/>
    </row>
    <row r="46" spans="6:26" s="254" customFormat="1" ht="12" outlineLevel="2">
      <c r="F46" s="521">
        <v>1</v>
      </c>
      <c r="G46" s="522" t="s">
        <v>42</v>
      </c>
      <c r="H46" s="523" t="s">
        <v>597</v>
      </c>
      <c r="I46" s="523"/>
      <c r="J46" s="524" t="s">
        <v>598</v>
      </c>
      <c r="K46" s="522" t="s">
        <v>599</v>
      </c>
      <c r="L46" s="536">
        <v>2</v>
      </c>
      <c r="M46" s="537">
        <v>0</v>
      </c>
      <c r="N46" s="536">
        <f>L46*(1+M46/100)</f>
        <v>2</v>
      </c>
      <c r="O46" s="537"/>
      <c r="P46" s="458">
        <f>N46*O46</f>
        <v>0</v>
      </c>
      <c r="Q46" s="466"/>
      <c r="R46" s="467">
        <f>N46*Q46</f>
        <v>0</v>
      </c>
      <c r="S46" s="466"/>
      <c r="T46" s="467">
        <f>N46*S46</f>
        <v>0</v>
      </c>
      <c r="U46" s="458">
        <v>21</v>
      </c>
      <c r="V46" s="458">
        <f>P46*(U46/100)</f>
        <v>0</v>
      </c>
      <c r="W46" s="458">
        <f>P46+V46</f>
        <v>0</v>
      </c>
      <c r="X46" s="524"/>
      <c r="Y46" s="523" t="s">
        <v>1779</v>
      </c>
      <c r="Z46" s="523" t="s">
        <v>600</v>
      </c>
    </row>
    <row r="47" spans="6:26" s="272" customFormat="1" ht="12.75" customHeight="1" outlineLevel="2">
      <c r="F47" s="273"/>
      <c r="G47" s="274"/>
      <c r="H47" s="274"/>
      <c r="I47" s="274"/>
      <c r="J47" s="275"/>
      <c r="K47" s="274"/>
      <c r="L47" s="276"/>
      <c r="M47" s="277"/>
      <c r="N47" s="276"/>
      <c r="O47" s="277"/>
      <c r="P47" s="278"/>
      <c r="Q47" s="279"/>
      <c r="R47" s="277"/>
      <c r="S47" s="277"/>
      <c r="T47" s="277"/>
      <c r="U47" s="280" t="s">
        <v>155</v>
      </c>
      <c r="V47" s="277"/>
      <c r="W47" s="277"/>
      <c r="X47" s="277"/>
      <c r="Y47" s="274"/>
      <c r="Z47" s="274"/>
    </row>
    <row r="48" spans="6:26" s="246" customFormat="1" ht="16.5" customHeight="1" outlineLevel="1">
      <c r="F48" s="247"/>
      <c r="G48" s="232"/>
      <c r="H48" s="248"/>
      <c r="I48" s="248"/>
      <c r="J48" s="248" t="s">
        <v>617</v>
      </c>
      <c r="K48" s="232"/>
      <c r="L48" s="249"/>
      <c r="M48" s="250"/>
      <c r="N48" s="249"/>
      <c r="O48" s="250"/>
      <c r="P48" s="217">
        <f>SUBTOTAL(9,P49:P53)</f>
        <v>0</v>
      </c>
      <c r="Q48" s="251"/>
      <c r="R48" s="218">
        <f>SUBTOTAL(9,R49:R53)</f>
        <v>0</v>
      </c>
      <c r="S48" s="250"/>
      <c r="T48" s="218">
        <f>SUBTOTAL(9,T49:T53)</f>
        <v>0</v>
      </c>
      <c r="U48" s="252" t="s">
        <v>155</v>
      </c>
      <c r="V48" s="217">
        <f>SUBTOTAL(9,V49:V53)</f>
        <v>0</v>
      </c>
      <c r="W48" s="217">
        <f>SUBTOTAL(9,W49:W53)</f>
        <v>0</v>
      </c>
      <c r="X48" s="253"/>
      <c r="Y48" s="233"/>
      <c r="Z48" s="233"/>
    </row>
    <row r="49" spans="6:26" s="254" customFormat="1" ht="12" outlineLevel="2">
      <c r="F49" s="521">
        <v>1</v>
      </c>
      <c r="G49" s="522" t="s">
        <v>42</v>
      </c>
      <c r="H49" s="523" t="s">
        <v>618</v>
      </c>
      <c r="I49" s="523"/>
      <c r="J49" s="524" t="s">
        <v>619</v>
      </c>
      <c r="K49" s="522" t="s">
        <v>90</v>
      </c>
      <c r="L49" s="536">
        <v>1</v>
      </c>
      <c r="M49" s="537">
        <v>0</v>
      </c>
      <c r="N49" s="536">
        <f>L49*(1+M49/100)</f>
        <v>1</v>
      </c>
      <c r="O49" s="537"/>
      <c r="P49" s="458">
        <f>N49*O49</f>
        <v>0</v>
      </c>
      <c r="Q49" s="466"/>
      <c r="R49" s="467">
        <f>N49*Q49</f>
        <v>0</v>
      </c>
      <c r="S49" s="466"/>
      <c r="T49" s="467">
        <f>N49*S49</f>
        <v>0</v>
      </c>
      <c r="U49" s="458">
        <v>21</v>
      </c>
      <c r="V49" s="458">
        <f>P49*(U49/100)</f>
        <v>0</v>
      </c>
      <c r="W49" s="458">
        <f>P49+V49</f>
        <v>0</v>
      </c>
      <c r="X49" s="524"/>
      <c r="Y49" s="523" t="s">
        <v>1779</v>
      </c>
      <c r="Z49" s="523" t="s">
        <v>620</v>
      </c>
    </row>
    <row r="50" spans="6:26" s="254" customFormat="1" ht="12" outlineLevel="2">
      <c r="F50" s="521">
        <v>2</v>
      </c>
      <c r="G50" s="522" t="s">
        <v>42</v>
      </c>
      <c r="H50" s="523" t="s">
        <v>621</v>
      </c>
      <c r="I50" s="523"/>
      <c r="J50" s="524" t="s">
        <v>622</v>
      </c>
      <c r="K50" s="522" t="s">
        <v>90</v>
      </c>
      <c r="L50" s="536">
        <v>1</v>
      </c>
      <c r="M50" s="537">
        <v>0</v>
      </c>
      <c r="N50" s="536">
        <f>L50*(1+M50/100)</f>
        <v>1</v>
      </c>
      <c r="O50" s="537"/>
      <c r="P50" s="458">
        <f>N50*O50</f>
        <v>0</v>
      </c>
      <c r="Q50" s="466"/>
      <c r="R50" s="467">
        <f>N50*Q50</f>
        <v>0</v>
      </c>
      <c r="S50" s="466"/>
      <c r="T50" s="467">
        <f>N50*S50</f>
        <v>0</v>
      </c>
      <c r="U50" s="458">
        <v>21</v>
      </c>
      <c r="V50" s="458">
        <f>P50*(U50/100)</f>
        <v>0</v>
      </c>
      <c r="W50" s="458">
        <f>P50+V50</f>
        <v>0</v>
      </c>
      <c r="X50" s="524"/>
      <c r="Y50" s="523" t="s">
        <v>1779</v>
      </c>
      <c r="Z50" s="523" t="s">
        <v>620</v>
      </c>
    </row>
    <row r="51" spans="6:26" s="254" customFormat="1" ht="24" outlineLevel="2">
      <c r="F51" s="521">
        <v>3</v>
      </c>
      <c r="G51" s="522" t="s">
        <v>42</v>
      </c>
      <c r="H51" s="523" t="s">
        <v>623</v>
      </c>
      <c r="I51" s="523"/>
      <c r="J51" s="524" t="s">
        <v>1831</v>
      </c>
      <c r="K51" s="522" t="s">
        <v>55</v>
      </c>
      <c r="L51" s="536">
        <v>24</v>
      </c>
      <c r="M51" s="537">
        <v>0</v>
      </c>
      <c r="N51" s="536">
        <f>L51*(1+M51/100)</f>
        <v>24</v>
      </c>
      <c r="O51" s="537"/>
      <c r="P51" s="458">
        <f>N51*O51</f>
        <v>0</v>
      </c>
      <c r="Q51" s="466"/>
      <c r="R51" s="467">
        <f>N51*Q51</f>
        <v>0</v>
      </c>
      <c r="S51" s="466"/>
      <c r="T51" s="467">
        <f>N51*S51</f>
        <v>0</v>
      </c>
      <c r="U51" s="458">
        <v>21</v>
      </c>
      <c r="V51" s="458">
        <f>P51*(U51/100)</f>
        <v>0</v>
      </c>
      <c r="W51" s="458">
        <f>P51+V51</f>
        <v>0</v>
      </c>
      <c r="X51" s="524"/>
      <c r="Y51" s="523" t="s">
        <v>1779</v>
      </c>
      <c r="Z51" s="523" t="s">
        <v>620</v>
      </c>
    </row>
    <row r="52" spans="6:26" s="254" customFormat="1" ht="12" outlineLevel="2">
      <c r="F52" s="521">
        <v>4</v>
      </c>
      <c r="G52" s="522" t="s">
        <v>42</v>
      </c>
      <c r="H52" s="523" t="s">
        <v>625</v>
      </c>
      <c r="I52" s="523"/>
      <c r="J52" s="524" t="s">
        <v>626</v>
      </c>
      <c r="K52" s="522" t="s">
        <v>55</v>
      </c>
      <c r="L52" s="536">
        <v>8</v>
      </c>
      <c r="M52" s="537">
        <v>0</v>
      </c>
      <c r="N52" s="536">
        <f>L52*(1+M52/100)</f>
        <v>8</v>
      </c>
      <c r="O52" s="537"/>
      <c r="P52" s="458">
        <f>N52*O52</f>
        <v>0</v>
      </c>
      <c r="Q52" s="466"/>
      <c r="R52" s="467">
        <f>N52*Q52</f>
        <v>0</v>
      </c>
      <c r="S52" s="466"/>
      <c r="T52" s="467">
        <f>N52*S52</f>
        <v>0</v>
      </c>
      <c r="U52" s="458">
        <v>21</v>
      </c>
      <c r="V52" s="458">
        <f>P52*(U52/100)</f>
        <v>0</v>
      </c>
      <c r="W52" s="458">
        <f>P52+V52</f>
        <v>0</v>
      </c>
      <c r="X52" s="524"/>
      <c r="Y52" s="523" t="s">
        <v>1779</v>
      </c>
      <c r="Z52" s="523" t="s">
        <v>620</v>
      </c>
    </row>
    <row r="53" spans="6:26" s="272" customFormat="1" ht="12.75" customHeight="1" outlineLevel="2">
      <c r="F53" s="273"/>
      <c r="G53" s="274"/>
      <c r="H53" s="274"/>
      <c r="I53" s="274"/>
      <c r="J53" s="275"/>
      <c r="K53" s="274"/>
      <c r="L53" s="276"/>
      <c r="M53" s="277"/>
      <c r="N53" s="276"/>
      <c r="O53" s="277"/>
      <c r="P53" s="278"/>
      <c r="Q53" s="279"/>
      <c r="R53" s="277"/>
      <c r="S53" s="277"/>
      <c r="T53" s="277"/>
      <c r="U53" s="280" t="s">
        <v>155</v>
      </c>
      <c r="V53" s="277"/>
      <c r="W53" s="277"/>
      <c r="X53" s="277"/>
      <c r="Y53" s="274"/>
      <c r="Z53" s="274"/>
    </row>
    <row r="54" spans="6:26" s="272" customFormat="1" ht="12.75" customHeight="1" outlineLevel="1">
      <c r="F54" s="273"/>
      <c r="G54" s="274"/>
      <c r="H54" s="274"/>
      <c r="I54" s="274"/>
      <c r="J54" s="275"/>
      <c r="K54" s="274"/>
      <c r="L54" s="276"/>
      <c r="M54" s="277"/>
      <c r="N54" s="276"/>
      <c r="O54" s="277"/>
      <c r="P54" s="278"/>
      <c r="Q54" s="279"/>
      <c r="R54" s="277"/>
      <c r="S54" s="277"/>
      <c r="T54" s="277"/>
      <c r="U54" s="280" t="s">
        <v>155</v>
      </c>
      <c r="V54" s="277"/>
      <c r="W54" s="277"/>
      <c r="X54" s="277"/>
      <c r="Y54" s="274"/>
      <c r="Z54" s="274"/>
    </row>
    <row r="55" spans="6:26" s="272" customFormat="1" ht="12.75" customHeight="1">
      <c r="F55" s="273"/>
      <c r="G55" s="274"/>
      <c r="H55" s="274"/>
      <c r="I55" s="274"/>
      <c r="J55" s="275"/>
      <c r="K55" s="274"/>
      <c r="L55" s="276"/>
      <c r="M55" s="277"/>
      <c r="N55" s="276"/>
      <c r="O55" s="277"/>
      <c r="P55" s="278"/>
      <c r="Q55" s="279"/>
      <c r="R55" s="277"/>
      <c r="S55" s="277"/>
      <c r="T55" s="277"/>
      <c r="U55" s="280" t="s">
        <v>155</v>
      </c>
      <c r="V55" s="277"/>
      <c r="W55" s="277"/>
      <c r="X55" s="277"/>
      <c r="Y55" s="274"/>
      <c r="Z55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12" orientation="portrait" useFirstPageNumber="1" r:id="rId1"/>
  <headerFooter>
    <oddFooter>&amp;C&amp;P</oddFooter>
    <firstFooter>&amp;C&amp;P</first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48</v>
      </c>
      <c r="B4" s="593"/>
      <c r="C4" s="609" t="s">
        <v>793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03 Plyn'!C16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33"/>
      <c r="D23" s="532" t="s">
        <v>24</v>
      </c>
      <c r="E23" s="533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C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9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29.25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34" t="s">
        <v>1905</v>
      </c>
      <c r="C4" s="534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34" t="s">
        <v>793</v>
      </c>
      <c r="C6" s="534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SO 03 Plyn'!$J$9=0,"",'Položky SO 03 Plyn'!$J$9)</f>
        <v>SO3-P: SO3-Plyn</v>
      </c>
      <c r="C9" s="213" t="str">
        <f>IF('Položky SO 03 Plyn'!$P$9=0,"",'Položky SO 03 Plyn'!$P$9)</f>
        <v/>
      </c>
      <c r="D9" s="214">
        <f>IF('Položky SO 03 Plyn'!$R$9=0,"",'Položky SO 03 Plyn'!$R$9)</f>
        <v>0.90712000000000004</v>
      </c>
      <c r="E9" s="213" t="str">
        <f>IF('Položky SO 03 Plyn'!$V$9=0,"",'Položky SO 03 Plyn'!$V$9)</f>
        <v/>
      </c>
      <c r="F9" s="213" t="str">
        <f>IF('Položky SO 03 Plyn'!$W$9=0,"",'Položky SO 03 Plyn'!$W$9)</f>
        <v/>
      </c>
    </row>
    <row r="10" spans="1:7" s="215" customFormat="1" ht="15" customHeight="1" outlineLevel="1">
      <c r="B10" s="216" t="str">
        <f>IF('Položky SO 03 Plyn'!$J$10=0,"",'Položky SO 03 Plyn'!$J$10)</f>
        <v>723: Vnitřní plynovod</v>
      </c>
      <c r="C10" s="217" t="str">
        <f>IF('Položky SO 03 Plyn'!$P$10=0,"",'Položky SO 03 Plyn'!$P$10)</f>
        <v/>
      </c>
      <c r="D10" s="218">
        <f>IF('Položky SO 03 Plyn'!$R$10=0,"",'Položky SO 03 Plyn'!$R$10)</f>
        <v>0.88672000000000006</v>
      </c>
      <c r="E10" s="217" t="str">
        <f>IF('Položky SO 03 Plyn'!$V$10=0,"",'Položky SO 03 Plyn'!$V$10)</f>
        <v/>
      </c>
      <c r="F10" s="217" t="str">
        <f>IF('Položky SO 03 Plyn'!$W$10=0,"",'Položky SO 03 Plyn'!$W$10)</f>
        <v/>
      </c>
    </row>
    <row r="11" spans="1:7" s="215" customFormat="1" ht="15" customHeight="1" outlineLevel="1">
      <c r="B11" s="216" t="str">
        <f>IF('Položky SO 03 Plyn'!$J$47=0,"",'Položky SO 03 Plyn'!$J$47)</f>
        <v>783: Nátěry</v>
      </c>
      <c r="C11" s="217" t="str">
        <f>IF('Položky SO 03 Plyn'!$P$47=0,"",'Položky SO 03 Plyn'!$P$47)</f>
        <v/>
      </c>
      <c r="D11" s="218">
        <f>IF('Položky SO 03 Plyn'!$R$47=0,"",'Položky SO 03 Plyn'!$R$47)</f>
        <v>2.0400000000000001E-2</v>
      </c>
      <c r="E11" s="217" t="str">
        <f>IF('Položky SO 03 Plyn'!$V$47=0,"",'Položky SO 03 Plyn'!$V$47)</f>
        <v/>
      </c>
      <c r="F11" s="217" t="str">
        <f>IF('Položky SO 03 Plyn'!$W$47=0,"",'Položky SO 03 Plyn'!$W$47)</f>
        <v/>
      </c>
    </row>
    <row r="12" spans="1:7" s="215" customFormat="1" ht="15" customHeight="1" outlineLevel="1">
      <c r="B12" s="216" t="str">
        <f>IF('Položky SO 03 Plyn'!$J$51=0,"",'Položky SO 03 Plyn'!$J$51)</f>
        <v>V01: Průzkumné, geodetické a projektové práce</v>
      </c>
      <c r="C12" s="217" t="str">
        <f>IF('Položky SO 03 Plyn'!$P$51=0,"",'Položky SO 03 Plyn'!$P$51)</f>
        <v/>
      </c>
      <c r="D12" s="218" t="str">
        <f>IF('Položky SO 03 Plyn'!$R$51=0,"",'Položky SO 03 Plyn'!$R$51)</f>
        <v/>
      </c>
      <c r="E12" s="217" t="str">
        <f>IF('Položky SO 03 Plyn'!$V$51=0,"",'Položky SO 03 Plyn'!$V$51)</f>
        <v/>
      </c>
      <c r="F12" s="217" t="str">
        <f>IF('Položky SO 03 Plyn'!$W$51=0,"",'Položky SO 03 Plyn'!$W$51)</f>
        <v/>
      </c>
    </row>
    <row r="13" spans="1:7" s="215" customFormat="1" ht="15" customHeight="1" outlineLevel="1">
      <c r="B13" s="216" t="str">
        <f>IF('Položky SO 03 Plyn'!$J$54=0,"",'Položky SO 03 Plyn'!$J$54)</f>
        <v>V03: Zařízení staveniště</v>
      </c>
      <c r="C13" s="217" t="str">
        <f>IF('Položky SO 03 Plyn'!$P$54=0,"",'Položky SO 03 Plyn'!$P$54)</f>
        <v/>
      </c>
      <c r="D13" s="218" t="str">
        <f>IF('Položky SO 03 Plyn'!$R$54=0,"",'Položky SO 03 Plyn'!$R$54)</f>
        <v/>
      </c>
      <c r="E13" s="217" t="str">
        <f>IF('Položky SO 03 Plyn'!$V$54=0,"",'Položky SO 03 Plyn'!$V$54)</f>
        <v/>
      </c>
      <c r="F13" s="217" t="str">
        <f>IF('Položky SO 03 Plyn'!$W$54=0,"",'Položky SO 03 Plyn'!$W$54)</f>
        <v/>
      </c>
    </row>
    <row r="14" spans="1:7" s="215" customFormat="1" ht="15" customHeight="1" outlineLevel="1">
      <c r="B14" s="216" t="str">
        <f>IF('Položky SO 03 Plyn'!$J$57=0,"",'Položky SO 03 Plyn'!$J$57)</f>
        <v>V09: Ostatní náklady</v>
      </c>
      <c r="C14" s="217" t="str">
        <f>IF('Položky SO 03 Plyn'!$P$57=0,"",'Položky SO 03 Plyn'!$P$57)</f>
        <v/>
      </c>
      <c r="D14" s="218" t="str">
        <f>IF('Položky SO 03 Plyn'!$R$57=0,"",'Položky SO 03 Plyn'!$R$57)</f>
        <v/>
      </c>
      <c r="E14" s="217" t="str">
        <f>IF('Položky SO 03 Plyn'!$V$57=0,"",'Položky SO 03 Plyn'!$V$57)</f>
        <v/>
      </c>
      <c r="F14" s="217" t="str">
        <f>IF('Položky SO 03 Plyn'!$W$57=0,"",'Položky SO 03 Plyn'!$W$57)</f>
        <v/>
      </c>
    </row>
    <row r="15" spans="1:7" ht="13.5" outlineLevel="1" thickBot="1">
      <c r="B15" s="219"/>
    </row>
    <row r="16" spans="1:7" s="220" customFormat="1" ht="15">
      <c r="A16" s="220">
        <f>SUM(A18:A18)</f>
        <v>0</v>
      </c>
      <c r="B16" s="221" t="s">
        <v>139</v>
      </c>
      <c r="C16" s="222">
        <f>SUBTOTAL(9,C9:C15)/2</f>
        <v>0</v>
      </c>
      <c r="D16" s="223"/>
      <c r="E16" s="224"/>
      <c r="F16" s="224"/>
    </row>
    <row r="17" spans="2:6" s="220" customFormat="1" ht="15">
      <c r="B17" s="95" t="s">
        <v>718</v>
      </c>
      <c r="C17" s="96">
        <f>C16*0.21</f>
        <v>0</v>
      </c>
    </row>
    <row r="18" spans="2:6" s="225" customFormat="1" ht="13.5" thickBot="1">
      <c r="B18" s="226"/>
      <c r="C18" s="227"/>
    </row>
    <row r="19" spans="2:6" s="220" customFormat="1" ht="15">
      <c r="B19" s="221" t="s">
        <v>140</v>
      </c>
      <c r="C19" s="222">
        <f>SUM(C16:C17)</f>
        <v>0</v>
      </c>
      <c r="D19" s="221" t="str">
        <f>'[16]Kryci list'!C7</f>
        <v>CZK</v>
      </c>
      <c r="E19" s="224"/>
      <c r="F19" s="224"/>
    </row>
  </sheetData>
  <mergeCells count="1">
    <mergeCell ref="B2:C2"/>
  </mergeCells>
  <pageMargins left="0.70866141732283472" right="0.70866141732283472" top="0.78740157480314965" bottom="0.78740157480314965" header="0.31496062992125984" footer="0.31496062992125984"/>
  <pageSetup paperSize="9" scale="92" fitToHeight="12" orientation="portrait" useFirstPageNumber="1" r:id="rId1"/>
  <headerFooter>
    <oddFooter>&amp;C&amp;P</oddFooter>
    <firstFooter>&amp;C&amp;P</first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Z63"/>
  <sheetViews>
    <sheetView topLeftCell="F1" zoomScaleNormal="100" zoomScaleSheetLayoutView="100" workbookViewId="0">
      <pane ySplit="7" topLeftCell="A8" activePane="bottomLeft" state="frozen"/>
      <selection activeCell="K29" sqref="K29"/>
      <selection pane="bottomLeft" activeCell="AA11" sqref="AA11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6.140625" style="285" hidden="1" customWidth="1"/>
    <col min="13" max="13" width="6.570312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1906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793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1892</v>
      </c>
      <c r="K9" s="238"/>
      <c r="L9" s="240"/>
      <c r="M9" s="241"/>
      <c r="N9" s="240"/>
      <c r="O9" s="241"/>
      <c r="P9" s="213">
        <f>SUBTOTAL(9,P10:P62)</f>
        <v>0</v>
      </c>
      <c r="Q9" s="242"/>
      <c r="R9" s="214">
        <f>SUBTOTAL(9,R10:R62)</f>
        <v>0.90712000000000004</v>
      </c>
      <c r="S9" s="241"/>
      <c r="T9" s="214">
        <f>SUBTOTAL(9,T10:T62)</f>
        <v>0</v>
      </c>
      <c r="U9" s="243" t="s">
        <v>155</v>
      </c>
      <c r="V9" s="213">
        <f>SUBTOTAL(9,V10:V62)</f>
        <v>0</v>
      </c>
      <c r="W9" s="213">
        <f>SUBTOTAL(9,W10:W62)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SUBTOTAL(9,P11:P46)</f>
        <v>0</v>
      </c>
      <c r="Q10" s="251"/>
      <c r="R10" s="218">
        <f>SUBTOTAL(9,R11:R46)</f>
        <v>0.88672000000000006</v>
      </c>
      <c r="S10" s="250"/>
      <c r="T10" s="218">
        <f>SUBTOTAL(9,T11:T46)</f>
        <v>0</v>
      </c>
      <c r="U10" s="252" t="s">
        <v>155</v>
      </c>
      <c r="V10" s="217">
        <f>SUBTOTAL(9,V11:V46)</f>
        <v>0</v>
      </c>
      <c r="W10" s="217">
        <f>SUBTOTAL(9,W11:W46)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1893</v>
      </c>
      <c r="I11" s="523"/>
      <c r="J11" s="524" t="s">
        <v>1918</v>
      </c>
      <c r="K11" s="522" t="s">
        <v>49</v>
      </c>
      <c r="L11" s="536">
        <v>100</v>
      </c>
      <c r="M11" s="537">
        <v>0</v>
      </c>
      <c r="N11" s="536">
        <f t="shared" ref="N11:N23" si="0">L11*(1+M11/100)</f>
        <v>100</v>
      </c>
      <c r="O11" s="537"/>
      <c r="P11" s="458">
        <f t="shared" ref="P11:P23" si="1">N11*O11</f>
        <v>0</v>
      </c>
      <c r="Q11" s="466">
        <v>8.7000000000000001E-4</v>
      </c>
      <c r="R11" s="467">
        <f t="shared" ref="R11:R23" si="2">N11*Q11</f>
        <v>8.6999999999999994E-2</v>
      </c>
      <c r="S11" s="466"/>
      <c r="T11" s="467">
        <f t="shared" ref="T11:T23" si="3">N11*S11</f>
        <v>0</v>
      </c>
      <c r="U11" s="458">
        <v>21</v>
      </c>
      <c r="V11" s="458">
        <f t="shared" ref="V11:V23" si="4">P11*(U11/100)</f>
        <v>0</v>
      </c>
      <c r="W11" s="458">
        <f t="shared" ref="W11:W23" si="5">P11+V11</f>
        <v>0</v>
      </c>
      <c r="X11" s="524"/>
      <c r="Y11" s="523" t="s">
        <v>1894</v>
      </c>
      <c r="Z11" s="523" t="s">
        <v>1780</v>
      </c>
    </row>
    <row r="12" spans="1:26" s="254" customFormat="1" ht="24" outlineLevel="2">
      <c r="F12" s="521">
        <v>2</v>
      </c>
      <c r="G12" s="522" t="s">
        <v>162</v>
      </c>
      <c r="H12" s="523" t="s">
        <v>1862</v>
      </c>
      <c r="I12" s="523"/>
      <c r="J12" s="524" t="s">
        <v>1863</v>
      </c>
      <c r="K12" s="522" t="s">
        <v>49</v>
      </c>
      <c r="L12" s="536">
        <v>35</v>
      </c>
      <c r="M12" s="537">
        <v>0</v>
      </c>
      <c r="N12" s="536">
        <f t="shared" si="0"/>
        <v>35</v>
      </c>
      <c r="O12" s="537"/>
      <c r="P12" s="458">
        <f t="shared" si="1"/>
        <v>0</v>
      </c>
      <c r="Q12" s="466">
        <v>1.9E-3</v>
      </c>
      <c r="R12" s="467">
        <f t="shared" si="2"/>
        <v>6.6500000000000004E-2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1894</v>
      </c>
      <c r="Z12" s="523" t="s">
        <v>1780</v>
      </c>
    </row>
    <row r="13" spans="1:26" s="254" customFormat="1" ht="24" outlineLevel="2">
      <c r="F13" s="521">
        <v>3</v>
      </c>
      <c r="G13" s="522" t="s">
        <v>176</v>
      </c>
      <c r="H13" s="523" t="s">
        <v>1895</v>
      </c>
      <c r="I13" s="523"/>
      <c r="J13" s="524" t="s">
        <v>1896</v>
      </c>
      <c r="K13" s="522" t="s">
        <v>46</v>
      </c>
      <c r="L13" s="536">
        <v>1</v>
      </c>
      <c r="M13" s="537">
        <v>0</v>
      </c>
      <c r="N13" s="536">
        <f t="shared" si="0"/>
        <v>1</v>
      </c>
      <c r="O13" s="537"/>
      <c r="P13" s="458">
        <f t="shared" si="1"/>
        <v>0</v>
      </c>
      <c r="Q13" s="466"/>
      <c r="R13" s="467">
        <f t="shared" si="2"/>
        <v>0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1894</v>
      </c>
      <c r="Z13" s="523" t="s">
        <v>1780</v>
      </c>
    </row>
    <row r="14" spans="1:26" s="254" customFormat="1" ht="12" outlineLevel="2">
      <c r="F14" s="521">
        <v>4</v>
      </c>
      <c r="G14" s="522" t="s">
        <v>176</v>
      </c>
      <c r="H14" s="523" t="s">
        <v>1864</v>
      </c>
      <c r="I14" s="523"/>
      <c r="J14" s="524" t="s">
        <v>1865</v>
      </c>
      <c r="K14" s="522" t="s">
        <v>46</v>
      </c>
      <c r="L14" s="536">
        <v>1</v>
      </c>
      <c r="M14" s="537">
        <v>0</v>
      </c>
      <c r="N14" s="536">
        <f t="shared" si="0"/>
        <v>1</v>
      </c>
      <c r="O14" s="537"/>
      <c r="P14" s="458">
        <f t="shared" si="1"/>
        <v>0</v>
      </c>
      <c r="Q14" s="466"/>
      <c r="R14" s="467">
        <f t="shared" si="2"/>
        <v>0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1894</v>
      </c>
      <c r="Z14" s="523" t="s">
        <v>1780</v>
      </c>
    </row>
    <row r="15" spans="1:26" s="254" customFormat="1" ht="24" outlineLevel="2">
      <c r="F15" s="521">
        <v>5</v>
      </c>
      <c r="G15" s="522" t="s">
        <v>162</v>
      </c>
      <c r="H15" s="523" t="s">
        <v>1777</v>
      </c>
      <c r="I15" s="523"/>
      <c r="J15" s="524" t="s">
        <v>1778</v>
      </c>
      <c r="K15" s="522" t="s">
        <v>49</v>
      </c>
      <c r="L15" s="536">
        <v>6</v>
      </c>
      <c r="M15" s="537">
        <v>0</v>
      </c>
      <c r="N15" s="536">
        <f t="shared" si="0"/>
        <v>6</v>
      </c>
      <c r="O15" s="537"/>
      <c r="P15" s="458">
        <f t="shared" si="1"/>
        <v>0</v>
      </c>
      <c r="Q15" s="466">
        <v>1.4599999999999999E-3</v>
      </c>
      <c r="R15" s="467">
        <f t="shared" si="2"/>
        <v>8.7600000000000004E-3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1894</v>
      </c>
      <c r="Z15" s="523" t="s">
        <v>1780</v>
      </c>
    </row>
    <row r="16" spans="1:26" s="254" customFormat="1" ht="24" outlineLevel="2">
      <c r="F16" s="521">
        <v>6</v>
      </c>
      <c r="G16" s="522" t="s">
        <v>162</v>
      </c>
      <c r="H16" s="523" t="s">
        <v>1781</v>
      </c>
      <c r="I16" s="523"/>
      <c r="J16" s="524" t="s">
        <v>1782</v>
      </c>
      <c r="K16" s="522" t="s">
        <v>49</v>
      </c>
      <c r="L16" s="536">
        <v>3</v>
      </c>
      <c r="M16" s="537">
        <v>0</v>
      </c>
      <c r="N16" s="536">
        <f t="shared" si="0"/>
        <v>3</v>
      </c>
      <c r="O16" s="537"/>
      <c r="P16" s="458">
        <f t="shared" si="1"/>
        <v>0</v>
      </c>
      <c r="Q16" s="466">
        <v>1.8400000000000001E-3</v>
      </c>
      <c r="R16" s="467">
        <f t="shared" si="2"/>
        <v>5.5200000000000006E-3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1894</v>
      </c>
      <c r="Z16" s="523" t="s">
        <v>1780</v>
      </c>
    </row>
    <row r="17" spans="6:26" s="254" customFormat="1" ht="24" outlineLevel="2">
      <c r="F17" s="521">
        <v>7</v>
      </c>
      <c r="G17" s="522" t="s">
        <v>162</v>
      </c>
      <c r="H17" s="523" t="s">
        <v>1783</v>
      </c>
      <c r="I17" s="523"/>
      <c r="J17" s="524" t="s">
        <v>1784</v>
      </c>
      <c r="K17" s="522" t="s">
        <v>49</v>
      </c>
      <c r="L17" s="536">
        <v>1</v>
      </c>
      <c r="M17" s="537">
        <v>0</v>
      </c>
      <c r="N17" s="536">
        <f t="shared" si="0"/>
        <v>1</v>
      </c>
      <c r="O17" s="537"/>
      <c r="P17" s="458">
        <f t="shared" si="1"/>
        <v>0</v>
      </c>
      <c r="Q17" s="466">
        <v>3.4499999999999999E-3</v>
      </c>
      <c r="R17" s="467">
        <f t="shared" si="2"/>
        <v>3.4499999999999999E-3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1894</v>
      </c>
      <c r="Z17" s="523" t="s">
        <v>1780</v>
      </c>
    </row>
    <row r="18" spans="6:26" s="254" customFormat="1" ht="24" outlineLevel="2">
      <c r="F18" s="521">
        <v>8</v>
      </c>
      <c r="G18" s="522" t="s">
        <v>162</v>
      </c>
      <c r="H18" s="523" t="s">
        <v>1785</v>
      </c>
      <c r="I18" s="523"/>
      <c r="J18" s="524" t="s">
        <v>1786</v>
      </c>
      <c r="K18" s="522" t="s">
        <v>49</v>
      </c>
      <c r="L18" s="536">
        <v>160</v>
      </c>
      <c r="M18" s="537">
        <v>0</v>
      </c>
      <c r="N18" s="536">
        <f t="shared" si="0"/>
        <v>160</v>
      </c>
      <c r="O18" s="537"/>
      <c r="P18" s="458">
        <f t="shared" si="1"/>
        <v>0</v>
      </c>
      <c r="Q18" s="466">
        <v>3.9199999999999999E-3</v>
      </c>
      <c r="R18" s="467">
        <f t="shared" si="2"/>
        <v>0.62719999999999998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1894</v>
      </c>
      <c r="Z18" s="523" t="s">
        <v>1780</v>
      </c>
    </row>
    <row r="19" spans="6:26" s="254" customFormat="1" ht="24" outlineLevel="2">
      <c r="F19" s="521">
        <v>9</v>
      </c>
      <c r="G19" s="522" t="s">
        <v>176</v>
      </c>
      <c r="H19" s="523" t="s">
        <v>1897</v>
      </c>
      <c r="I19" s="523"/>
      <c r="J19" s="524" t="s">
        <v>1898</v>
      </c>
      <c r="K19" s="522" t="s">
        <v>49</v>
      </c>
      <c r="L19" s="536">
        <v>6</v>
      </c>
      <c r="M19" s="537">
        <v>0</v>
      </c>
      <c r="N19" s="536">
        <f t="shared" si="0"/>
        <v>6</v>
      </c>
      <c r="O19" s="537"/>
      <c r="P19" s="458">
        <f t="shared" si="1"/>
        <v>0</v>
      </c>
      <c r="Q19" s="466"/>
      <c r="R19" s="467">
        <f t="shared" si="2"/>
        <v>0</v>
      </c>
      <c r="S19" s="466"/>
      <c r="T19" s="467">
        <f t="shared" si="3"/>
        <v>0</v>
      </c>
      <c r="U19" s="458">
        <v>21</v>
      </c>
      <c r="V19" s="458">
        <f t="shared" si="4"/>
        <v>0</v>
      </c>
      <c r="W19" s="458">
        <f t="shared" si="5"/>
        <v>0</v>
      </c>
      <c r="X19" s="524"/>
      <c r="Y19" s="523" t="s">
        <v>1894</v>
      </c>
      <c r="Z19" s="523" t="s">
        <v>1780</v>
      </c>
    </row>
    <row r="20" spans="6:26" s="254" customFormat="1" ht="12" outlineLevel="2">
      <c r="F20" s="521">
        <v>10</v>
      </c>
      <c r="G20" s="522" t="s">
        <v>162</v>
      </c>
      <c r="H20" s="523" t="s">
        <v>1791</v>
      </c>
      <c r="I20" s="523"/>
      <c r="J20" s="524" t="s">
        <v>1792</v>
      </c>
      <c r="K20" s="522" t="s">
        <v>49</v>
      </c>
      <c r="L20" s="536">
        <v>1</v>
      </c>
      <c r="M20" s="537">
        <v>0</v>
      </c>
      <c r="N20" s="536">
        <f t="shared" si="0"/>
        <v>1</v>
      </c>
      <c r="O20" s="537"/>
      <c r="P20" s="458">
        <f t="shared" si="1"/>
        <v>0</v>
      </c>
      <c r="Q20" s="466">
        <v>2.5600000000000002E-3</v>
      </c>
      <c r="R20" s="467">
        <f t="shared" si="2"/>
        <v>2.5600000000000002E-3</v>
      </c>
      <c r="S20" s="466"/>
      <c r="T20" s="467">
        <f t="shared" si="3"/>
        <v>0</v>
      </c>
      <c r="U20" s="458">
        <v>21</v>
      </c>
      <c r="V20" s="458">
        <f t="shared" si="4"/>
        <v>0</v>
      </c>
      <c r="W20" s="458">
        <f t="shared" si="5"/>
        <v>0</v>
      </c>
      <c r="X20" s="524"/>
      <c r="Y20" s="523" t="s">
        <v>1894</v>
      </c>
      <c r="Z20" s="523" t="s">
        <v>1780</v>
      </c>
    </row>
    <row r="21" spans="6:26" s="254" customFormat="1" ht="12" outlineLevel="2">
      <c r="F21" s="521">
        <v>11</v>
      </c>
      <c r="G21" s="522" t="s">
        <v>162</v>
      </c>
      <c r="H21" s="523" t="s">
        <v>1836</v>
      </c>
      <c r="I21" s="523"/>
      <c r="J21" s="524" t="s">
        <v>1837</v>
      </c>
      <c r="K21" s="522" t="s">
        <v>49</v>
      </c>
      <c r="L21" s="536">
        <v>12</v>
      </c>
      <c r="M21" s="537">
        <v>0</v>
      </c>
      <c r="N21" s="536">
        <f t="shared" si="0"/>
        <v>12</v>
      </c>
      <c r="O21" s="537"/>
      <c r="P21" s="458">
        <f t="shared" si="1"/>
        <v>0</v>
      </c>
      <c r="Q21" s="466">
        <v>6.3299999999999997E-3</v>
      </c>
      <c r="R21" s="467">
        <f t="shared" si="2"/>
        <v>7.596E-2</v>
      </c>
      <c r="S21" s="466"/>
      <c r="T21" s="467">
        <f t="shared" si="3"/>
        <v>0</v>
      </c>
      <c r="U21" s="458">
        <v>21</v>
      </c>
      <c r="V21" s="458">
        <f t="shared" si="4"/>
        <v>0</v>
      </c>
      <c r="W21" s="458">
        <f t="shared" si="5"/>
        <v>0</v>
      </c>
      <c r="X21" s="524"/>
      <c r="Y21" s="523" t="s">
        <v>1894</v>
      </c>
      <c r="Z21" s="523" t="s">
        <v>1780</v>
      </c>
    </row>
    <row r="22" spans="6:26" s="254" customFormat="1" ht="12" outlineLevel="2">
      <c r="F22" s="521">
        <v>12</v>
      </c>
      <c r="G22" s="522" t="s">
        <v>162</v>
      </c>
      <c r="H22" s="523" t="s">
        <v>1798</v>
      </c>
      <c r="I22" s="523"/>
      <c r="J22" s="524" t="s">
        <v>1799</v>
      </c>
      <c r="K22" s="522" t="s">
        <v>46</v>
      </c>
      <c r="L22" s="536">
        <v>1</v>
      </c>
      <c r="M22" s="537">
        <v>0</v>
      </c>
      <c r="N22" s="536">
        <f t="shared" si="0"/>
        <v>1</v>
      </c>
      <c r="O22" s="537"/>
      <c r="P22" s="458">
        <f t="shared" si="1"/>
        <v>0</v>
      </c>
      <c r="Q22" s="466"/>
      <c r="R22" s="467">
        <f t="shared" si="2"/>
        <v>0</v>
      </c>
      <c r="S22" s="466"/>
      <c r="T22" s="467">
        <f t="shared" si="3"/>
        <v>0</v>
      </c>
      <c r="U22" s="458">
        <v>21</v>
      </c>
      <c r="V22" s="458">
        <f t="shared" si="4"/>
        <v>0</v>
      </c>
      <c r="W22" s="458">
        <f t="shared" si="5"/>
        <v>0</v>
      </c>
      <c r="X22" s="524"/>
      <c r="Y22" s="523" t="s">
        <v>1894</v>
      </c>
      <c r="Z22" s="523" t="s">
        <v>1780</v>
      </c>
    </row>
    <row r="23" spans="6:26" s="254" customFormat="1" ht="12" outlineLevel="2">
      <c r="F23" s="521">
        <v>13</v>
      </c>
      <c r="G23" s="522" t="s">
        <v>162</v>
      </c>
      <c r="H23" s="523" t="s">
        <v>1795</v>
      </c>
      <c r="I23" s="523"/>
      <c r="J23" s="524" t="s">
        <v>1796</v>
      </c>
      <c r="K23" s="522" t="s">
        <v>49</v>
      </c>
      <c r="L23" s="536">
        <v>305</v>
      </c>
      <c r="M23" s="537">
        <v>0</v>
      </c>
      <c r="N23" s="536">
        <f t="shared" si="0"/>
        <v>305</v>
      </c>
      <c r="O23" s="537"/>
      <c r="P23" s="458">
        <f t="shared" si="1"/>
        <v>0</v>
      </c>
      <c r="Q23" s="466"/>
      <c r="R23" s="467">
        <f t="shared" si="2"/>
        <v>0</v>
      </c>
      <c r="S23" s="466"/>
      <c r="T23" s="467">
        <f t="shared" si="3"/>
        <v>0</v>
      </c>
      <c r="U23" s="458">
        <v>21</v>
      </c>
      <c r="V23" s="458">
        <f t="shared" si="4"/>
        <v>0</v>
      </c>
      <c r="W23" s="458">
        <f t="shared" si="5"/>
        <v>0</v>
      </c>
      <c r="X23" s="524"/>
      <c r="Y23" s="523" t="s">
        <v>1894</v>
      </c>
      <c r="Z23" s="523" t="s">
        <v>1780</v>
      </c>
    </row>
    <row r="24" spans="6:26" s="262" customFormat="1" ht="11.25" outlineLevel="3">
      <c r="F24" s="263"/>
      <c r="G24" s="264"/>
      <c r="H24" s="264"/>
      <c r="I24" s="264"/>
      <c r="J24" s="265" t="s">
        <v>1899</v>
      </c>
      <c r="K24" s="264"/>
      <c r="L24" s="266">
        <v>305</v>
      </c>
      <c r="M24" s="267"/>
      <c r="N24" s="268"/>
      <c r="O24" s="267"/>
      <c r="P24" s="269"/>
      <c r="Q24" s="270"/>
      <c r="R24" s="267"/>
      <c r="S24" s="267"/>
      <c r="T24" s="267"/>
      <c r="U24" s="271" t="s">
        <v>155</v>
      </c>
      <c r="V24" s="267"/>
      <c r="W24" s="267"/>
      <c r="X24" s="265"/>
      <c r="Y24" s="264"/>
      <c r="Z24" s="264"/>
    </row>
    <row r="25" spans="6:26" s="254" customFormat="1" ht="12" outlineLevel="2">
      <c r="F25" s="521">
        <v>14</v>
      </c>
      <c r="G25" s="522" t="s">
        <v>162</v>
      </c>
      <c r="H25" s="523" t="s">
        <v>1800</v>
      </c>
      <c r="I25" s="523"/>
      <c r="J25" s="524" t="s">
        <v>1801</v>
      </c>
      <c r="K25" s="522" t="s">
        <v>46</v>
      </c>
      <c r="L25" s="536">
        <v>1</v>
      </c>
      <c r="M25" s="537">
        <v>0</v>
      </c>
      <c r="N25" s="536">
        <f t="shared" ref="N25:N45" si="6">L25*(1+M25/100)</f>
        <v>1</v>
      </c>
      <c r="O25" s="537"/>
      <c r="P25" s="458">
        <f t="shared" ref="P25:P45" si="7">N25*O25</f>
        <v>0</v>
      </c>
      <c r="Q25" s="466">
        <v>2.0000000000000001E-4</v>
      </c>
      <c r="R25" s="467">
        <f t="shared" ref="R25:R45" si="8">N25*Q25</f>
        <v>2.0000000000000001E-4</v>
      </c>
      <c r="S25" s="466"/>
      <c r="T25" s="467">
        <f t="shared" ref="T25:T45" si="9">N25*S25</f>
        <v>0</v>
      </c>
      <c r="U25" s="458">
        <v>21</v>
      </c>
      <c r="V25" s="458">
        <f t="shared" ref="V25:V45" si="10">P25*(U25/100)</f>
        <v>0</v>
      </c>
      <c r="W25" s="458">
        <f t="shared" ref="W25:W45" si="11">P25+V25</f>
        <v>0</v>
      </c>
      <c r="X25" s="524"/>
      <c r="Y25" s="523" t="s">
        <v>1894</v>
      </c>
      <c r="Z25" s="523" t="s">
        <v>1780</v>
      </c>
    </row>
    <row r="26" spans="6:26" s="254" customFormat="1" ht="24" outlineLevel="2">
      <c r="F26" s="521">
        <v>15</v>
      </c>
      <c r="G26" s="522" t="s">
        <v>162</v>
      </c>
      <c r="H26" s="523" t="s">
        <v>1802</v>
      </c>
      <c r="I26" s="523"/>
      <c r="J26" s="524" t="s">
        <v>1803</v>
      </c>
      <c r="K26" s="522" t="s">
        <v>46</v>
      </c>
      <c r="L26" s="536">
        <v>2</v>
      </c>
      <c r="M26" s="537">
        <v>0</v>
      </c>
      <c r="N26" s="536">
        <f t="shared" si="6"/>
        <v>2</v>
      </c>
      <c r="O26" s="537"/>
      <c r="P26" s="458">
        <f t="shared" si="7"/>
        <v>0</v>
      </c>
      <c r="Q26" s="466">
        <v>2.4000000000000001E-4</v>
      </c>
      <c r="R26" s="467">
        <f t="shared" si="8"/>
        <v>4.8000000000000001E-4</v>
      </c>
      <c r="S26" s="466"/>
      <c r="T26" s="467">
        <f t="shared" si="9"/>
        <v>0</v>
      </c>
      <c r="U26" s="458">
        <v>21</v>
      </c>
      <c r="V26" s="458">
        <f t="shared" si="10"/>
        <v>0</v>
      </c>
      <c r="W26" s="458">
        <f t="shared" si="11"/>
        <v>0</v>
      </c>
      <c r="X26" s="524"/>
      <c r="Y26" s="523" t="s">
        <v>1894</v>
      </c>
      <c r="Z26" s="523" t="s">
        <v>1780</v>
      </c>
    </row>
    <row r="27" spans="6:26" s="254" customFormat="1" ht="24" outlineLevel="2">
      <c r="F27" s="521">
        <v>16</v>
      </c>
      <c r="G27" s="522" t="s">
        <v>162</v>
      </c>
      <c r="H27" s="523" t="s">
        <v>1839</v>
      </c>
      <c r="I27" s="523"/>
      <c r="J27" s="524" t="s">
        <v>1840</v>
      </c>
      <c r="K27" s="522" t="s">
        <v>46</v>
      </c>
      <c r="L27" s="536">
        <v>2</v>
      </c>
      <c r="M27" s="537">
        <v>0</v>
      </c>
      <c r="N27" s="536">
        <f t="shared" si="6"/>
        <v>2</v>
      </c>
      <c r="O27" s="537"/>
      <c r="P27" s="458">
        <f t="shared" si="7"/>
        <v>0</v>
      </c>
      <c r="Q27" s="466">
        <v>1.2999999999999999E-3</v>
      </c>
      <c r="R27" s="467">
        <f t="shared" si="8"/>
        <v>2.5999999999999999E-3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1894</v>
      </c>
      <c r="Z27" s="523" t="s">
        <v>1780</v>
      </c>
    </row>
    <row r="28" spans="6:26" s="254" customFormat="1" ht="24" outlineLevel="2">
      <c r="F28" s="521">
        <v>17</v>
      </c>
      <c r="G28" s="522" t="s">
        <v>162</v>
      </c>
      <c r="H28" s="523" t="s">
        <v>1900</v>
      </c>
      <c r="I28" s="523"/>
      <c r="J28" s="524" t="s">
        <v>1901</v>
      </c>
      <c r="K28" s="522" t="s">
        <v>46</v>
      </c>
      <c r="L28" s="536">
        <v>1</v>
      </c>
      <c r="M28" s="537">
        <v>0</v>
      </c>
      <c r="N28" s="536">
        <f t="shared" si="6"/>
        <v>1</v>
      </c>
      <c r="O28" s="537"/>
      <c r="P28" s="458">
        <f t="shared" si="7"/>
        <v>0</v>
      </c>
      <c r="Q28" s="466">
        <v>1.4999999999999999E-4</v>
      </c>
      <c r="R28" s="467">
        <f t="shared" si="8"/>
        <v>1.4999999999999999E-4</v>
      </c>
      <c r="S28" s="466"/>
      <c r="T28" s="467">
        <f t="shared" si="9"/>
        <v>0</v>
      </c>
      <c r="U28" s="458">
        <v>21</v>
      </c>
      <c r="V28" s="458">
        <f t="shared" si="10"/>
        <v>0</v>
      </c>
      <c r="W28" s="458">
        <f t="shared" si="11"/>
        <v>0</v>
      </c>
      <c r="X28" s="524"/>
      <c r="Y28" s="523" t="s">
        <v>1894</v>
      </c>
      <c r="Z28" s="523" t="s">
        <v>1780</v>
      </c>
    </row>
    <row r="29" spans="6:26" s="254" customFormat="1" ht="12" outlineLevel="2">
      <c r="F29" s="521">
        <v>18</v>
      </c>
      <c r="G29" s="522" t="s">
        <v>176</v>
      </c>
      <c r="H29" s="523" t="s">
        <v>1902</v>
      </c>
      <c r="I29" s="523"/>
      <c r="J29" s="524" t="s">
        <v>1903</v>
      </c>
      <c r="K29" s="522" t="s">
        <v>46</v>
      </c>
      <c r="L29" s="536">
        <v>1</v>
      </c>
      <c r="M29" s="537">
        <v>0</v>
      </c>
      <c r="N29" s="536">
        <f t="shared" si="6"/>
        <v>1</v>
      </c>
      <c r="O29" s="537"/>
      <c r="P29" s="458">
        <f t="shared" si="7"/>
        <v>0</v>
      </c>
      <c r="Q29" s="466"/>
      <c r="R29" s="467">
        <f t="shared" si="8"/>
        <v>0</v>
      </c>
      <c r="S29" s="466"/>
      <c r="T29" s="467">
        <f t="shared" si="9"/>
        <v>0</v>
      </c>
      <c r="U29" s="458">
        <v>21</v>
      </c>
      <c r="V29" s="458">
        <f t="shared" si="10"/>
        <v>0</v>
      </c>
      <c r="W29" s="458">
        <f t="shared" si="11"/>
        <v>0</v>
      </c>
      <c r="X29" s="524"/>
      <c r="Y29" s="523" t="s">
        <v>1894</v>
      </c>
      <c r="Z29" s="523" t="s">
        <v>1780</v>
      </c>
    </row>
    <row r="30" spans="6:26" s="254" customFormat="1" ht="36" outlineLevel="2">
      <c r="F30" s="521">
        <v>19</v>
      </c>
      <c r="G30" s="522" t="s">
        <v>176</v>
      </c>
      <c r="H30" s="523" t="s">
        <v>1806</v>
      </c>
      <c r="I30" s="523"/>
      <c r="J30" s="524" t="s">
        <v>1807</v>
      </c>
      <c r="K30" s="522" t="s">
        <v>46</v>
      </c>
      <c r="L30" s="536">
        <v>1</v>
      </c>
      <c r="M30" s="537">
        <v>0</v>
      </c>
      <c r="N30" s="536">
        <f t="shared" si="6"/>
        <v>1</v>
      </c>
      <c r="O30" s="537"/>
      <c r="P30" s="458">
        <f t="shared" si="7"/>
        <v>0</v>
      </c>
      <c r="Q30" s="466"/>
      <c r="R30" s="467">
        <f t="shared" si="8"/>
        <v>0</v>
      </c>
      <c r="S30" s="466"/>
      <c r="T30" s="467">
        <f t="shared" si="9"/>
        <v>0</v>
      </c>
      <c r="U30" s="458">
        <v>21</v>
      </c>
      <c r="V30" s="458">
        <f t="shared" si="10"/>
        <v>0</v>
      </c>
      <c r="W30" s="458">
        <f t="shared" si="11"/>
        <v>0</v>
      </c>
      <c r="X30" s="524"/>
      <c r="Y30" s="523" t="s">
        <v>1894</v>
      </c>
      <c r="Z30" s="523" t="s">
        <v>1780</v>
      </c>
    </row>
    <row r="31" spans="6:26" s="254" customFormat="1" ht="12" outlineLevel="2">
      <c r="F31" s="521">
        <v>20</v>
      </c>
      <c r="G31" s="522" t="s">
        <v>162</v>
      </c>
      <c r="H31" s="523" t="s">
        <v>1808</v>
      </c>
      <c r="I31" s="523"/>
      <c r="J31" s="524" t="s">
        <v>1809</v>
      </c>
      <c r="K31" s="522" t="s">
        <v>46</v>
      </c>
      <c r="L31" s="536">
        <v>1</v>
      </c>
      <c r="M31" s="537">
        <v>0</v>
      </c>
      <c r="N31" s="536">
        <f t="shared" si="6"/>
        <v>1</v>
      </c>
      <c r="O31" s="537"/>
      <c r="P31" s="458">
        <f t="shared" si="7"/>
        <v>0</v>
      </c>
      <c r="Q31" s="466">
        <v>3.2799999999999999E-3</v>
      </c>
      <c r="R31" s="467">
        <f t="shared" si="8"/>
        <v>3.2799999999999999E-3</v>
      </c>
      <c r="S31" s="466"/>
      <c r="T31" s="467">
        <f t="shared" si="9"/>
        <v>0</v>
      </c>
      <c r="U31" s="458">
        <v>21</v>
      </c>
      <c r="V31" s="458">
        <f t="shared" si="10"/>
        <v>0</v>
      </c>
      <c r="W31" s="458">
        <f t="shared" si="11"/>
        <v>0</v>
      </c>
      <c r="X31" s="524"/>
      <c r="Y31" s="523" t="s">
        <v>1894</v>
      </c>
      <c r="Z31" s="523" t="s">
        <v>1780</v>
      </c>
    </row>
    <row r="32" spans="6:26" s="254" customFormat="1" ht="12" outlineLevel="2">
      <c r="F32" s="521">
        <v>20</v>
      </c>
      <c r="G32" s="522" t="s">
        <v>176</v>
      </c>
      <c r="H32" s="523" t="s">
        <v>1810</v>
      </c>
      <c r="I32" s="523"/>
      <c r="J32" s="524" t="s">
        <v>1811</v>
      </c>
      <c r="K32" s="522" t="s">
        <v>46</v>
      </c>
      <c r="L32" s="536">
        <v>1</v>
      </c>
      <c r="M32" s="537">
        <v>0</v>
      </c>
      <c r="N32" s="536">
        <f t="shared" si="6"/>
        <v>1</v>
      </c>
      <c r="O32" s="537"/>
      <c r="P32" s="458">
        <f t="shared" si="7"/>
        <v>0</v>
      </c>
      <c r="Q32" s="466"/>
      <c r="R32" s="467">
        <f t="shared" si="8"/>
        <v>0</v>
      </c>
      <c r="S32" s="466"/>
      <c r="T32" s="467">
        <f t="shared" si="9"/>
        <v>0</v>
      </c>
      <c r="U32" s="458">
        <v>21</v>
      </c>
      <c r="V32" s="458">
        <f t="shared" si="10"/>
        <v>0</v>
      </c>
      <c r="W32" s="458">
        <f t="shared" si="11"/>
        <v>0</v>
      </c>
      <c r="X32" s="524"/>
      <c r="Y32" s="523" t="s">
        <v>1894</v>
      </c>
      <c r="Z32" s="523" t="s">
        <v>1780</v>
      </c>
    </row>
    <row r="33" spans="6:26" s="254" customFormat="1" ht="12" outlineLevel="2">
      <c r="F33" s="521">
        <v>21</v>
      </c>
      <c r="G33" s="522" t="s">
        <v>176</v>
      </c>
      <c r="H33" s="523" t="s">
        <v>1812</v>
      </c>
      <c r="I33" s="523"/>
      <c r="J33" s="524" t="s">
        <v>1813</v>
      </c>
      <c r="K33" s="522" t="s">
        <v>46</v>
      </c>
      <c r="L33" s="536">
        <v>1</v>
      </c>
      <c r="M33" s="537">
        <v>0</v>
      </c>
      <c r="N33" s="536">
        <f t="shared" si="6"/>
        <v>1</v>
      </c>
      <c r="O33" s="537"/>
      <c r="P33" s="458">
        <f t="shared" si="7"/>
        <v>0</v>
      </c>
      <c r="Q33" s="466"/>
      <c r="R33" s="467">
        <f t="shared" si="8"/>
        <v>0</v>
      </c>
      <c r="S33" s="466"/>
      <c r="T33" s="467">
        <f t="shared" si="9"/>
        <v>0</v>
      </c>
      <c r="U33" s="458">
        <v>21</v>
      </c>
      <c r="V33" s="458">
        <f t="shared" si="10"/>
        <v>0</v>
      </c>
      <c r="W33" s="458">
        <f t="shared" si="11"/>
        <v>0</v>
      </c>
      <c r="X33" s="524"/>
      <c r="Y33" s="523" t="s">
        <v>1894</v>
      </c>
      <c r="Z33" s="523" t="s">
        <v>1780</v>
      </c>
    </row>
    <row r="34" spans="6:26" s="254" customFormat="1" ht="24" outlineLevel="2">
      <c r="F34" s="521">
        <v>22</v>
      </c>
      <c r="G34" s="522" t="s">
        <v>176</v>
      </c>
      <c r="H34" s="523" t="s">
        <v>1814</v>
      </c>
      <c r="I34" s="523"/>
      <c r="J34" s="524" t="s">
        <v>1815</v>
      </c>
      <c r="K34" s="522" t="s">
        <v>46</v>
      </c>
      <c r="L34" s="536">
        <v>1</v>
      </c>
      <c r="M34" s="537">
        <v>0</v>
      </c>
      <c r="N34" s="536">
        <f t="shared" si="6"/>
        <v>1</v>
      </c>
      <c r="O34" s="537"/>
      <c r="P34" s="458">
        <f t="shared" si="7"/>
        <v>0</v>
      </c>
      <c r="Q34" s="466"/>
      <c r="R34" s="467">
        <f t="shared" si="8"/>
        <v>0</v>
      </c>
      <c r="S34" s="466"/>
      <c r="T34" s="467">
        <f t="shared" si="9"/>
        <v>0</v>
      </c>
      <c r="U34" s="458">
        <v>21</v>
      </c>
      <c r="V34" s="458">
        <f t="shared" si="10"/>
        <v>0</v>
      </c>
      <c r="W34" s="458">
        <f t="shared" si="11"/>
        <v>0</v>
      </c>
      <c r="X34" s="524"/>
      <c r="Y34" s="523" t="s">
        <v>1894</v>
      </c>
      <c r="Z34" s="523" t="s">
        <v>1780</v>
      </c>
    </row>
    <row r="35" spans="6:26" s="254" customFormat="1" ht="12" outlineLevel="2">
      <c r="F35" s="521">
        <v>23</v>
      </c>
      <c r="G35" s="522" t="s">
        <v>176</v>
      </c>
      <c r="H35" s="523" t="s">
        <v>1816</v>
      </c>
      <c r="I35" s="523"/>
      <c r="J35" s="524" t="s">
        <v>1817</v>
      </c>
      <c r="K35" s="522" t="s">
        <v>46</v>
      </c>
      <c r="L35" s="536">
        <v>1</v>
      </c>
      <c r="M35" s="537">
        <v>0</v>
      </c>
      <c r="N35" s="536">
        <f t="shared" si="6"/>
        <v>1</v>
      </c>
      <c r="O35" s="537"/>
      <c r="P35" s="458">
        <f t="shared" si="7"/>
        <v>0</v>
      </c>
      <c r="Q35" s="466"/>
      <c r="R35" s="467">
        <f t="shared" si="8"/>
        <v>0</v>
      </c>
      <c r="S35" s="466"/>
      <c r="T35" s="467">
        <f t="shared" si="9"/>
        <v>0</v>
      </c>
      <c r="U35" s="458">
        <v>21</v>
      </c>
      <c r="V35" s="458">
        <f t="shared" si="10"/>
        <v>0</v>
      </c>
      <c r="W35" s="458">
        <f t="shared" si="11"/>
        <v>0</v>
      </c>
      <c r="X35" s="524"/>
      <c r="Y35" s="523" t="s">
        <v>1894</v>
      </c>
      <c r="Z35" s="523" t="s">
        <v>1780</v>
      </c>
    </row>
    <row r="36" spans="6:26" s="254" customFormat="1" ht="12" outlineLevel="2">
      <c r="F36" s="521">
        <v>24</v>
      </c>
      <c r="G36" s="522" t="s">
        <v>176</v>
      </c>
      <c r="H36" s="523" t="s">
        <v>1818</v>
      </c>
      <c r="I36" s="523"/>
      <c r="J36" s="524" t="s">
        <v>1819</v>
      </c>
      <c r="K36" s="522" t="s">
        <v>90</v>
      </c>
      <c r="L36" s="536">
        <v>1</v>
      </c>
      <c r="M36" s="537">
        <v>0</v>
      </c>
      <c r="N36" s="536">
        <f t="shared" si="6"/>
        <v>1</v>
      </c>
      <c r="O36" s="537"/>
      <c r="P36" s="458">
        <f t="shared" si="7"/>
        <v>0</v>
      </c>
      <c r="Q36" s="466"/>
      <c r="R36" s="467">
        <f t="shared" si="8"/>
        <v>0</v>
      </c>
      <c r="S36" s="466"/>
      <c r="T36" s="467">
        <f t="shared" si="9"/>
        <v>0</v>
      </c>
      <c r="U36" s="458">
        <v>21</v>
      </c>
      <c r="V36" s="458">
        <f t="shared" si="10"/>
        <v>0</v>
      </c>
      <c r="W36" s="458">
        <f t="shared" si="11"/>
        <v>0</v>
      </c>
      <c r="X36" s="524"/>
      <c r="Y36" s="523" t="s">
        <v>1894</v>
      </c>
      <c r="Z36" s="523" t="s">
        <v>1780</v>
      </c>
    </row>
    <row r="37" spans="6:26" s="254" customFormat="1" ht="12" outlineLevel="2">
      <c r="F37" s="521">
        <v>25</v>
      </c>
      <c r="G37" s="522" t="s">
        <v>162</v>
      </c>
      <c r="H37" s="523" t="s">
        <v>1820</v>
      </c>
      <c r="I37" s="523"/>
      <c r="J37" s="524" t="s">
        <v>1821</v>
      </c>
      <c r="K37" s="522" t="s">
        <v>46</v>
      </c>
      <c r="L37" s="536">
        <v>1</v>
      </c>
      <c r="M37" s="537">
        <v>0</v>
      </c>
      <c r="N37" s="536">
        <f t="shared" si="6"/>
        <v>1</v>
      </c>
      <c r="O37" s="537"/>
      <c r="P37" s="458">
        <f t="shared" si="7"/>
        <v>0</v>
      </c>
      <c r="Q37" s="466">
        <v>8.4999999999999995E-4</v>
      </c>
      <c r="R37" s="467">
        <f t="shared" si="8"/>
        <v>8.4999999999999995E-4</v>
      </c>
      <c r="S37" s="466"/>
      <c r="T37" s="467">
        <f t="shared" si="9"/>
        <v>0</v>
      </c>
      <c r="U37" s="458">
        <v>21</v>
      </c>
      <c r="V37" s="458">
        <f t="shared" si="10"/>
        <v>0</v>
      </c>
      <c r="W37" s="458">
        <f t="shared" si="11"/>
        <v>0</v>
      </c>
      <c r="X37" s="524"/>
      <c r="Y37" s="523" t="s">
        <v>1894</v>
      </c>
      <c r="Z37" s="523" t="s">
        <v>1780</v>
      </c>
    </row>
    <row r="38" spans="6:26" s="254" customFormat="1" ht="24" outlineLevel="2">
      <c r="F38" s="521">
        <v>26</v>
      </c>
      <c r="G38" s="522" t="s">
        <v>162</v>
      </c>
      <c r="H38" s="523" t="s">
        <v>1822</v>
      </c>
      <c r="I38" s="523"/>
      <c r="J38" s="524" t="s">
        <v>1875</v>
      </c>
      <c r="K38" s="522" t="s">
        <v>46</v>
      </c>
      <c r="L38" s="536">
        <v>1</v>
      </c>
      <c r="M38" s="537">
        <v>0</v>
      </c>
      <c r="N38" s="536">
        <f t="shared" si="6"/>
        <v>1</v>
      </c>
      <c r="O38" s="537"/>
      <c r="P38" s="458">
        <f t="shared" si="7"/>
        <v>0</v>
      </c>
      <c r="Q38" s="466">
        <v>2.2100000000000002E-3</v>
      </c>
      <c r="R38" s="467">
        <f t="shared" si="8"/>
        <v>2.2100000000000002E-3</v>
      </c>
      <c r="S38" s="466"/>
      <c r="T38" s="467">
        <f t="shared" si="9"/>
        <v>0</v>
      </c>
      <c r="U38" s="458">
        <v>21</v>
      </c>
      <c r="V38" s="458">
        <f t="shared" si="10"/>
        <v>0</v>
      </c>
      <c r="W38" s="458">
        <f t="shared" si="11"/>
        <v>0</v>
      </c>
      <c r="X38" s="524"/>
      <c r="Y38" s="523" t="s">
        <v>1894</v>
      </c>
      <c r="Z38" s="523" t="s">
        <v>1780</v>
      </c>
    </row>
    <row r="39" spans="6:26" s="254" customFormat="1" ht="36" outlineLevel="2">
      <c r="F39" s="521">
        <v>27</v>
      </c>
      <c r="G39" s="522" t="s">
        <v>176</v>
      </c>
      <c r="H39" s="523" t="s">
        <v>1841</v>
      </c>
      <c r="I39" s="523"/>
      <c r="J39" s="524" t="s">
        <v>1842</v>
      </c>
      <c r="K39" s="522" t="s">
        <v>46</v>
      </c>
      <c r="L39" s="536">
        <v>1</v>
      </c>
      <c r="M39" s="537">
        <v>0</v>
      </c>
      <c r="N39" s="536">
        <f t="shared" si="6"/>
        <v>1</v>
      </c>
      <c r="O39" s="537"/>
      <c r="P39" s="458">
        <f t="shared" si="7"/>
        <v>0</v>
      </c>
      <c r="Q39" s="466"/>
      <c r="R39" s="467">
        <f t="shared" si="8"/>
        <v>0</v>
      </c>
      <c r="S39" s="466"/>
      <c r="T39" s="467">
        <f t="shared" si="9"/>
        <v>0</v>
      </c>
      <c r="U39" s="458">
        <v>21</v>
      </c>
      <c r="V39" s="458">
        <f t="shared" si="10"/>
        <v>0</v>
      </c>
      <c r="W39" s="458">
        <f t="shared" si="11"/>
        <v>0</v>
      </c>
      <c r="X39" s="524"/>
      <c r="Y39" s="523" t="s">
        <v>1894</v>
      </c>
      <c r="Z39" s="523" t="s">
        <v>1780</v>
      </c>
    </row>
    <row r="40" spans="6:26" s="254" customFormat="1" ht="12" outlineLevel="2">
      <c r="F40" s="521">
        <v>28</v>
      </c>
      <c r="G40" s="522" t="s">
        <v>176</v>
      </c>
      <c r="H40" s="523" t="s">
        <v>1876</v>
      </c>
      <c r="I40" s="523"/>
      <c r="J40" s="524" t="s">
        <v>1877</v>
      </c>
      <c r="K40" s="522" t="s">
        <v>49</v>
      </c>
      <c r="L40" s="536">
        <v>100</v>
      </c>
      <c r="M40" s="537">
        <v>0</v>
      </c>
      <c r="N40" s="536">
        <f t="shared" si="6"/>
        <v>100</v>
      </c>
      <c r="O40" s="537"/>
      <c r="P40" s="458">
        <f t="shared" si="7"/>
        <v>0</v>
      </c>
      <c r="Q40" s="466"/>
      <c r="R40" s="467">
        <f t="shared" si="8"/>
        <v>0</v>
      </c>
      <c r="S40" s="466"/>
      <c r="T40" s="467">
        <f t="shared" si="9"/>
        <v>0</v>
      </c>
      <c r="U40" s="458">
        <v>21</v>
      </c>
      <c r="V40" s="458">
        <f t="shared" si="10"/>
        <v>0</v>
      </c>
      <c r="W40" s="458">
        <f t="shared" si="11"/>
        <v>0</v>
      </c>
      <c r="X40" s="524"/>
      <c r="Y40" s="523" t="s">
        <v>1894</v>
      </c>
      <c r="Z40" s="523" t="s">
        <v>1780</v>
      </c>
    </row>
    <row r="41" spans="6:26" s="254" customFormat="1" ht="12" outlineLevel="2">
      <c r="F41" s="521">
        <v>29</v>
      </c>
      <c r="G41" s="522" t="s">
        <v>176</v>
      </c>
      <c r="H41" s="523" t="s">
        <v>1878</v>
      </c>
      <c r="I41" s="523"/>
      <c r="J41" s="524" t="s">
        <v>1879</v>
      </c>
      <c r="K41" s="522" t="s">
        <v>49</v>
      </c>
      <c r="L41" s="536">
        <v>100</v>
      </c>
      <c r="M41" s="537">
        <v>0</v>
      </c>
      <c r="N41" s="536">
        <f t="shared" si="6"/>
        <v>100</v>
      </c>
      <c r="O41" s="537"/>
      <c r="P41" s="458">
        <f t="shared" si="7"/>
        <v>0</v>
      </c>
      <c r="Q41" s="466"/>
      <c r="R41" s="467">
        <f t="shared" si="8"/>
        <v>0</v>
      </c>
      <c r="S41" s="466"/>
      <c r="T41" s="467">
        <f t="shared" si="9"/>
        <v>0</v>
      </c>
      <c r="U41" s="458">
        <v>21</v>
      </c>
      <c r="V41" s="458">
        <f t="shared" si="10"/>
        <v>0</v>
      </c>
      <c r="W41" s="458">
        <f t="shared" si="11"/>
        <v>0</v>
      </c>
      <c r="X41" s="524"/>
      <c r="Y41" s="523" t="s">
        <v>1894</v>
      </c>
      <c r="Z41" s="523" t="s">
        <v>1780</v>
      </c>
    </row>
    <row r="42" spans="6:26" s="254" customFormat="1" ht="12" outlineLevel="2">
      <c r="F42" s="521">
        <v>30</v>
      </c>
      <c r="G42" s="522" t="s">
        <v>176</v>
      </c>
      <c r="H42" s="523" t="s">
        <v>1880</v>
      </c>
      <c r="I42" s="523"/>
      <c r="J42" s="524" t="s">
        <v>1881</v>
      </c>
      <c r="K42" s="522" t="s">
        <v>49</v>
      </c>
      <c r="L42" s="536">
        <v>100</v>
      </c>
      <c r="M42" s="537">
        <v>0</v>
      </c>
      <c r="N42" s="536">
        <f t="shared" si="6"/>
        <v>100</v>
      </c>
      <c r="O42" s="537"/>
      <c r="P42" s="458">
        <f t="shared" si="7"/>
        <v>0</v>
      </c>
      <c r="Q42" s="466"/>
      <c r="R42" s="467">
        <f t="shared" si="8"/>
        <v>0</v>
      </c>
      <c r="S42" s="466"/>
      <c r="T42" s="467">
        <f t="shared" si="9"/>
        <v>0</v>
      </c>
      <c r="U42" s="458">
        <v>21</v>
      </c>
      <c r="V42" s="458">
        <f t="shared" si="10"/>
        <v>0</v>
      </c>
      <c r="W42" s="458">
        <f t="shared" si="11"/>
        <v>0</v>
      </c>
      <c r="X42" s="524"/>
      <c r="Y42" s="523" t="s">
        <v>1894</v>
      </c>
      <c r="Z42" s="523" t="s">
        <v>1780</v>
      </c>
    </row>
    <row r="43" spans="6:26" s="254" customFormat="1" ht="12" outlineLevel="2">
      <c r="F43" s="521">
        <v>31</v>
      </c>
      <c r="G43" s="522" t="s">
        <v>176</v>
      </c>
      <c r="H43" s="523" t="s">
        <v>1882</v>
      </c>
      <c r="I43" s="523"/>
      <c r="J43" s="524" t="s">
        <v>1883</v>
      </c>
      <c r="K43" s="522" t="s">
        <v>49</v>
      </c>
      <c r="L43" s="536">
        <v>100</v>
      </c>
      <c r="M43" s="537">
        <v>0</v>
      </c>
      <c r="N43" s="536">
        <f t="shared" si="6"/>
        <v>100</v>
      </c>
      <c r="O43" s="537"/>
      <c r="P43" s="458">
        <f t="shared" si="7"/>
        <v>0</v>
      </c>
      <c r="Q43" s="466"/>
      <c r="R43" s="467">
        <f t="shared" si="8"/>
        <v>0</v>
      </c>
      <c r="S43" s="466"/>
      <c r="T43" s="467">
        <f t="shared" si="9"/>
        <v>0</v>
      </c>
      <c r="U43" s="458">
        <v>21</v>
      </c>
      <c r="V43" s="458">
        <f t="shared" si="10"/>
        <v>0</v>
      </c>
      <c r="W43" s="458">
        <f t="shared" si="11"/>
        <v>0</v>
      </c>
      <c r="X43" s="524"/>
      <c r="Y43" s="523" t="s">
        <v>1894</v>
      </c>
      <c r="Z43" s="523" t="s">
        <v>1780</v>
      </c>
    </row>
    <row r="44" spans="6:26" s="254" customFormat="1" ht="12" outlineLevel="2">
      <c r="F44" s="521">
        <v>32</v>
      </c>
      <c r="G44" s="522" t="s">
        <v>176</v>
      </c>
      <c r="H44" s="523" t="s">
        <v>1884</v>
      </c>
      <c r="I44" s="523"/>
      <c r="J44" s="524" t="s">
        <v>1885</v>
      </c>
      <c r="K44" s="522" t="s">
        <v>46</v>
      </c>
      <c r="L44" s="536">
        <v>2</v>
      </c>
      <c r="M44" s="537">
        <v>0</v>
      </c>
      <c r="N44" s="536">
        <f t="shared" si="6"/>
        <v>2</v>
      </c>
      <c r="O44" s="537"/>
      <c r="P44" s="458">
        <f t="shared" si="7"/>
        <v>0</v>
      </c>
      <c r="Q44" s="466"/>
      <c r="R44" s="467">
        <f t="shared" si="8"/>
        <v>0</v>
      </c>
      <c r="S44" s="466"/>
      <c r="T44" s="467">
        <f t="shared" si="9"/>
        <v>0</v>
      </c>
      <c r="U44" s="458">
        <v>21</v>
      </c>
      <c r="V44" s="458">
        <f t="shared" si="10"/>
        <v>0</v>
      </c>
      <c r="W44" s="458">
        <f t="shared" si="11"/>
        <v>0</v>
      </c>
      <c r="X44" s="524"/>
      <c r="Y44" s="523" t="s">
        <v>1894</v>
      </c>
      <c r="Z44" s="523" t="s">
        <v>1780</v>
      </c>
    </row>
    <row r="45" spans="6:26" s="254" customFormat="1" ht="12" outlineLevel="2">
      <c r="F45" s="521">
        <v>33</v>
      </c>
      <c r="G45" s="522" t="s">
        <v>162</v>
      </c>
      <c r="H45" s="523" t="s">
        <v>1826</v>
      </c>
      <c r="I45" s="523"/>
      <c r="J45" s="524" t="s">
        <v>1827</v>
      </c>
      <c r="K45" s="522" t="s">
        <v>65</v>
      </c>
      <c r="L45" s="536">
        <v>1.04</v>
      </c>
      <c r="M45" s="537">
        <v>0</v>
      </c>
      <c r="N45" s="536">
        <f t="shared" si="6"/>
        <v>1.04</v>
      </c>
      <c r="O45" s="537"/>
      <c r="P45" s="458">
        <f t="shared" si="7"/>
        <v>0</v>
      </c>
      <c r="Q45" s="466"/>
      <c r="R45" s="467">
        <f t="shared" si="8"/>
        <v>0</v>
      </c>
      <c r="S45" s="466"/>
      <c r="T45" s="467">
        <f t="shared" si="9"/>
        <v>0</v>
      </c>
      <c r="U45" s="458">
        <v>21</v>
      </c>
      <c r="V45" s="458">
        <f t="shared" si="10"/>
        <v>0</v>
      </c>
      <c r="W45" s="458">
        <f t="shared" si="11"/>
        <v>0</v>
      </c>
      <c r="X45" s="524"/>
      <c r="Y45" s="523" t="s">
        <v>1894</v>
      </c>
      <c r="Z45" s="523" t="s">
        <v>1780</v>
      </c>
    </row>
    <row r="46" spans="6:26" s="272" customFormat="1" ht="12.75" customHeight="1" outlineLevel="2">
      <c r="F46" s="273"/>
      <c r="G46" s="274"/>
      <c r="H46" s="274"/>
      <c r="I46" s="274"/>
      <c r="J46" s="275"/>
      <c r="K46" s="274"/>
      <c r="L46" s="276"/>
      <c r="M46" s="277"/>
      <c r="N46" s="276"/>
      <c r="O46" s="277"/>
      <c r="P46" s="278"/>
      <c r="Q46" s="279"/>
      <c r="R46" s="277"/>
      <c r="S46" s="277"/>
      <c r="T46" s="277"/>
      <c r="U46" s="280" t="s">
        <v>155</v>
      </c>
      <c r="V46" s="277"/>
      <c r="W46" s="277"/>
      <c r="X46" s="277"/>
      <c r="Y46" s="274"/>
      <c r="Z46" s="274"/>
    </row>
    <row r="47" spans="6:26" s="246" customFormat="1" ht="16.5" customHeight="1" outlineLevel="1">
      <c r="F47" s="247"/>
      <c r="G47" s="232"/>
      <c r="H47" s="248"/>
      <c r="I47" s="248"/>
      <c r="J47" s="248" t="s">
        <v>575</v>
      </c>
      <c r="K47" s="232"/>
      <c r="L47" s="249"/>
      <c r="M47" s="250"/>
      <c r="N47" s="249"/>
      <c r="O47" s="250"/>
      <c r="P47" s="217">
        <f>SUBTOTAL(9,P48:P50)</f>
        <v>0</v>
      </c>
      <c r="Q47" s="251"/>
      <c r="R47" s="218">
        <f>SUBTOTAL(9,R48:R50)</f>
        <v>2.0400000000000001E-2</v>
      </c>
      <c r="S47" s="250"/>
      <c r="T47" s="218">
        <f>SUBTOTAL(9,T48:T50)</f>
        <v>0</v>
      </c>
      <c r="U47" s="252" t="s">
        <v>155</v>
      </c>
      <c r="V47" s="217">
        <f>SUBTOTAL(9,V48:V50)</f>
        <v>0</v>
      </c>
      <c r="W47" s="217">
        <f>SUBTOTAL(9,W48:W50)</f>
        <v>0</v>
      </c>
      <c r="X47" s="253"/>
      <c r="Y47" s="233"/>
      <c r="Z47" s="233"/>
    </row>
    <row r="48" spans="6:26" s="254" customFormat="1" ht="24" outlineLevel="2">
      <c r="F48" s="521">
        <v>1</v>
      </c>
      <c r="G48" s="522" t="s">
        <v>162</v>
      </c>
      <c r="H48" s="523" t="s">
        <v>580</v>
      </c>
      <c r="I48" s="523"/>
      <c r="J48" s="524" t="s">
        <v>581</v>
      </c>
      <c r="K48" s="522" t="s">
        <v>49</v>
      </c>
      <c r="L48" s="536">
        <v>170</v>
      </c>
      <c r="M48" s="537">
        <v>0</v>
      </c>
      <c r="N48" s="536">
        <f>L48*(1+M48/100)</f>
        <v>170</v>
      </c>
      <c r="O48" s="537"/>
      <c r="P48" s="458">
        <f>N48*O48</f>
        <v>0</v>
      </c>
      <c r="Q48" s="466">
        <v>1.2E-4</v>
      </c>
      <c r="R48" s="467">
        <f>N48*Q48</f>
        <v>2.0400000000000001E-2</v>
      </c>
      <c r="S48" s="466"/>
      <c r="T48" s="467">
        <f>N48*S48</f>
        <v>0</v>
      </c>
      <c r="U48" s="458">
        <v>21</v>
      </c>
      <c r="V48" s="458">
        <f>P48*(U48/100)</f>
        <v>0</v>
      </c>
      <c r="W48" s="458">
        <f>P48+V48</f>
        <v>0</v>
      </c>
      <c r="X48" s="524"/>
      <c r="Y48" s="523" t="s">
        <v>1894</v>
      </c>
      <c r="Z48" s="523" t="s">
        <v>40</v>
      </c>
    </row>
    <row r="49" spans="6:26" s="262" customFormat="1" ht="11.25" outlineLevel="3">
      <c r="F49" s="263"/>
      <c r="G49" s="264"/>
      <c r="H49" s="264"/>
      <c r="I49" s="264"/>
      <c r="J49" s="265" t="s">
        <v>1904</v>
      </c>
      <c r="K49" s="264"/>
      <c r="L49" s="266">
        <v>170</v>
      </c>
      <c r="M49" s="267"/>
      <c r="N49" s="268"/>
      <c r="O49" s="267"/>
      <c r="P49" s="269"/>
      <c r="Q49" s="270"/>
      <c r="R49" s="267"/>
      <c r="S49" s="267"/>
      <c r="T49" s="267"/>
      <c r="U49" s="271" t="s">
        <v>155</v>
      </c>
      <c r="V49" s="267"/>
      <c r="W49" s="267"/>
      <c r="X49" s="265"/>
      <c r="Y49" s="264"/>
      <c r="Z49" s="264"/>
    </row>
    <row r="50" spans="6:26" s="272" customFormat="1" ht="12.75" customHeight="1" outlineLevel="2">
      <c r="F50" s="273"/>
      <c r="G50" s="274"/>
      <c r="H50" s="274"/>
      <c r="I50" s="274"/>
      <c r="J50" s="275"/>
      <c r="K50" s="274"/>
      <c r="L50" s="276"/>
      <c r="M50" s="277"/>
      <c r="N50" s="276"/>
      <c r="O50" s="277"/>
      <c r="P50" s="278"/>
      <c r="Q50" s="279"/>
      <c r="R50" s="277"/>
      <c r="S50" s="277"/>
      <c r="T50" s="277"/>
      <c r="U50" s="280" t="s">
        <v>155</v>
      </c>
      <c r="V50" s="277"/>
      <c r="W50" s="277"/>
      <c r="X50" s="277"/>
      <c r="Y50" s="274"/>
      <c r="Z50" s="274"/>
    </row>
    <row r="51" spans="6:26" s="246" customFormat="1" ht="16.5" customHeight="1" outlineLevel="1">
      <c r="F51" s="247"/>
      <c r="G51" s="232"/>
      <c r="H51" s="248"/>
      <c r="I51" s="248"/>
      <c r="J51" s="248" t="s">
        <v>592</v>
      </c>
      <c r="K51" s="232"/>
      <c r="L51" s="249"/>
      <c r="M51" s="250"/>
      <c r="N51" s="249"/>
      <c r="O51" s="250"/>
      <c r="P51" s="217">
        <f>SUBTOTAL(9,P52:P53)</f>
        <v>0</v>
      </c>
      <c r="Q51" s="251"/>
      <c r="R51" s="218">
        <f>SUBTOTAL(9,R52:R53)</f>
        <v>0</v>
      </c>
      <c r="S51" s="250"/>
      <c r="T51" s="218">
        <f>SUBTOTAL(9,T52:T53)</f>
        <v>0</v>
      </c>
      <c r="U51" s="252" t="s">
        <v>155</v>
      </c>
      <c r="V51" s="217">
        <f>SUBTOTAL(9,V52:V53)</f>
        <v>0</v>
      </c>
      <c r="W51" s="217">
        <f>SUBTOTAL(9,W52:W53)</f>
        <v>0</v>
      </c>
      <c r="X51" s="253"/>
      <c r="Y51" s="233"/>
      <c r="Z51" s="233"/>
    </row>
    <row r="52" spans="6:26" s="254" customFormat="1" ht="12" outlineLevel="2">
      <c r="F52" s="521">
        <v>1</v>
      </c>
      <c r="G52" s="522" t="s">
        <v>42</v>
      </c>
      <c r="H52" s="523" t="s">
        <v>593</v>
      </c>
      <c r="I52" s="523"/>
      <c r="J52" s="524" t="s">
        <v>594</v>
      </c>
      <c r="K52" s="522" t="s">
        <v>90</v>
      </c>
      <c r="L52" s="536">
        <v>1</v>
      </c>
      <c r="M52" s="537">
        <v>0</v>
      </c>
      <c r="N52" s="536">
        <f>L52*(1+M52/100)</f>
        <v>1</v>
      </c>
      <c r="O52" s="537"/>
      <c r="P52" s="458">
        <f>N52*O52</f>
        <v>0</v>
      </c>
      <c r="Q52" s="466"/>
      <c r="R52" s="467">
        <f>N52*Q52</f>
        <v>0</v>
      </c>
      <c r="S52" s="466"/>
      <c r="T52" s="467">
        <f>N52*S52</f>
        <v>0</v>
      </c>
      <c r="U52" s="458">
        <v>21</v>
      </c>
      <c r="V52" s="458">
        <f>P52*(U52/100)</f>
        <v>0</v>
      </c>
      <c r="W52" s="458">
        <f>P52+V52</f>
        <v>0</v>
      </c>
      <c r="X52" s="524"/>
      <c r="Y52" s="523" t="s">
        <v>1894</v>
      </c>
      <c r="Z52" s="523" t="s">
        <v>595</v>
      </c>
    </row>
    <row r="53" spans="6:26" s="272" customFormat="1" ht="12.75" customHeight="1" outlineLevel="2">
      <c r="F53" s="273"/>
      <c r="G53" s="274"/>
      <c r="H53" s="274"/>
      <c r="I53" s="274"/>
      <c r="J53" s="275"/>
      <c r="K53" s="274"/>
      <c r="L53" s="276"/>
      <c r="M53" s="277"/>
      <c r="N53" s="276"/>
      <c r="O53" s="277"/>
      <c r="P53" s="278"/>
      <c r="Q53" s="279"/>
      <c r="R53" s="277"/>
      <c r="S53" s="277"/>
      <c r="T53" s="277"/>
      <c r="U53" s="280" t="s">
        <v>155</v>
      </c>
      <c r="V53" s="277"/>
      <c r="W53" s="277"/>
      <c r="X53" s="277"/>
      <c r="Y53" s="274"/>
      <c r="Z53" s="274"/>
    </row>
    <row r="54" spans="6:26" s="246" customFormat="1" ht="16.5" customHeight="1" outlineLevel="1">
      <c r="F54" s="247"/>
      <c r="G54" s="232"/>
      <c r="H54" s="248"/>
      <c r="I54" s="248"/>
      <c r="J54" s="248" t="s">
        <v>596</v>
      </c>
      <c r="K54" s="232"/>
      <c r="L54" s="249"/>
      <c r="M54" s="250"/>
      <c r="N54" s="249"/>
      <c r="O54" s="250"/>
      <c r="P54" s="217">
        <f>SUBTOTAL(9,P55:P56)</f>
        <v>0</v>
      </c>
      <c r="Q54" s="251"/>
      <c r="R54" s="218">
        <f>SUBTOTAL(9,R55:R56)</f>
        <v>0</v>
      </c>
      <c r="S54" s="250"/>
      <c r="T54" s="218">
        <f>SUBTOTAL(9,T55:T56)</f>
        <v>0</v>
      </c>
      <c r="U54" s="252" t="s">
        <v>155</v>
      </c>
      <c r="V54" s="217">
        <f>SUBTOTAL(9,V55:V56)</f>
        <v>0</v>
      </c>
      <c r="W54" s="217">
        <f>SUBTOTAL(9,W55:W56)</f>
        <v>0</v>
      </c>
      <c r="X54" s="253"/>
      <c r="Y54" s="233"/>
      <c r="Z54" s="233"/>
    </row>
    <row r="55" spans="6:26" s="254" customFormat="1" ht="12" outlineLevel="2">
      <c r="F55" s="521">
        <v>1</v>
      </c>
      <c r="G55" s="522" t="s">
        <v>42</v>
      </c>
      <c r="H55" s="523" t="s">
        <v>597</v>
      </c>
      <c r="I55" s="523"/>
      <c r="J55" s="524" t="s">
        <v>598</v>
      </c>
      <c r="K55" s="522" t="s">
        <v>599</v>
      </c>
      <c r="L55" s="536">
        <v>6</v>
      </c>
      <c r="M55" s="537">
        <v>0</v>
      </c>
      <c r="N55" s="536">
        <f>L55*(1+M55/100)</f>
        <v>6</v>
      </c>
      <c r="O55" s="537"/>
      <c r="P55" s="458">
        <f>N55*O55</f>
        <v>0</v>
      </c>
      <c r="Q55" s="466"/>
      <c r="R55" s="467">
        <f>N55*Q55</f>
        <v>0</v>
      </c>
      <c r="S55" s="466"/>
      <c r="T55" s="467">
        <f>N55*S55</f>
        <v>0</v>
      </c>
      <c r="U55" s="458">
        <v>21</v>
      </c>
      <c r="V55" s="458">
        <f>P55*(U55/100)</f>
        <v>0</v>
      </c>
      <c r="W55" s="458">
        <f>P55+V55</f>
        <v>0</v>
      </c>
      <c r="X55" s="524"/>
      <c r="Y55" s="523" t="s">
        <v>1894</v>
      </c>
      <c r="Z55" s="523" t="s">
        <v>600</v>
      </c>
    </row>
    <row r="56" spans="6:26" s="272" customFormat="1" ht="12.75" customHeight="1" outlineLevel="2">
      <c r="F56" s="273"/>
      <c r="G56" s="274"/>
      <c r="H56" s="274"/>
      <c r="I56" s="274"/>
      <c r="J56" s="275"/>
      <c r="K56" s="274"/>
      <c r="L56" s="276"/>
      <c r="M56" s="277"/>
      <c r="N56" s="276"/>
      <c r="O56" s="277"/>
      <c r="P56" s="278"/>
      <c r="Q56" s="279"/>
      <c r="R56" s="277"/>
      <c r="S56" s="277"/>
      <c r="T56" s="277"/>
      <c r="U56" s="280" t="s">
        <v>155</v>
      </c>
      <c r="V56" s="277"/>
      <c r="W56" s="277"/>
      <c r="X56" s="277"/>
      <c r="Y56" s="274"/>
      <c r="Z56" s="274"/>
    </row>
    <row r="57" spans="6:26" s="246" customFormat="1" ht="16.5" customHeight="1" outlineLevel="1">
      <c r="F57" s="247"/>
      <c r="G57" s="232"/>
      <c r="H57" s="248"/>
      <c r="I57" s="248"/>
      <c r="J57" s="248" t="s">
        <v>617</v>
      </c>
      <c r="K57" s="232"/>
      <c r="L57" s="249"/>
      <c r="M57" s="250"/>
      <c r="N57" s="249"/>
      <c r="O57" s="250"/>
      <c r="P57" s="217">
        <f>SUBTOTAL(9,P58:P61)</f>
        <v>0</v>
      </c>
      <c r="Q57" s="251"/>
      <c r="R57" s="218">
        <f>SUBTOTAL(9,R58:R61)</f>
        <v>0</v>
      </c>
      <c r="S57" s="250"/>
      <c r="T57" s="218">
        <f>SUBTOTAL(9,T58:T61)</f>
        <v>0</v>
      </c>
      <c r="U57" s="252" t="s">
        <v>155</v>
      </c>
      <c r="V57" s="217">
        <f>SUBTOTAL(9,V58:V61)</f>
        <v>0</v>
      </c>
      <c r="W57" s="217">
        <f>SUBTOTAL(9,W58:W61)</f>
        <v>0</v>
      </c>
      <c r="X57" s="253"/>
      <c r="Y57" s="233"/>
      <c r="Z57" s="233"/>
    </row>
    <row r="58" spans="6:26" s="254" customFormat="1" ht="12" outlineLevel="2">
      <c r="F58" s="521">
        <v>1</v>
      </c>
      <c r="G58" s="522" t="s">
        <v>42</v>
      </c>
      <c r="H58" s="523" t="s">
        <v>618</v>
      </c>
      <c r="I58" s="523"/>
      <c r="J58" s="524" t="s">
        <v>619</v>
      </c>
      <c r="K58" s="522" t="s">
        <v>90</v>
      </c>
      <c r="L58" s="536">
        <v>15</v>
      </c>
      <c r="M58" s="537">
        <v>0</v>
      </c>
      <c r="N58" s="536">
        <f>L58*(1+M58/100)</f>
        <v>15</v>
      </c>
      <c r="O58" s="537"/>
      <c r="P58" s="458">
        <f>N58*O58</f>
        <v>0</v>
      </c>
      <c r="Q58" s="466"/>
      <c r="R58" s="467">
        <f>N58*Q58</f>
        <v>0</v>
      </c>
      <c r="S58" s="466"/>
      <c r="T58" s="467">
        <f>N58*S58</f>
        <v>0</v>
      </c>
      <c r="U58" s="458">
        <v>21</v>
      </c>
      <c r="V58" s="458">
        <f>P58*(U58/100)</f>
        <v>0</v>
      </c>
      <c r="W58" s="458">
        <f>P58+V58</f>
        <v>0</v>
      </c>
      <c r="X58" s="524"/>
      <c r="Y58" s="523" t="s">
        <v>1894</v>
      </c>
      <c r="Z58" s="523" t="s">
        <v>620</v>
      </c>
    </row>
    <row r="59" spans="6:26" s="254" customFormat="1" ht="12" outlineLevel="2">
      <c r="F59" s="521">
        <v>2</v>
      </c>
      <c r="G59" s="522" t="s">
        <v>42</v>
      </c>
      <c r="H59" s="523" t="s">
        <v>623</v>
      </c>
      <c r="I59" s="523"/>
      <c r="J59" s="524" t="s">
        <v>1889</v>
      </c>
      <c r="K59" s="522" t="s">
        <v>55</v>
      </c>
      <c r="L59" s="536">
        <v>42</v>
      </c>
      <c r="M59" s="537">
        <v>0</v>
      </c>
      <c r="N59" s="536">
        <f>L59*(1+M59/100)</f>
        <v>42</v>
      </c>
      <c r="O59" s="537"/>
      <c r="P59" s="458">
        <f>N59*O59</f>
        <v>0</v>
      </c>
      <c r="Q59" s="466"/>
      <c r="R59" s="467">
        <f>N59*Q59</f>
        <v>0</v>
      </c>
      <c r="S59" s="466"/>
      <c r="T59" s="467">
        <f>N59*S59</f>
        <v>0</v>
      </c>
      <c r="U59" s="458">
        <v>21</v>
      </c>
      <c r="V59" s="458">
        <f>P59*(U59/100)</f>
        <v>0</v>
      </c>
      <c r="W59" s="458">
        <f>P59+V59</f>
        <v>0</v>
      </c>
      <c r="X59" s="524"/>
      <c r="Y59" s="523" t="s">
        <v>1894</v>
      </c>
      <c r="Z59" s="523" t="s">
        <v>620</v>
      </c>
    </row>
    <row r="60" spans="6:26" s="254" customFormat="1" ht="12" outlineLevel="2">
      <c r="F60" s="521">
        <v>3</v>
      </c>
      <c r="G60" s="522" t="s">
        <v>42</v>
      </c>
      <c r="H60" s="523" t="s">
        <v>625</v>
      </c>
      <c r="I60" s="523"/>
      <c r="J60" s="524" t="s">
        <v>626</v>
      </c>
      <c r="K60" s="522" t="s">
        <v>55</v>
      </c>
      <c r="L60" s="536">
        <v>16</v>
      </c>
      <c r="M60" s="537">
        <v>0</v>
      </c>
      <c r="N60" s="536">
        <f>L60*(1+M60/100)</f>
        <v>16</v>
      </c>
      <c r="O60" s="537"/>
      <c r="P60" s="458">
        <f>N60*O60</f>
        <v>0</v>
      </c>
      <c r="Q60" s="466"/>
      <c r="R60" s="467">
        <f>N60*Q60</f>
        <v>0</v>
      </c>
      <c r="S60" s="466"/>
      <c r="T60" s="467">
        <f>N60*S60</f>
        <v>0</v>
      </c>
      <c r="U60" s="458">
        <v>21</v>
      </c>
      <c r="V60" s="458">
        <f>P60*(U60/100)</f>
        <v>0</v>
      </c>
      <c r="W60" s="458">
        <f>P60+V60</f>
        <v>0</v>
      </c>
      <c r="X60" s="524"/>
      <c r="Y60" s="523" t="s">
        <v>1894</v>
      </c>
      <c r="Z60" s="523" t="s">
        <v>620</v>
      </c>
    </row>
    <row r="61" spans="6:26" s="272" customFormat="1" ht="12.75" customHeight="1" outlineLevel="2">
      <c r="F61" s="273"/>
      <c r="G61" s="274"/>
      <c r="H61" s="274"/>
      <c r="I61" s="274"/>
      <c r="J61" s="275"/>
      <c r="K61" s="274"/>
      <c r="L61" s="276"/>
      <c r="M61" s="277"/>
      <c r="N61" s="276"/>
      <c r="O61" s="277"/>
      <c r="P61" s="278"/>
      <c r="Q61" s="279"/>
      <c r="R61" s="277"/>
      <c r="S61" s="277"/>
      <c r="T61" s="277"/>
      <c r="U61" s="280" t="s">
        <v>155</v>
      </c>
      <c r="V61" s="277"/>
      <c r="W61" s="277"/>
      <c r="X61" s="277"/>
      <c r="Y61" s="274"/>
      <c r="Z61" s="274"/>
    </row>
    <row r="62" spans="6:26" s="272" customFormat="1" ht="12.75" customHeight="1" outlineLevel="1">
      <c r="F62" s="273"/>
      <c r="G62" s="274"/>
      <c r="H62" s="274"/>
      <c r="I62" s="274"/>
      <c r="J62" s="275"/>
      <c r="K62" s="274"/>
      <c r="L62" s="276"/>
      <c r="M62" s="277"/>
      <c r="N62" s="276"/>
      <c r="O62" s="277"/>
      <c r="P62" s="278"/>
      <c r="Q62" s="279"/>
      <c r="R62" s="277"/>
      <c r="S62" s="277"/>
      <c r="T62" s="277"/>
      <c r="U62" s="280" t="s">
        <v>155</v>
      </c>
      <c r="V62" s="277"/>
      <c r="W62" s="277"/>
      <c r="X62" s="277"/>
      <c r="Y62" s="274"/>
      <c r="Z62" s="274"/>
    </row>
    <row r="63" spans="6:26" s="272" customFormat="1" ht="12.75" customHeight="1">
      <c r="F63" s="273"/>
      <c r="G63" s="274"/>
      <c r="H63" s="274"/>
      <c r="I63" s="274"/>
      <c r="J63" s="275"/>
      <c r="K63" s="274"/>
      <c r="L63" s="276"/>
      <c r="M63" s="277"/>
      <c r="N63" s="276"/>
      <c r="O63" s="277"/>
      <c r="P63" s="278"/>
      <c r="Q63" s="279"/>
      <c r="R63" s="277"/>
      <c r="S63" s="277"/>
      <c r="T63" s="277"/>
      <c r="U63" s="280" t="s">
        <v>155</v>
      </c>
      <c r="V63" s="277"/>
      <c r="W63" s="277"/>
      <c r="X63" s="277"/>
      <c r="Y63" s="274"/>
      <c r="Z63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12" orientation="portrait" useFirstPageNumber="1" r:id="rId1"/>
  <headerFooter>
    <oddFooter>&amp;C&amp;P</oddFooter>
    <firstFooter>&amp;C&amp;P</first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50</v>
      </c>
      <c r="B4" s="593"/>
      <c r="C4" s="609" t="s">
        <v>794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04 Plyn'!C16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30"/>
      <c r="D23" s="529" t="s">
        <v>24</v>
      </c>
      <c r="E23" s="530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9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27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31" t="s">
        <v>1844</v>
      </c>
      <c r="C4" s="531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31" t="s">
        <v>794</v>
      </c>
      <c r="C6" s="531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SO 04 Plyn'!$J$9=0,"",'Položky SO 04 Plyn'!$J$9)</f>
        <v>SO4-P: SO4-Plyn</v>
      </c>
      <c r="C9" s="213" t="str">
        <f>IF('Položky SO 04 Plyn'!$P$9=0,"",'Položky SO 04 Plyn'!$P$9)</f>
        <v/>
      </c>
      <c r="D9" s="214">
        <f>IF('Položky SO 04 Plyn'!$R$9=0,"",'Položky SO 04 Plyn'!$R$9)</f>
        <v>6.9105000000000014E-2</v>
      </c>
      <c r="E9" s="213" t="str">
        <f>IF('Položky SO 04 Plyn'!$V$9=0,"",'Položky SO 04 Plyn'!$V$9)</f>
        <v/>
      </c>
      <c r="F9" s="213" t="str">
        <f>IF('Položky SO 04 Plyn'!$W$9=0,"",'Položky SO 04 Plyn'!$W$9)</f>
        <v/>
      </c>
    </row>
    <row r="10" spans="1:7" s="215" customFormat="1" ht="15" customHeight="1" outlineLevel="1">
      <c r="B10" s="216" t="str">
        <f>IF('Položky SO 04 Plyn'!$J$10=0,"",'Položky SO 04 Plyn'!$J$10)</f>
        <v>723: Vnitřní plynovod</v>
      </c>
      <c r="C10" s="217" t="str">
        <f>IF('Položky SO 04 Plyn'!$P$10=0,"",'Položky SO 04 Plyn'!$P$10)</f>
        <v/>
      </c>
      <c r="D10" s="218">
        <f>IF('Položky SO 04 Plyn'!$R$10=0,"",'Položky SO 04 Plyn'!$R$10)</f>
        <v>6.6705000000000014E-2</v>
      </c>
      <c r="E10" s="217" t="str">
        <f>IF('Položky SO 04 Plyn'!$V$10=0,"",'Položky SO 04 Plyn'!$V$10)</f>
        <v/>
      </c>
      <c r="F10" s="217" t="str">
        <f>IF('Položky SO 04 Plyn'!$W$10=0,"",'Položky SO 04 Plyn'!$W$10)</f>
        <v/>
      </c>
    </row>
    <row r="11" spans="1:7" s="215" customFormat="1" ht="15" customHeight="1" outlineLevel="1">
      <c r="B11" s="216" t="str">
        <f>IF('Položky SO 04 Plyn'!$J$35=0,"",'Položky SO 04 Plyn'!$J$35)</f>
        <v>783: Nátěry</v>
      </c>
      <c r="C11" s="217" t="str">
        <f>IF('Položky SO 04 Plyn'!$P$35=0,"",'Položky SO 04 Plyn'!$P$35)</f>
        <v/>
      </c>
      <c r="D11" s="218">
        <f>IF('Položky SO 04 Plyn'!$R$35=0,"",'Položky SO 04 Plyn'!$R$35)</f>
        <v>2.4000000000000002E-3</v>
      </c>
      <c r="E11" s="217" t="str">
        <f>IF('Položky SO 04 Plyn'!$V$35=0,"",'Položky SO 04 Plyn'!$V$35)</f>
        <v/>
      </c>
      <c r="F11" s="217" t="str">
        <f>IF('Položky SO 04 Plyn'!$W$35=0,"",'Položky SO 04 Plyn'!$W$35)</f>
        <v/>
      </c>
    </row>
    <row r="12" spans="1:7" s="215" customFormat="1" ht="15" customHeight="1" outlineLevel="1">
      <c r="B12" s="216" t="str">
        <f>IF('Položky SO 04 Plyn'!$J$39=0,"",'Položky SO 04 Plyn'!$J$39)</f>
        <v>V01: Průzkumné, geodetické a projektové práce</v>
      </c>
      <c r="C12" s="217" t="str">
        <f>IF('Položky SO 04 Plyn'!$P$39=0,"",'Položky SO 04 Plyn'!$P$39)</f>
        <v/>
      </c>
      <c r="D12" s="218" t="str">
        <f>IF('Položky SO 04 Plyn'!$R$39=0,"",'Položky SO 04 Plyn'!$R$39)</f>
        <v/>
      </c>
      <c r="E12" s="217" t="str">
        <f>IF('Položky SO 04 Plyn'!$V$39=0,"",'Položky SO 04 Plyn'!$V$39)</f>
        <v/>
      </c>
      <c r="F12" s="217" t="str">
        <f>IF('Položky SO 04 Plyn'!$W$39=0,"",'Položky SO 04 Plyn'!$W$39)</f>
        <v/>
      </c>
    </row>
    <row r="13" spans="1:7" s="215" customFormat="1" ht="15" customHeight="1" outlineLevel="1">
      <c r="B13" s="216" t="str">
        <f>IF('Položky SO 04 Plyn'!$J$42=0,"",'Položky SO 04 Plyn'!$J$42)</f>
        <v>V03: Zařízení staveniště</v>
      </c>
      <c r="C13" s="217" t="str">
        <f>IF('Položky SO 04 Plyn'!$P$42=0,"",'Položky SO 04 Plyn'!$P$42)</f>
        <v/>
      </c>
      <c r="D13" s="218" t="str">
        <f>IF('Položky SO 04 Plyn'!$R$42=0,"",'Položky SO 04 Plyn'!$R$42)</f>
        <v/>
      </c>
      <c r="E13" s="217" t="str">
        <f>IF('Položky SO 04 Plyn'!$V$42=0,"",'Položky SO 04 Plyn'!$V$42)</f>
        <v/>
      </c>
      <c r="F13" s="217" t="str">
        <f>IF('Položky SO 04 Plyn'!$W$42=0,"",'Položky SO 04 Plyn'!$W$42)</f>
        <v/>
      </c>
    </row>
    <row r="14" spans="1:7" s="215" customFormat="1" ht="15" customHeight="1" outlineLevel="1">
      <c r="B14" s="216" t="str">
        <f>IF('Položky SO 04 Plyn'!$J$45=0,"",'Položky SO 04 Plyn'!$J$45)</f>
        <v>V09: Ostatní náklady</v>
      </c>
      <c r="C14" s="217" t="str">
        <f>IF('Položky SO 04 Plyn'!$P$45=0,"",'Položky SO 04 Plyn'!$P$45)</f>
        <v/>
      </c>
      <c r="D14" s="218" t="str">
        <f>IF('Položky SO 04 Plyn'!$R$45=0,"",'Položky SO 04 Plyn'!$R$45)</f>
        <v/>
      </c>
      <c r="E14" s="217" t="str">
        <f>IF('Položky SO 04 Plyn'!$V$45=0,"",'Položky SO 04 Plyn'!$V$45)</f>
        <v/>
      </c>
      <c r="F14" s="217" t="str">
        <f>IF('Položky SO 04 Plyn'!$W$45=0,"",'Položky SO 04 Plyn'!$W$45)</f>
        <v/>
      </c>
    </row>
    <row r="15" spans="1:7" ht="13.5" outlineLevel="1" thickBot="1">
      <c r="B15" s="219"/>
    </row>
    <row r="16" spans="1:7" s="220" customFormat="1" ht="15">
      <c r="A16" s="220">
        <f>SUM(A18:A18)</f>
        <v>0</v>
      </c>
      <c r="B16" s="221" t="s">
        <v>139</v>
      </c>
      <c r="C16" s="222">
        <f>SUBTOTAL(9,C9:C15)/2</f>
        <v>0</v>
      </c>
      <c r="D16" s="223"/>
      <c r="E16" s="224"/>
      <c r="F16" s="224"/>
    </row>
    <row r="17" spans="1:6" s="220" customFormat="1" ht="15">
      <c r="B17" s="95" t="s">
        <v>718</v>
      </c>
      <c r="C17" s="96">
        <f>C16*0.21</f>
        <v>0</v>
      </c>
    </row>
    <row r="18" spans="1:6" s="225" customFormat="1" ht="13.5" thickBot="1">
      <c r="A18" s="225">
        <f>IF(ISNUMBER(A8),SUMIF(__SAZBA__,A8,__CENA__),0)</f>
        <v>0</v>
      </c>
      <c r="B18" s="226"/>
      <c r="C18" s="227"/>
    </row>
    <row r="19" spans="1:6" s="220" customFormat="1" ht="15">
      <c r="B19" s="221" t="s">
        <v>140</v>
      </c>
      <c r="C19" s="222">
        <f>SUM(C16:C17)</f>
        <v>0</v>
      </c>
      <c r="D19" s="221" t="str">
        <f>'[17]Kryci list'!C7</f>
        <v>CZK</v>
      </c>
      <c r="E19" s="224"/>
      <c r="F19" s="224"/>
    </row>
  </sheetData>
  <mergeCells count="1">
    <mergeCell ref="B2:C2"/>
  </mergeCells>
  <pageMargins left="0.70866141732283472" right="0.70866141732283472" top="0.78740157480314965" bottom="0.78740157480314965" header="0.31496062992125984" footer="0.31496062992125984"/>
  <pageSetup paperSize="9" scale="92" fitToHeight="12" orientation="portrait" useFirstPageNumber="1" r:id="rId1"/>
  <headerFooter>
    <oddFooter>&amp;C&amp;P</oddFooter>
    <firstFooter>&amp;C&amp;P</first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A51"/>
  <sheetViews>
    <sheetView topLeftCell="F1" zoomScaleNormal="100" zoomScaleSheetLayoutView="100" workbookViewId="0">
      <pane ySplit="7" topLeftCell="A26" activePane="bottomLeft" state="frozen"/>
      <selection activeCell="K29" sqref="K29"/>
      <selection pane="bottomLeft" activeCell="O40" sqref="O40:O48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5.7109375" style="285" hidden="1" customWidth="1"/>
    <col min="13" max="13" width="7.570312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hidden="1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1844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794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1834</v>
      </c>
      <c r="K9" s="238"/>
      <c r="L9" s="240"/>
      <c r="M9" s="241"/>
      <c r="N9" s="240"/>
      <c r="O9" s="241"/>
      <c r="P9" s="213">
        <f>SUBTOTAL(9,P10:P50)</f>
        <v>0</v>
      </c>
      <c r="Q9" s="242"/>
      <c r="R9" s="214">
        <f>SUBTOTAL(9,R10:R50)</f>
        <v>6.9105000000000014E-2</v>
      </c>
      <c r="S9" s="241"/>
      <c r="T9" s="214">
        <f>SUBTOTAL(9,T10:T50)</f>
        <v>0</v>
      </c>
      <c r="U9" s="243" t="s">
        <v>155</v>
      </c>
      <c r="V9" s="213">
        <f>SUBTOTAL(9,V10:V50)</f>
        <v>0</v>
      </c>
      <c r="W9" s="213">
        <f>SUBTOTAL(9,W10:W50)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SUBTOTAL(9,P11:P34)</f>
        <v>0</v>
      </c>
      <c r="Q10" s="251"/>
      <c r="R10" s="218">
        <f>SUBTOTAL(9,R11:R34)</f>
        <v>6.6705000000000014E-2</v>
      </c>
      <c r="S10" s="250"/>
      <c r="T10" s="218">
        <f>SUBTOTAL(9,T11:T34)</f>
        <v>0</v>
      </c>
      <c r="U10" s="252" t="s">
        <v>155</v>
      </c>
      <c r="V10" s="217">
        <f>SUBTOTAL(9,V11:V34)</f>
        <v>0</v>
      </c>
      <c r="W10" s="217">
        <f>SUBTOTAL(9,W11:W34)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1777</v>
      </c>
      <c r="I11" s="523"/>
      <c r="J11" s="524" t="s">
        <v>1778</v>
      </c>
      <c r="K11" s="522" t="s">
        <v>49</v>
      </c>
      <c r="L11" s="536">
        <v>12</v>
      </c>
      <c r="M11" s="537">
        <v>0</v>
      </c>
      <c r="N11" s="536">
        <f t="shared" ref="N11:N18" si="0">L11*(1+M11/100)</f>
        <v>12</v>
      </c>
      <c r="O11" s="537"/>
      <c r="P11" s="458">
        <f t="shared" ref="P11:P18" si="1">N11*O11</f>
        <v>0</v>
      </c>
      <c r="Q11" s="466">
        <v>1.4599999999999999E-3</v>
      </c>
      <c r="R11" s="467">
        <f t="shared" ref="R11:R18" si="2">N11*Q11</f>
        <v>1.7520000000000001E-2</v>
      </c>
      <c r="S11" s="466"/>
      <c r="T11" s="467">
        <f t="shared" ref="T11:T18" si="3">N11*S11</f>
        <v>0</v>
      </c>
      <c r="U11" s="458">
        <v>21</v>
      </c>
      <c r="V11" s="458">
        <f t="shared" ref="V11:V18" si="4">P11*(U11/100)</f>
        <v>0</v>
      </c>
      <c r="W11" s="458">
        <f t="shared" ref="W11:W18" si="5">P11+V11</f>
        <v>0</v>
      </c>
      <c r="X11" s="524"/>
      <c r="Y11" s="523" t="s">
        <v>1835</v>
      </c>
      <c r="Z11" s="523" t="s">
        <v>1780</v>
      </c>
    </row>
    <row r="12" spans="1:26" s="254" customFormat="1" ht="24" outlineLevel="2">
      <c r="F12" s="521">
        <v>2</v>
      </c>
      <c r="G12" s="522" t="s">
        <v>162</v>
      </c>
      <c r="H12" s="523" t="s">
        <v>1781</v>
      </c>
      <c r="I12" s="523"/>
      <c r="J12" s="524" t="s">
        <v>1782</v>
      </c>
      <c r="K12" s="522" t="s">
        <v>49</v>
      </c>
      <c r="L12" s="536">
        <v>1</v>
      </c>
      <c r="M12" s="537">
        <v>0</v>
      </c>
      <c r="N12" s="536">
        <f t="shared" si="0"/>
        <v>1</v>
      </c>
      <c r="O12" s="537"/>
      <c r="P12" s="458">
        <f t="shared" si="1"/>
        <v>0</v>
      </c>
      <c r="Q12" s="466">
        <v>1.8400000000000001E-3</v>
      </c>
      <c r="R12" s="467">
        <f t="shared" si="2"/>
        <v>1.8400000000000001E-3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1835</v>
      </c>
      <c r="Z12" s="523" t="s">
        <v>1780</v>
      </c>
    </row>
    <row r="13" spans="1:26" s="254" customFormat="1" ht="24" outlineLevel="2">
      <c r="F13" s="521">
        <v>3</v>
      </c>
      <c r="G13" s="522" t="s">
        <v>162</v>
      </c>
      <c r="H13" s="523" t="s">
        <v>1783</v>
      </c>
      <c r="I13" s="523"/>
      <c r="J13" s="524" t="s">
        <v>1784</v>
      </c>
      <c r="K13" s="522" t="s">
        <v>49</v>
      </c>
      <c r="L13" s="536">
        <v>1</v>
      </c>
      <c r="M13" s="537">
        <v>0</v>
      </c>
      <c r="N13" s="536">
        <f t="shared" si="0"/>
        <v>1</v>
      </c>
      <c r="O13" s="537"/>
      <c r="P13" s="458">
        <f t="shared" si="1"/>
        <v>0</v>
      </c>
      <c r="Q13" s="466">
        <v>3.4499999999999999E-3</v>
      </c>
      <c r="R13" s="467">
        <f t="shared" si="2"/>
        <v>3.4499999999999999E-3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1835</v>
      </c>
      <c r="Z13" s="523" t="s">
        <v>1780</v>
      </c>
    </row>
    <row r="14" spans="1:26" s="254" customFormat="1" ht="24" outlineLevel="2">
      <c r="F14" s="521">
        <v>4</v>
      </c>
      <c r="G14" s="522" t="s">
        <v>162</v>
      </c>
      <c r="H14" s="523" t="s">
        <v>1785</v>
      </c>
      <c r="I14" s="523"/>
      <c r="J14" s="524" t="s">
        <v>1786</v>
      </c>
      <c r="K14" s="522" t="s">
        <v>49</v>
      </c>
      <c r="L14" s="536">
        <v>6</v>
      </c>
      <c r="M14" s="537">
        <v>0</v>
      </c>
      <c r="N14" s="536">
        <f t="shared" si="0"/>
        <v>6</v>
      </c>
      <c r="O14" s="537"/>
      <c r="P14" s="458">
        <f t="shared" si="1"/>
        <v>0</v>
      </c>
      <c r="Q14" s="466">
        <v>3.9199999999999999E-3</v>
      </c>
      <c r="R14" s="467">
        <f t="shared" si="2"/>
        <v>2.3519999999999999E-2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1835</v>
      </c>
      <c r="Z14" s="523" t="s">
        <v>1780</v>
      </c>
    </row>
    <row r="15" spans="1:26" s="254" customFormat="1" ht="12" outlineLevel="2">
      <c r="F15" s="521">
        <v>5</v>
      </c>
      <c r="G15" s="522" t="s">
        <v>162</v>
      </c>
      <c r="H15" s="523" t="s">
        <v>1791</v>
      </c>
      <c r="I15" s="523"/>
      <c r="J15" s="524" t="s">
        <v>1792</v>
      </c>
      <c r="K15" s="522" t="s">
        <v>49</v>
      </c>
      <c r="L15" s="536">
        <v>1</v>
      </c>
      <c r="M15" s="537">
        <v>0</v>
      </c>
      <c r="N15" s="536">
        <f t="shared" si="0"/>
        <v>1</v>
      </c>
      <c r="O15" s="537"/>
      <c r="P15" s="458">
        <f t="shared" si="1"/>
        <v>0</v>
      </c>
      <c r="Q15" s="466">
        <v>2.5600000000000002E-3</v>
      </c>
      <c r="R15" s="467">
        <f t="shared" si="2"/>
        <v>2.5600000000000002E-3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1835</v>
      </c>
      <c r="Z15" s="523" t="s">
        <v>1780</v>
      </c>
    </row>
    <row r="16" spans="1:26" s="254" customFormat="1" ht="12" outlineLevel="2">
      <c r="F16" s="521">
        <v>6</v>
      </c>
      <c r="G16" s="522" t="s">
        <v>162</v>
      </c>
      <c r="H16" s="523" t="s">
        <v>1836</v>
      </c>
      <c r="I16" s="523"/>
      <c r="J16" s="524" t="s">
        <v>1837</v>
      </c>
      <c r="K16" s="522" t="s">
        <v>49</v>
      </c>
      <c r="L16" s="536">
        <v>1.5</v>
      </c>
      <c r="M16" s="537">
        <v>0</v>
      </c>
      <c r="N16" s="536">
        <f t="shared" si="0"/>
        <v>1.5</v>
      </c>
      <c r="O16" s="537"/>
      <c r="P16" s="458">
        <f t="shared" si="1"/>
        <v>0</v>
      </c>
      <c r="Q16" s="466">
        <v>6.3299999999999997E-3</v>
      </c>
      <c r="R16" s="467">
        <f t="shared" si="2"/>
        <v>9.495E-3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1835</v>
      </c>
      <c r="Z16" s="523" t="s">
        <v>1780</v>
      </c>
    </row>
    <row r="17" spans="6:26" s="254" customFormat="1" ht="12" outlineLevel="2">
      <c r="F17" s="521">
        <v>7</v>
      </c>
      <c r="G17" s="522" t="s">
        <v>162</v>
      </c>
      <c r="H17" s="523" t="s">
        <v>1798</v>
      </c>
      <c r="I17" s="523"/>
      <c r="J17" s="524" t="s">
        <v>1799</v>
      </c>
      <c r="K17" s="522" t="s">
        <v>46</v>
      </c>
      <c r="L17" s="536">
        <v>1</v>
      </c>
      <c r="M17" s="537">
        <v>0</v>
      </c>
      <c r="N17" s="536">
        <f t="shared" si="0"/>
        <v>1</v>
      </c>
      <c r="O17" s="537"/>
      <c r="P17" s="458">
        <f t="shared" si="1"/>
        <v>0</v>
      </c>
      <c r="Q17" s="466"/>
      <c r="R17" s="467">
        <f t="shared" si="2"/>
        <v>0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1835</v>
      </c>
      <c r="Z17" s="523" t="s">
        <v>1780</v>
      </c>
    </row>
    <row r="18" spans="6:26" s="254" customFormat="1" ht="12" outlineLevel="2">
      <c r="F18" s="521">
        <v>8</v>
      </c>
      <c r="G18" s="522" t="s">
        <v>162</v>
      </c>
      <c r="H18" s="523" t="s">
        <v>1795</v>
      </c>
      <c r="I18" s="523"/>
      <c r="J18" s="524" t="s">
        <v>1796</v>
      </c>
      <c r="K18" s="522" t="s">
        <v>49</v>
      </c>
      <c r="L18" s="536">
        <v>20</v>
      </c>
      <c r="M18" s="537">
        <v>0</v>
      </c>
      <c r="N18" s="536">
        <f t="shared" si="0"/>
        <v>20</v>
      </c>
      <c r="O18" s="537"/>
      <c r="P18" s="458">
        <f t="shared" si="1"/>
        <v>0</v>
      </c>
      <c r="Q18" s="466"/>
      <c r="R18" s="467">
        <f t="shared" si="2"/>
        <v>0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1835</v>
      </c>
      <c r="Z18" s="523" t="s">
        <v>1780</v>
      </c>
    </row>
    <row r="19" spans="6:26" s="262" customFormat="1" ht="12" outlineLevel="3">
      <c r="F19" s="521">
        <v>9</v>
      </c>
      <c r="G19" s="264"/>
      <c r="H19" s="264"/>
      <c r="I19" s="264"/>
      <c r="J19" s="265" t="s">
        <v>1838</v>
      </c>
      <c r="K19" s="264"/>
      <c r="L19" s="266">
        <v>20</v>
      </c>
      <c r="M19" s="267"/>
      <c r="N19" s="268"/>
      <c r="O19" s="267"/>
      <c r="P19" s="269"/>
      <c r="Q19" s="270"/>
      <c r="R19" s="267"/>
      <c r="S19" s="267"/>
      <c r="T19" s="267"/>
      <c r="U19" s="271" t="s">
        <v>155</v>
      </c>
      <c r="V19" s="267"/>
      <c r="W19" s="267"/>
      <c r="X19" s="265"/>
      <c r="Y19" s="264"/>
      <c r="Z19" s="264"/>
    </row>
    <row r="20" spans="6:26" s="254" customFormat="1" ht="12" outlineLevel="2">
      <c r="F20" s="521">
        <v>10</v>
      </c>
      <c r="G20" s="522" t="s">
        <v>162</v>
      </c>
      <c r="H20" s="523" t="s">
        <v>1800</v>
      </c>
      <c r="I20" s="523"/>
      <c r="J20" s="524" t="s">
        <v>1801</v>
      </c>
      <c r="K20" s="522" t="s">
        <v>46</v>
      </c>
      <c r="L20" s="536">
        <v>1</v>
      </c>
      <c r="M20" s="537">
        <v>0</v>
      </c>
      <c r="N20" s="536">
        <f t="shared" ref="N20:N33" si="6">L20*(1+M20/100)</f>
        <v>1</v>
      </c>
      <c r="O20" s="537"/>
      <c r="P20" s="458">
        <f t="shared" ref="P20:P33" si="7">N20*O20</f>
        <v>0</v>
      </c>
      <c r="Q20" s="466">
        <v>2.0000000000000001E-4</v>
      </c>
      <c r="R20" s="467">
        <f t="shared" ref="R20:R33" si="8">N20*Q20</f>
        <v>2.0000000000000001E-4</v>
      </c>
      <c r="S20" s="466"/>
      <c r="T20" s="467">
        <f t="shared" ref="T20:T33" si="9">N20*S20</f>
        <v>0</v>
      </c>
      <c r="U20" s="458">
        <v>21</v>
      </c>
      <c r="V20" s="458">
        <f t="shared" ref="V20:V33" si="10">P20*(U20/100)</f>
        <v>0</v>
      </c>
      <c r="W20" s="458">
        <f t="shared" ref="W20:W33" si="11">P20+V20</f>
        <v>0</v>
      </c>
      <c r="X20" s="524"/>
      <c r="Y20" s="523" t="s">
        <v>1835</v>
      </c>
      <c r="Z20" s="523" t="s">
        <v>1780</v>
      </c>
    </row>
    <row r="21" spans="6:26" s="254" customFormat="1" ht="24" outlineLevel="2">
      <c r="F21" s="521">
        <v>11</v>
      </c>
      <c r="G21" s="522" t="s">
        <v>162</v>
      </c>
      <c r="H21" s="523" t="s">
        <v>1802</v>
      </c>
      <c r="I21" s="523"/>
      <c r="J21" s="524" t="s">
        <v>1803</v>
      </c>
      <c r="K21" s="522" t="s">
        <v>46</v>
      </c>
      <c r="L21" s="536">
        <v>2</v>
      </c>
      <c r="M21" s="537">
        <v>0</v>
      </c>
      <c r="N21" s="536">
        <f t="shared" si="6"/>
        <v>2</v>
      </c>
      <c r="O21" s="537"/>
      <c r="P21" s="458">
        <f t="shared" si="7"/>
        <v>0</v>
      </c>
      <c r="Q21" s="466">
        <v>2.4000000000000001E-4</v>
      </c>
      <c r="R21" s="467">
        <f t="shared" si="8"/>
        <v>4.8000000000000001E-4</v>
      </c>
      <c r="S21" s="466"/>
      <c r="T21" s="467">
        <f t="shared" si="9"/>
        <v>0</v>
      </c>
      <c r="U21" s="458">
        <v>21</v>
      </c>
      <c r="V21" s="458">
        <f t="shared" si="10"/>
        <v>0</v>
      </c>
      <c r="W21" s="458">
        <f t="shared" si="11"/>
        <v>0</v>
      </c>
      <c r="X21" s="524"/>
      <c r="Y21" s="523" t="s">
        <v>1835</v>
      </c>
      <c r="Z21" s="523" t="s">
        <v>1780</v>
      </c>
    </row>
    <row r="22" spans="6:26" s="254" customFormat="1" ht="24" outlineLevel="2">
      <c r="F22" s="521">
        <v>12</v>
      </c>
      <c r="G22" s="522" t="s">
        <v>162</v>
      </c>
      <c r="H22" s="523" t="s">
        <v>1839</v>
      </c>
      <c r="I22" s="523"/>
      <c r="J22" s="524" t="s">
        <v>1840</v>
      </c>
      <c r="K22" s="522" t="s">
        <v>46</v>
      </c>
      <c r="L22" s="536">
        <v>1</v>
      </c>
      <c r="M22" s="537">
        <v>0</v>
      </c>
      <c r="N22" s="536">
        <f t="shared" si="6"/>
        <v>1</v>
      </c>
      <c r="O22" s="537"/>
      <c r="P22" s="458">
        <f t="shared" si="7"/>
        <v>0</v>
      </c>
      <c r="Q22" s="466">
        <v>1.2999999999999999E-3</v>
      </c>
      <c r="R22" s="467">
        <f t="shared" si="8"/>
        <v>1.2999999999999999E-3</v>
      </c>
      <c r="S22" s="466"/>
      <c r="T22" s="467">
        <f t="shared" si="9"/>
        <v>0</v>
      </c>
      <c r="U22" s="458">
        <v>21</v>
      </c>
      <c r="V22" s="458">
        <f t="shared" si="10"/>
        <v>0</v>
      </c>
      <c r="W22" s="458">
        <f t="shared" si="11"/>
        <v>0</v>
      </c>
      <c r="X22" s="524"/>
      <c r="Y22" s="523" t="s">
        <v>1835</v>
      </c>
      <c r="Z22" s="523" t="s">
        <v>1780</v>
      </c>
    </row>
    <row r="23" spans="6:26" s="254" customFormat="1" ht="36" outlineLevel="2">
      <c r="F23" s="521">
        <v>13</v>
      </c>
      <c r="G23" s="522" t="s">
        <v>176</v>
      </c>
      <c r="H23" s="523" t="s">
        <v>1806</v>
      </c>
      <c r="I23" s="523"/>
      <c r="J23" s="524" t="s">
        <v>1807</v>
      </c>
      <c r="K23" s="522" t="s">
        <v>46</v>
      </c>
      <c r="L23" s="536">
        <v>1</v>
      </c>
      <c r="M23" s="537">
        <v>0</v>
      </c>
      <c r="N23" s="536">
        <f t="shared" si="6"/>
        <v>1</v>
      </c>
      <c r="O23" s="537"/>
      <c r="P23" s="458">
        <f t="shared" si="7"/>
        <v>0</v>
      </c>
      <c r="Q23" s="466"/>
      <c r="R23" s="467">
        <f t="shared" si="8"/>
        <v>0</v>
      </c>
      <c r="S23" s="466"/>
      <c r="T23" s="467">
        <f t="shared" si="9"/>
        <v>0</v>
      </c>
      <c r="U23" s="458">
        <v>21</v>
      </c>
      <c r="V23" s="458">
        <f t="shared" si="10"/>
        <v>0</v>
      </c>
      <c r="W23" s="458">
        <f t="shared" si="11"/>
        <v>0</v>
      </c>
      <c r="X23" s="524"/>
      <c r="Y23" s="523" t="s">
        <v>1835</v>
      </c>
      <c r="Z23" s="523" t="s">
        <v>1780</v>
      </c>
    </row>
    <row r="24" spans="6:26" s="254" customFormat="1" ht="12" outlineLevel="2">
      <c r="F24" s="521">
        <v>14</v>
      </c>
      <c r="G24" s="522" t="s">
        <v>162</v>
      </c>
      <c r="H24" s="523" t="s">
        <v>1808</v>
      </c>
      <c r="I24" s="523"/>
      <c r="J24" s="524" t="s">
        <v>1809</v>
      </c>
      <c r="K24" s="522" t="s">
        <v>46</v>
      </c>
      <c r="L24" s="536">
        <v>1</v>
      </c>
      <c r="M24" s="537">
        <v>0</v>
      </c>
      <c r="N24" s="536">
        <f t="shared" si="6"/>
        <v>1</v>
      </c>
      <c r="O24" s="537"/>
      <c r="P24" s="458">
        <f t="shared" si="7"/>
        <v>0</v>
      </c>
      <c r="Q24" s="466">
        <v>3.2799999999999999E-3</v>
      </c>
      <c r="R24" s="467">
        <f t="shared" si="8"/>
        <v>3.2799999999999999E-3</v>
      </c>
      <c r="S24" s="466"/>
      <c r="T24" s="467">
        <f t="shared" si="9"/>
        <v>0</v>
      </c>
      <c r="U24" s="458">
        <v>21</v>
      </c>
      <c r="V24" s="458">
        <f t="shared" si="10"/>
        <v>0</v>
      </c>
      <c r="W24" s="458">
        <f t="shared" si="11"/>
        <v>0</v>
      </c>
      <c r="X24" s="524"/>
      <c r="Y24" s="523" t="s">
        <v>1835</v>
      </c>
      <c r="Z24" s="523" t="s">
        <v>1780</v>
      </c>
    </row>
    <row r="25" spans="6:26" s="254" customFormat="1" ht="12" outlineLevel="2">
      <c r="F25" s="521">
        <v>15</v>
      </c>
      <c r="G25" s="522" t="s">
        <v>176</v>
      </c>
      <c r="H25" s="523" t="s">
        <v>1810</v>
      </c>
      <c r="I25" s="523"/>
      <c r="J25" s="524" t="s">
        <v>1811</v>
      </c>
      <c r="K25" s="522" t="s">
        <v>46</v>
      </c>
      <c r="L25" s="536">
        <v>1</v>
      </c>
      <c r="M25" s="537">
        <v>0</v>
      </c>
      <c r="N25" s="536">
        <f t="shared" si="6"/>
        <v>1</v>
      </c>
      <c r="O25" s="537"/>
      <c r="P25" s="458">
        <f t="shared" si="7"/>
        <v>0</v>
      </c>
      <c r="Q25" s="466"/>
      <c r="R25" s="467">
        <f t="shared" si="8"/>
        <v>0</v>
      </c>
      <c r="S25" s="466"/>
      <c r="T25" s="467">
        <f t="shared" si="9"/>
        <v>0</v>
      </c>
      <c r="U25" s="458">
        <v>21</v>
      </c>
      <c r="V25" s="458">
        <f t="shared" si="10"/>
        <v>0</v>
      </c>
      <c r="W25" s="458">
        <f t="shared" si="11"/>
        <v>0</v>
      </c>
      <c r="X25" s="524"/>
      <c r="Y25" s="523" t="s">
        <v>1835</v>
      </c>
      <c r="Z25" s="523" t="s">
        <v>1780</v>
      </c>
    </row>
    <row r="26" spans="6:26" s="254" customFormat="1" ht="12" outlineLevel="2">
      <c r="F26" s="521">
        <v>16</v>
      </c>
      <c r="G26" s="522" t="s">
        <v>176</v>
      </c>
      <c r="H26" s="523" t="s">
        <v>1812</v>
      </c>
      <c r="I26" s="523"/>
      <c r="J26" s="524" t="s">
        <v>1813</v>
      </c>
      <c r="K26" s="522" t="s">
        <v>46</v>
      </c>
      <c r="L26" s="536">
        <v>1</v>
      </c>
      <c r="M26" s="537">
        <v>0</v>
      </c>
      <c r="N26" s="536">
        <f t="shared" si="6"/>
        <v>1</v>
      </c>
      <c r="O26" s="537"/>
      <c r="P26" s="458">
        <f t="shared" si="7"/>
        <v>0</v>
      </c>
      <c r="Q26" s="466"/>
      <c r="R26" s="467">
        <f t="shared" si="8"/>
        <v>0</v>
      </c>
      <c r="S26" s="466"/>
      <c r="T26" s="467">
        <f t="shared" si="9"/>
        <v>0</v>
      </c>
      <c r="U26" s="458">
        <v>21</v>
      </c>
      <c r="V26" s="458">
        <f t="shared" si="10"/>
        <v>0</v>
      </c>
      <c r="W26" s="458">
        <f t="shared" si="11"/>
        <v>0</v>
      </c>
      <c r="X26" s="524"/>
      <c r="Y26" s="523" t="s">
        <v>1835</v>
      </c>
      <c r="Z26" s="523" t="s">
        <v>1780</v>
      </c>
    </row>
    <row r="27" spans="6:26" s="254" customFormat="1" ht="24" outlineLevel="2">
      <c r="F27" s="521">
        <v>17</v>
      </c>
      <c r="G27" s="522" t="s">
        <v>176</v>
      </c>
      <c r="H27" s="523" t="s">
        <v>1814</v>
      </c>
      <c r="I27" s="523"/>
      <c r="J27" s="524" t="s">
        <v>1815</v>
      </c>
      <c r="K27" s="522" t="s">
        <v>46</v>
      </c>
      <c r="L27" s="536">
        <v>1</v>
      </c>
      <c r="M27" s="537">
        <v>0</v>
      </c>
      <c r="N27" s="536">
        <f t="shared" si="6"/>
        <v>1</v>
      </c>
      <c r="O27" s="537"/>
      <c r="P27" s="458">
        <f t="shared" si="7"/>
        <v>0</v>
      </c>
      <c r="Q27" s="466"/>
      <c r="R27" s="467">
        <f t="shared" si="8"/>
        <v>0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1835</v>
      </c>
      <c r="Z27" s="523" t="s">
        <v>1780</v>
      </c>
    </row>
    <row r="28" spans="6:26" s="254" customFormat="1" ht="12" outlineLevel="2">
      <c r="F28" s="521">
        <v>18</v>
      </c>
      <c r="G28" s="522" t="s">
        <v>176</v>
      </c>
      <c r="H28" s="523" t="s">
        <v>1816</v>
      </c>
      <c r="I28" s="523"/>
      <c r="J28" s="524" t="s">
        <v>1817</v>
      </c>
      <c r="K28" s="522" t="s">
        <v>46</v>
      </c>
      <c r="L28" s="536">
        <v>1</v>
      </c>
      <c r="M28" s="537">
        <v>0</v>
      </c>
      <c r="N28" s="536">
        <f t="shared" si="6"/>
        <v>1</v>
      </c>
      <c r="O28" s="537"/>
      <c r="P28" s="458">
        <f t="shared" si="7"/>
        <v>0</v>
      </c>
      <c r="Q28" s="466"/>
      <c r="R28" s="467">
        <f t="shared" si="8"/>
        <v>0</v>
      </c>
      <c r="S28" s="466"/>
      <c r="T28" s="467">
        <f t="shared" si="9"/>
        <v>0</v>
      </c>
      <c r="U28" s="458">
        <v>21</v>
      </c>
      <c r="V28" s="458">
        <f t="shared" si="10"/>
        <v>0</v>
      </c>
      <c r="W28" s="458">
        <f t="shared" si="11"/>
        <v>0</v>
      </c>
      <c r="X28" s="524"/>
      <c r="Y28" s="523" t="s">
        <v>1835</v>
      </c>
      <c r="Z28" s="523" t="s">
        <v>1780</v>
      </c>
    </row>
    <row r="29" spans="6:26" s="254" customFormat="1" ht="12" outlineLevel="2">
      <c r="F29" s="521">
        <v>19</v>
      </c>
      <c r="G29" s="522" t="s">
        <v>176</v>
      </c>
      <c r="H29" s="523" t="s">
        <v>1818</v>
      </c>
      <c r="I29" s="523"/>
      <c r="J29" s="524" t="s">
        <v>1819</v>
      </c>
      <c r="K29" s="522" t="s">
        <v>90</v>
      </c>
      <c r="L29" s="536">
        <v>1</v>
      </c>
      <c r="M29" s="537">
        <v>0</v>
      </c>
      <c r="N29" s="536">
        <f t="shared" si="6"/>
        <v>1</v>
      </c>
      <c r="O29" s="537"/>
      <c r="P29" s="458">
        <f t="shared" si="7"/>
        <v>0</v>
      </c>
      <c r="Q29" s="466"/>
      <c r="R29" s="467">
        <f t="shared" si="8"/>
        <v>0</v>
      </c>
      <c r="S29" s="466"/>
      <c r="T29" s="467">
        <f t="shared" si="9"/>
        <v>0</v>
      </c>
      <c r="U29" s="458">
        <v>21</v>
      </c>
      <c r="V29" s="458">
        <f t="shared" si="10"/>
        <v>0</v>
      </c>
      <c r="W29" s="458">
        <f t="shared" si="11"/>
        <v>0</v>
      </c>
      <c r="X29" s="524"/>
      <c r="Y29" s="523" t="s">
        <v>1835</v>
      </c>
      <c r="Z29" s="523" t="s">
        <v>1780</v>
      </c>
    </row>
    <row r="30" spans="6:26" s="254" customFormat="1" ht="12" outlineLevel="2">
      <c r="F30" s="521">
        <v>20</v>
      </c>
      <c r="G30" s="522" t="s">
        <v>162</v>
      </c>
      <c r="H30" s="523" t="s">
        <v>1820</v>
      </c>
      <c r="I30" s="523"/>
      <c r="J30" s="524" t="s">
        <v>1821</v>
      </c>
      <c r="K30" s="522" t="s">
        <v>46</v>
      </c>
      <c r="L30" s="536">
        <v>1</v>
      </c>
      <c r="M30" s="537">
        <v>0</v>
      </c>
      <c r="N30" s="536">
        <f t="shared" si="6"/>
        <v>1</v>
      </c>
      <c r="O30" s="537"/>
      <c r="P30" s="458">
        <f t="shared" si="7"/>
        <v>0</v>
      </c>
      <c r="Q30" s="466">
        <v>8.4999999999999995E-4</v>
      </c>
      <c r="R30" s="467">
        <f t="shared" si="8"/>
        <v>8.4999999999999995E-4</v>
      </c>
      <c r="S30" s="466"/>
      <c r="T30" s="467">
        <f t="shared" si="9"/>
        <v>0</v>
      </c>
      <c r="U30" s="458">
        <v>21</v>
      </c>
      <c r="V30" s="458">
        <f t="shared" si="10"/>
        <v>0</v>
      </c>
      <c r="W30" s="458">
        <f t="shared" si="11"/>
        <v>0</v>
      </c>
      <c r="X30" s="524"/>
      <c r="Y30" s="523" t="s">
        <v>1835</v>
      </c>
      <c r="Z30" s="523" t="s">
        <v>1780</v>
      </c>
    </row>
    <row r="31" spans="6:26" s="254" customFormat="1" ht="24" outlineLevel="2">
      <c r="F31" s="521">
        <v>21</v>
      </c>
      <c r="G31" s="522" t="s">
        <v>162</v>
      </c>
      <c r="H31" s="523" t="s">
        <v>1822</v>
      </c>
      <c r="I31" s="523"/>
      <c r="J31" s="524" t="s">
        <v>1823</v>
      </c>
      <c r="K31" s="522" t="s">
        <v>46</v>
      </c>
      <c r="L31" s="536">
        <v>1</v>
      </c>
      <c r="M31" s="537">
        <v>0</v>
      </c>
      <c r="N31" s="536">
        <f t="shared" si="6"/>
        <v>1</v>
      </c>
      <c r="O31" s="537"/>
      <c r="P31" s="458">
        <f t="shared" si="7"/>
        <v>0</v>
      </c>
      <c r="Q31" s="466">
        <v>2.2100000000000002E-3</v>
      </c>
      <c r="R31" s="467">
        <f t="shared" si="8"/>
        <v>2.2100000000000002E-3</v>
      </c>
      <c r="S31" s="466"/>
      <c r="T31" s="467">
        <f t="shared" si="9"/>
        <v>0</v>
      </c>
      <c r="U31" s="458">
        <v>21</v>
      </c>
      <c r="V31" s="458">
        <f t="shared" si="10"/>
        <v>0</v>
      </c>
      <c r="W31" s="458">
        <f t="shared" si="11"/>
        <v>0</v>
      </c>
      <c r="X31" s="524"/>
      <c r="Y31" s="523" t="s">
        <v>1835</v>
      </c>
      <c r="Z31" s="523" t="s">
        <v>1780</v>
      </c>
    </row>
    <row r="32" spans="6:26" s="254" customFormat="1" ht="36" outlineLevel="2">
      <c r="F32" s="521">
        <v>22</v>
      </c>
      <c r="G32" s="522" t="s">
        <v>176</v>
      </c>
      <c r="H32" s="523" t="s">
        <v>1841</v>
      </c>
      <c r="I32" s="523"/>
      <c r="J32" s="524" t="s">
        <v>1842</v>
      </c>
      <c r="K32" s="522" t="s">
        <v>46</v>
      </c>
      <c r="L32" s="536">
        <v>1</v>
      </c>
      <c r="M32" s="537">
        <v>0</v>
      </c>
      <c r="N32" s="536">
        <f t="shared" si="6"/>
        <v>1</v>
      </c>
      <c r="O32" s="537"/>
      <c r="P32" s="458">
        <f t="shared" si="7"/>
        <v>0</v>
      </c>
      <c r="Q32" s="466"/>
      <c r="R32" s="467">
        <f t="shared" si="8"/>
        <v>0</v>
      </c>
      <c r="S32" s="466"/>
      <c r="T32" s="467">
        <f t="shared" si="9"/>
        <v>0</v>
      </c>
      <c r="U32" s="458">
        <v>21</v>
      </c>
      <c r="V32" s="458">
        <f t="shared" si="10"/>
        <v>0</v>
      </c>
      <c r="W32" s="458">
        <f t="shared" si="11"/>
        <v>0</v>
      </c>
      <c r="X32" s="524"/>
      <c r="Y32" s="523" t="s">
        <v>1835</v>
      </c>
      <c r="Z32" s="523" t="s">
        <v>1780</v>
      </c>
    </row>
    <row r="33" spans="6:26" s="254" customFormat="1" ht="12" outlineLevel="2">
      <c r="F33" s="521">
        <v>23</v>
      </c>
      <c r="G33" s="522" t="s">
        <v>162</v>
      </c>
      <c r="H33" s="523" t="s">
        <v>1826</v>
      </c>
      <c r="I33" s="523"/>
      <c r="J33" s="524" t="s">
        <v>1827</v>
      </c>
      <c r="K33" s="522" t="s">
        <v>65</v>
      </c>
      <c r="L33" s="536">
        <v>1.04</v>
      </c>
      <c r="M33" s="537">
        <v>0</v>
      </c>
      <c r="N33" s="536">
        <f t="shared" si="6"/>
        <v>1.04</v>
      </c>
      <c r="O33" s="537"/>
      <c r="P33" s="458">
        <f t="shared" si="7"/>
        <v>0</v>
      </c>
      <c r="Q33" s="466"/>
      <c r="R33" s="467">
        <f t="shared" si="8"/>
        <v>0</v>
      </c>
      <c r="S33" s="466"/>
      <c r="T33" s="467">
        <f t="shared" si="9"/>
        <v>0</v>
      </c>
      <c r="U33" s="458">
        <v>21</v>
      </c>
      <c r="V33" s="458">
        <f t="shared" si="10"/>
        <v>0</v>
      </c>
      <c r="W33" s="458">
        <f t="shared" si="11"/>
        <v>0</v>
      </c>
      <c r="X33" s="524"/>
      <c r="Y33" s="523" t="s">
        <v>1835</v>
      </c>
      <c r="Z33" s="523" t="s">
        <v>1780</v>
      </c>
    </row>
    <row r="34" spans="6:26" s="272" customFormat="1" ht="12.75" customHeight="1" outlineLevel="2">
      <c r="F34" s="273"/>
      <c r="G34" s="274"/>
      <c r="H34" s="274"/>
      <c r="I34" s="274"/>
      <c r="J34" s="275"/>
      <c r="K34" s="274"/>
      <c r="L34" s="276"/>
      <c r="M34" s="277"/>
      <c r="N34" s="276"/>
      <c r="O34" s="277"/>
      <c r="P34" s="278"/>
      <c r="Q34" s="279"/>
      <c r="R34" s="277"/>
      <c r="S34" s="277"/>
      <c r="T34" s="277"/>
      <c r="U34" s="280" t="s">
        <v>155</v>
      </c>
      <c r="V34" s="277"/>
      <c r="W34" s="277"/>
      <c r="X34" s="277"/>
      <c r="Y34" s="274"/>
      <c r="Z34" s="274"/>
    </row>
    <row r="35" spans="6:26" s="246" customFormat="1" ht="16.5" customHeight="1" outlineLevel="1">
      <c r="F35" s="247"/>
      <c r="G35" s="232"/>
      <c r="H35" s="248"/>
      <c r="I35" s="248"/>
      <c r="J35" s="248" t="s">
        <v>575</v>
      </c>
      <c r="K35" s="232"/>
      <c r="L35" s="249"/>
      <c r="M35" s="250"/>
      <c r="N35" s="249"/>
      <c r="O35" s="250"/>
      <c r="P35" s="217">
        <f>SUBTOTAL(9,P36:P38)</f>
        <v>0</v>
      </c>
      <c r="Q35" s="251"/>
      <c r="R35" s="218">
        <f>SUBTOTAL(9,R36:R38)</f>
        <v>2.4000000000000002E-3</v>
      </c>
      <c r="S35" s="250"/>
      <c r="T35" s="218">
        <f>SUBTOTAL(9,T36:T38)</f>
        <v>0</v>
      </c>
      <c r="U35" s="252" t="s">
        <v>155</v>
      </c>
      <c r="V35" s="217">
        <f>SUBTOTAL(9,V36:V38)</f>
        <v>0</v>
      </c>
      <c r="W35" s="217">
        <f>SUBTOTAL(9,W36:W38)</f>
        <v>0</v>
      </c>
      <c r="X35" s="253"/>
      <c r="Y35" s="233"/>
      <c r="Z35" s="233"/>
    </row>
    <row r="36" spans="6:26" s="254" customFormat="1" ht="24" outlineLevel="2">
      <c r="F36" s="521">
        <v>1</v>
      </c>
      <c r="G36" s="522" t="s">
        <v>162</v>
      </c>
      <c r="H36" s="523" t="s">
        <v>580</v>
      </c>
      <c r="I36" s="523"/>
      <c r="J36" s="524" t="s">
        <v>581</v>
      </c>
      <c r="K36" s="522" t="s">
        <v>49</v>
      </c>
      <c r="L36" s="536">
        <v>20</v>
      </c>
      <c r="M36" s="537">
        <v>0</v>
      </c>
      <c r="N36" s="536">
        <f>L36*(1+M36/100)</f>
        <v>20</v>
      </c>
      <c r="O36" s="537"/>
      <c r="P36" s="458">
        <f>N36*O36</f>
        <v>0</v>
      </c>
      <c r="Q36" s="466">
        <v>1.2E-4</v>
      </c>
      <c r="R36" s="467">
        <f>N36*Q36</f>
        <v>2.4000000000000002E-3</v>
      </c>
      <c r="S36" s="466"/>
      <c r="T36" s="467">
        <f>N36*S36</f>
        <v>0</v>
      </c>
      <c r="U36" s="458">
        <v>21</v>
      </c>
      <c r="V36" s="458">
        <f>P36*(U36/100)</f>
        <v>0</v>
      </c>
      <c r="W36" s="458">
        <f>P36+V36</f>
        <v>0</v>
      </c>
      <c r="X36" s="524"/>
      <c r="Y36" s="523" t="s">
        <v>1835</v>
      </c>
      <c r="Z36" s="523" t="s">
        <v>40</v>
      </c>
    </row>
    <row r="37" spans="6:26" s="262" customFormat="1" ht="11.25" outlineLevel="3">
      <c r="F37" s="263"/>
      <c r="G37" s="264"/>
      <c r="H37" s="264"/>
      <c r="I37" s="264"/>
      <c r="J37" s="265" t="s">
        <v>1843</v>
      </c>
      <c r="K37" s="264"/>
      <c r="L37" s="266">
        <v>20</v>
      </c>
      <c r="M37" s="267"/>
      <c r="N37" s="268"/>
      <c r="O37" s="267"/>
      <c r="P37" s="269"/>
      <c r="Q37" s="270"/>
      <c r="R37" s="267"/>
      <c r="S37" s="267"/>
      <c r="T37" s="267"/>
      <c r="U37" s="271" t="s">
        <v>155</v>
      </c>
      <c r="V37" s="267"/>
      <c r="W37" s="267"/>
      <c r="X37" s="265"/>
      <c r="Y37" s="264"/>
      <c r="Z37" s="264"/>
    </row>
    <row r="38" spans="6:26" s="272" customFormat="1" ht="12.75" customHeight="1" outlineLevel="2">
      <c r="F38" s="273"/>
      <c r="G38" s="274"/>
      <c r="H38" s="274"/>
      <c r="I38" s="274"/>
      <c r="J38" s="275"/>
      <c r="K38" s="274"/>
      <c r="L38" s="276"/>
      <c r="M38" s="277"/>
      <c r="N38" s="276"/>
      <c r="O38" s="277"/>
      <c r="P38" s="278"/>
      <c r="Q38" s="279"/>
      <c r="R38" s="277"/>
      <c r="S38" s="277"/>
      <c r="T38" s="277"/>
      <c r="U38" s="280" t="s">
        <v>155</v>
      </c>
      <c r="V38" s="277"/>
      <c r="W38" s="277"/>
      <c r="X38" s="277"/>
      <c r="Y38" s="274"/>
      <c r="Z38" s="274"/>
    </row>
    <row r="39" spans="6:26" s="246" customFormat="1" ht="16.5" customHeight="1" outlineLevel="1">
      <c r="F39" s="247"/>
      <c r="G39" s="232"/>
      <c r="H39" s="248"/>
      <c r="I39" s="248"/>
      <c r="J39" s="248" t="s">
        <v>592</v>
      </c>
      <c r="K39" s="232"/>
      <c r="L39" s="249"/>
      <c r="M39" s="250"/>
      <c r="N39" s="249"/>
      <c r="O39" s="250"/>
      <c r="P39" s="217">
        <f>SUBTOTAL(9,P40:P41)</f>
        <v>0</v>
      </c>
      <c r="Q39" s="251"/>
      <c r="R39" s="218">
        <f>SUBTOTAL(9,R40:R41)</f>
        <v>0</v>
      </c>
      <c r="S39" s="250"/>
      <c r="T39" s="218">
        <f>SUBTOTAL(9,T40:T41)</f>
        <v>0</v>
      </c>
      <c r="U39" s="252" t="s">
        <v>155</v>
      </c>
      <c r="V39" s="217">
        <f>SUBTOTAL(9,V40:V41)</f>
        <v>0</v>
      </c>
      <c r="W39" s="217">
        <f>SUBTOTAL(9,W40:W41)</f>
        <v>0</v>
      </c>
      <c r="X39" s="253"/>
      <c r="Y39" s="233"/>
      <c r="Z39" s="233"/>
    </row>
    <row r="40" spans="6:26" s="254" customFormat="1" ht="12" outlineLevel="2">
      <c r="F40" s="521">
        <v>1</v>
      </c>
      <c r="G40" s="522" t="s">
        <v>42</v>
      </c>
      <c r="H40" s="523" t="s">
        <v>593</v>
      </c>
      <c r="I40" s="523"/>
      <c r="J40" s="524" t="s">
        <v>594</v>
      </c>
      <c r="K40" s="522" t="s">
        <v>90</v>
      </c>
      <c r="L40" s="536">
        <v>1</v>
      </c>
      <c r="M40" s="537">
        <v>0</v>
      </c>
      <c r="N40" s="536">
        <f>L40*(1+M40/100)</f>
        <v>1</v>
      </c>
      <c r="O40" s="537"/>
      <c r="P40" s="458">
        <f>N40*O40</f>
        <v>0</v>
      </c>
      <c r="Q40" s="466"/>
      <c r="R40" s="467">
        <f>N40*Q40</f>
        <v>0</v>
      </c>
      <c r="S40" s="466"/>
      <c r="T40" s="467">
        <f>N40*S40</f>
        <v>0</v>
      </c>
      <c r="U40" s="458">
        <v>21</v>
      </c>
      <c r="V40" s="458">
        <f>P40*(U40/100)</f>
        <v>0</v>
      </c>
      <c r="W40" s="458">
        <f>P40+V40</f>
        <v>0</v>
      </c>
      <c r="X40" s="524"/>
      <c r="Y40" s="523" t="s">
        <v>1835</v>
      </c>
      <c r="Z40" s="523" t="s">
        <v>595</v>
      </c>
    </row>
    <row r="41" spans="6:26" s="272" customFormat="1" ht="12.75" customHeight="1" outlineLevel="2">
      <c r="F41" s="273"/>
      <c r="G41" s="274"/>
      <c r="H41" s="274"/>
      <c r="I41" s="274"/>
      <c r="J41" s="275"/>
      <c r="K41" s="274"/>
      <c r="L41" s="276"/>
      <c r="M41" s="277"/>
      <c r="N41" s="276"/>
      <c r="O41" s="277"/>
      <c r="P41" s="278"/>
      <c r="Q41" s="279"/>
      <c r="R41" s="277"/>
      <c r="S41" s="277"/>
      <c r="T41" s="277"/>
      <c r="U41" s="280" t="s">
        <v>155</v>
      </c>
      <c r="V41" s="277"/>
      <c r="W41" s="277"/>
      <c r="X41" s="277"/>
      <c r="Y41" s="274"/>
      <c r="Z41" s="274"/>
    </row>
    <row r="42" spans="6:26" s="246" customFormat="1" ht="16.5" customHeight="1" outlineLevel="1">
      <c r="F42" s="247"/>
      <c r="G42" s="232"/>
      <c r="H42" s="248"/>
      <c r="I42" s="248"/>
      <c r="J42" s="248" t="s">
        <v>596</v>
      </c>
      <c r="K42" s="232"/>
      <c r="L42" s="249"/>
      <c r="M42" s="250"/>
      <c r="N42" s="249"/>
      <c r="O42" s="250"/>
      <c r="P42" s="217">
        <f>SUBTOTAL(9,P43:P44)</f>
        <v>0</v>
      </c>
      <c r="Q42" s="251"/>
      <c r="R42" s="218">
        <f>SUBTOTAL(9,R43:R44)</f>
        <v>0</v>
      </c>
      <c r="S42" s="250"/>
      <c r="T42" s="218">
        <f>SUBTOTAL(9,T43:T44)</f>
        <v>0</v>
      </c>
      <c r="U42" s="252" t="s">
        <v>155</v>
      </c>
      <c r="V42" s="217">
        <f>SUBTOTAL(9,V43:V44)</f>
        <v>0</v>
      </c>
      <c r="W42" s="217">
        <f>SUBTOTAL(9,W43:W44)</f>
        <v>0</v>
      </c>
      <c r="X42" s="253"/>
      <c r="Y42" s="233"/>
      <c r="Z42" s="233"/>
    </row>
    <row r="43" spans="6:26" s="254" customFormat="1" ht="12" outlineLevel="2">
      <c r="F43" s="521">
        <v>1</v>
      </c>
      <c r="G43" s="522" t="s">
        <v>42</v>
      </c>
      <c r="H43" s="523" t="s">
        <v>597</v>
      </c>
      <c r="I43" s="523"/>
      <c r="J43" s="524" t="s">
        <v>598</v>
      </c>
      <c r="K43" s="522" t="s">
        <v>599</v>
      </c>
      <c r="L43" s="536">
        <v>1</v>
      </c>
      <c r="M43" s="537">
        <v>0</v>
      </c>
      <c r="N43" s="536">
        <f>L43*(1+M43/100)</f>
        <v>1</v>
      </c>
      <c r="O43" s="537"/>
      <c r="P43" s="458">
        <f>N43*O43</f>
        <v>0</v>
      </c>
      <c r="Q43" s="466"/>
      <c r="R43" s="467">
        <f>N43*Q43</f>
        <v>0</v>
      </c>
      <c r="S43" s="466"/>
      <c r="T43" s="467">
        <f>N43*S43</f>
        <v>0</v>
      </c>
      <c r="U43" s="458">
        <v>21</v>
      </c>
      <c r="V43" s="458">
        <f>P43*(U43/100)</f>
        <v>0</v>
      </c>
      <c r="W43" s="458">
        <f>P43+V43</f>
        <v>0</v>
      </c>
      <c r="X43" s="524"/>
      <c r="Y43" s="523" t="s">
        <v>1835</v>
      </c>
      <c r="Z43" s="523" t="s">
        <v>600</v>
      </c>
    </row>
    <row r="44" spans="6:26" s="272" customFormat="1" ht="12.75" customHeight="1" outlineLevel="2">
      <c r="F44" s="273"/>
      <c r="G44" s="274"/>
      <c r="H44" s="274"/>
      <c r="I44" s="274"/>
      <c r="J44" s="275"/>
      <c r="K44" s="274"/>
      <c r="L44" s="276"/>
      <c r="M44" s="277"/>
      <c r="N44" s="276"/>
      <c r="O44" s="277"/>
      <c r="P44" s="278"/>
      <c r="Q44" s="279"/>
      <c r="R44" s="277"/>
      <c r="S44" s="277"/>
      <c r="T44" s="277"/>
      <c r="U44" s="280" t="s">
        <v>155</v>
      </c>
      <c r="V44" s="277"/>
      <c r="W44" s="277"/>
      <c r="X44" s="277"/>
      <c r="Y44" s="274"/>
      <c r="Z44" s="274"/>
    </row>
    <row r="45" spans="6:26" s="246" customFormat="1" ht="16.5" customHeight="1" outlineLevel="1">
      <c r="F45" s="247"/>
      <c r="G45" s="232"/>
      <c r="H45" s="248"/>
      <c r="I45" s="248"/>
      <c r="J45" s="248" t="s">
        <v>617</v>
      </c>
      <c r="K45" s="232"/>
      <c r="L45" s="249"/>
      <c r="M45" s="250"/>
      <c r="N45" s="249"/>
      <c r="O45" s="250"/>
      <c r="P45" s="217">
        <f>SUBTOTAL(9,P46:P49)</f>
        <v>0</v>
      </c>
      <c r="Q45" s="251"/>
      <c r="R45" s="218">
        <f>SUBTOTAL(9,R46:R49)</f>
        <v>0</v>
      </c>
      <c r="S45" s="250"/>
      <c r="T45" s="218">
        <f>SUBTOTAL(9,T46:T49)</f>
        <v>0</v>
      </c>
      <c r="U45" s="252" t="s">
        <v>155</v>
      </c>
      <c r="V45" s="217">
        <f>SUBTOTAL(9,V46:V49)</f>
        <v>0</v>
      </c>
      <c r="W45" s="217">
        <f>SUBTOTAL(9,W46:W49)</f>
        <v>0</v>
      </c>
      <c r="X45" s="253"/>
      <c r="Y45" s="233"/>
      <c r="Z45" s="233"/>
    </row>
    <row r="46" spans="6:26" s="254" customFormat="1" ht="12" outlineLevel="2">
      <c r="F46" s="521">
        <v>1</v>
      </c>
      <c r="G46" s="522" t="s">
        <v>42</v>
      </c>
      <c r="H46" s="523" t="s">
        <v>618</v>
      </c>
      <c r="I46" s="523"/>
      <c r="J46" s="524" t="s">
        <v>619</v>
      </c>
      <c r="K46" s="522" t="s">
        <v>90</v>
      </c>
      <c r="L46" s="536">
        <v>3</v>
      </c>
      <c r="M46" s="537">
        <v>0</v>
      </c>
      <c r="N46" s="536">
        <f>L46*(1+M46/100)</f>
        <v>3</v>
      </c>
      <c r="O46" s="537"/>
      <c r="P46" s="458">
        <f>N46*O46</f>
        <v>0</v>
      </c>
      <c r="Q46" s="466"/>
      <c r="R46" s="467">
        <f>N46*Q46</f>
        <v>0</v>
      </c>
      <c r="S46" s="466"/>
      <c r="T46" s="467">
        <f>N46*S46</f>
        <v>0</v>
      </c>
      <c r="U46" s="458">
        <v>21</v>
      </c>
      <c r="V46" s="458">
        <f>P46*(U46/100)</f>
        <v>0</v>
      </c>
      <c r="W46" s="458">
        <f>P46+V46</f>
        <v>0</v>
      </c>
      <c r="X46" s="524"/>
      <c r="Y46" s="523" t="s">
        <v>1835</v>
      </c>
      <c r="Z46" s="523" t="s">
        <v>620</v>
      </c>
    </row>
    <row r="47" spans="6:26" s="254" customFormat="1" ht="24" outlineLevel="2">
      <c r="F47" s="521">
        <v>2</v>
      </c>
      <c r="G47" s="522" t="s">
        <v>42</v>
      </c>
      <c r="H47" s="523" t="s">
        <v>623</v>
      </c>
      <c r="I47" s="523"/>
      <c r="J47" s="524" t="s">
        <v>1831</v>
      </c>
      <c r="K47" s="522" t="s">
        <v>55</v>
      </c>
      <c r="L47" s="536">
        <v>16</v>
      </c>
      <c r="M47" s="537">
        <v>0</v>
      </c>
      <c r="N47" s="536">
        <f>L47*(1+M47/100)</f>
        <v>16</v>
      </c>
      <c r="O47" s="537"/>
      <c r="P47" s="458">
        <f>N47*O47</f>
        <v>0</v>
      </c>
      <c r="Q47" s="466"/>
      <c r="R47" s="467">
        <f>N47*Q47</f>
        <v>0</v>
      </c>
      <c r="S47" s="466"/>
      <c r="T47" s="467">
        <f>N47*S47</f>
        <v>0</v>
      </c>
      <c r="U47" s="458">
        <v>21</v>
      </c>
      <c r="V47" s="458">
        <f>P47*(U47/100)</f>
        <v>0</v>
      </c>
      <c r="W47" s="458">
        <f>P47+V47</f>
        <v>0</v>
      </c>
      <c r="X47" s="524"/>
      <c r="Y47" s="523" t="s">
        <v>1835</v>
      </c>
      <c r="Z47" s="523" t="s">
        <v>620</v>
      </c>
    </row>
    <row r="48" spans="6:26" s="254" customFormat="1" ht="12" outlineLevel="2">
      <c r="F48" s="521">
        <v>3</v>
      </c>
      <c r="G48" s="522" t="s">
        <v>42</v>
      </c>
      <c r="H48" s="523" t="s">
        <v>625</v>
      </c>
      <c r="I48" s="523"/>
      <c r="J48" s="524" t="s">
        <v>626</v>
      </c>
      <c r="K48" s="522" t="s">
        <v>55</v>
      </c>
      <c r="L48" s="536">
        <v>4</v>
      </c>
      <c r="M48" s="537">
        <v>0</v>
      </c>
      <c r="N48" s="536">
        <f>L48*(1+M48/100)</f>
        <v>4</v>
      </c>
      <c r="O48" s="537"/>
      <c r="P48" s="458">
        <f>N48*O48</f>
        <v>0</v>
      </c>
      <c r="Q48" s="466"/>
      <c r="R48" s="467">
        <f>N48*Q48</f>
        <v>0</v>
      </c>
      <c r="S48" s="466"/>
      <c r="T48" s="467">
        <f>N48*S48</f>
        <v>0</v>
      </c>
      <c r="U48" s="458">
        <v>21</v>
      </c>
      <c r="V48" s="458">
        <f>P48*(U48/100)</f>
        <v>0</v>
      </c>
      <c r="W48" s="458">
        <f>P48+V48</f>
        <v>0</v>
      </c>
      <c r="X48" s="524"/>
      <c r="Y48" s="523" t="s">
        <v>1835</v>
      </c>
      <c r="Z48" s="523" t="s">
        <v>620</v>
      </c>
    </row>
    <row r="49" spans="6:26" s="272" customFormat="1" ht="12.75" customHeight="1" outlineLevel="2">
      <c r="F49" s="273"/>
      <c r="G49" s="274"/>
      <c r="H49" s="274"/>
      <c r="I49" s="274"/>
      <c r="J49" s="275"/>
      <c r="K49" s="274"/>
      <c r="L49" s="276"/>
      <c r="M49" s="277"/>
      <c r="N49" s="276"/>
      <c r="O49" s="277"/>
      <c r="P49" s="278"/>
      <c r="Q49" s="279"/>
      <c r="R49" s="277"/>
      <c r="S49" s="277"/>
      <c r="T49" s="277"/>
      <c r="U49" s="280" t="s">
        <v>155</v>
      </c>
      <c r="V49" s="277"/>
      <c r="W49" s="277"/>
      <c r="X49" s="277"/>
      <c r="Y49" s="274"/>
      <c r="Z49" s="274"/>
    </row>
    <row r="50" spans="6:26" s="272" customFormat="1" ht="12.75" customHeight="1" outlineLevel="1">
      <c r="F50" s="273"/>
      <c r="G50" s="274"/>
      <c r="H50" s="274"/>
      <c r="I50" s="274"/>
      <c r="J50" s="275"/>
      <c r="K50" s="274"/>
      <c r="L50" s="276"/>
      <c r="M50" s="277"/>
      <c r="N50" s="276"/>
      <c r="O50" s="277"/>
      <c r="P50" s="278"/>
      <c r="Q50" s="279"/>
      <c r="R50" s="277"/>
      <c r="S50" s="277"/>
      <c r="T50" s="277"/>
      <c r="U50" s="280" t="s">
        <v>155</v>
      </c>
      <c r="V50" s="277"/>
      <c r="W50" s="277"/>
      <c r="X50" s="277"/>
      <c r="Y50" s="274"/>
      <c r="Z50" s="274"/>
    </row>
    <row r="51" spans="6:26" s="272" customFormat="1" ht="12.75" customHeight="1">
      <c r="F51" s="273"/>
      <c r="G51" s="274"/>
      <c r="H51" s="274"/>
      <c r="I51" s="274"/>
      <c r="J51" s="275"/>
      <c r="K51" s="274"/>
      <c r="L51" s="276"/>
      <c r="M51" s="277"/>
      <c r="N51" s="276"/>
      <c r="O51" s="277"/>
      <c r="P51" s="278"/>
      <c r="Q51" s="279"/>
      <c r="R51" s="277"/>
      <c r="S51" s="277"/>
      <c r="T51" s="277"/>
      <c r="U51" s="280" t="s">
        <v>155</v>
      </c>
      <c r="V51" s="277"/>
      <c r="W51" s="277"/>
      <c r="X51" s="277"/>
      <c r="Y51" s="274"/>
      <c r="Z51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12" orientation="portrait" useFirstPageNumber="1" r:id="rId1"/>
  <headerFooter>
    <oddFooter>&amp;C&amp;P</oddFooter>
    <firstFooter>&amp;C&amp;P</first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51</v>
      </c>
      <c r="B4" s="593"/>
      <c r="C4" s="609" t="s">
        <v>838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05 Plyn'!C16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30"/>
      <c r="D23" s="529" t="s">
        <v>24</v>
      </c>
      <c r="E23" s="530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6:B26"/>
    <mergeCell ref="F26:G26"/>
    <mergeCell ref="A27:B27"/>
    <mergeCell ref="F27:G27"/>
    <mergeCell ref="A28:C28"/>
    <mergeCell ref="F28:G28"/>
    <mergeCell ref="F22:G22"/>
    <mergeCell ref="A23:B23"/>
    <mergeCell ref="A24:B24"/>
    <mergeCell ref="F24:G24"/>
    <mergeCell ref="A25:B25"/>
    <mergeCell ref="F25:G25"/>
    <mergeCell ref="D16:E16"/>
    <mergeCell ref="D17:E17"/>
    <mergeCell ref="D18:E18"/>
    <mergeCell ref="D19:E19"/>
    <mergeCell ref="A22:C22"/>
    <mergeCell ref="D22:E22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A2:B2"/>
    <mergeCell ref="C2:E2"/>
    <mergeCell ref="A3:B3"/>
    <mergeCell ref="C3:E3"/>
    <mergeCell ref="A4:B4"/>
    <mergeCell ref="C4:E4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28"/>
  <sheetViews>
    <sheetView workbookViewId="0">
      <pane ySplit="7" topLeftCell="A17" activePane="bottomLeft" state="frozen"/>
      <selection activeCell="K29" sqref="K29"/>
      <selection pane="bottomLeft" activeCell="A14" sqref="A14"/>
    </sheetView>
  </sheetViews>
  <sheetFormatPr defaultRowHeight="12.75" outlineLevelRow="1"/>
  <cols>
    <col min="1" max="1" width="80.7109375" style="76" customWidth="1"/>
    <col min="2" max="2" width="15.7109375" style="76" customWidth="1"/>
    <col min="3" max="5" width="15.7109375" style="76" hidden="1" customWidth="1"/>
    <col min="6" max="255" width="9.140625" style="76"/>
    <col min="256" max="256" width="0" style="76" hidden="1" customWidth="1"/>
    <col min="257" max="257" width="80.7109375" style="76" customWidth="1"/>
    <col min="258" max="261" width="15.7109375" style="76" customWidth="1"/>
    <col min="262" max="511" width="9.140625" style="76"/>
    <col min="512" max="512" width="0" style="76" hidden="1" customWidth="1"/>
    <col min="513" max="513" width="80.7109375" style="76" customWidth="1"/>
    <col min="514" max="517" width="15.7109375" style="76" customWidth="1"/>
    <col min="518" max="767" width="9.140625" style="76"/>
    <col min="768" max="768" width="0" style="76" hidden="1" customWidth="1"/>
    <col min="769" max="769" width="80.7109375" style="76" customWidth="1"/>
    <col min="770" max="773" width="15.7109375" style="76" customWidth="1"/>
    <col min="774" max="1023" width="9.140625" style="76"/>
    <col min="1024" max="1024" width="0" style="76" hidden="1" customWidth="1"/>
    <col min="1025" max="1025" width="80.7109375" style="76" customWidth="1"/>
    <col min="1026" max="1029" width="15.7109375" style="76" customWidth="1"/>
    <col min="1030" max="1279" width="9.140625" style="76"/>
    <col min="1280" max="1280" width="0" style="76" hidden="1" customWidth="1"/>
    <col min="1281" max="1281" width="80.7109375" style="76" customWidth="1"/>
    <col min="1282" max="1285" width="15.7109375" style="76" customWidth="1"/>
    <col min="1286" max="1535" width="9.140625" style="76"/>
    <col min="1536" max="1536" width="0" style="76" hidden="1" customWidth="1"/>
    <col min="1537" max="1537" width="80.7109375" style="76" customWidth="1"/>
    <col min="1538" max="1541" width="15.7109375" style="76" customWidth="1"/>
    <col min="1542" max="1791" width="9.140625" style="76"/>
    <col min="1792" max="1792" width="0" style="76" hidden="1" customWidth="1"/>
    <col min="1793" max="1793" width="80.7109375" style="76" customWidth="1"/>
    <col min="1794" max="1797" width="15.7109375" style="76" customWidth="1"/>
    <col min="1798" max="2047" width="9.140625" style="76"/>
    <col min="2048" max="2048" width="0" style="76" hidden="1" customWidth="1"/>
    <col min="2049" max="2049" width="80.7109375" style="76" customWidth="1"/>
    <col min="2050" max="2053" width="15.7109375" style="76" customWidth="1"/>
    <col min="2054" max="2303" width="9.140625" style="76"/>
    <col min="2304" max="2304" width="0" style="76" hidden="1" customWidth="1"/>
    <col min="2305" max="2305" width="80.7109375" style="76" customWidth="1"/>
    <col min="2306" max="2309" width="15.7109375" style="76" customWidth="1"/>
    <col min="2310" max="2559" width="9.140625" style="76"/>
    <col min="2560" max="2560" width="0" style="76" hidden="1" customWidth="1"/>
    <col min="2561" max="2561" width="80.7109375" style="76" customWidth="1"/>
    <col min="2562" max="2565" width="15.7109375" style="76" customWidth="1"/>
    <col min="2566" max="2815" width="9.140625" style="76"/>
    <col min="2816" max="2816" width="0" style="76" hidden="1" customWidth="1"/>
    <col min="2817" max="2817" width="80.7109375" style="76" customWidth="1"/>
    <col min="2818" max="2821" width="15.7109375" style="76" customWidth="1"/>
    <col min="2822" max="3071" width="9.140625" style="76"/>
    <col min="3072" max="3072" width="0" style="76" hidden="1" customWidth="1"/>
    <col min="3073" max="3073" width="80.7109375" style="76" customWidth="1"/>
    <col min="3074" max="3077" width="15.7109375" style="76" customWidth="1"/>
    <col min="3078" max="3327" width="9.140625" style="76"/>
    <col min="3328" max="3328" width="0" style="76" hidden="1" customWidth="1"/>
    <col min="3329" max="3329" width="80.7109375" style="76" customWidth="1"/>
    <col min="3330" max="3333" width="15.7109375" style="76" customWidth="1"/>
    <col min="3334" max="3583" width="9.140625" style="76"/>
    <col min="3584" max="3584" width="0" style="76" hidden="1" customWidth="1"/>
    <col min="3585" max="3585" width="80.7109375" style="76" customWidth="1"/>
    <col min="3586" max="3589" width="15.7109375" style="76" customWidth="1"/>
    <col min="3590" max="3839" width="9.140625" style="76"/>
    <col min="3840" max="3840" width="0" style="76" hidden="1" customWidth="1"/>
    <col min="3841" max="3841" width="80.7109375" style="76" customWidth="1"/>
    <col min="3842" max="3845" width="15.7109375" style="76" customWidth="1"/>
    <col min="3846" max="4095" width="9.140625" style="76"/>
    <col min="4096" max="4096" width="0" style="76" hidden="1" customWidth="1"/>
    <col min="4097" max="4097" width="80.7109375" style="76" customWidth="1"/>
    <col min="4098" max="4101" width="15.7109375" style="76" customWidth="1"/>
    <col min="4102" max="4351" width="9.140625" style="76"/>
    <col min="4352" max="4352" width="0" style="76" hidden="1" customWidth="1"/>
    <col min="4353" max="4353" width="80.7109375" style="76" customWidth="1"/>
    <col min="4354" max="4357" width="15.7109375" style="76" customWidth="1"/>
    <col min="4358" max="4607" width="9.140625" style="76"/>
    <col min="4608" max="4608" width="0" style="76" hidden="1" customWidth="1"/>
    <col min="4609" max="4609" width="80.7109375" style="76" customWidth="1"/>
    <col min="4610" max="4613" width="15.7109375" style="76" customWidth="1"/>
    <col min="4614" max="4863" width="9.140625" style="76"/>
    <col min="4864" max="4864" width="0" style="76" hidden="1" customWidth="1"/>
    <col min="4865" max="4865" width="80.7109375" style="76" customWidth="1"/>
    <col min="4866" max="4869" width="15.7109375" style="76" customWidth="1"/>
    <col min="4870" max="5119" width="9.140625" style="76"/>
    <col min="5120" max="5120" width="0" style="76" hidden="1" customWidth="1"/>
    <col min="5121" max="5121" width="80.7109375" style="76" customWidth="1"/>
    <col min="5122" max="5125" width="15.7109375" style="76" customWidth="1"/>
    <col min="5126" max="5375" width="9.140625" style="76"/>
    <col min="5376" max="5376" width="0" style="76" hidden="1" customWidth="1"/>
    <col min="5377" max="5377" width="80.7109375" style="76" customWidth="1"/>
    <col min="5378" max="5381" width="15.7109375" style="76" customWidth="1"/>
    <col min="5382" max="5631" width="9.140625" style="76"/>
    <col min="5632" max="5632" width="0" style="76" hidden="1" customWidth="1"/>
    <col min="5633" max="5633" width="80.7109375" style="76" customWidth="1"/>
    <col min="5634" max="5637" width="15.7109375" style="76" customWidth="1"/>
    <col min="5638" max="5887" width="9.140625" style="76"/>
    <col min="5888" max="5888" width="0" style="76" hidden="1" customWidth="1"/>
    <col min="5889" max="5889" width="80.7109375" style="76" customWidth="1"/>
    <col min="5890" max="5893" width="15.7109375" style="76" customWidth="1"/>
    <col min="5894" max="6143" width="9.140625" style="76"/>
    <col min="6144" max="6144" width="0" style="76" hidden="1" customWidth="1"/>
    <col min="6145" max="6145" width="80.7109375" style="76" customWidth="1"/>
    <col min="6146" max="6149" width="15.7109375" style="76" customWidth="1"/>
    <col min="6150" max="6399" width="9.140625" style="76"/>
    <col min="6400" max="6400" width="0" style="76" hidden="1" customWidth="1"/>
    <col min="6401" max="6401" width="80.7109375" style="76" customWidth="1"/>
    <col min="6402" max="6405" width="15.7109375" style="76" customWidth="1"/>
    <col min="6406" max="6655" width="9.140625" style="76"/>
    <col min="6656" max="6656" width="0" style="76" hidden="1" customWidth="1"/>
    <col min="6657" max="6657" width="80.7109375" style="76" customWidth="1"/>
    <col min="6658" max="6661" width="15.7109375" style="76" customWidth="1"/>
    <col min="6662" max="6911" width="9.140625" style="76"/>
    <col min="6912" max="6912" width="0" style="76" hidden="1" customWidth="1"/>
    <col min="6913" max="6913" width="80.7109375" style="76" customWidth="1"/>
    <col min="6914" max="6917" width="15.7109375" style="76" customWidth="1"/>
    <col min="6918" max="7167" width="9.140625" style="76"/>
    <col min="7168" max="7168" width="0" style="76" hidden="1" customWidth="1"/>
    <col min="7169" max="7169" width="80.7109375" style="76" customWidth="1"/>
    <col min="7170" max="7173" width="15.7109375" style="76" customWidth="1"/>
    <col min="7174" max="7423" width="9.140625" style="76"/>
    <col min="7424" max="7424" width="0" style="76" hidden="1" customWidth="1"/>
    <col min="7425" max="7425" width="80.7109375" style="76" customWidth="1"/>
    <col min="7426" max="7429" width="15.7109375" style="76" customWidth="1"/>
    <col min="7430" max="7679" width="9.140625" style="76"/>
    <col min="7680" max="7680" width="0" style="76" hidden="1" customWidth="1"/>
    <col min="7681" max="7681" width="80.7109375" style="76" customWidth="1"/>
    <col min="7682" max="7685" width="15.7109375" style="76" customWidth="1"/>
    <col min="7686" max="7935" width="9.140625" style="76"/>
    <col min="7936" max="7936" width="0" style="76" hidden="1" customWidth="1"/>
    <col min="7937" max="7937" width="80.7109375" style="76" customWidth="1"/>
    <col min="7938" max="7941" width="15.7109375" style="76" customWidth="1"/>
    <col min="7942" max="8191" width="9.140625" style="76"/>
    <col min="8192" max="8192" width="0" style="76" hidden="1" customWidth="1"/>
    <col min="8193" max="8193" width="80.7109375" style="76" customWidth="1"/>
    <col min="8194" max="8197" width="15.7109375" style="76" customWidth="1"/>
    <col min="8198" max="8447" width="9.140625" style="76"/>
    <col min="8448" max="8448" width="0" style="76" hidden="1" customWidth="1"/>
    <col min="8449" max="8449" width="80.7109375" style="76" customWidth="1"/>
    <col min="8450" max="8453" width="15.7109375" style="76" customWidth="1"/>
    <col min="8454" max="8703" width="9.140625" style="76"/>
    <col min="8704" max="8704" width="0" style="76" hidden="1" customWidth="1"/>
    <col min="8705" max="8705" width="80.7109375" style="76" customWidth="1"/>
    <col min="8706" max="8709" width="15.7109375" style="76" customWidth="1"/>
    <col min="8710" max="8959" width="9.140625" style="76"/>
    <col min="8960" max="8960" width="0" style="76" hidden="1" customWidth="1"/>
    <col min="8961" max="8961" width="80.7109375" style="76" customWidth="1"/>
    <col min="8962" max="8965" width="15.7109375" style="76" customWidth="1"/>
    <col min="8966" max="9215" width="9.140625" style="76"/>
    <col min="9216" max="9216" width="0" style="76" hidden="1" customWidth="1"/>
    <col min="9217" max="9217" width="80.7109375" style="76" customWidth="1"/>
    <col min="9218" max="9221" width="15.7109375" style="76" customWidth="1"/>
    <col min="9222" max="9471" width="9.140625" style="76"/>
    <col min="9472" max="9472" width="0" style="76" hidden="1" customWidth="1"/>
    <col min="9473" max="9473" width="80.7109375" style="76" customWidth="1"/>
    <col min="9474" max="9477" width="15.7109375" style="76" customWidth="1"/>
    <col min="9478" max="9727" width="9.140625" style="76"/>
    <col min="9728" max="9728" width="0" style="76" hidden="1" customWidth="1"/>
    <col min="9729" max="9729" width="80.7109375" style="76" customWidth="1"/>
    <col min="9730" max="9733" width="15.7109375" style="76" customWidth="1"/>
    <col min="9734" max="9983" width="9.140625" style="76"/>
    <col min="9984" max="9984" width="0" style="76" hidden="1" customWidth="1"/>
    <col min="9985" max="9985" width="80.7109375" style="76" customWidth="1"/>
    <col min="9986" max="9989" width="15.7109375" style="76" customWidth="1"/>
    <col min="9990" max="10239" width="9.140625" style="76"/>
    <col min="10240" max="10240" width="0" style="76" hidden="1" customWidth="1"/>
    <col min="10241" max="10241" width="80.7109375" style="76" customWidth="1"/>
    <col min="10242" max="10245" width="15.7109375" style="76" customWidth="1"/>
    <col min="10246" max="10495" width="9.140625" style="76"/>
    <col min="10496" max="10496" width="0" style="76" hidden="1" customWidth="1"/>
    <col min="10497" max="10497" width="80.7109375" style="76" customWidth="1"/>
    <col min="10498" max="10501" width="15.7109375" style="76" customWidth="1"/>
    <col min="10502" max="10751" width="9.140625" style="76"/>
    <col min="10752" max="10752" width="0" style="76" hidden="1" customWidth="1"/>
    <col min="10753" max="10753" width="80.7109375" style="76" customWidth="1"/>
    <col min="10754" max="10757" width="15.7109375" style="76" customWidth="1"/>
    <col min="10758" max="11007" width="9.140625" style="76"/>
    <col min="11008" max="11008" width="0" style="76" hidden="1" customWidth="1"/>
    <col min="11009" max="11009" width="80.7109375" style="76" customWidth="1"/>
    <col min="11010" max="11013" width="15.7109375" style="76" customWidth="1"/>
    <col min="11014" max="11263" width="9.140625" style="76"/>
    <col min="11264" max="11264" width="0" style="76" hidden="1" customWidth="1"/>
    <col min="11265" max="11265" width="80.7109375" style="76" customWidth="1"/>
    <col min="11266" max="11269" width="15.7109375" style="76" customWidth="1"/>
    <col min="11270" max="11519" width="9.140625" style="76"/>
    <col min="11520" max="11520" width="0" style="76" hidden="1" customWidth="1"/>
    <col min="11521" max="11521" width="80.7109375" style="76" customWidth="1"/>
    <col min="11522" max="11525" width="15.7109375" style="76" customWidth="1"/>
    <col min="11526" max="11775" width="9.140625" style="76"/>
    <col min="11776" max="11776" width="0" style="76" hidden="1" customWidth="1"/>
    <col min="11777" max="11777" width="80.7109375" style="76" customWidth="1"/>
    <col min="11778" max="11781" width="15.7109375" style="76" customWidth="1"/>
    <col min="11782" max="12031" width="9.140625" style="76"/>
    <col min="12032" max="12032" width="0" style="76" hidden="1" customWidth="1"/>
    <col min="12033" max="12033" width="80.7109375" style="76" customWidth="1"/>
    <col min="12034" max="12037" width="15.7109375" style="76" customWidth="1"/>
    <col min="12038" max="12287" width="9.140625" style="76"/>
    <col min="12288" max="12288" width="0" style="76" hidden="1" customWidth="1"/>
    <col min="12289" max="12289" width="80.7109375" style="76" customWidth="1"/>
    <col min="12290" max="12293" width="15.7109375" style="76" customWidth="1"/>
    <col min="12294" max="12543" width="9.140625" style="76"/>
    <col min="12544" max="12544" width="0" style="76" hidden="1" customWidth="1"/>
    <col min="12545" max="12545" width="80.7109375" style="76" customWidth="1"/>
    <col min="12546" max="12549" width="15.7109375" style="76" customWidth="1"/>
    <col min="12550" max="12799" width="9.140625" style="76"/>
    <col min="12800" max="12800" width="0" style="76" hidden="1" customWidth="1"/>
    <col min="12801" max="12801" width="80.7109375" style="76" customWidth="1"/>
    <col min="12802" max="12805" width="15.7109375" style="76" customWidth="1"/>
    <col min="12806" max="13055" width="9.140625" style="76"/>
    <col min="13056" max="13056" width="0" style="76" hidden="1" customWidth="1"/>
    <col min="13057" max="13057" width="80.7109375" style="76" customWidth="1"/>
    <col min="13058" max="13061" width="15.7109375" style="76" customWidth="1"/>
    <col min="13062" max="13311" width="9.140625" style="76"/>
    <col min="13312" max="13312" width="0" style="76" hidden="1" customWidth="1"/>
    <col min="13313" max="13313" width="80.7109375" style="76" customWidth="1"/>
    <col min="13314" max="13317" width="15.7109375" style="76" customWidth="1"/>
    <col min="13318" max="13567" width="9.140625" style="76"/>
    <col min="13568" max="13568" width="0" style="76" hidden="1" customWidth="1"/>
    <col min="13569" max="13569" width="80.7109375" style="76" customWidth="1"/>
    <col min="13570" max="13573" width="15.7109375" style="76" customWidth="1"/>
    <col min="13574" max="13823" width="9.140625" style="76"/>
    <col min="13824" max="13824" width="0" style="76" hidden="1" customWidth="1"/>
    <col min="13825" max="13825" width="80.7109375" style="76" customWidth="1"/>
    <col min="13826" max="13829" width="15.7109375" style="76" customWidth="1"/>
    <col min="13830" max="14079" width="9.140625" style="76"/>
    <col min="14080" max="14080" width="0" style="76" hidden="1" customWidth="1"/>
    <col min="14081" max="14081" width="80.7109375" style="76" customWidth="1"/>
    <col min="14082" max="14085" width="15.7109375" style="76" customWidth="1"/>
    <col min="14086" max="14335" width="9.140625" style="76"/>
    <col min="14336" max="14336" width="0" style="76" hidden="1" customWidth="1"/>
    <col min="14337" max="14337" width="80.7109375" style="76" customWidth="1"/>
    <col min="14338" max="14341" width="15.7109375" style="76" customWidth="1"/>
    <col min="14342" max="14591" width="9.140625" style="76"/>
    <col min="14592" max="14592" width="0" style="76" hidden="1" customWidth="1"/>
    <col min="14593" max="14593" width="80.7109375" style="76" customWidth="1"/>
    <col min="14594" max="14597" width="15.7109375" style="76" customWidth="1"/>
    <col min="14598" max="14847" width="9.140625" style="76"/>
    <col min="14848" max="14848" width="0" style="76" hidden="1" customWidth="1"/>
    <col min="14849" max="14849" width="80.7109375" style="76" customWidth="1"/>
    <col min="14850" max="14853" width="15.7109375" style="76" customWidth="1"/>
    <col min="14854" max="15103" width="9.140625" style="76"/>
    <col min="15104" max="15104" width="0" style="76" hidden="1" customWidth="1"/>
    <col min="15105" max="15105" width="80.7109375" style="76" customWidth="1"/>
    <col min="15106" max="15109" width="15.7109375" style="76" customWidth="1"/>
    <col min="15110" max="15359" width="9.140625" style="76"/>
    <col min="15360" max="15360" width="0" style="76" hidden="1" customWidth="1"/>
    <col min="15361" max="15361" width="80.7109375" style="76" customWidth="1"/>
    <col min="15362" max="15365" width="15.7109375" style="76" customWidth="1"/>
    <col min="15366" max="15615" width="9.140625" style="76"/>
    <col min="15616" max="15616" width="0" style="76" hidden="1" customWidth="1"/>
    <col min="15617" max="15617" width="80.7109375" style="76" customWidth="1"/>
    <col min="15618" max="15621" width="15.7109375" style="76" customWidth="1"/>
    <col min="15622" max="15871" width="9.140625" style="76"/>
    <col min="15872" max="15872" width="0" style="76" hidden="1" customWidth="1"/>
    <col min="15873" max="15873" width="80.7109375" style="76" customWidth="1"/>
    <col min="15874" max="15877" width="15.7109375" style="76" customWidth="1"/>
    <col min="15878" max="16127" width="9.140625" style="76"/>
    <col min="16128" max="16128" width="0" style="76" hidden="1" customWidth="1"/>
    <col min="16129" max="16129" width="80.7109375" style="76" customWidth="1"/>
    <col min="16130" max="16133" width="15.7109375" style="76" customWidth="1"/>
    <col min="16134" max="16384" width="9.140625" style="76"/>
  </cols>
  <sheetData>
    <row r="1" spans="1:7" ht="15.75" customHeight="1">
      <c r="A1" s="71" t="s">
        <v>134</v>
      </c>
      <c r="B1" s="72"/>
      <c r="C1" s="73"/>
      <c r="D1" s="74"/>
      <c r="E1" s="72"/>
      <c r="F1" s="75"/>
    </row>
    <row r="2" spans="1:7" ht="30.75" customHeight="1">
      <c r="A2" s="638" t="s">
        <v>125</v>
      </c>
      <c r="B2" s="638"/>
      <c r="C2" s="73"/>
      <c r="D2" s="74"/>
      <c r="E2" s="72"/>
      <c r="F2" s="75"/>
    </row>
    <row r="3" spans="1:7" ht="15.75" customHeight="1">
      <c r="A3" s="71" t="s">
        <v>631</v>
      </c>
      <c r="B3" s="172"/>
      <c r="C3" s="73"/>
      <c r="D3" s="74"/>
      <c r="E3" s="72"/>
      <c r="F3" s="75"/>
    </row>
    <row r="4" spans="1:7" ht="15.75" customHeight="1">
      <c r="A4" s="192" t="s">
        <v>1756</v>
      </c>
      <c r="B4" s="192"/>
      <c r="C4" s="73"/>
      <c r="D4" s="74"/>
      <c r="E4" s="72"/>
      <c r="F4" s="75"/>
    </row>
    <row r="5" spans="1:7" ht="15.75" customHeight="1">
      <c r="A5" s="71" t="s">
        <v>632</v>
      </c>
      <c r="B5" s="172"/>
      <c r="C5" s="73"/>
      <c r="D5" s="74"/>
      <c r="E5" s="72"/>
      <c r="F5" s="75"/>
    </row>
    <row r="6" spans="1:7" ht="14.25" customHeight="1">
      <c r="A6" s="192" t="s">
        <v>633</v>
      </c>
      <c r="B6" s="192"/>
      <c r="C6" s="73"/>
      <c r="D6" s="74"/>
      <c r="E6" s="72"/>
      <c r="F6" s="75"/>
    </row>
    <row r="7" spans="1:7" ht="13.5" thickBot="1">
      <c r="A7" s="77" t="s">
        <v>135</v>
      </c>
      <c r="B7" s="77" t="s">
        <v>136</v>
      </c>
      <c r="C7" s="77" t="s">
        <v>137</v>
      </c>
      <c r="D7" s="77" t="s">
        <v>27</v>
      </c>
      <c r="E7" s="77" t="s">
        <v>138</v>
      </c>
      <c r="F7" s="78"/>
    </row>
    <row r="8" spans="1:7">
      <c r="A8" s="79"/>
      <c r="B8" s="80"/>
      <c r="C8" s="80"/>
      <c r="D8" s="80"/>
      <c r="E8" s="80"/>
      <c r="F8" s="78"/>
    </row>
    <row r="9" spans="1:7" s="81" customFormat="1" ht="15.75" customHeight="1">
      <c r="A9" s="82" t="s">
        <v>1995</v>
      </c>
      <c r="B9" s="83" t="str">
        <f>IF('Položky SO 02-UT'!$P$9=0,"",'Položky SO 02-UT'!$P$9)</f>
        <v/>
      </c>
      <c r="C9" s="84">
        <f>IF('Položky SO 02-UT'!$R$9=0,"",'Položky SO 02-UT'!$R$9)</f>
        <v>0.32708968235294117</v>
      </c>
      <c r="D9" s="83" t="str">
        <f>IF('Položky SO 02-UT'!$V$9=0,"",'Položky SO 02-UT'!$V$9)</f>
        <v/>
      </c>
      <c r="E9" s="83" t="str">
        <f>IF('Položky SO 02-UT'!$W$9=0,"",'Položky SO 02-UT'!$W$9)</f>
        <v/>
      </c>
      <c r="G9" s="82"/>
    </row>
    <row r="10" spans="1:7" s="85" customFormat="1" ht="15" customHeight="1" outlineLevel="1">
      <c r="A10" s="86" t="str">
        <f>IF('Položky SO 02-UT'!$J$10=0,"",'Položky SO 02-UT'!$J$10)</f>
        <v>009: Ostatní konstrukce a práce</v>
      </c>
      <c r="B10" s="87" t="str">
        <f>IF('Položky SO 02-UT'!$P$10=0,"",'Položky SO 02-UT'!$P$10)</f>
        <v/>
      </c>
      <c r="C10" s="88" t="str">
        <f>IF('Položky SO 02-UT'!$R$10=0,"",'Položky SO 02-UT'!$R$10)</f>
        <v/>
      </c>
      <c r="D10" s="87" t="str">
        <f>IF('Položky SO 02-UT'!$V$10=0,"",'Položky SO 02-UT'!$V$10)</f>
        <v/>
      </c>
      <c r="E10" s="87" t="str">
        <f>IF('Položky SO 02-UT'!$W$10=0,"",'Položky SO 02-UT'!$W$10)</f>
        <v/>
      </c>
    </row>
    <row r="11" spans="1:7" s="85" customFormat="1" ht="15" customHeight="1" outlineLevel="1">
      <c r="A11" s="86" t="str">
        <f>IF('Položky SO 02-UT'!$J$15=0,"",'Položky SO 02-UT'!$J$15)</f>
        <v>099: Přesun hmot HSV</v>
      </c>
      <c r="B11" s="87" t="str">
        <f>IF('Položky SO 02-UT'!$P$15=0,"",'Položky SO 02-UT'!$P$15)</f>
        <v/>
      </c>
      <c r="C11" s="88" t="str">
        <f>IF('Položky SO 02-UT'!$R$15=0,"",'Položky SO 02-UT'!$R$15)</f>
        <v/>
      </c>
      <c r="D11" s="87" t="str">
        <f>IF('Položky SO 02-UT'!$V$15=0,"",'Položky SO 02-UT'!$V$15)</f>
        <v/>
      </c>
      <c r="E11" s="87" t="str">
        <f>IF('Položky SO 02-UT'!$W$15=0,"",'Položky SO 02-UT'!$W$15)</f>
        <v/>
      </c>
    </row>
    <row r="12" spans="1:7" s="85" customFormat="1" ht="15" customHeight="1" outlineLevel="1">
      <c r="A12" s="86" t="str">
        <f>IF('Položky SO 02-UT'!$J$30=0,"",'Položky SO 02-UT'!$J$30)</f>
        <v>713: Izolace tepelné</v>
      </c>
      <c r="B12" s="87" t="str">
        <f>IF('Položky SO 02-UT'!$P$30=0,"",'Položky SO 02-UT'!$P$30)</f>
        <v/>
      </c>
      <c r="C12" s="88">
        <f>IF('Položky SO 02-UT'!$R$30=0,"",'Položky SO 02-UT'!$R$30)</f>
        <v>0.1203438</v>
      </c>
      <c r="D12" s="87" t="str">
        <f>IF('Položky SO 02-UT'!$V$30=0,"",'Položky SO 02-UT'!$V$30)</f>
        <v/>
      </c>
      <c r="E12" s="87" t="str">
        <f>IF('Položky SO 02-UT'!$W$30=0,"",'Položky SO 02-UT'!$W$30)</f>
        <v/>
      </c>
    </row>
    <row r="13" spans="1:7" s="85" customFormat="1" ht="15" customHeight="1" outlineLevel="1">
      <c r="A13" s="86" t="str">
        <f>IF('Položky SO 02-UT'!$J$85=0,"",'Položky SO 02-UT'!$J$85)</f>
        <v>722: Vnitřní vodovod</v>
      </c>
      <c r="B13" s="87" t="str">
        <f>IF('Položky SO 02-UT'!$P$85=0,"",'Položky SO 02-UT'!$P$85)</f>
        <v/>
      </c>
      <c r="C13" s="88" t="str">
        <f>IF('Položky SO 02-UT'!$R$85=0,"",'Položky SO 02-UT'!$R$85)</f>
        <v/>
      </c>
      <c r="D13" s="87" t="str">
        <f>IF('Položky SO 02-UT'!$V$85=0,"",'Položky SO 02-UT'!$V$85)</f>
        <v/>
      </c>
      <c r="E13" s="87" t="str">
        <f>IF('Položky SO 02-UT'!$W$85=0,"",'Položky SO 02-UT'!$W$85)</f>
        <v/>
      </c>
    </row>
    <row r="14" spans="1:7" s="85" customFormat="1" ht="15" customHeight="1" outlineLevel="1">
      <c r="A14" s="86" t="str">
        <f>IF('Položky SO 02-UT'!$J$92=0,"",'Položky SO 02-UT'!$J$92)</f>
        <v>725: Zařizovací předměty</v>
      </c>
      <c r="B14" s="87" t="str">
        <f>IF('Položky SO 02-UT'!$P$92=0,"",'Položky SO 02-UT'!$P$92)</f>
        <v/>
      </c>
      <c r="C14" s="88" t="str">
        <f>IF('Položky SO 02-UT'!$R$92=0,"",'Položky SO 02-UT'!$R$92)</f>
        <v/>
      </c>
      <c r="D14" s="87" t="str">
        <f>IF('Položky SO 02-UT'!$V$92=0,"",'Položky SO 02-UT'!$V$92)</f>
        <v/>
      </c>
      <c r="E14" s="87" t="str">
        <f>IF('Položky SO 02-UT'!$W$92=0,"",'Položky SO 02-UT'!$W$92)</f>
        <v/>
      </c>
    </row>
    <row r="15" spans="1:7" s="85" customFormat="1" ht="15" customHeight="1" outlineLevel="1">
      <c r="A15" s="86" t="str">
        <f>IF('Položky SO 02-UT'!$J$99=0,"",'Položky SO 02-UT'!$J$99)</f>
        <v>732: Ústřední vytápění - strojovny</v>
      </c>
      <c r="B15" s="87" t="str">
        <f>IF('Položky SO 02-UT'!$P$99=0,"",'Položky SO 02-UT'!$P$99)</f>
        <v/>
      </c>
      <c r="C15" s="88">
        <f>IF('Položky SO 02-UT'!$R$99=0,"",'Položky SO 02-UT'!$R$99)</f>
        <v>1.1299999999999999E-2</v>
      </c>
      <c r="D15" s="87" t="str">
        <f>IF('Položky SO 02-UT'!$V$99=0,"",'Položky SO 02-UT'!$V$99)</f>
        <v/>
      </c>
      <c r="E15" s="87" t="str">
        <f>IF('Položky SO 02-UT'!$W$99=0,"",'Položky SO 02-UT'!$W$99)</f>
        <v/>
      </c>
    </row>
    <row r="16" spans="1:7" s="85" customFormat="1" ht="15" customHeight="1" outlineLevel="1">
      <c r="A16" s="86" t="str">
        <f>IF('Položky SO 02-UT'!$J$102=0,"",'Položky SO 02-UT'!$J$102)</f>
        <v>733: Ústřední vytápění - rozvodné potrubí</v>
      </c>
      <c r="B16" s="87" t="str">
        <f>IF('Položky SO 02-UT'!$P$102=0,"",'Položky SO 02-UT'!$P$102)</f>
        <v/>
      </c>
      <c r="C16" s="88">
        <f>IF('Položky SO 02-UT'!$R$102=0,"",'Položky SO 02-UT'!$R$102)</f>
        <v>0.18568588235294117</v>
      </c>
      <c r="D16" s="87" t="str">
        <f>IF('Položky SO 02-UT'!$V$102=0,"",'Položky SO 02-UT'!$V$102)</f>
        <v/>
      </c>
      <c r="E16" s="87" t="str">
        <f>IF('Položky SO 02-UT'!$W$102=0,"",'Položky SO 02-UT'!$W$102)</f>
        <v/>
      </c>
    </row>
    <row r="17" spans="1:5" s="85" customFormat="1" ht="15" customHeight="1" outlineLevel="1">
      <c r="A17" s="86" t="str">
        <f>IF('Položky SO 02-UT'!$J$118=0,"",'Položky SO 02-UT'!$J$118)</f>
        <v>734: Ústřední vytápění - armatury</v>
      </c>
      <c r="B17" s="87" t="str">
        <f>IF('Položky SO 02-UT'!$P$118=0,"",'Položky SO 02-UT'!$P$118)</f>
        <v/>
      </c>
      <c r="C17" s="88">
        <f>IF('Položky SO 02-UT'!$R$118=0,"",'Položky SO 02-UT'!$R$118)</f>
        <v>6.3999999999999994E-3</v>
      </c>
      <c r="D17" s="87" t="str">
        <f>IF('Položky SO 02-UT'!$V$118=0,"",'Položky SO 02-UT'!$V$118)</f>
        <v/>
      </c>
      <c r="E17" s="87" t="str">
        <f>IF('Položky SO 02-UT'!$W$118=0,"",'Položky SO 02-UT'!$W$118)</f>
        <v/>
      </c>
    </row>
    <row r="18" spans="1:5" s="85" customFormat="1" ht="15" customHeight="1" outlineLevel="1">
      <c r="A18" s="86" t="str">
        <f>IF('Položky SO 02-UT'!$J$148=0,"",'Položky SO 02-UT'!$J$148)</f>
        <v>735: Ústřední vytápění - otopná tělesa</v>
      </c>
      <c r="B18" s="87" t="str">
        <f>IF('Položky SO 02-UT'!$P$148=0,"",'Položky SO 02-UT'!$P$148)</f>
        <v/>
      </c>
      <c r="C18" s="88" t="str">
        <f>IF('Položky SO 02-UT'!$R$148=0,"",'Položky SO 02-UT'!$R$148)</f>
        <v/>
      </c>
      <c r="D18" s="87" t="str">
        <f>IF('Položky SO 02-UT'!$V$148=0,"",'Položky SO 02-UT'!$V$148)</f>
        <v/>
      </c>
      <c r="E18" s="87" t="str">
        <f>IF('Položky SO 02-UT'!$W$148=0,"",'Položky SO 02-UT'!$W$148)</f>
        <v/>
      </c>
    </row>
    <row r="19" spans="1:5" s="85" customFormat="1" ht="15" customHeight="1" outlineLevel="1">
      <c r="A19" s="86" t="str">
        <f>IF('Položky SO 02-UT'!$J$151=0,"",'Položky SO 02-UT'!$J$151)</f>
        <v>783: Nátěry</v>
      </c>
      <c r="B19" s="87" t="str">
        <f>IF('Položky SO 02-UT'!$P$151=0,"",'Položky SO 02-UT'!$P$151)</f>
        <v/>
      </c>
      <c r="C19" s="88">
        <f>IF('Položky SO 02-UT'!$R$151=0,"",'Položky SO 02-UT'!$R$151)</f>
        <v>3.3600000000000001E-3</v>
      </c>
      <c r="D19" s="87" t="str">
        <f>IF('Položky SO 02-UT'!$V$151=0,"",'Položky SO 02-UT'!$V$151)</f>
        <v/>
      </c>
      <c r="E19" s="87" t="str">
        <f>IF('Položky SO 02-UT'!$W$151=0,"",'Položky SO 02-UT'!$W$151)</f>
        <v/>
      </c>
    </row>
    <row r="20" spans="1:5" s="85" customFormat="1" ht="15" customHeight="1" outlineLevel="1">
      <c r="A20" s="86" t="str">
        <f>IF('Položky SO 02-UT'!$J$158=0,"",'Položky SO 02-UT'!$J$158)</f>
        <v>V01: Průzkumné, geodetické a projektové práce</v>
      </c>
      <c r="B20" s="87" t="str">
        <f>IF('Položky SO 02-UT'!$P$158=0,"",'Položky SO 02-UT'!$P$158)</f>
        <v/>
      </c>
      <c r="C20" s="88" t="str">
        <f>IF('Položky SO 02-UT'!$R$158=0,"",'Položky SO 02-UT'!$R$158)</f>
        <v/>
      </c>
      <c r="D20" s="87" t="str">
        <f>IF('Položky SO 02-UT'!$V$158=0,"",'Položky SO 02-UT'!$V$158)</f>
        <v/>
      </c>
      <c r="E20" s="87" t="str">
        <f>IF('Položky SO 02-UT'!$W$158=0,"",'Položky SO 02-UT'!$W$158)</f>
        <v/>
      </c>
    </row>
    <row r="21" spans="1:5" s="85" customFormat="1" ht="15" customHeight="1" outlineLevel="1">
      <c r="A21" s="86" t="str">
        <f>IF('Položky SO 02-UT'!$J$161=0,"",'Položky SO 02-UT'!$J$161)</f>
        <v>V03: Zařízení staveniště</v>
      </c>
      <c r="B21" s="87" t="str">
        <f>IF('Položky SO 02-UT'!$P$161=0,"",'Položky SO 02-UT'!$P$161)</f>
        <v/>
      </c>
      <c r="C21" s="88" t="str">
        <f>IF('Položky SO 02-UT'!$R$161=0,"",'Položky SO 02-UT'!$R$161)</f>
        <v/>
      </c>
      <c r="D21" s="87" t="str">
        <f>IF('Položky SO 02-UT'!$V$161=0,"",'Položky SO 02-UT'!$V$161)</f>
        <v/>
      </c>
      <c r="E21" s="87" t="str">
        <f>IF('Položky SO 02-UT'!$W$161=0,"",'Položky SO 02-UT'!$W$161)</f>
        <v/>
      </c>
    </row>
    <row r="22" spans="1:5" s="85" customFormat="1" ht="15" customHeight="1" outlineLevel="1">
      <c r="A22" s="86" t="str">
        <f>IF('Položky SO 02-UT'!$J$164=0,"",'Položky SO 02-UT'!$J$164)</f>
        <v>V04: Inženýrská činnost</v>
      </c>
      <c r="B22" s="87" t="str">
        <f>IF('Položky SO 02-UT'!$P$164=0,"",'Položky SO 02-UT'!$P$164)</f>
        <v/>
      </c>
      <c r="C22" s="88" t="str">
        <f>IF('Položky SO 02-UT'!$R$164=0,"",'Položky SO 02-UT'!$R$164)</f>
        <v/>
      </c>
      <c r="D22" s="87" t="str">
        <f>IF('Položky SO 02-UT'!$V$164=0,"",'Položky SO 02-UT'!$V$164)</f>
        <v/>
      </c>
      <c r="E22" s="87" t="str">
        <f>IF('Položky SO 02-UT'!$W$164=0,"",'Položky SO 02-UT'!$W$164)</f>
        <v/>
      </c>
    </row>
    <row r="23" spans="1:5" s="85" customFormat="1" ht="15" customHeight="1" outlineLevel="1">
      <c r="A23" s="86" t="str">
        <f>IF('Položky SO 02-UT'!$J$168=0,"",'Položky SO 02-UT'!$J$168)</f>
        <v>V09: Ostatní náklady</v>
      </c>
      <c r="B23" s="87" t="str">
        <f>IF('Položky SO 02-UT'!$P$168=0,"",'Položky SO 02-UT'!$P$168)</f>
        <v/>
      </c>
      <c r="C23" s="88" t="str">
        <f>IF('Položky SO 02-UT'!$R$168=0,"",'Položky SO 02-UT'!$R$168)</f>
        <v/>
      </c>
      <c r="D23" s="87" t="str">
        <f>IF('Položky SO 02-UT'!$V$168=0,"",'Položky SO 02-UT'!$V$168)</f>
        <v/>
      </c>
      <c r="E23" s="87" t="str">
        <f>IF('Položky SO 02-UT'!$W$168=0,"",'Položky SO 02-UT'!$W$168)</f>
        <v/>
      </c>
    </row>
    <row r="24" spans="1:5" ht="13.5" outlineLevel="1" thickBot="1">
      <c r="A24" s="89"/>
    </row>
    <row r="25" spans="1:5" s="90" customFormat="1" ht="15">
      <c r="A25" s="91" t="s">
        <v>139</v>
      </c>
      <c r="B25" s="92">
        <f>SUBTOTAL(9,B9:B24)/2</f>
        <v>0</v>
      </c>
      <c r="C25" s="93"/>
      <c r="D25" s="94"/>
      <c r="E25" s="94"/>
    </row>
    <row r="26" spans="1:5" s="90" customFormat="1" ht="15">
      <c r="A26" s="95" t="s">
        <v>718</v>
      </c>
      <c r="B26" s="96">
        <f>B25*0.21</f>
        <v>0</v>
      </c>
    </row>
    <row r="27" spans="1:5" s="97" customFormat="1" ht="13.5" thickBot="1">
      <c r="A27" s="98"/>
      <c r="B27" s="99"/>
    </row>
    <row r="28" spans="1:5" s="90" customFormat="1" ht="15">
      <c r="A28" s="91" t="s">
        <v>140</v>
      </c>
      <c r="B28" s="92">
        <f>SUM(B25:B26)</f>
        <v>0</v>
      </c>
      <c r="C28" s="91" t="str">
        <f>'[3]Kryci list'!C7</f>
        <v>CZK</v>
      </c>
      <c r="D28" s="94"/>
      <c r="E28" s="94"/>
    </row>
  </sheetData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9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25.5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31" t="s">
        <v>1855</v>
      </c>
      <c r="C4" s="531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31" t="s">
        <v>838</v>
      </c>
      <c r="C6" s="531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SO 05 Plyn'!$J$9=0,"",'Položky SO 05 Plyn'!$J$9)</f>
        <v>SO5-P: SO5-Plyn</v>
      </c>
      <c r="C9" s="213" t="str">
        <f>IF('Položky SO 05 Plyn'!$P$9=0,"",'Položky SO 05 Plyn'!$P$9)</f>
        <v/>
      </c>
      <c r="D9" s="214">
        <f>IF('Položky SO 05 Plyn'!$R$9=0,"",'Položky SO 05 Plyn'!$R$9)</f>
        <v>0.62873999999999997</v>
      </c>
      <c r="E9" s="213" t="str">
        <f>IF('Položky SO 05 Plyn'!$V$9=0,"",'Položky SO 05 Plyn'!$V$9)</f>
        <v/>
      </c>
      <c r="F9" s="213" t="str">
        <f>IF('Položky SO 05 Plyn'!$W$9=0,"",'Položky SO 05 Plyn'!$W$9)</f>
        <v/>
      </c>
    </row>
    <row r="10" spans="1:7" s="215" customFormat="1" ht="15" customHeight="1" outlineLevel="1">
      <c r="B10" s="216" t="str">
        <f>IF('Položky SO 05 Plyn'!$J$10=0,"",'Položky SO 05 Plyn'!$J$10)</f>
        <v>723: Vnitřní plynovod</v>
      </c>
      <c r="C10" s="217" t="str">
        <f>IF('Položky SO 05 Plyn'!$P$10=0,"",'Položky SO 05 Plyn'!$P$10)</f>
        <v/>
      </c>
      <c r="D10" s="218">
        <f>IF('Položky SO 05 Plyn'!$R$10=0,"",'Položky SO 05 Plyn'!$R$10)</f>
        <v>0.61182999999999998</v>
      </c>
      <c r="E10" s="217" t="str">
        <f>IF('Položky SO 05 Plyn'!$V$10=0,"",'Položky SO 05 Plyn'!$V$10)</f>
        <v/>
      </c>
      <c r="F10" s="217" t="str">
        <f>IF('Položky SO 05 Plyn'!$W$10=0,"",'Položky SO 05 Plyn'!$W$10)</f>
        <v/>
      </c>
    </row>
    <row r="11" spans="1:7" s="215" customFormat="1" ht="15" customHeight="1" outlineLevel="1">
      <c r="B11" s="216" t="str">
        <f>IF('Položky SO 05 Plyn'!$J$38=0,"",'Položky SO 05 Plyn'!$J$38)</f>
        <v>783: Nátěry</v>
      </c>
      <c r="C11" s="217" t="str">
        <f>IF('Položky SO 05 Plyn'!$P$38=0,"",'Položky SO 05 Plyn'!$P$38)</f>
        <v/>
      </c>
      <c r="D11" s="218">
        <f>IF('Položky SO 05 Plyn'!$R$38=0,"",'Položky SO 05 Plyn'!$R$38)</f>
        <v>1.6910000000000001E-2</v>
      </c>
      <c r="E11" s="217" t="str">
        <f>IF('Položky SO 05 Plyn'!$V$38=0,"",'Položky SO 05 Plyn'!$V$38)</f>
        <v/>
      </c>
      <c r="F11" s="217" t="str">
        <f>IF('Položky SO 05 Plyn'!$W$38=0,"",'Položky SO 05 Plyn'!$W$38)</f>
        <v/>
      </c>
    </row>
    <row r="12" spans="1:7" s="215" customFormat="1" ht="15" customHeight="1" outlineLevel="1">
      <c r="B12" s="216" t="str">
        <f>IF('Položky SO 05 Plyn'!$J$44=0,"",'Položky SO 05 Plyn'!$J$44)</f>
        <v>V01: Průzkumné, geodetické a projektové práce</v>
      </c>
      <c r="C12" s="217" t="str">
        <f>IF('Položky SO 05 Plyn'!$P$44=0,"",'Položky SO 05 Plyn'!$P$44)</f>
        <v/>
      </c>
      <c r="D12" s="218" t="str">
        <f>IF('Položky SO 05 Plyn'!$R$44=0,"",'Položky SO 05 Plyn'!$R$44)</f>
        <v/>
      </c>
      <c r="E12" s="217" t="str">
        <f>IF('Položky SO 05 Plyn'!$V$44=0,"",'Položky SO 05 Plyn'!$V$44)</f>
        <v/>
      </c>
      <c r="F12" s="217" t="str">
        <f>IF('Položky SO 05 Plyn'!$W$44=0,"",'Položky SO 05 Plyn'!$W$44)</f>
        <v/>
      </c>
    </row>
    <row r="13" spans="1:7" s="215" customFormat="1" ht="15" customHeight="1" outlineLevel="1">
      <c r="B13" s="216" t="str">
        <f>IF('Položky SO 05 Plyn'!$J$47=0,"",'Položky SO 05 Plyn'!$J$47)</f>
        <v>V03: Zařízení staveniště</v>
      </c>
      <c r="C13" s="217" t="str">
        <f>IF('Položky SO 05 Plyn'!$P$47=0,"",'Položky SO 05 Plyn'!$P$47)</f>
        <v/>
      </c>
      <c r="D13" s="218" t="str">
        <f>IF('Položky SO 05 Plyn'!$R$47=0,"",'Položky SO 05 Plyn'!$R$47)</f>
        <v/>
      </c>
      <c r="E13" s="217" t="str">
        <f>IF('Položky SO 05 Plyn'!$V$47=0,"",'Položky SO 05 Plyn'!$V$47)</f>
        <v/>
      </c>
      <c r="F13" s="217" t="str">
        <f>IF('Položky SO 05 Plyn'!$W$47=0,"",'Položky SO 05 Plyn'!$W$47)</f>
        <v/>
      </c>
    </row>
    <row r="14" spans="1:7" s="215" customFormat="1" ht="15" customHeight="1" outlineLevel="1">
      <c r="B14" s="216" t="str">
        <f>IF('Položky SO 05 Plyn'!$J$50=0,"",'Položky SO 05 Plyn'!$J$50)</f>
        <v>V09: Ostatní náklady</v>
      </c>
      <c r="C14" s="217" t="str">
        <f>IF('Položky SO 05 Plyn'!$P$50=0,"",'Položky SO 05 Plyn'!$P$50)</f>
        <v/>
      </c>
      <c r="D14" s="218" t="str">
        <f>IF('Položky SO 05 Plyn'!$R$50=0,"",'Položky SO 05 Plyn'!$R$50)</f>
        <v/>
      </c>
      <c r="E14" s="217" t="str">
        <f>IF('Položky SO 05 Plyn'!$V$50=0,"",'Položky SO 05 Plyn'!$V$50)</f>
        <v/>
      </c>
      <c r="F14" s="217" t="str">
        <f>IF('Položky SO 05 Plyn'!$W$50=0,"",'Položky SO 05 Plyn'!$W$50)</f>
        <v/>
      </c>
    </row>
    <row r="15" spans="1:7" ht="13.5" outlineLevel="1" thickBot="1">
      <c r="B15" s="219"/>
    </row>
    <row r="16" spans="1:7" s="220" customFormat="1" ht="15">
      <c r="A16" s="220">
        <f>SUM(A18:A18)</f>
        <v>0</v>
      </c>
      <c r="B16" s="221" t="s">
        <v>139</v>
      </c>
      <c r="C16" s="222">
        <f>SUBTOTAL(9,C9:C15)/2</f>
        <v>0</v>
      </c>
      <c r="D16" s="223"/>
      <c r="E16" s="224"/>
      <c r="F16" s="224"/>
    </row>
    <row r="17" spans="1:6" s="220" customFormat="1" ht="15">
      <c r="B17" s="95" t="s">
        <v>718</v>
      </c>
      <c r="C17" s="96">
        <f>C16*0.21</f>
        <v>0</v>
      </c>
    </row>
    <row r="18" spans="1:6" s="225" customFormat="1" ht="13.5" thickBot="1">
      <c r="A18" s="225">
        <f>IF(ISNUMBER(A8),SUMIF(__SAZBA__,A8,__CENA__),0)</f>
        <v>0</v>
      </c>
      <c r="B18" s="226"/>
      <c r="C18" s="227"/>
    </row>
    <row r="19" spans="1:6" s="220" customFormat="1" ht="15">
      <c r="B19" s="221" t="s">
        <v>140</v>
      </c>
      <c r="C19" s="222">
        <f>SUM(C16:C17)</f>
        <v>0</v>
      </c>
      <c r="D19" s="221" t="str">
        <f>'[18]Kryci list'!C7</f>
        <v>CZK</v>
      </c>
      <c r="E19" s="224"/>
      <c r="F19" s="224"/>
    </row>
  </sheetData>
  <mergeCells count="1">
    <mergeCell ref="B2:C2"/>
  </mergeCells>
  <pageMargins left="0.70866141732283472" right="0.70866141732283472" top="0.78740157480314965" bottom="0.78740157480314965" header="0.31496062992125984" footer="0.31496062992125984"/>
  <pageSetup paperSize="9" scale="92" fitToHeight="12" orientation="portrait" useFirstPageNumber="1" r:id="rId1"/>
  <headerFooter>
    <oddFooter>&amp;C&amp;P</oddFooter>
    <firstFooter>&amp;C&amp;P</first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A57"/>
  <sheetViews>
    <sheetView topLeftCell="F1" zoomScaleNormal="100" zoomScaleSheetLayoutView="100" workbookViewId="0">
      <pane ySplit="7" topLeftCell="A38" activePane="bottomLeft" state="frozen"/>
      <selection activeCell="K29" sqref="K29"/>
      <selection pane="bottomLeft" activeCell="O54" sqref="O54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4.140625" style="285" hidden="1" customWidth="1"/>
    <col min="13" max="13" width="4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hidden="1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1855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838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1845</v>
      </c>
      <c r="K9" s="238"/>
      <c r="L9" s="240"/>
      <c r="M9" s="241"/>
      <c r="N9" s="240"/>
      <c r="O9" s="241"/>
      <c r="P9" s="213">
        <f>SUBTOTAL(9,P10:P56)</f>
        <v>0</v>
      </c>
      <c r="Q9" s="242"/>
      <c r="R9" s="214">
        <f>SUBTOTAL(9,R10:R56)</f>
        <v>0.62873999999999997</v>
      </c>
      <c r="S9" s="241"/>
      <c r="T9" s="214">
        <f>SUBTOTAL(9,T10:T56)</f>
        <v>0</v>
      </c>
      <c r="U9" s="243" t="s">
        <v>155</v>
      </c>
      <c r="V9" s="213">
        <f>SUBTOTAL(9,V10:V56)</f>
        <v>0</v>
      </c>
      <c r="W9" s="213">
        <f>SUBTOTAL(9,W10:W56)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SUBTOTAL(9,P11:P37)</f>
        <v>0</v>
      </c>
      <c r="Q10" s="251"/>
      <c r="R10" s="218">
        <f>SUBTOTAL(9,R11:R37)</f>
        <v>0.61182999999999998</v>
      </c>
      <c r="S10" s="250"/>
      <c r="T10" s="218">
        <f>SUBTOTAL(9,T11:T37)</f>
        <v>0</v>
      </c>
      <c r="U10" s="252" t="s">
        <v>155</v>
      </c>
      <c r="V10" s="217">
        <f>SUBTOTAL(9,V11:V37)</f>
        <v>0</v>
      </c>
      <c r="W10" s="217">
        <f>SUBTOTAL(9,W11:W37)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1777</v>
      </c>
      <c r="I11" s="523"/>
      <c r="J11" s="524" t="s">
        <v>1778</v>
      </c>
      <c r="K11" s="522" t="s">
        <v>49</v>
      </c>
      <c r="L11" s="536">
        <v>18</v>
      </c>
      <c r="M11" s="537">
        <v>0</v>
      </c>
      <c r="N11" s="536">
        <f t="shared" ref="N11:N20" si="0">L11*(1+M11/100)</f>
        <v>18</v>
      </c>
      <c r="O11" s="537"/>
      <c r="P11" s="458">
        <f t="shared" ref="P11:P20" si="1">N11*O11</f>
        <v>0</v>
      </c>
      <c r="Q11" s="466">
        <v>1.4599999999999999E-3</v>
      </c>
      <c r="R11" s="467">
        <f t="shared" ref="R11:R20" si="2">N11*Q11</f>
        <v>2.6279999999999998E-2</v>
      </c>
      <c r="S11" s="466"/>
      <c r="T11" s="467">
        <f t="shared" ref="T11:T20" si="3">N11*S11</f>
        <v>0</v>
      </c>
      <c r="U11" s="458">
        <v>21</v>
      </c>
      <c r="V11" s="458">
        <f t="shared" ref="V11:V20" si="4">P11*(U11/100)</f>
        <v>0</v>
      </c>
      <c r="W11" s="458">
        <f t="shared" ref="W11:W20" si="5">P11+V11</f>
        <v>0</v>
      </c>
      <c r="X11" s="524"/>
      <c r="Y11" s="523" t="s">
        <v>1846</v>
      </c>
      <c r="Z11" s="523" t="s">
        <v>1780</v>
      </c>
    </row>
    <row r="12" spans="1:26" s="254" customFormat="1" ht="24" outlineLevel="2">
      <c r="F12" s="521">
        <v>2</v>
      </c>
      <c r="G12" s="522" t="s">
        <v>162</v>
      </c>
      <c r="H12" s="523" t="s">
        <v>1781</v>
      </c>
      <c r="I12" s="523"/>
      <c r="J12" s="524" t="s">
        <v>1782</v>
      </c>
      <c r="K12" s="522" t="s">
        <v>49</v>
      </c>
      <c r="L12" s="536">
        <v>3</v>
      </c>
      <c r="M12" s="537">
        <v>0</v>
      </c>
      <c r="N12" s="536">
        <f t="shared" si="0"/>
        <v>3</v>
      </c>
      <c r="O12" s="537"/>
      <c r="P12" s="458">
        <f t="shared" si="1"/>
        <v>0</v>
      </c>
      <c r="Q12" s="466">
        <v>1.8400000000000001E-3</v>
      </c>
      <c r="R12" s="467">
        <f t="shared" si="2"/>
        <v>5.5200000000000006E-3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1846</v>
      </c>
      <c r="Z12" s="523" t="s">
        <v>1780</v>
      </c>
    </row>
    <row r="13" spans="1:26" s="254" customFormat="1" ht="24" outlineLevel="2">
      <c r="F13" s="521">
        <v>3</v>
      </c>
      <c r="G13" s="522" t="s">
        <v>162</v>
      </c>
      <c r="H13" s="523" t="s">
        <v>1783</v>
      </c>
      <c r="I13" s="523"/>
      <c r="J13" s="524" t="s">
        <v>1784</v>
      </c>
      <c r="K13" s="522" t="s">
        <v>49</v>
      </c>
      <c r="L13" s="536">
        <v>1</v>
      </c>
      <c r="M13" s="537">
        <v>0</v>
      </c>
      <c r="N13" s="536">
        <f t="shared" si="0"/>
        <v>1</v>
      </c>
      <c r="O13" s="537"/>
      <c r="P13" s="458">
        <f t="shared" si="1"/>
        <v>0</v>
      </c>
      <c r="Q13" s="466">
        <v>3.4499999999999999E-3</v>
      </c>
      <c r="R13" s="467">
        <f t="shared" si="2"/>
        <v>3.4499999999999999E-3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1846</v>
      </c>
      <c r="Z13" s="523" t="s">
        <v>1780</v>
      </c>
    </row>
    <row r="14" spans="1:26" s="254" customFormat="1" ht="24" outlineLevel="2">
      <c r="F14" s="521">
        <v>4</v>
      </c>
      <c r="G14" s="522" t="s">
        <v>162</v>
      </c>
      <c r="H14" s="523" t="s">
        <v>1785</v>
      </c>
      <c r="I14" s="523"/>
      <c r="J14" s="524" t="s">
        <v>1786</v>
      </c>
      <c r="K14" s="522" t="s">
        <v>49</v>
      </c>
      <c r="L14" s="536">
        <v>1</v>
      </c>
      <c r="M14" s="537">
        <v>0</v>
      </c>
      <c r="N14" s="536">
        <f t="shared" si="0"/>
        <v>1</v>
      </c>
      <c r="O14" s="537"/>
      <c r="P14" s="458">
        <f t="shared" si="1"/>
        <v>0</v>
      </c>
      <c r="Q14" s="466">
        <v>3.9199999999999999E-3</v>
      </c>
      <c r="R14" s="467">
        <f t="shared" si="2"/>
        <v>3.9199999999999999E-3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1846</v>
      </c>
      <c r="Z14" s="523" t="s">
        <v>1780</v>
      </c>
    </row>
    <row r="15" spans="1:26" s="254" customFormat="1" ht="24" outlineLevel="2">
      <c r="F15" s="521">
        <v>5</v>
      </c>
      <c r="G15" s="522" t="s">
        <v>162</v>
      </c>
      <c r="H15" s="523" t="s">
        <v>1787</v>
      </c>
      <c r="I15" s="523"/>
      <c r="J15" s="524" t="s">
        <v>1788</v>
      </c>
      <c r="K15" s="522" t="s">
        <v>49</v>
      </c>
      <c r="L15" s="536">
        <v>1</v>
      </c>
      <c r="M15" s="537">
        <v>0</v>
      </c>
      <c r="N15" s="536">
        <f t="shared" si="0"/>
        <v>1</v>
      </c>
      <c r="O15" s="537"/>
      <c r="P15" s="458">
        <f t="shared" si="1"/>
        <v>0</v>
      </c>
      <c r="Q15" s="466">
        <v>4.5700000000000003E-3</v>
      </c>
      <c r="R15" s="467">
        <f t="shared" si="2"/>
        <v>4.5700000000000003E-3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1846</v>
      </c>
      <c r="Z15" s="523" t="s">
        <v>1780</v>
      </c>
    </row>
    <row r="16" spans="1:26" s="254" customFormat="1" ht="24" outlineLevel="2">
      <c r="F16" s="521">
        <v>6</v>
      </c>
      <c r="G16" s="522" t="s">
        <v>162</v>
      </c>
      <c r="H16" s="523" t="s">
        <v>1789</v>
      </c>
      <c r="I16" s="523"/>
      <c r="J16" s="524" t="s">
        <v>1790</v>
      </c>
      <c r="K16" s="522" t="s">
        <v>49</v>
      </c>
      <c r="L16" s="536">
        <v>1</v>
      </c>
      <c r="M16" s="537">
        <v>0</v>
      </c>
      <c r="N16" s="536">
        <f t="shared" si="0"/>
        <v>1</v>
      </c>
      <c r="O16" s="537"/>
      <c r="P16" s="458">
        <f t="shared" si="1"/>
        <v>0</v>
      </c>
      <c r="Q16" s="466">
        <v>6.5700000000000003E-3</v>
      </c>
      <c r="R16" s="467">
        <f t="shared" si="2"/>
        <v>6.5700000000000003E-3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1846</v>
      </c>
      <c r="Z16" s="523" t="s">
        <v>1780</v>
      </c>
    </row>
    <row r="17" spans="6:26" s="254" customFormat="1" ht="24" outlineLevel="2">
      <c r="F17" s="521">
        <v>7</v>
      </c>
      <c r="G17" s="522" t="s">
        <v>162</v>
      </c>
      <c r="H17" s="523" t="s">
        <v>1847</v>
      </c>
      <c r="I17" s="523"/>
      <c r="J17" s="524" t="s">
        <v>1848</v>
      </c>
      <c r="K17" s="522" t="s">
        <v>49</v>
      </c>
      <c r="L17" s="536">
        <v>60</v>
      </c>
      <c r="M17" s="537">
        <v>0</v>
      </c>
      <c r="N17" s="536">
        <f t="shared" si="0"/>
        <v>60</v>
      </c>
      <c r="O17" s="537"/>
      <c r="P17" s="458">
        <f t="shared" si="1"/>
        <v>0</v>
      </c>
      <c r="Q17" s="466">
        <v>8.5599999999999999E-3</v>
      </c>
      <c r="R17" s="467">
        <f t="shared" si="2"/>
        <v>0.51359999999999995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1846</v>
      </c>
      <c r="Z17" s="523" t="s">
        <v>1780</v>
      </c>
    </row>
    <row r="18" spans="6:26" s="254" customFormat="1" ht="12" outlineLevel="2">
      <c r="F18" s="521">
        <v>8</v>
      </c>
      <c r="G18" s="522" t="s">
        <v>162</v>
      </c>
      <c r="H18" s="523" t="s">
        <v>1791</v>
      </c>
      <c r="I18" s="523"/>
      <c r="J18" s="524" t="s">
        <v>1792</v>
      </c>
      <c r="K18" s="522" t="s">
        <v>49</v>
      </c>
      <c r="L18" s="536">
        <v>1</v>
      </c>
      <c r="M18" s="537">
        <v>0</v>
      </c>
      <c r="N18" s="536">
        <f t="shared" si="0"/>
        <v>1</v>
      </c>
      <c r="O18" s="537"/>
      <c r="P18" s="458">
        <f t="shared" si="1"/>
        <v>0</v>
      </c>
      <c r="Q18" s="466">
        <v>2.5600000000000002E-3</v>
      </c>
      <c r="R18" s="467">
        <f t="shared" si="2"/>
        <v>2.5600000000000002E-3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1846</v>
      </c>
      <c r="Z18" s="523" t="s">
        <v>1780</v>
      </c>
    </row>
    <row r="19" spans="6:26" s="254" customFormat="1" ht="12" outlineLevel="2">
      <c r="F19" s="521">
        <v>9</v>
      </c>
      <c r="G19" s="522" t="s">
        <v>162</v>
      </c>
      <c r="H19" s="523" t="s">
        <v>1849</v>
      </c>
      <c r="I19" s="523"/>
      <c r="J19" s="524" t="s">
        <v>1850</v>
      </c>
      <c r="K19" s="522" t="s">
        <v>49</v>
      </c>
      <c r="L19" s="536">
        <v>3</v>
      </c>
      <c r="M19" s="537">
        <v>0</v>
      </c>
      <c r="N19" s="536">
        <f t="shared" si="0"/>
        <v>3</v>
      </c>
      <c r="O19" s="537"/>
      <c r="P19" s="458">
        <f t="shared" si="1"/>
        <v>0</v>
      </c>
      <c r="Q19" s="466">
        <v>0.01</v>
      </c>
      <c r="R19" s="467">
        <f t="shared" si="2"/>
        <v>0.03</v>
      </c>
      <c r="S19" s="466"/>
      <c r="T19" s="467">
        <f t="shared" si="3"/>
        <v>0</v>
      </c>
      <c r="U19" s="458">
        <v>21</v>
      </c>
      <c r="V19" s="458">
        <f t="shared" si="4"/>
        <v>0</v>
      </c>
      <c r="W19" s="458">
        <f t="shared" si="5"/>
        <v>0</v>
      </c>
      <c r="X19" s="524"/>
      <c r="Y19" s="523" t="s">
        <v>1846</v>
      </c>
      <c r="Z19" s="523" t="s">
        <v>1780</v>
      </c>
    </row>
    <row r="20" spans="6:26" s="254" customFormat="1" ht="12" outlineLevel="2">
      <c r="F20" s="521">
        <v>10</v>
      </c>
      <c r="G20" s="522" t="s">
        <v>162</v>
      </c>
      <c r="H20" s="523" t="s">
        <v>1795</v>
      </c>
      <c r="I20" s="523"/>
      <c r="J20" s="524" t="s">
        <v>1796</v>
      </c>
      <c r="K20" s="522" t="s">
        <v>49</v>
      </c>
      <c r="L20" s="536">
        <v>85</v>
      </c>
      <c r="M20" s="537">
        <v>0</v>
      </c>
      <c r="N20" s="536">
        <f t="shared" si="0"/>
        <v>85</v>
      </c>
      <c r="O20" s="537"/>
      <c r="P20" s="458">
        <f t="shared" si="1"/>
        <v>0</v>
      </c>
      <c r="Q20" s="466"/>
      <c r="R20" s="467">
        <f t="shared" si="2"/>
        <v>0</v>
      </c>
      <c r="S20" s="466"/>
      <c r="T20" s="467">
        <f t="shared" si="3"/>
        <v>0</v>
      </c>
      <c r="U20" s="458">
        <v>21</v>
      </c>
      <c r="V20" s="458">
        <f t="shared" si="4"/>
        <v>0</v>
      </c>
      <c r="W20" s="458">
        <f t="shared" si="5"/>
        <v>0</v>
      </c>
      <c r="X20" s="524"/>
      <c r="Y20" s="523" t="s">
        <v>1846</v>
      </c>
      <c r="Z20" s="523" t="s">
        <v>1780</v>
      </c>
    </row>
    <row r="21" spans="6:26" s="262" customFormat="1" ht="11.25" outlineLevel="3">
      <c r="F21" s="263"/>
      <c r="G21" s="264"/>
      <c r="H21" s="264"/>
      <c r="I21" s="264"/>
      <c r="J21" s="265" t="s">
        <v>1851</v>
      </c>
      <c r="K21" s="264"/>
      <c r="L21" s="266">
        <v>85</v>
      </c>
      <c r="M21" s="267"/>
      <c r="N21" s="268"/>
      <c r="O21" s="267"/>
      <c r="P21" s="269"/>
      <c r="Q21" s="270"/>
      <c r="R21" s="267"/>
      <c r="S21" s="267"/>
      <c r="T21" s="267"/>
      <c r="U21" s="271" t="s">
        <v>155</v>
      </c>
      <c r="V21" s="267"/>
      <c r="W21" s="267"/>
      <c r="X21" s="265"/>
      <c r="Y21" s="264"/>
      <c r="Z21" s="264"/>
    </row>
    <row r="22" spans="6:26" s="254" customFormat="1" ht="12" outlineLevel="2">
      <c r="F22" s="521">
        <v>11</v>
      </c>
      <c r="G22" s="522" t="s">
        <v>162</v>
      </c>
      <c r="H22" s="523" t="s">
        <v>1798</v>
      </c>
      <c r="I22" s="523"/>
      <c r="J22" s="524" t="s">
        <v>1799</v>
      </c>
      <c r="K22" s="522" t="s">
        <v>46</v>
      </c>
      <c r="L22" s="536">
        <v>1</v>
      </c>
      <c r="M22" s="537">
        <v>0</v>
      </c>
      <c r="N22" s="536">
        <f t="shared" ref="N22:N36" si="6">L22*(1+M22/100)</f>
        <v>1</v>
      </c>
      <c r="O22" s="537"/>
      <c r="P22" s="458">
        <f t="shared" ref="P22:P36" si="7">N22*O22</f>
        <v>0</v>
      </c>
      <c r="Q22" s="466"/>
      <c r="R22" s="467">
        <f t="shared" ref="R22:R36" si="8">N22*Q22</f>
        <v>0</v>
      </c>
      <c r="S22" s="466"/>
      <c r="T22" s="467">
        <f t="shared" ref="T22:T36" si="9">N22*S22</f>
        <v>0</v>
      </c>
      <c r="U22" s="458">
        <v>21</v>
      </c>
      <c r="V22" s="458">
        <f t="shared" ref="V22:V36" si="10">P22*(U22/100)</f>
        <v>0</v>
      </c>
      <c r="W22" s="458">
        <f t="shared" ref="W22:W36" si="11">P22+V22</f>
        <v>0</v>
      </c>
      <c r="X22" s="524"/>
      <c r="Y22" s="523" t="s">
        <v>1846</v>
      </c>
      <c r="Z22" s="523" t="s">
        <v>1780</v>
      </c>
    </row>
    <row r="23" spans="6:26" s="254" customFormat="1" ht="12" outlineLevel="2">
      <c r="F23" s="521">
        <v>12</v>
      </c>
      <c r="G23" s="522" t="s">
        <v>162</v>
      </c>
      <c r="H23" s="523" t="s">
        <v>1800</v>
      </c>
      <c r="I23" s="523"/>
      <c r="J23" s="524" t="s">
        <v>1801</v>
      </c>
      <c r="K23" s="522" t="s">
        <v>46</v>
      </c>
      <c r="L23" s="536">
        <v>1</v>
      </c>
      <c r="M23" s="537">
        <v>0</v>
      </c>
      <c r="N23" s="536">
        <f t="shared" si="6"/>
        <v>1</v>
      </c>
      <c r="O23" s="537"/>
      <c r="P23" s="458">
        <f t="shared" si="7"/>
        <v>0</v>
      </c>
      <c r="Q23" s="466">
        <v>2.0000000000000001E-4</v>
      </c>
      <c r="R23" s="467">
        <f t="shared" si="8"/>
        <v>2.0000000000000001E-4</v>
      </c>
      <c r="S23" s="466"/>
      <c r="T23" s="467">
        <f t="shared" si="9"/>
        <v>0</v>
      </c>
      <c r="U23" s="458">
        <v>21</v>
      </c>
      <c r="V23" s="458">
        <f t="shared" si="10"/>
        <v>0</v>
      </c>
      <c r="W23" s="458">
        <f t="shared" si="11"/>
        <v>0</v>
      </c>
      <c r="X23" s="524"/>
      <c r="Y23" s="523" t="s">
        <v>1846</v>
      </c>
      <c r="Z23" s="523" t="s">
        <v>1780</v>
      </c>
    </row>
    <row r="24" spans="6:26" s="254" customFormat="1" ht="24" outlineLevel="2">
      <c r="F24" s="521">
        <v>13</v>
      </c>
      <c r="G24" s="522" t="s">
        <v>162</v>
      </c>
      <c r="H24" s="523" t="s">
        <v>1802</v>
      </c>
      <c r="I24" s="523"/>
      <c r="J24" s="524" t="s">
        <v>1803</v>
      </c>
      <c r="K24" s="522" t="s">
        <v>46</v>
      </c>
      <c r="L24" s="536">
        <v>2</v>
      </c>
      <c r="M24" s="537">
        <v>0</v>
      </c>
      <c r="N24" s="536">
        <f t="shared" si="6"/>
        <v>2</v>
      </c>
      <c r="O24" s="537"/>
      <c r="P24" s="458">
        <f t="shared" si="7"/>
        <v>0</v>
      </c>
      <c r="Q24" s="466">
        <v>2.4000000000000001E-4</v>
      </c>
      <c r="R24" s="467">
        <f t="shared" si="8"/>
        <v>4.8000000000000001E-4</v>
      </c>
      <c r="S24" s="466"/>
      <c r="T24" s="467">
        <f t="shared" si="9"/>
        <v>0</v>
      </c>
      <c r="U24" s="458">
        <v>21</v>
      </c>
      <c r="V24" s="458">
        <f t="shared" si="10"/>
        <v>0</v>
      </c>
      <c r="W24" s="458">
        <f t="shared" si="11"/>
        <v>0</v>
      </c>
      <c r="X24" s="524"/>
      <c r="Y24" s="523" t="s">
        <v>1846</v>
      </c>
      <c r="Z24" s="523" t="s">
        <v>1780</v>
      </c>
    </row>
    <row r="25" spans="6:26" s="254" customFormat="1" ht="12" outlineLevel="2">
      <c r="F25" s="521">
        <v>14</v>
      </c>
      <c r="G25" s="522" t="s">
        <v>162</v>
      </c>
      <c r="H25" s="523" t="s">
        <v>1852</v>
      </c>
      <c r="I25" s="523"/>
      <c r="J25" s="524" t="s">
        <v>1853</v>
      </c>
      <c r="K25" s="522" t="s">
        <v>90</v>
      </c>
      <c r="L25" s="536">
        <v>1</v>
      </c>
      <c r="M25" s="537">
        <v>0</v>
      </c>
      <c r="N25" s="536">
        <f>L25*(1+M25/100)</f>
        <v>1</v>
      </c>
      <c r="O25" s="537"/>
      <c r="P25" s="458">
        <f t="shared" si="7"/>
        <v>0</v>
      </c>
      <c r="Q25" s="466">
        <v>8.3400000000000002E-3</v>
      </c>
      <c r="R25" s="467">
        <f t="shared" si="8"/>
        <v>8.3400000000000002E-3</v>
      </c>
      <c r="S25" s="466"/>
      <c r="T25" s="467">
        <f t="shared" si="9"/>
        <v>0</v>
      </c>
      <c r="U25" s="458">
        <v>21</v>
      </c>
      <c r="V25" s="458">
        <f t="shared" si="10"/>
        <v>0</v>
      </c>
      <c r="W25" s="458">
        <f t="shared" si="11"/>
        <v>0</v>
      </c>
      <c r="X25" s="524"/>
      <c r="Y25" s="523" t="s">
        <v>1846</v>
      </c>
      <c r="Z25" s="523" t="s">
        <v>1780</v>
      </c>
    </row>
    <row r="26" spans="6:26" s="254" customFormat="1" ht="36" outlineLevel="2">
      <c r="F26" s="521">
        <v>15</v>
      </c>
      <c r="G26" s="522" t="s">
        <v>176</v>
      </c>
      <c r="H26" s="523" t="s">
        <v>1806</v>
      </c>
      <c r="I26" s="523"/>
      <c r="J26" s="524" t="s">
        <v>1807</v>
      </c>
      <c r="K26" s="522" t="s">
        <v>46</v>
      </c>
      <c r="L26" s="536">
        <v>1</v>
      </c>
      <c r="M26" s="537">
        <v>0</v>
      </c>
      <c r="N26" s="536">
        <f t="shared" si="6"/>
        <v>1</v>
      </c>
      <c r="O26" s="537"/>
      <c r="P26" s="458">
        <f t="shared" si="7"/>
        <v>0</v>
      </c>
      <c r="Q26" s="466"/>
      <c r="R26" s="467">
        <f t="shared" si="8"/>
        <v>0</v>
      </c>
      <c r="S26" s="466"/>
      <c r="T26" s="467">
        <f t="shared" si="9"/>
        <v>0</v>
      </c>
      <c r="U26" s="458">
        <v>21</v>
      </c>
      <c r="V26" s="458">
        <f t="shared" si="10"/>
        <v>0</v>
      </c>
      <c r="W26" s="458">
        <f t="shared" si="11"/>
        <v>0</v>
      </c>
      <c r="X26" s="524"/>
      <c r="Y26" s="523" t="s">
        <v>1846</v>
      </c>
      <c r="Z26" s="523" t="s">
        <v>1780</v>
      </c>
    </row>
    <row r="27" spans="6:26" s="254" customFormat="1" ht="12" outlineLevel="2">
      <c r="F27" s="521">
        <v>16</v>
      </c>
      <c r="G27" s="522" t="s">
        <v>162</v>
      </c>
      <c r="H27" s="523" t="s">
        <v>1808</v>
      </c>
      <c r="I27" s="523"/>
      <c r="J27" s="524" t="s">
        <v>1809</v>
      </c>
      <c r="K27" s="522" t="s">
        <v>46</v>
      </c>
      <c r="L27" s="536">
        <v>1</v>
      </c>
      <c r="M27" s="537">
        <v>0</v>
      </c>
      <c r="N27" s="536">
        <f t="shared" si="6"/>
        <v>1</v>
      </c>
      <c r="O27" s="537"/>
      <c r="P27" s="458">
        <f t="shared" si="7"/>
        <v>0</v>
      </c>
      <c r="Q27" s="466">
        <v>3.2799999999999999E-3</v>
      </c>
      <c r="R27" s="467">
        <f t="shared" si="8"/>
        <v>3.2799999999999999E-3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1846</v>
      </c>
      <c r="Z27" s="523" t="s">
        <v>1780</v>
      </c>
    </row>
    <row r="28" spans="6:26" s="254" customFormat="1" ht="12" outlineLevel="2">
      <c r="F28" s="521">
        <v>17</v>
      </c>
      <c r="G28" s="522" t="s">
        <v>176</v>
      </c>
      <c r="H28" s="523" t="s">
        <v>1812</v>
      </c>
      <c r="I28" s="523"/>
      <c r="J28" s="524" t="s">
        <v>1813</v>
      </c>
      <c r="K28" s="522" t="s">
        <v>46</v>
      </c>
      <c r="L28" s="536">
        <v>1</v>
      </c>
      <c r="M28" s="537">
        <v>0</v>
      </c>
      <c r="N28" s="536">
        <f t="shared" si="6"/>
        <v>1</v>
      </c>
      <c r="O28" s="537"/>
      <c r="P28" s="458">
        <f t="shared" si="7"/>
        <v>0</v>
      </c>
      <c r="Q28" s="466"/>
      <c r="R28" s="467">
        <f t="shared" si="8"/>
        <v>0</v>
      </c>
      <c r="S28" s="466"/>
      <c r="T28" s="467">
        <f t="shared" si="9"/>
        <v>0</v>
      </c>
      <c r="U28" s="458">
        <v>21</v>
      </c>
      <c r="V28" s="458">
        <f t="shared" si="10"/>
        <v>0</v>
      </c>
      <c r="W28" s="458">
        <f t="shared" si="11"/>
        <v>0</v>
      </c>
      <c r="X28" s="524"/>
      <c r="Y28" s="523" t="s">
        <v>1846</v>
      </c>
      <c r="Z28" s="523" t="s">
        <v>1780</v>
      </c>
    </row>
    <row r="29" spans="6:26" s="254" customFormat="1" ht="12" outlineLevel="2">
      <c r="F29" s="521">
        <v>18</v>
      </c>
      <c r="G29" s="522" t="s">
        <v>176</v>
      </c>
      <c r="H29" s="523" t="s">
        <v>1810</v>
      </c>
      <c r="I29" s="523"/>
      <c r="J29" s="524" t="s">
        <v>1811</v>
      </c>
      <c r="K29" s="522" t="s">
        <v>46</v>
      </c>
      <c r="L29" s="536">
        <v>1</v>
      </c>
      <c r="M29" s="537">
        <v>0</v>
      </c>
      <c r="N29" s="536">
        <f t="shared" si="6"/>
        <v>1</v>
      </c>
      <c r="O29" s="537"/>
      <c r="P29" s="458">
        <f t="shared" si="7"/>
        <v>0</v>
      </c>
      <c r="Q29" s="466"/>
      <c r="R29" s="467">
        <f t="shared" si="8"/>
        <v>0</v>
      </c>
      <c r="S29" s="466"/>
      <c r="T29" s="467">
        <f t="shared" si="9"/>
        <v>0</v>
      </c>
      <c r="U29" s="458">
        <v>21</v>
      </c>
      <c r="V29" s="458">
        <f t="shared" si="10"/>
        <v>0</v>
      </c>
      <c r="W29" s="458">
        <f t="shared" si="11"/>
        <v>0</v>
      </c>
      <c r="X29" s="524"/>
      <c r="Y29" s="523" t="s">
        <v>1846</v>
      </c>
      <c r="Z29" s="523" t="s">
        <v>1780</v>
      </c>
    </row>
    <row r="30" spans="6:26" s="254" customFormat="1" ht="24" outlineLevel="2">
      <c r="F30" s="521">
        <v>19</v>
      </c>
      <c r="G30" s="522" t="s">
        <v>176</v>
      </c>
      <c r="H30" s="523" t="s">
        <v>1814</v>
      </c>
      <c r="I30" s="523"/>
      <c r="J30" s="524" t="s">
        <v>1815</v>
      </c>
      <c r="K30" s="522" t="s">
        <v>46</v>
      </c>
      <c r="L30" s="536">
        <v>1</v>
      </c>
      <c r="M30" s="537">
        <v>0</v>
      </c>
      <c r="N30" s="536">
        <f t="shared" si="6"/>
        <v>1</v>
      </c>
      <c r="O30" s="537"/>
      <c r="P30" s="458">
        <f t="shared" si="7"/>
        <v>0</v>
      </c>
      <c r="Q30" s="466"/>
      <c r="R30" s="467">
        <f t="shared" si="8"/>
        <v>0</v>
      </c>
      <c r="S30" s="466"/>
      <c r="T30" s="467">
        <f t="shared" si="9"/>
        <v>0</v>
      </c>
      <c r="U30" s="458">
        <v>21</v>
      </c>
      <c r="V30" s="458">
        <f t="shared" si="10"/>
        <v>0</v>
      </c>
      <c r="W30" s="458">
        <f t="shared" si="11"/>
        <v>0</v>
      </c>
      <c r="X30" s="524"/>
      <c r="Y30" s="523" t="s">
        <v>1846</v>
      </c>
      <c r="Z30" s="523" t="s">
        <v>1780</v>
      </c>
    </row>
    <row r="31" spans="6:26" s="254" customFormat="1" ht="12" outlineLevel="2">
      <c r="F31" s="521">
        <v>20</v>
      </c>
      <c r="G31" s="522" t="s">
        <v>176</v>
      </c>
      <c r="H31" s="523" t="s">
        <v>1816</v>
      </c>
      <c r="I31" s="523"/>
      <c r="J31" s="524" t="s">
        <v>1817</v>
      </c>
      <c r="K31" s="522" t="s">
        <v>46</v>
      </c>
      <c r="L31" s="536">
        <v>1</v>
      </c>
      <c r="M31" s="537">
        <v>0</v>
      </c>
      <c r="N31" s="536">
        <f t="shared" si="6"/>
        <v>1</v>
      </c>
      <c r="O31" s="537"/>
      <c r="P31" s="458">
        <f t="shared" si="7"/>
        <v>0</v>
      </c>
      <c r="Q31" s="466"/>
      <c r="R31" s="467">
        <f t="shared" si="8"/>
        <v>0</v>
      </c>
      <c r="S31" s="466"/>
      <c r="T31" s="467">
        <f t="shared" si="9"/>
        <v>0</v>
      </c>
      <c r="U31" s="458">
        <v>21</v>
      </c>
      <c r="V31" s="458">
        <f t="shared" si="10"/>
        <v>0</v>
      </c>
      <c r="W31" s="458">
        <f t="shared" si="11"/>
        <v>0</v>
      </c>
      <c r="X31" s="524"/>
      <c r="Y31" s="523" t="s">
        <v>1846</v>
      </c>
      <c r="Z31" s="523" t="s">
        <v>1780</v>
      </c>
    </row>
    <row r="32" spans="6:26" s="254" customFormat="1" ht="12" outlineLevel="2">
      <c r="F32" s="521">
        <v>21</v>
      </c>
      <c r="G32" s="522" t="s">
        <v>176</v>
      </c>
      <c r="H32" s="523" t="s">
        <v>1818</v>
      </c>
      <c r="I32" s="523"/>
      <c r="J32" s="524" t="s">
        <v>1819</v>
      </c>
      <c r="K32" s="522" t="s">
        <v>90</v>
      </c>
      <c r="L32" s="536">
        <v>1</v>
      </c>
      <c r="M32" s="537">
        <v>0</v>
      </c>
      <c r="N32" s="536">
        <f t="shared" si="6"/>
        <v>1</v>
      </c>
      <c r="O32" s="537"/>
      <c r="P32" s="458">
        <f t="shared" si="7"/>
        <v>0</v>
      </c>
      <c r="Q32" s="466"/>
      <c r="R32" s="467">
        <f t="shared" si="8"/>
        <v>0</v>
      </c>
      <c r="S32" s="466"/>
      <c r="T32" s="467">
        <f t="shared" si="9"/>
        <v>0</v>
      </c>
      <c r="U32" s="458">
        <v>21</v>
      </c>
      <c r="V32" s="458">
        <f t="shared" si="10"/>
        <v>0</v>
      </c>
      <c r="W32" s="458">
        <f t="shared" si="11"/>
        <v>0</v>
      </c>
      <c r="X32" s="524"/>
      <c r="Y32" s="523" t="s">
        <v>1846</v>
      </c>
      <c r="Z32" s="523" t="s">
        <v>1780</v>
      </c>
    </row>
    <row r="33" spans="6:26" s="254" customFormat="1" ht="12" outlineLevel="2">
      <c r="F33" s="521">
        <v>22</v>
      </c>
      <c r="G33" s="522" t="s">
        <v>162</v>
      </c>
      <c r="H33" s="523" t="s">
        <v>1820</v>
      </c>
      <c r="I33" s="523"/>
      <c r="J33" s="524" t="s">
        <v>1821</v>
      </c>
      <c r="K33" s="522" t="s">
        <v>46</v>
      </c>
      <c r="L33" s="536">
        <v>1</v>
      </c>
      <c r="M33" s="537">
        <v>0</v>
      </c>
      <c r="N33" s="536">
        <f t="shared" si="6"/>
        <v>1</v>
      </c>
      <c r="O33" s="537"/>
      <c r="P33" s="458">
        <f t="shared" si="7"/>
        <v>0</v>
      </c>
      <c r="Q33" s="466">
        <v>8.4999999999999995E-4</v>
      </c>
      <c r="R33" s="467">
        <f t="shared" si="8"/>
        <v>8.4999999999999995E-4</v>
      </c>
      <c r="S33" s="466"/>
      <c r="T33" s="467">
        <f t="shared" si="9"/>
        <v>0</v>
      </c>
      <c r="U33" s="458">
        <v>21</v>
      </c>
      <c r="V33" s="458">
        <f t="shared" si="10"/>
        <v>0</v>
      </c>
      <c r="W33" s="458">
        <f t="shared" si="11"/>
        <v>0</v>
      </c>
      <c r="X33" s="524"/>
      <c r="Y33" s="523" t="s">
        <v>1846</v>
      </c>
      <c r="Z33" s="523" t="s">
        <v>1780</v>
      </c>
    </row>
    <row r="34" spans="6:26" s="254" customFormat="1" ht="24" outlineLevel="2">
      <c r="F34" s="521">
        <v>23</v>
      </c>
      <c r="G34" s="522" t="s">
        <v>162</v>
      </c>
      <c r="H34" s="523" t="s">
        <v>1822</v>
      </c>
      <c r="I34" s="523"/>
      <c r="J34" s="524" t="s">
        <v>1823</v>
      </c>
      <c r="K34" s="522" t="s">
        <v>46</v>
      </c>
      <c r="L34" s="536">
        <v>1</v>
      </c>
      <c r="M34" s="537">
        <v>0</v>
      </c>
      <c r="N34" s="536">
        <f t="shared" si="6"/>
        <v>1</v>
      </c>
      <c r="O34" s="537"/>
      <c r="P34" s="458">
        <f t="shared" si="7"/>
        <v>0</v>
      </c>
      <c r="Q34" s="466">
        <v>2.2100000000000002E-3</v>
      </c>
      <c r="R34" s="467">
        <f t="shared" si="8"/>
        <v>2.2100000000000002E-3</v>
      </c>
      <c r="S34" s="466"/>
      <c r="T34" s="467">
        <f t="shared" si="9"/>
        <v>0</v>
      </c>
      <c r="U34" s="458">
        <v>21</v>
      </c>
      <c r="V34" s="458">
        <f t="shared" si="10"/>
        <v>0</v>
      </c>
      <c r="W34" s="458">
        <f t="shared" si="11"/>
        <v>0</v>
      </c>
      <c r="X34" s="524"/>
      <c r="Y34" s="523" t="s">
        <v>1846</v>
      </c>
      <c r="Z34" s="523" t="s">
        <v>1780</v>
      </c>
    </row>
    <row r="35" spans="6:26" s="254" customFormat="1" ht="36" outlineLevel="2">
      <c r="F35" s="521">
        <v>24</v>
      </c>
      <c r="G35" s="522" t="s">
        <v>176</v>
      </c>
      <c r="H35" s="523" t="s">
        <v>1824</v>
      </c>
      <c r="I35" s="523"/>
      <c r="J35" s="524" t="s">
        <v>1825</v>
      </c>
      <c r="K35" s="522" t="s">
        <v>46</v>
      </c>
      <c r="L35" s="536">
        <v>1</v>
      </c>
      <c r="M35" s="537">
        <v>0</v>
      </c>
      <c r="N35" s="536">
        <f t="shared" si="6"/>
        <v>1</v>
      </c>
      <c r="O35" s="537"/>
      <c r="P35" s="458">
        <f t="shared" si="7"/>
        <v>0</v>
      </c>
      <c r="Q35" s="466"/>
      <c r="R35" s="467">
        <f t="shared" si="8"/>
        <v>0</v>
      </c>
      <c r="S35" s="466"/>
      <c r="T35" s="467">
        <f t="shared" si="9"/>
        <v>0</v>
      </c>
      <c r="U35" s="458">
        <v>21</v>
      </c>
      <c r="V35" s="458">
        <f t="shared" si="10"/>
        <v>0</v>
      </c>
      <c r="W35" s="458">
        <f t="shared" si="11"/>
        <v>0</v>
      </c>
      <c r="X35" s="524"/>
      <c r="Y35" s="523" t="s">
        <v>1846</v>
      </c>
      <c r="Z35" s="523" t="s">
        <v>1780</v>
      </c>
    </row>
    <row r="36" spans="6:26" s="254" customFormat="1" ht="12" outlineLevel="2">
      <c r="F36" s="521">
        <v>25</v>
      </c>
      <c r="G36" s="522" t="s">
        <v>162</v>
      </c>
      <c r="H36" s="523" t="s">
        <v>1826</v>
      </c>
      <c r="I36" s="523"/>
      <c r="J36" s="524" t="s">
        <v>1827</v>
      </c>
      <c r="K36" s="522" t="s">
        <v>65</v>
      </c>
      <c r="L36" s="536">
        <v>1.04</v>
      </c>
      <c r="M36" s="537">
        <v>0</v>
      </c>
      <c r="N36" s="536">
        <f t="shared" si="6"/>
        <v>1.04</v>
      </c>
      <c r="O36" s="537"/>
      <c r="P36" s="458">
        <f t="shared" si="7"/>
        <v>0</v>
      </c>
      <c r="Q36" s="466"/>
      <c r="R36" s="467">
        <f t="shared" si="8"/>
        <v>0</v>
      </c>
      <c r="S36" s="466"/>
      <c r="T36" s="467">
        <f t="shared" si="9"/>
        <v>0</v>
      </c>
      <c r="U36" s="458">
        <v>21</v>
      </c>
      <c r="V36" s="458">
        <f t="shared" si="10"/>
        <v>0</v>
      </c>
      <c r="W36" s="458">
        <f t="shared" si="11"/>
        <v>0</v>
      </c>
      <c r="X36" s="524"/>
      <c r="Y36" s="523" t="s">
        <v>1846</v>
      </c>
      <c r="Z36" s="523" t="s">
        <v>1780</v>
      </c>
    </row>
    <row r="37" spans="6:26" s="272" customFormat="1" ht="12.75" customHeight="1" outlineLevel="2">
      <c r="F37" s="273"/>
      <c r="G37" s="274"/>
      <c r="H37" s="274"/>
      <c r="I37" s="274"/>
      <c r="J37" s="275"/>
      <c r="K37" s="274"/>
      <c r="L37" s="276"/>
      <c r="M37" s="277"/>
      <c r="N37" s="276"/>
      <c r="O37" s="277"/>
      <c r="P37" s="278"/>
      <c r="Q37" s="279"/>
      <c r="R37" s="277"/>
      <c r="S37" s="277"/>
      <c r="T37" s="277"/>
      <c r="U37" s="280" t="s">
        <v>155</v>
      </c>
      <c r="V37" s="277"/>
      <c r="W37" s="277"/>
      <c r="X37" s="277"/>
      <c r="Y37" s="274"/>
      <c r="Z37" s="274"/>
    </row>
    <row r="38" spans="6:26" s="246" customFormat="1" ht="16.5" customHeight="1" outlineLevel="1">
      <c r="F38" s="247"/>
      <c r="G38" s="232"/>
      <c r="H38" s="248"/>
      <c r="I38" s="248"/>
      <c r="J38" s="248" t="s">
        <v>575</v>
      </c>
      <c r="K38" s="232"/>
      <c r="L38" s="249"/>
      <c r="M38" s="250"/>
      <c r="N38" s="249"/>
      <c r="O38" s="250"/>
      <c r="P38" s="217">
        <f>SUBTOTAL(9,P39:P43)</f>
        <v>0</v>
      </c>
      <c r="Q38" s="251"/>
      <c r="R38" s="218">
        <f>SUBTOTAL(9,R39:R43)</f>
        <v>1.6910000000000001E-2</v>
      </c>
      <c r="S38" s="250"/>
      <c r="T38" s="218">
        <f>SUBTOTAL(9,T39:T43)</f>
        <v>0</v>
      </c>
      <c r="U38" s="252" t="s">
        <v>155</v>
      </c>
      <c r="V38" s="217">
        <f>SUBTOTAL(9,V39:V43)</f>
        <v>0</v>
      </c>
      <c r="W38" s="217">
        <f>SUBTOTAL(9,W39:W43)</f>
        <v>0</v>
      </c>
      <c r="X38" s="253"/>
      <c r="Y38" s="233"/>
      <c r="Z38" s="233"/>
    </row>
    <row r="39" spans="6:26" s="254" customFormat="1" ht="24" outlineLevel="2">
      <c r="F39" s="521">
        <v>1</v>
      </c>
      <c r="G39" s="522" t="s">
        <v>162</v>
      </c>
      <c r="H39" s="523" t="s">
        <v>580</v>
      </c>
      <c r="I39" s="523"/>
      <c r="J39" s="524" t="s">
        <v>581</v>
      </c>
      <c r="K39" s="522" t="s">
        <v>49</v>
      </c>
      <c r="L39" s="536">
        <v>24</v>
      </c>
      <c r="M39" s="537">
        <v>0</v>
      </c>
      <c r="N39" s="536">
        <f>L39*(1+M39/100)</f>
        <v>24</v>
      </c>
      <c r="O39" s="537"/>
      <c r="P39" s="458">
        <f>N39*O39</f>
        <v>0</v>
      </c>
      <c r="Q39" s="466">
        <v>1.2E-4</v>
      </c>
      <c r="R39" s="467">
        <f>N39*Q39</f>
        <v>2.8800000000000002E-3</v>
      </c>
      <c r="S39" s="466"/>
      <c r="T39" s="467">
        <f>N39*S39</f>
        <v>0</v>
      </c>
      <c r="U39" s="458">
        <v>21</v>
      </c>
      <c r="V39" s="458">
        <f>P39*(U39/100)</f>
        <v>0</v>
      </c>
      <c r="W39" s="458">
        <f>P39+V39</f>
        <v>0</v>
      </c>
      <c r="X39" s="524"/>
      <c r="Y39" s="523" t="s">
        <v>1846</v>
      </c>
      <c r="Z39" s="523" t="s">
        <v>40</v>
      </c>
    </row>
    <row r="40" spans="6:26" s="262" customFormat="1" ht="11.25" outlineLevel="3">
      <c r="F40" s="263"/>
      <c r="G40" s="264"/>
      <c r="H40" s="264"/>
      <c r="I40" s="264"/>
      <c r="J40" s="265" t="s">
        <v>1828</v>
      </c>
      <c r="K40" s="264"/>
      <c r="L40" s="266">
        <v>24</v>
      </c>
      <c r="M40" s="267"/>
      <c r="N40" s="268"/>
      <c r="O40" s="267"/>
      <c r="P40" s="269"/>
      <c r="Q40" s="270"/>
      <c r="R40" s="267"/>
      <c r="S40" s="267"/>
      <c r="T40" s="267"/>
      <c r="U40" s="271" t="s">
        <v>155</v>
      </c>
      <c r="V40" s="267"/>
      <c r="W40" s="267"/>
      <c r="X40" s="265"/>
      <c r="Y40" s="264"/>
      <c r="Z40" s="264"/>
    </row>
    <row r="41" spans="6:26" s="254" customFormat="1" ht="24" outlineLevel="2">
      <c r="F41" s="521">
        <v>2</v>
      </c>
      <c r="G41" s="522" t="s">
        <v>162</v>
      </c>
      <c r="H41" s="523" t="s">
        <v>1829</v>
      </c>
      <c r="I41" s="523"/>
      <c r="J41" s="524" t="s">
        <v>1830</v>
      </c>
      <c r="K41" s="522" t="s">
        <v>49</v>
      </c>
      <c r="L41" s="536">
        <v>61</v>
      </c>
      <c r="M41" s="537">
        <v>0</v>
      </c>
      <c r="N41" s="536">
        <f>L41*(1+M41/100)</f>
        <v>61</v>
      </c>
      <c r="O41" s="537"/>
      <c r="P41" s="458">
        <f>N41*O41</f>
        <v>0</v>
      </c>
      <c r="Q41" s="466">
        <v>2.3000000000000001E-4</v>
      </c>
      <c r="R41" s="467">
        <f>N41*Q41</f>
        <v>1.4030000000000001E-2</v>
      </c>
      <c r="S41" s="466"/>
      <c r="T41" s="467">
        <f>N41*S41</f>
        <v>0</v>
      </c>
      <c r="U41" s="458">
        <v>21</v>
      </c>
      <c r="V41" s="458">
        <f>P41*(U41/100)</f>
        <v>0</v>
      </c>
      <c r="W41" s="458">
        <f>P41+V41</f>
        <v>0</v>
      </c>
      <c r="X41" s="524"/>
      <c r="Y41" s="523" t="s">
        <v>1846</v>
      </c>
      <c r="Z41" s="523" t="s">
        <v>40</v>
      </c>
    </row>
    <row r="42" spans="6:26" s="262" customFormat="1" ht="11.25" outlineLevel="3">
      <c r="F42" s="263"/>
      <c r="G42" s="264"/>
      <c r="H42" s="264"/>
      <c r="I42" s="264"/>
      <c r="J42" s="265" t="s">
        <v>1854</v>
      </c>
      <c r="K42" s="264"/>
      <c r="L42" s="266">
        <v>61</v>
      </c>
      <c r="M42" s="267"/>
      <c r="N42" s="268"/>
      <c r="O42" s="267"/>
      <c r="P42" s="269"/>
      <c r="Q42" s="270"/>
      <c r="R42" s="267"/>
      <c r="S42" s="267"/>
      <c r="T42" s="267"/>
      <c r="U42" s="271" t="s">
        <v>155</v>
      </c>
      <c r="V42" s="267"/>
      <c r="W42" s="267"/>
      <c r="X42" s="265"/>
      <c r="Y42" s="264"/>
      <c r="Z42" s="264"/>
    </row>
    <row r="43" spans="6:26" s="272" customFormat="1" ht="12.75" customHeight="1" outlineLevel="2">
      <c r="F43" s="273"/>
      <c r="G43" s="274"/>
      <c r="H43" s="274"/>
      <c r="I43" s="274"/>
      <c r="J43" s="275"/>
      <c r="K43" s="274"/>
      <c r="L43" s="276"/>
      <c r="M43" s="277"/>
      <c r="N43" s="276"/>
      <c r="O43" s="277"/>
      <c r="P43" s="278"/>
      <c r="Q43" s="279"/>
      <c r="R43" s="277"/>
      <c r="S43" s="277"/>
      <c r="T43" s="277"/>
      <c r="U43" s="280" t="s">
        <v>155</v>
      </c>
      <c r="V43" s="277"/>
      <c r="W43" s="277"/>
      <c r="X43" s="277"/>
      <c r="Y43" s="274"/>
      <c r="Z43" s="274"/>
    </row>
    <row r="44" spans="6:26" s="246" customFormat="1" ht="16.5" customHeight="1" outlineLevel="1">
      <c r="F44" s="247"/>
      <c r="G44" s="232"/>
      <c r="H44" s="248"/>
      <c r="I44" s="248"/>
      <c r="J44" s="248" t="s">
        <v>592</v>
      </c>
      <c r="K44" s="232"/>
      <c r="L44" s="249"/>
      <c r="M44" s="250"/>
      <c r="N44" s="249"/>
      <c r="O44" s="250"/>
      <c r="P44" s="217">
        <f>SUBTOTAL(9,P45:P46)</f>
        <v>0</v>
      </c>
      <c r="Q44" s="251"/>
      <c r="R44" s="218">
        <f>SUBTOTAL(9,R45:R46)</f>
        <v>0</v>
      </c>
      <c r="S44" s="250"/>
      <c r="T44" s="218">
        <f>SUBTOTAL(9,T45:T46)</f>
        <v>0</v>
      </c>
      <c r="U44" s="252" t="s">
        <v>155</v>
      </c>
      <c r="V44" s="217">
        <f>SUBTOTAL(9,V45:V46)</f>
        <v>0</v>
      </c>
      <c r="W44" s="217">
        <f>SUBTOTAL(9,W45:W46)</f>
        <v>0</v>
      </c>
      <c r="X44" s="253"/>
      <c r="Y44" s="233"/>
      <c r="Z44" s="233"/>
    </row>
    <row r="45" spans="6:26" s="254" customFormat="1" ht="12" outlineLevel="2">
      <c r="F45" s="521">
        <v>1</v>
      </c>
      <c r="G45" s="522" t="s">
        <v>42</v>
      </c>
      <c r="H45" s="523" t="s">
        <v>593</v>
      </c>
      <c r="I45" s="523"/>
      <c r="J45" s="524" t="s">
        <v>594</v>
      </c>
      <c r="K45" s="522" t="s">
        <v>90</v>
      </c>
      <c r="L45" s="536">
        <v>1</v>
      </c>
      <c r="M45" s="537">
        <v>0</v>
      </c>
      <c r="N45" s="536">
        <f>L45*(1+M45/100)</f>
        <v>1</v>
      </c>
      <c r="O45" s="537"/>
      <c r="P45" s="458">
        <f>N45*O45</f>
        <v>0</v>
      </c>
      <c r="Q45" s="466"/>
      <c r="R45" s="467">
        <f>N45*Q45</f>
        <v>0</v>
      </c>
      <c r="S45" s="466"/>
      <c r="T45" s="467">
        <f>N45*S45</f>
        <v>0</v>
      </c>
      <c r="U45" s="458">
        <v>21</v>
      </c>
      <c r="V45" s="458">
        <f>P45*(U45/100)</f>
        <v>0</v>
      </c>
      <c r="W45" s="458">
        <f>P45+V45</f>
        <v>0</v>
      </c>
      <c r="X45" s="524"/>
      <c r="Y45" s="523" t="s">
        <v>1846</v>
      </c>
      <c r="Z45" s="523" t="s">
        <v>595</v>
      </c>
    </row>
    <row r="46" spans="6:26" s="272" customFormat="1" ht="12.75" customHeight="1" outlineLevel="2">
      <c r="F46" s="273"/>
      <c r="G46" s="274"/>
      <c r="H46" s="274"/>
      <c r="I46" s="274"/>
      <c r="J46" s="275"/>
      <c r="K46" s="274"/>
      <c r="L46" s="276"/>
      <c r="M46" s="277"/>
      <c r="N46" s="276"/>
      <c r="O46" s="277"/>
      <c r="P46" s="278"/>
      <c r="Q46" s="279"/>
      <c r="R46" s="277"/>
      <c r="S46" s="277"/>
      <c r="T46" s="277"/>
      <c r="U46" s="280" t="s">
        <v>155</v>
      </c>
      <c r="V46" s="277"/>
      <c r="W46" s="277"/>
      <c r="X46" s="277"/>
      <c r="Y46" s="274"/>
      <c r="Z46" s="274"/>
    </row>
    <row r="47" spans="6:26" s="246" customFormat="1" ht="16.5" customHeight="1" outlineLevel="1">
      <c r="F47" s="247"/>
      <c r="G47" s="232"/>
      <c r="H47" s="248"/>
      <c r="I47" s="248"/>
      <c r="J47" s="248" t="s">
        <v>596</v>
      </c>
      <c r="K47" s="232"/>
      <c r="L47" s="249"/>
      <c r="M47" s="250"/>
      <c r="N47" s="249"/>
      <c r="O47" s="250"/>
      <c r="P47" s="217">
        <f>SUBTOTAL(9,P48:P49)</f>
        <v>0</v>
      </c>
      <c r="Q47" s="251"/>
      <c r="R47" s="218">
        <f>SUBTOTAL(9,R48:R49)</f>
        <v>0</v>
      </c>
      <c r="S47" s="250"/>
      <c r="T47" s="218">
        <f>SUBTOTAL(9,T48:T49)</f>
        <v>0</v>
      </c>
      <c r="U47" s="252" t="s">
        <v>155</v>
      </c>
      <c r="V47" s="217">
        <f>SUBTOTAL(9,V48:V49)</f>
        <v>0</v>
      </c>
      <c r="W47" s="217">
        <f>SUBTOTAL(9,W48:W49)</f>
        <v>0</v>
      </c>
      <c r="X47" s="253"/>
      <c r="Y47" s="233"/>
      <c r="Z47" s="233"/>
    </row>
    <row r="48" spans="6:26" s="254" customFormat="1" ht="12" outlineLevel="2">
      <c r="F48" s="521">
        <v>1</v>
      </c>
      <c r="G48" s="522" t="s">
        <v>42</v>
      </c>
      <c r="H48" s="523" t="s">
        <v>597</v>
      </c>
      <c r="I48" s="523"/>
      <c r="J48" s="524" t="s">
        <v>598</v>
      </c>
      <c r="K48" s="522" t="s">
        <v>599</v>
      </c>
      <c r="L48" s="536">
        <v>3</v>
      </c>
      <c r="M48" s="537">
        <v>0</v>
      </c>
      <c r="N48" s="536">
        <f>L48*(1+M48/100)</f>
        <v>3</v>
      </c>
      <c r="O48" s="537"/>
      <c r="P48" s="458">
        <f>N48*O48</f>
        <v>0</v>
      </c>
      <c r="Q48" s="466"/>
      <c r="R48" s="467">
        <f>N48*Q48</f>
        <v>0</v>
      </c>
      <c r="S48" s="466"/>
      <c r="T48" s="467">
        <f>N48*S48</f>
        <v>0</v>
      </c>
      <c r="U48" s="458">
        <v>21</v>
      </c>
      <c r="V48" s="458">
        <f>P48*(U48/100)</f>
        <v>0</v>
      </c>
      <c r="W48" s="458">
        <f>P48+V48</f>
        <v>0</v>
      </c>
      <c r="X48" s="524"/>
      <c r="Y48" s="523" t="s">
        <v>1846</v>
      </c>
      <c r="Z48" s="523" t="s">
        <v>600</v>
      </c>
    </row>
    <row r="49" spans="6:26" s="272" customFormat="1" ht="12.75" customHeight="1" outlineLevel="2">
      <c r="F49" s="273"/>
      <c r="G49" s="274"/>
      <c r="H49" s="274"/>
      <c r="I49" s="274"/>
      <c r="J49" s="275"/>
      <c r="K49" s="274"/>
      <c r="L49" s="276"/>
      <c r="M49" s="277"/>
      <c r="N49" s="276"/>
      <c r="O49" s="277"/>
      <c r="P49" s="278"/>
      <c r="Q49" s="279"/>
      <c r="R49" s="277"/>
      <c r="S49" s="277"/>
      <c r="T49" s="277"/>
      <c r="U49" s="280" t="s">
        <v>155</v>
      </c>
      <c r="V49" s="277"/>
      <c r="W49" s="277"/>
      <c r="X49" s="277"/>
      <c r="Y49" s="274"/>
      <c r="Z49" s="274"/>
    </row>
    <row r="50" spans="6:26" s="246" customFormat="1" ht="16.5" customHeight="1" outlineLevel="1">
      <c r="F50" s="247"/>
      <c r="G50" s="232"/>
      <c r="H50" s="248"/>
      <c r="I50" s="248"/>
      <c r="J50" s="248" t="s">
        <v>617</v>
      </c>
      <c r="K50" s="232"/>
      <c r="L50" s="249"/>
      <c r="M50" s="250"/>
      <c r="N50" s="249"/>
      <c r="O50" s="250"/>
      <c r="P50" s="217">
        <f>SUBTOTAL(9,P51:P55)</f>
        <v>0</v>
      </c>
      <c r="Q50" s="251"/>
      <c r="R50" s="218">
        <f>SUBTOTAL(9,R51:R55)</f>
        <v>0</v>
      </c>
      <c r="S50" s="250"/>
      <c r="T50" s="218">
        <f>SUBTOTAL(9,T51:T55)</f>
        <v>0</v>
      </c>
      <c r="U50" s="252" t="s">
        <v>155</v>
      </c>
      <c r="V50" s="217">
        <f>SUBTOTAL(9,V51:V55)</f>
        <v>0</v>
      </c>
      <c r="W50" s="217">
        <f>SUBTOTAL(9,W51:W55)</f>
        <v>0</v>
      </c>
      <c r="X50" s="253"/>
      <c r="Y50" s="233"/>
      <c r="Z50" s="233"/>
    </row>
    <row r="51" spans="6:26" s="254" customFormat="1" ht="12" outlineLevel="2">
      <c r="F51" s="521">
        <v>1</v>
      </c>
      <c r="G51" s="522" t="s">
        <v>42</v>
      </c>
      <c r="H51" s="523" t="s">
        <v>618</v>
      </c>
      <c r="I51" s="523"/>
      <c r="J51" s="524" t="s">
        <v>619</v>
      </c>
      <c r="K51" s="522" t="s">
        <v>90</v>
      </c>
      <c r="L51" s="536">
        <v>1</v>
      </c>
      <c r="M51" s="537">
        <v>0</v>
      </c>
      <c r="N51" s="536">
        <f>L51*(1+M51/100)</f>
        <v>1</v>
      </c>
      <c r="O51" s="537"/>
      <c r="P51" s="458">
        <f>N51*O51</f>
        <v>0</v>
      </c>
      <c r="Q51" s="466"/>
      <c r="R51" s="467">
        <f>N51*Q51</f>
        <v>0</v>
      </c>
      <c r="S51" s="466"/>
      <c r="T51" s="467">
        <f>N51*S51</f>
        <v>0</v>
      </c>
      <c r="U51" s="458">
        <v>21</v>
      </c>
      <c r="V51" s="458">
        <f>P51*(U51/100)</f>
        <v>0</v>
      </c>
      <c r="W51" s="458">
        <f>P51+V51</f>
        <v>0</v>
      </c>
      <c r="X51" s="524"/>
      <c r="Y51" s="523" t="s">
        <v>1846</v>
      </c>
      <c r="Z51" s="523" t="s">
        <v>620</v>
      </c>
    </row>
    <row r="52" spans="6:26" s="254" customFormat="1" ht="12" outlineLevel="2">
      <c r="F52" s="521">
        <v>2</v>
      </c>
      <c r="G52" s="522" t="s">
        <v>42</v>
      </c>
      <c r="H52" s="523" t="s">
        <v>621</v>
      </c>
      <c r="I52" s="523"/>
      <c r="J52" s="524" t="s">
        <v>622</v>
      </c>
      <c r="K52" s="522" t="s">
        <v>90</v>
      </c>
      <c r="L52" s="536">
        <v>3</v>
      </c>
      <c r="M52" s="537">
        <v>0</v>
      </c>
      <c r="N52" s="536">
        <f>L52*(1+M52/100)</f>
        <v>3</v>
      </c>
      <c r="O52" s="537"/>
      <c r="P52" s="458">
        <f>N52*O52</f>
        <v>0</v>
      </c>
      <c r="Q52" s="466"/>
      <c r="R52" s="467">
        <f>N52*Q52</f>
        <v>0</v>
      </c>
      <c r="S52" s="466"/>
      <c r="T52" s="467">
        <f>N52*S52</f>
        <v>0</v>
      </c>
      <c r="U52" s="458">
        <v>21</v>
      </c>
      <c r="V52" s="458">
        <f>P52*(U52/100)</f>
        <v>0</v>
      </c>
      <c r="W52" s="458">
        <f>P52+V52</f>
        <v>0</v>
      </c>
      <c r="X52" s="524"/>
      <c r="Y52" s="523" t="s">
        <v>1846</v>
      </c>
      <c r="Z52" s="523" t="s">
        <v>620</v>
      </c>
    </row>
    <row r="53" spans="6:26" s="254" customFormat="1" ht="24" outlineLevel="2">
      <c r="F53" s="521">
        <v>3</v>
      </c>
      <c r="G53" s="522" t="s">
        <v>42</v>
      </c>
      <c r="H53" s="523" t="s">
        <v>623</v>
      </c>
      <c r="I53" s="523"/>
      <c r="J53" s="524" t="s">
        <v>1831</v>
      </c>
      <c r="K53" s="522" t="s">
        <v>55</v>
      </c>
      <c r="L53" s="536">
        <v>32</v>
      </c>
      <c r="M53" s="537">
        <v>0</v>
      </c>
      <c r="N53" s="536">
        <f>L53*(1+M53/100)</f>
        <v>32</v>
      </c>
      <c r="O53" s="537"/>
      <c r="P53" s="458">
        <f>N53*O53</f>
        <v>0</v>
      </c>
      <c r="Q53" s="466"/>
      <c r="R53" s="467">
        <f>N53*Q53</f>
        <v>0</v>
      </c>
      <c r="S53" s="466"/>
      <c r="T53" s="467">
        <f>N53*S53</f>
        <v>0</v>
      </c>
      <c r="U53" s="458">
        <v>21</v>
      </c>
      <c r="V53" s="458">
        <f>P53*(U53/100)</f>
        <v>0</v>
      </c>
      <c r="W53" s="458">
        <f>P53+V53</f>
        <v>0</v>
      </c>
      <c r="X53" s="524"/>
      <c r="Y53" s="523" t="s">
        <v>1846</v>
      </c>
      <c r="Z53" s="523" t="s">
        <v>620</v>
      </c>
    </row>
    <row r="54" spans="6:26" s="254" customFormat="1" ht="12" outlineLevel="2">
      <c r="F54" s="521">
        <v>4</v>
      </c>
      <c r="G54" s="522" t="s">
        <v>42</v>
      </c>
      <c r="H54" s="523" t="s">
        <v>625</v>
      </c>
      <c r="I54" s="523"/>
      <c r="J54" s="524" t="s">
        <v>626</v>
      </c>
      <c r="K54" s="522" t="s">
        <v>55</v>
      </c>
      <c r="L54" s="536">
        <v>16</v>
      </c>
      <c r="M54" s="537">
        <v>0</v>
      </c>
      <c r="N54" s="536">
        <f>L54*(1+M54/100)</f>
        <v>16</v>
      </c>
      <c r="O54" s="537"/>
      <c r="P54" s="458">
        <f>N54*O54</f>
        <v>0</v>
      </c>
      <c r="Q54" s="466"/>
      <c r="R54" s="467">
        <f>N54*Q54</f>
        <v>0</v>
      </c>
      <c r="S54" s="466"/>
      <c r="T54" s="467">
        <f>N54*S54</f>
        <v>0</v>
      </c>
      <c r="U54" s="458">
        <v>21</v>
      </c>
      <c r="V54" s="458">
        <f>P54*(U54/100)</f>
        <v>0</v>
      </c>
      <c r="W54" s="458">
        <f>P54+V54</f>
        <v>0</v>
      </c>
      <c r="X54" s="524"/>
      <c r="Y54" s="523" t="s">
        <v>1846</v>
      </c>
      <c r="Z54" s="523" t="s">
        <v>620</v>
      </c>
    </row>
    <row r="55" spans="6:26" s="272" customFormat="1" ht="12.75" customHeight="1" outlineLevel="2">
      <c r="F55" s="273"/>
      <c r="G55" s="274"/>
      <c r="H55" s="274"/>
      <c r="I55" s="274"/>
      <c r="J55" s="275"/>
      <c r="K55" s="274"/>
      <c r="L55" s="276"/>
      <c r="M55" s="277"/>
      <c r="N55" s="276"/>
      <c r="O55" s="277"/>
      <c r="P55" s="278"/>
      <c r="Q55" s="279"/>
      <c r="R55" s="277"/>
      <c r="S55" s="277"/>
      <c r="T55" s="277"/>
      <c r="U55" s="280" t="s">
        <v>155</v>
      </c>
      <c r="V55" s="277"/>
      <c r="W55" s="277"/>
      <c r="X55" s="277"/>
      <c r="Y55" s="274"/>
      <c r="Z55" s="274"/>
    </row>
    <row r="56" spans="6:26" s="272" customFormat="1" ht="12.75" customHeight="1" outlineLevel="1">
      <c r="F56" s="273"/>
      <c r="G56" s="274"/>
      <c r="H56" s="274"/>
      <c r="I56" s="274"/>
      <c r="J56" s="275"/>
      <c r="K56" s="274"/>
      <c r="L56" s="276"/>
      <c r="M56" s="277"/>
      <c r="N56" s="276"/>
      <c r="O56" s="277"/>
      <c r="P56" s="278"/>
      <c r="Q56" s="279"/>
      <c r="R56" s="277"/>
      <c r="S56" s="277"/>
      <c r="T56" s="277"/>
      <c r="U56" s="280" t="s">
        <v>155</v>
      </c>
      <c r="V56" s="277"/>
      <c r="W56" s="277"/>
      <c r="X56" s="277"/>
      <c r="Y56" s="274"/>
      <c r="Z56" s="274"/>
    </row>
    <row r="57" spans="6:26" s="272" customFormat="1" ht="12.75" customHeight="1">
      <c r="F57" s="273"/>
      <c r="G57" s="274"/>
      <c r="H57" s="274"/>
      <c r="I57" s="274"/>
      <c r="J57" s="275"/>
      <c r="K57" s="274"/>
      <c r="L57" s="276"/>
      <c r="M57" s="277"/>
      <c r="N57" s="276"/>
      <c r="O57" s="277"/>
      <c r="P57" s="278"/>
      <c r="Q57" s="279"/>
      <c r="R57" s="277"/>
      <c r="S57" s="277"/>
      <c r="T57" s="277"/>
      <c r="U57" s="280" t="s">
        <v>155</v>
      </c>
      <c r="V57" s="277"/>
      <c r="W57" s="277"/>
      <c r="X57" s="277"/>
      <c r="Y57" s="274"/>
      <c r="Z57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12" orientation="portrait" useFirstPageNumber="1" r:id="rId1"/>
  <headerFooter>
    <oddFooter>&amp;C&amp;P</oddFooter>
    <firstFooter>&amp;C&amp;P</first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102</v>
      </c>
      <c r="B4" s="593"/>
      <c r="C4" s="609" t="s">
        <v>1094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IO 01 Plyn'!C16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43"/>
      <c r="D23" s="542" t="s">
        <v>24</v>
      </c>
      <c r="E23" s="543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C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9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32.25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44" t="s">
        <v>1914</v>
      </c>
      <c r="C4" s="544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44" t="s">
        <v>1094</v>
      </c>
      <c r="C6" s="544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 IO 01 Plyn'!$J$9=0,"",'Položky  IO 01 Plyn'!$J$9)</f>
        <v>Objekt : IO01-P</v>
      </c>
      <c r="C9" s="213" t="str">
        <f>IF('Položky  IO 01 Plyn'!$P$9=0,"",'Položky  IO 01 Plyn'!$P$9)</f>
        <v/>
      </c>
      <c r="D9" s="214">
        <f>IF('Položky  IO 01 Plyn'!$R$9=0,"",'Položky  IO 01 Plyn'!$R$9)</f>
        <v>5.015E-2</v>
      </c>
      <c r="E9" s="213" t="str">
        <f>IF('Položky  IO 01 Plyn'!$V$9=0,"",'Položky  IO 01 Plyn'!$V$9)</f>
        <v/>
      </c>
      <c r="F9" s="213" t="str">
        <f>IF('Položky  IO 01 Plyn'!$W$9=0,"",'Položky  IO 01 Plyn'!$W$9)</f>
        <v/>
      </c>
    </row>
    <row r="10" spans="1:7" s="215" customFormat="1" ht="15" customHeight="1" outlineLevel="1">
      <c r="B10" s="216" t="str">
        <f>IF('Položky  IO 01 Plyn'!$J$10=0,"",'Položky  IO 01 Plyn'!$J$10)</f>
        <v>723: Vnitřní plynovod</v>
      </c>
      <c r="C10" s="217" t="str">
        <f>IF('Položky  IO 01 Plyn'!$P$10=0,"",'Položky  IO 01 Plyn'!$P$10)</f>
        <v/>
      </c>
      <c r="D10" s="218">
        <f>IF('Položky  IO 01 Plyn'!$R$10=0,"",'Položky  IO 01 Plyn'!$R$10)</f>
        <v>4.9790000000000001E-2</v>
      </c>
      <c r="E10" s="217" t="str">
        <f>IF('Položky  IO 01 Plyn'!$V$10=0,"",'Položky  IO 01 Plyn'!$V$10)</f>
        <v/>
      </c>
      <c r="F10" s="217" t="str">
        <f>IF('Položky  IO 01 Plyn'!$W$10=0,"",'Položky  IO 01 Plyn'!$W$10)</f>
        <v/>
      </c>
    </row>
    <row r="11" spans="1:7" s="215" customFormat="1" ht="15" customHeight="1" outlineLevel="1">
      <c r="B11" s="216" t="str">
        <f>IF('Položky  IO 01 Plyn'!$J$29=0,"",'Položky  IO 01 Plyn'!$J$29)</f>
        <v>783: Nátěry</v>
      </c>
      <c r="C11" s="217" t="str">
        <f>IF('Položky  IO 01 Plyn'!$P$29=0,"",'Položky  IO 01 Plyn'!$P$29)</f>
        <v/>
      </c>
      <c r="D11" s="218">
        <f>IF('Položky  IO 01 Plyn'!$R$29=0,"",'Položky  IO 01 Plyn'!$R$29)</f>
        <v>3.6000000000000002E-4</v>
      </c>
      <c r="E11" s="217" t="str">
        <f>IF('Položky  IO 01 Plyn'!$V$29=0,"",'Položky  IO 01 Plyn'!$V$29)</f>
        <v/>
      </c>
      <c r="F11" s="217" t="str">
        <f>IF('Položky  IO 01 Plyn'!$W$29=0,"",'Položky  IO 01 Plyn'!$W$29)</f>
        <v/>
      </c>
    </row>
    <row r="12" spans="1:7" s="215" customFormat="1" ht="15" customHeight="1" outlineLevel="1">
      <c r="B12" s="216" t="str">
        <f>IF('Položky  IO 01 Plyn'!$J$32=0,"",'Položky  IO 01 Plyn'!$J$32)</f>
        <v>V01: Průzkumné, geodetické a projektové práce</v>
      </c>
      <c r="C12" s="217" t="str">
        <f>IF('Položky  IO 01 Plyn'!$P$32=0,"",'Položky  IO 01 Plyn'!$P$32)</f>
        <v/>
      </c>
      <c r="D12" s="218" t="str">
        <f>IF('Položky  IO 01 Plyn'!$R$32=0,"",'Položky  IO 01 Plyn'!$R$32)</f>
        <v/>
      </c>
      <c r="E12" s="217" t="str">
        <f>IF('Položky  IO 01 Plyn'!$V$32=0,"",'Položky  IO 01 Plyn'!$V$32)</f>
        <v/>
      </c>
      <c r="F12" s="217" t="str">
        <f>IF('Položky  IO 01 Plyn'!$W$32=0,"",'Položky  IO 01 Plyn'!$W$32)</f>
        <v/>
      </c>
    </row>
    <row r="13" spans="1:7" s="215" customFormat="1" ht="15" customHeight="1" outlineLevel="1">
      <c r="B13" s="216" t="str">
        <f>IF('Položky  IO 01 Plyn'!$J$35=0,"",'Položky  IO 01 Plyn'!$J$35)</f>
        <v>V03: Zařízení staveniště</v>
      </c>
      <c r="C13" s="217" t="str">
        <f>IF('Položky  IO 01 Plyn'!$P$35=0,"",'Položky  IO 01 Plyn'!$P$35)</f>
        <v/>
      </c>
      <c r="D13" s="218" t="str">
        <f>IF('Položky  IO 01 Plyn'!$R$35=0,"",'Položky  IO 01 Plyn'!$R$35)</f>
        <v/>
      </c>
      <c r="E13" s="217" t="str">
        <f>IF('Položky  IO 01 Plyn'!$V$35=0,"",'Položky  IO 01 Plyn'!$V$35)</f>
        <v/>
      </c>
      <c r="F13" s="217" t="str">
        <f>IF('Položky  IO 01 Plyn'!$W$35=0,"",'Položky  IO 01 Plyn'!$W$35)</f>
        <v/>
      </c>
    </row>
    <row r="14" spans="1:7" s="215" customFormat="1" ht="15" customHeight="1" outlineLevel="1">
      <c r="B14" s="216" t="str">
        <f>IF('Položky  IO 01 Plyn'!$J$38=0,"",'Položky  IO 01 Plyn'!$J$38)</f>
        <v>V09: Ostatní náklady</v>
      </c>
      <c r="C14" s="217" t="str">
        <f>IF('Položky  IO 01 Plyn'!$P$38=0,"",'Položky  IO 01 Plyn'!$P$38)</f>
        <v/>
      </c>
      <c r="D14" s="218" t="str">
        <f>IF('Položky  IO 01 Plyn'!$R$38=0,"",'Položky  IO 01 Plyn'!$R$38)</f>
        <v/>
      </c>
      <c r="E14" s="217" t="str">
        <f>IF('Položky  IO 01 Plyn'!$V$38=0,"",'Položky  IO 01 Plyn'!$V$38)</f>
        <v/>
      </c>
      <c r="F14" s="217" t="str">
        <f>IF('Položky  IO 01 Plyn'!$W$38=0,"",'Položky  IO 01 Plyn'!$W$38)</f>
        <v/>
      </c>
    </row>
    <row r="15" spans="1:7" ht="13.5" outlineLevel="1" thickBot="1">
      <c r="B15" s="219"/>
    </row>
    <row r="16" spans="1:7" s="220" customFormat="1" ht="15">
      <c r="A16" s="220">
        <f>SUM(A18:A18)</f>
        <v>0</v>
      </c>
      <c r="B16" s="221" t="s">
        <v>139</v>
      </c>
      <c r="C16" s="222">
        <f>SUBTOTAL(9,C9:C15)/2</f>
        <v>0</v>
      </c>
      <c r="D16" s="223"/>
      <c r="E16" s="224"/>
      <c r="F16" s="224"/>
    </row>
    <row r="17" spans="1:6" s="220" customFormat="1" ht="15">
      <c r="B17" s="95" t="s">
        <v>718</v>
      </c>
      <c r="C17" s="96">
        <f>C16*0.21</f>
        <v>0</v>
      </c>
    </row>
    <row r="18" spans="1:6" s="225" customFormat="1" ht="13.5" thickBot="1">
      <c r="A18" s="225">
        <f>IF(ISNUMBER(A7),SUMIF(__SAZBA__,A7,__CENA__),0)</f>
        <v>0</v>
      </c>
      <c r="B18" s="226"/>
      <c r="C18" s="227"/>
    </row>
    <row r="19" spans="1:6" s="220" customFormat="1" ht="15">
      <c r="B19" s="221" t="s">
        <v>140</v>
      </c>
      <c r="C19" s="222">
        <f>SUM(C16:C17)</f>
        <v>0</v>
      </c>
      <c r="D19" s="221" t="str">
        <f>'[19]Kryci list'!C7</f>
        <v>CZK</v>
      </c>
      <c r="E19" s="224"/>
      <c r="F19" s="224"/>
    </row>
  </sheetData>
  <mergeCells count="1">
    <mergeCell ref="B2:C2"/>
  </mergeCells>
  <pageMargins left="0.78740157480314965" right="0.78740157480314965" top="0.78740157480314965" bottom="0.78740157480314965" header="0.39370078740157483" footer="0.39370078740157483"/>
  <pageSetup paperSize="9" scale="90" fitToHeight="10" orientation="portrait" r:id="rId1"/>
  <headerFooter>
    <oddFooter>&amp;C1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A43"/>
  <sheetViews>
    <sheetView topLeftCell="F1" zoomScaleNormal="100" zoomScaleSheetLayoutView="100" workbookViewId="0">
      <pane ySplit="7" topLeftCell="A11" activePane="bottomLeft" state="frozen"/>
      <selection activeCell="K29" sqref="K29"/>
      <selection pane="bottomLeft" activeCell="O11" sqref="O11:O40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hidden="1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1914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1094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1907</v>
      </c>
      <c r="K9" s="238"/>
      <c r="L9" s="240"/>
      <c r="M9" s="241"/>
      <c r="N9" s="240"/>
      <c r="O9" s="241"/>
      <c r="P9" s="213">
        <f>SUBTOTAL(9,P10:P42)</f>
        <v>0</v>
      </c>
      <c r="Q9" s="242"/>
      <c r="R9" s="214">
        <f>SUBTOTAL(9,R10:R42)</f>
        <v>5.015E-2</v>
      </c>
      <c r="S9" s="241"/>
      <c r="T9" s="214">
        <f>SUBTOTAL(9,T10:T42)</f>
        <v>0</v>
      </c>
      <c r="U9" s="243" t="s">
        <v>155</v>
      </c>
      <c r="V9" s="213">
        <f>SUBTOTAL(9,V10:V42)</f>
        <v>0</v>
      </c>
      <c r="W9" s="213">
        <f>SUBTOTAL(9,W10:W42)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SUBTOTAL(9,P11:P28)</f>
        <v>0</v>
      </c>
      <c r="Q10" s="251"/>
      <c r="R10" s="218">
        <f>SUBTOTAL(9,R11:R28)</f>
        <v>4.9790000000000001E-2</v>
      </c>
      <c r="S10" s="250"/>
      <c r="T10" s="218">
        <f>SUBTOTAL(9,T11:T28)</f>
        <v>0</v>
      </c>
      <c r="U10" s="252" t="s">
        <v>155</v>
      </c>
      <c r="V10" s="217">
        <f>SUBTOTAL(9,V11:V28)</f>
        <v>0</v>
      </c>
      <c r="W10" s="217">
        <f>SUBTOTAL(9,W11:W28)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1861</v>
      </c>
      <c r="I11" s="523"/>
      <c r="J11" s="524" t="s">
        <v>1915</v>
      </c>
      <c r="K11" s="522" t="s">
        <v>49</v>
      </c>
      <c r="L11" s="536">
        <v>25</v>
      </c>
      <c r="M11" s="537">
        <v>0</v>
      </c>
      <c r="N11" s="536">
        <f t="shared" ref="N11:N18" si="0">L11*(1+M11/100)</f>
        <v>25</v>
      </c>
      <c r="O11" s="537"/>
      <c r="P11" s="458">
        <f t="shared" ref="P11:P18" si="1">N11*O11</f>
        <v>0</v>
      </c>
      <c r="Q11" s="466">
        <v>1.3600000000000001E-3</v>
      </c>
      <c r="R11" s="467">
        <f t="shared" ref="R11:R18" si="2">N11*Q11</f>
        <v>3.4000000000000002E-2</v>
      </c>
      <c r="S11" s="466"/>
      <c r="T11" s="467">
        <f t="shared" ref="T11:T18" si="3">N11*S11</f>
        <v>0</v>
      </c>
      <c r="U11" s="458">
        <v>21</v>
      </c>
      <c r="V11" s="458">
        <f t="shared" ref="V11:V18" si="4">P11*(U11/100)</f>
        <v>0</v>
      </c>
      <c r="W11" s="458">
        <f t="shared" ref="W11:W18" si="5">P11+V11</f>
        <v>0</v>
      </c>
      <c r="X11" s="524"/>
      <c r="Y11" s="523" t="s">
        <v>1908</v>
      </c>
      <c r="Z11" s="523" t="s">
        <v>1780</v>
      </c>
    </row>
    <row r="12" spans="1:26" s="254" customFormat="1" ht="24" outlineLevel="2">
      <c r="F12" s="521">
        <v>2</v>
      </c>
      <c r="G12" s="522" t="s">
        <v>176</v>
      </c>
      <c r="H12" s="523" t="s">
        <v>1909</v>
      </c>
      <c r="I12" s="523"/>
      <c r="J12" s="524" t="s">
        <v>1910</v>
      </c>
      <c r="K12" s="522" t="s">
        <v>46</v>
      </c>
      <c r="L12" s="536">
        <v>1</v>
      </c>
      <c r="M12" s="537">
        <v>0</v>
      </c>
      <c r="N12" s="536">
        <f t="shared" si="0"/>
        <v>1</v>
      </c>
      <c r="O12" s="537"/>
      <c r="P12" s="458">
        <f t="shared" si="1"/>
        <v>0</v>
      </c>
      <c r="Q12" s="466"/>
      <c r="R12" s="467">
        <f t="shared" si="2"/>
        <v>0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1908</v>
      </c>
      <c r="Z12" s="523" t="s">
        <v>1780</v>
      </c>
    </row>
    <row r="13" spans="1:26" s="254" customFormat="1" ht="24" outlineLevel="2">
      <c r="F13" s="521">
        <v>3</v>
      </c>
      <c r="G13" s="522" t="s">
        <v>176</v>
      </c>
      <c r="H13" s="523" t="s">
        <v>1911</v>
      </c>
      <c r="I13" s="523"/>
      <c r="J13" s="524" t="s">
        <v>1912</v>
      </c>
      <c r="K13" s="522" t="s">
        <v>46</v>
      </c>
      <c r="L13" s="536">
        <v>1</v>
      </c>
      <c r="M13" s="537">
        <v>0</v>
      </c>
      <c r="N13" s="536">
        <f t="shared" si="0"/>
        <v>1</v>
      </c>
      <c r="O13" s="537"/>
      <c r="P13" s="458">
        <f t="shared" si="1"/>
        <v>0</v>
      </c>
      <c r="Q13" s="466"/>
      <c r="R13" s="467">
        <f t="shared" si="2"/>
        <v>0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1908</v>
      </c>
      <c r="Z13" s="523" t="s">
        <v>1780</v>
      </c>
    </row>
    <row r="14" spans="1:26" s="254" customFormat="1" ht="24" outlineLevel="2">
      <c r="F14" s="521">
        <v>4</v>
      </c>
      <c r="G14" s="522" t="s">
        <v>176</v>
      </c>
      <c r="H14" s="523" t="s">
        <v>1895</v>
      </c>
      <c r="I14" s="523"/>
      <c r="J14" s="524" t="s">
        <v>1896</v>
      </c>
      <c r="K14" s="522" t="s">
        <v>46</v>
      </c>
      <c r="L14" s="536">
        <v>1</v>
      </c>
      <c r="M14" s="537">
        <v>0</v>
      </c>
      <c r="N14" s="536">
        <f t="shared" si="0"/>
        <v>1</v>
      </c>
      <c r="O14" s="537"/>
      <c r="P14" s="458">
        <f t="shared" si="1"/>
        <v>0</v>
      </c>
      <c r="Q14" s="466"/>
      <c r="R14" s="467">
        <f t="shared" si="2"/>
        <v>0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1908</v>
      </c>
      <c r="Z14" s="523" t="s">
        <v>1780</v>
      </c>
    </row>
    <row r="15" spans="1:26" s="254" customFormat="1" ht="12" outlineLevel="2">
      <c r="F15" s="521">
        <v>5</v>
      </c>
      <c r="G15" s="522" t="s">
        <v>176</v>
      </c>
      <c r="H15" s="523" t="s">
        <v>1868</v>
      </c>
      <c r="I15" s="523"/>
      <c r="J15" s="524" t="s">
        <v>1869</v>
      </c>
      <c r="K15" s="522" t="s">
        <v>46</v>
      </c>
      <c r="L15" s="536">
        <v>1</v>
      </c>
      <c r="M15" s="537">
        <v>0</v>
      </c>
      <c r="N15" s="536">
        <f t="shared" si="0"/>
        <v>1</v>
      </c>
      <c r="O15" s="537"/>
      <c r="P15" s="458">
        <f t="shared" si="1"/>
        <v>0</v>
      </c>
      <c r="Q15" s="466"/>
      <c r="R15" s="467">
        <f t="shared" si="2"/>
        <v>0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1908</v>
      </c>
      <c r="Z15" s="523" t="s">
        <v>1780</v>
      </c>
    </row>
    <row r="16" spans="1:26" s="254" customFormat="1" ht="24" outlineLevel="2">
      <c r="F16" s="521">
        <v>6</v>
      </c>
      <c r="G16" s="522" t="s">
        <v>162</v>
      </c>
      <c r="H16" s="523" t="s">
        <v>1787</v>
      </c>
      <c r="I16" s="523"/>
      <c r="J16" s="524" t="s">
        <v>1788</v>
      </c>
      <c r="K16" s="522" t="s">
        <v>49</v>
      </c>
      <c r="L16" s="536">
        <v>3</v>
      </c>
      <c r="M16" s="537">
        <v>0</v>
      </c>
      <c r="N16" s="536">
        <f t="shared" si="0"/>
        <v>3</v>
      </c>
      <c r="O16" s="537"/>
      <c r="P16" s="458">
        <f t="shared" si="1"/>
        <v>0</v>
      </c>
      <c r="Q16" s="466">
        <v>4.5700000000000003E-3</v>
      </c>
      <c r="R16" s="467">
        <f t="shared" si="2"/>
        <v>1.371E-2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1908</v>
      </c>
      <c r="Z16" s="523" t="s">
        <v>1780</v>
      </c>
    </row>
    <row r="17" spans="6:26" s="254" customFormat="1" ht="12" outlineLevel="2">
      <c r="F17" s="521">
        <v>7</v>
      </c>
      <c r="G17" s="522" t="s">
        <v>162</v>
      </c>
      <c r="H17" s="523" t="s">
        <v>1798</v>
      </c>
      <c r="I17" s="523"/>
      <c r="J17" s="524" t="s">
        <v>1799</v>
      </c>
      <c r="K17" s="522" t="s">
        <v>46</v>
      </c>
      <c r="L17" s="536">
        <v>1</v>
      </c>
      <c r="M17" s="537">
        <v>0</v>
      </c>
      <c r="N17" s="536">
        <f t="shared" si="0"/>
        <v>1</v>
      </c>
      <c r="O17" s="537"/>
      <c r="P17" s="458">
        <f t="shared" si="1"/>
        <v>0</v>
      </c>
      <c r="Q17" s="466"/>
      <c r="R17" s="467">
        <f t="shared" si="2"/>
        <v>0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1908</v>
      </c>
      <c r="Z17" s="523" t="s">
        <v>1780</v>
      </c>
    </row>
    <row r="18" spans="6:26" s="254" customFormat="1" ht="12" outlineLevel="2">
      <c r="F18" s="521">
        <v>8</v>
      </c>
      <c r="G18" s="522" t="s">
        <v>162</v>
      </c>
      <c r="H18" s="523" t="s">
        <v>1795</v>
      </c>
      <c r="I18" s="523"/>
      <c r="J18" s="524" t="s">
        <v>1796</v>
      </c>
      <c r="K18" s="522" t="s">
        <v>49</v>
      </c>
      <c r="L18" s="536">
        <v>28</v>
      </c>
      <c r="M18" s="537">
        <v>0</v>
      </c>
      <c r="N18" s="536">
        <f t="shared" si="0"/>
        <v>28</v>
      </c>
      <c r="O18" s="537"/>
      <c r="P18" s="458">
        <f t="shared" si="1"/>
        <v>0</v>
      </c>
      <c r="Q18" s="466"/>
      <c r="R18" s="467">
        <f t="shared" si="2"/>
        <v>0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1908</v>
      </c>
      <c r="Z18" s="523" t="s">
        <v>1780</v>
      </c>
    </row>
    <row r="19" spans="6:26" s="262" customFormat="1" ht="11.25" outlineLevel="3">
      <c r="F19" s="263"/>
      <c r="G19" s="264"/>
      <c r="H19" s="264"/>
      <c r="I19" s="264"/>
      <c r="J19" s="265" t="s">
        <v>1913</v>
      </c>
      <c r="K19" s="264"/>
      <c r="L19" s="266">
        <v>28</v>
      </c>
      <c r="M19" s="267"/>
      <c r="N19" s="268"/>
      <c r="O19" s="267"/>
      <c r="P19" s="269"/>
      <c r="Q19" s="270"/>
      <c r="R19" s="267"/>
      <c r="S19" s="267"/>
      <c r="T19" s="267"/>
      <c r="U19" s="271" t="s">
        <v>155</v>
      </c>
      <c r="V19" s="267"/>
      <c r="W19" s="267"/>
      <c r="X19" s="265"/>
      <c r="Y19" s="264"/>
      <c r="Z19" s="264"/>
    </row>
    <row r="20" spans="6:26" s="254" customFormat="1" ht="24" outlineLevel="2">
      <c r="F20" s="521">
        <v>9</v>
      </c>
      <c r="G20" s="522" t="s">
        <v>162</v>
      </c>
      <c r="H20" s="523" t="s">
        <v>1804</v>
      </c>
      <c r="I20" s="523"/>
      <c r="J20" s="524" t="s">
        <v>1805</v>
      </c>
      <c r="K20" s="522" t="s">
        <v>46</v>
      </c>
      <c r="L20" s="536">
        <v>1</v>
      </c>
      <c r="M20" s="537">
        <v>0</v>
      </c>
      <c r="N20" s="536">
        <f t="shared" ref="N20:N27" si="6">L20*(1+M20/100)</f>
        <v>1</v>
      </c>
      <c r="O20" s="537"/>
      <c r="P20" s="458">
        <f t="shared" ref="P20:P27" si="7">N20*O20</f>
        <v>0</v>
      </c>
      <c r="Q20" s="466">
        <v>2.0799999999999998E-3</v>
      </c>
      <c r="R20" s="467">
        <f t="shared" ref="R20:R27" si="8">N20*Q20</f>
        <v>2.0799999999999998E-3</v>
      </c>
      <c r="S20" s="466"/>
      <c r="T20" s="467">
        <f t="shared" ref="T20:T27" si="9">N20*S20</f>
        <v>0</v>
      </c>
      <c r="U20" s="458">
        <v>21</v>
      </c>
      <c r="V20" s="458">
        <f t="shared" ref="V20:V27" si="10">P20*(U20/100)</f>
        <v>0</v>
      </c>
      <c r="W20" s="458">
        <f t="shared" ref="W20:W27" si="11">P20+V20</f>
        <v>0</v>
      </c>
      <c r="X20" s="524"/>
      <c r="Y20" s="523" t="s">
        <v>1908</v>
      </c>
      <c r="Z20" s="523" t="s">
        <v>1780</v>
      </c>
    </row>
    <row r="21" spans="6:26" s="254" customFormat="1" ht="12" outlineLevel="2">
      <c r="F21" s="521">
        <v>10</v>
      </c>
      <c r="G21" s="522" t="s">
        <v>176</v>
      </c>
      <c r="H21" s="523" t="s">
        <v>1876</v>
      </c>
      <c r="I21" s="523"/>
      <c r="J21" s="524" t="s">
        <v>1877</v>
      </c>
      <c r="K21" s="522" t="s">
        <v>49</v>
      </c>
      <c r="L21" s="536">
        <v>25</v>
      </c>
      <c r="M21" s="537">
        <v>0</v>
      </c>
      <c r="N21" s="536">
        <f t="shared" si="6"/>
        <v>25</v>
      </c>
      <c r="O21" s="537"/>
      <c r="P21" s="458">
        <f t="shared" si="7"/>
        <v>0</v>
      </c>
      <c r="Q21" s="466"/>
      <c r="R21" s="467">
        <f t="shared" si="8"/>
        <v>0</v>
      </c>
      <c r="S21" s="466"/>
      <c r="T21" s="467">
        <f t="shared" si="9"/>
        <v>0</v>
      </c>
      <c r="U21" s="458">
        <v>21</v>
      </c>
      <c r="V21" s="458">
        <f t="shared" si="10"/>
        <v>0</v>
      </c>
      <c r="W21" s="458">
        <f t="shared" si="11"/>
        <v>0</v>
      </c>
      <c r="X21" s="524"/>
      <c r="Y21" s="523" t="s">
        <v>1908</v>
      </c>
      <c r="Z21" s="523" t="s">
        <v>1780</v>
      </c>
    </row>
    <row r="22" spans="6:26" s="254" customFormat="1" ht="12" outlineLevel="2">
      <c r="F22" s="521">
        <v>11</v>
      </c>
      <c r="G22" s="522" t="s">
        <v>176</v>
      </c>
      <c r="H22" s="523" t="s">
        <v>1878</v>
      </c>
      <c r="I22" s="523"/>
      <c r="J22" s="524" t="s">
        <v>1879</v>
      </c>
      <c r="K22" s="522" t="s">
        <v>49</v>
      </c>
      <c r="L22" s="536">
        <v>25</v>
      </c>
      <c r="M22" s="537">
        <v>0</v>
      </c>
      <c r="N22" s="536">
        <f t="shared" si="6"/>
        <v>25</v>
      </c>
      <c r="O22" s="537"/>
      <c r="P22" s="458">
        <f t="shared" si="7"/>
        <v>0</v>
      </c>
      <c r="Q22" s="466"/>
      <c r="R22" s="467">
        <f t="shared" si="8"/>
        <v>0</v>
      </c>
      <c r="S22" s="466"/>
      <c r="T22" s="467">
        <f t="shared" si="9"/>
        <v>0</v>
      </c>
      <c r="U22" s="458">
        <v>21</v>
      </c>
      <c r="V22" s="458">
        <f t="shared" si="10"/>
        <v>0</v>
      </c>
      <c r="W22" s="458">
        <f t="shared" si="11"/>
        <v>0</v>
      </c>
      <c r="X22" s="524"/>
      <c r="Y22" s="523" t="s">
        <v>1908</v>
      </c>
      <c r="Z22" s="523" t="s">
        <v>1780</v>
      </c>
    </row>
    <row r="23" spans="6:26" s="254" customFormat="1" ht="12" outlineLevel="2">
      <c r="F23" s="521">
        <v>12</v>
      </c>
      <c r="G23" s="522" t="s">
        <v>176</v>
      </c>
      <c r="H23" s="523" t="s">
        <v>1882</v>
      </c>
      <c r="I23" s="523"/>
      <c r="J23" s="524" t="s">
        <v>1883</v>
      </c>
      <c r="K23" s="522" t="s">
        <v>49</v>
      </c>
      <c r="L23" s="536">
        <v>25</v>
      </c>
      <c r="M23" s="537">
        <v>0</v>
      </c>
      <c r="N23" s="536">
        <f t="shared" si="6"/>
        <v>25</v>
      </c>
      <c r="O23" s="537"/>
      <c r="P23" s="458">
        <f t="shared" si="7"/>
        <v>0</v>
      </c>
      <c r="Q23" s="466"/>
      <c r="R23" s="467">
        <f t="shared" si="8"/>
        <v>0</v>
      </c>
      <c r="S23" s="466"/>
      <c r="T23" s="467">
        <f t="shared" si="9"/>
        <v>0</v>
      </c>
      <c r="U23" s="458">
        <v>21</v>
      </c>
      <c r="V23" s="458">
        <f t="shared" si="10"/>
        <v>0</v>
      </c>
      <c r="W23" s="458">
        <f t="shared" si="11"/>
        <v>0</v>
      </c>
      <c r="X23" s="524"/>
      <c r="Y23" s="523" t="s">
        <v>1908</v>
      </c>
      <c r="Z23" s="523" t="s">
        <v>1780</v>
      </c>
    </row>
    <row r="24" spans="6:26" s="254" customFormat="1" ht="12" outlineLevel="2">
      <c r="F24" s="521">
        <v>13</v>
      </c>
      <c r="G24" s="522" t="s">
        <v>176</v>
      </c>
      <c r="H24" s="523" t="s">
        <v>1880</v>
      </c>
      <c r="I24" s="523"/>
      <c r="J24" s="524" t="s">
        <v>1881</v>
      </c>
      <c r="K24" s="522" t="s">
        <v>49</v>
      </c>
      <c r="L24" s="536">
        <v>25</v>
      </c>
      <c r="M24" s="537">
        <v>0</v>
      </c>
      <c r="N24" s="536">
        <f t="shared" si="6"/>
        <v>25</v>
      </c>
      <c r="O24" s="537"/>
      <c r="P24" s="458">
        <f t="shared" si="7"/>
        <v>0</v>
      </c>
      <c r="Q24" s="466"/>
      <c r="R24" s="467">
        <f t="shared" si="8"/>
        <v>0</v>
      </c>
      <c r="S24" s="466"/>
      <c r="T24" s="467">
        <f t="shared" si="9"/>
        <v>0</v>
      </c>
      <c r="U24" s="458">
        <v>21</v>
      </c>
      <c r="V24" s="458">
        <f t="shared" si="10"/>
        <v>0</v>
      </c>
      <c r="W24" s="458">
        <f t="shared" si="11"/>
        <v>0</v>
      </c>
      <c r="X24" s="524"/>
      <c r="Y24" s="523" t="s">
        <v>1908</v>
      </c>
      <c r="Z24" s="523" t="s">
        <v>1780</v>
      </c>
    </row>
    <row r="25" spans="6:26" s="254" customFormat="1" ht="12" outlineLevel="2">
      <c r="F25" s="521">
        <v>14</v>
      </c>
      <c r="G25" s="522" t="s">
        <v>176</v>
      </c>
      <c r="H25" s="523" t="s">
        <v>1884</v>
      </c>
      <c r="I25" s="523"/>
      <c r="J25" s="524" t="s">
        <v>1885</v>
      </c>
      <c r="K25" s="522" t="s">
        <v>46</v>
      </c>
      <c r="L25" s="536">
        <v>1</v>
      </c>
      <c r="M25" s="537">
        <v>0</v>
      </c>
      <c r="N25" s="536">
        <f t="shared" si="6"/>
        <v>1</v>
      </c>
      <c r="O25" s="537"/>
      <c r="P25" s="458">
        <f t="shared" si="7"/>
        <v>0</v>
      </c>
      <c r="Q25" s="466"/>
      <c r="R25" s="467">
        <f t="shared" si="8"/>
        <v>0</v>
      </c>
      <c r="S25" s="466"/>
      <c r="T25" s="467">
        <f t="shared" si="9"/>
        <v>0</v>
      </c>
      <c r="U25" s="458">
        <v>21</v>
      </c>
      <c r="V25" s="458">
        <f t="shared" si="10"/>
        <v>0</v>
      </c>
      <c r="W25" s="458">
        <f t="shared" si="11"/>
        <v>0</v>
      </c>
      <c r="X25" s="524"/>
      <c r="Y25" s="523" t="s">
        <v>1908</v>
      </c>
      <c r="Z25" s="523" t="s">
        <v>1780</v>
      </c>
    </row>
    <row r="26" spans="6:26" s="254" customFormat="1" ht="12" outlineLevel="2">
      <c r="F26" s="521">
        <v>15</v>
      </c>
      <c r="G26" s="522" t="s">
        <v>176</v>
      </c>
      <c r="H26" s="523" t="s">
        <v>1818</v>
      </c>
      <c r="I26" s="523"/>
      <c r="J26" s="524" t="s">
        <v>1819</v>
      </c>
      <c r="K26" s="522" t="s">
        <v>90</v>
      </c>
      <c r="L26" s="536">
        <v>1</v>
      </c>
      <c r="M26" s="537">
        <v>0</v>
      </c>
      <c r="N26" s="536">
        <f t="shared" si="6"/>
        <v>1</v>
      </c>
      <c r="O26" s="537"/>
      <c r="P26" s="458">
        <f t="shared" si="7"/>
        <v>0</v>
      </c>
      <c r="Q26" s="466"/>
      <c r="R26" s="467">
        <f t="shared" si="8"/>
        <v>0</v>
      </c>
      <c r="S26" s="466"/>
      <c r="T26" s="467">
        <f t="shared" si="9"/>
        <v>0</v>
      </c>
      <c r="U26" s="458">
        <v>21</v>
      </c>
      <c r="V26" s="458">
        <f t="shared" si="10"/>
        <v>0</v>
      </c>
      <c r="W26" s="458">
        <f t="shared" si="11"/>
        <v>0</v>
      </c>
      <c r="X26" s="524"/>
      <c r="Y26" s="523" t="s">
        <v>1908</v>
      </c>
      <c r="Z26" s="523" t="s">
        <v>1780</v>
      </c>
    </row>
    <row r="27" spans="6:26" s="254" customFormat="1" ht="12" outlineLevel="2">
      <c r="F27" s="521">
        <v>16</v>
      </c>
      <c r="G27" s="522" t="s">
        <v>162</v>
      </c>
      <c r="H27" s="523" t="s">
        <v>1826</v>
      </c>
      <c r="I27" s="523"/>
      <c r="J27" s="524" t="s">
        <v>1827</v>
      </c>
      <c r="K27" s="522" t="s">
        <v>65</v>
      </c>
      <c r="L27" s="536">
        <v>1.04</v>
      </c>
      <c r="M27" s="537">
        <v>0</v>
      </c>
      <c r="N27" s="536">
        <f t="shared" si="6"/>
        <v>1.04</v>
      </c>
      <c r="O27" s="537"/>
      <c r="P27" s="458">
        <f t="shared" si="7"/>
        <v>0</v>
      </c>
      <c r="Q27" s="466"/>
      <c r="R27" s="467">
        <f t="shared" si="8"/>
        <v>0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1908</v>
      </c>
      <c r="Z27" s="523" t="s">
        <v>1780</v>
      </c>
    </row>
    <row r="28" spans="6:26" s="272" customFormat="1" ht="12.75" customHeight="1" outlineLevel="2">
      <c r="F28" s="273"/>
      <c r="G28" s="274"/>
      <c r="H28" s="274"/>
      <c r="I28" s="274"/>
      <c r="J28" s="275"/>
      <c r="K28" s="274"/>
      <c r="L28" s="276"/>
      <c r="M28" s="277"/>
      <c r="N28" s="276"/>
      <c r="O28" s="277"/>
      <c r="P28" s="278"/>
      <c r="Q28" s="279"/>
      <c r="R28" s="277"/>
      <c r="S28" s="277"/>
      <c r="T28" s="277"/>
      <c r="U28" s="280" t="s">
        <v>155</v>
      </c>
      <c r="V28" s="277"/>
      <c r="W28" s="277"/>
      <c r="X28" s="277"/>
      <c r="Y28" s="274"/>
      <c r="Z28" s="274"/>
    </row>
    <row r="29" spans="6:26" s="246" customFormat="1" ht="16.5" customHeight="1" outlineLevel="1">
      <c r="F29" s="247"/>
      <c r="G29" s="232"/>
      <c r="H29" s="248"/>
      <c r="I29" s="248"/>
      <c r="J29" s="248" t="s">
        <v>575</v>
      </c>
      <c r="K29" s="232"/>
      <c r="L29" s="249"/>
      <c r="M29" s="250"/>
      <c r="N29" s="249"/>
      <c r="O29" s="250"/>
      <c r="P29" s="217">
        <f>SUBTOTAL(9,P30:P31)</f>
        <v>0</v>
      </c>
      <c r="Q29" s="251"/>
      <c r="R29" s="218">
        <f>SUBTOTAL(9,R30:R31)</f>
        <v>3.6000000000000002E-4</v>
      </c>
      <c r="S29" s="250"/>
      <c r="T29" s="218">
        <f>SUBTOTAL(9,T30:T31)</f>
        <v>0</v>
      </c>
      <c r="U29" s="252" t="s">
        <v>155</v>
      </c>
      <c r="V29" s="217">
        <f>SUBTOTAL(9,V30:V31)</f>
        <v>0</v>
      </c>
      <c r="W29" s="217">
        <f>SUBTOTAL(9,W30:W31)</f>
        <v>0</v>
      </c>
      <c r="X29" s="253"/>
      <c r="Y29" s="233"/>
      <c r="Z29" s="233"/>
    </row>
    <row r="30" spans="6:26" s="254" customFormat="1" ht="24" outlineLevel="2">
      <c r="F30" s="521">
        <v>1</v>
      </c>
      <c r="G30" s="522" t="s">
        <v>162</v>
      </c>
      <c r="H30" s="523" t="s">
        <v>580</v>
      </c>
      <c r="I30" s="523"/>
      <c r="J30" s="524" t="s">
        <v>581</v>
      </c>
      <c r="K30" s="522" t="s">
        <v>49</v>
      </c>
      <c r="L30" s="536">
        <v>3</v>
      </c>
      <c r="M30" s="537">
        <v>0</v>
      </c>
      <c r="N30" s="536">
        <f>L30*(1+M30/100)</f>
        <v>3</v>
      </c>
      <c r="O30" s="537"/>
      <c r="P30" s="458">
        <f>N30*O30</f>
        <v>0</v>
      </c>
      <c r="Q30" s="466">
        <v>1.2E-4</v>
      </c>
      <c r="R30" s="467">
        <f>N30*Q30</f>
        <v>3.6000000000000002E-4</v>
      </c>
      <c r="S30" s="466"/>
      <c r="T30" s="467">
        <f>N30*S30</f>
        <v>0</v>
      </c>
      <c r="U30" s="458">
        <v>21</v>
      </c>
      <c r="V30" s="458">
        <f>P30*(U30/100)</f>
        <v>0</v>
      </c>
      <c r="W30" s="458">
        <f>P30+V30</f>
        <v>0</v>
      </c>
      <c r="X30" s="524"/>
      <c r="Y30" s="523" t="s">
        <v>1908</v>
      </c>
      <c r="Z30" s="523" t="s">
        <v>40</v>
      </c>
    </row>
    <row r="31" spans="6:26" s="272" customFormat="1" ht="12.75" customHeight="1" outlineLevel="2">
      <c r="F31" s="273"/>
      <c r="G31" s="274"/>
      <c r="H31" s="274"/>
      <c r="I31" s="274"/>
      <c r="J31" s="275"/>
      <c r="K31" s="274"/>
      <c r="L31" s="276"/>
      <c r="M31" s="277"/>
      <c r="N31" s="276"/>
      <c r="O31" s="277"/>
      <c r="P31" s="278"/>
      <c r="Q31" s="279"/>
      <c r="R31" s="277"/>
      <c r="S31" s="277"/>
      <c r="T31" s="277"/>
      <c r="U31" s="280" t="s">
        <v>155</v>
      </c>
      <c r="V31" s="277"/>
      <c r="W31" s="277"/>
      <c r="X31" s="277"/>
      <c r="Y31" s="274"/>
      <c r="Z31" s="274"/>
    </row>
    <row r="32" spans="6:26" s="246" customFormat="1" ht="16.5" customHeight="1" outlineLevel="1">
      <c r="F32" s="247"/>
      <c r="G32" s="232"/>
      <c r="H32" s="248"/>
      <c r="I32" s="248"/>
      <c r="J32" s="248" t="s">
        <v>592</v>
      </c>
      <c r="K32" s="232"/>
      <c r="L32" s="249"/>
      <c r="M32" s="250"/>
      <c r="N32" s="249"/>
      <c r="O32" s="250"/>
      <c r="P32" s="217">
        <f>SUBTOTAL(9,P33:P34)</f>
        <v>0</v>
      </c>
      <c r="Q32" s="251"/>
      <c r="R32" s="218">
        <f>SUBTOTAL(9,R33:R34)</f>
        <v>0</v>
      </c>
      <c r="S32" s="250"/>
      <c r="T32" s="218">
        <f>SUBTOTAL(9,T33:T34)</f>
        <v>0</v>
      </c>
      <c r="U32" s="252" t="s">
        <v>155</v>
      </c>
      <c r="V32" s="217">
        <f>SUBTOTAL(9,V33:V34)</f>
        <v>0</v>
      </c>
      <c r="W32" s="217">
        <f>SUBTOTAL(9,W33:W34)</f>
        <v>0</v>
      </c>
      <c r="X32" s="253"/>
      <c r="Y32" s="233"/>
      <c r="Z32" s="233"/>
    </row>
    <row r="33" spans="6:26" s="254" customFormat="1" ht="12" outlineLevel="2">
      <c r="F33" s="521">
        <v>1</v>
      </c>
      <c r="G33" s="522" t="s">
        <v>42</v>
      </c>
      <c r="H33" s="523" t="s">
        <v>593</v>
      </c>
      <c r="I33" s="523"/>
      <c r="J33" s="524" t="s">
        <v>594</v>
      </c>
      <c r="K33" s="522" t="s">
        <v>90</v>
      </c>
      <c r="L33" s="536">
        <v>1</v>
      </c>
      <c r="M33" s="537">
        <v>0</v>
      </c>
      <c r="N33" s="536">
        <f>L33*(1+M33/100)</f>
        <v>1</v>
      </c>
      <c r="O33" s="537"/>
      <c r="P33" s="458">
        <f>N33*O33</f>
        <v>0</v>
      </c>
      <c r="Q33" s="466"/>
      <c r="R33" s="467">
        <f>N33*Q33</f>
        <v>0</v>
      </c>
      <c r="S33" s="466"/>
      <c r="T33" s="467">
        <f>N33*S33</f>
        <v>0</v>
      </c>
      <c r="U33" s="458">
        <v>21</v>
      </c>
      <c r="V33" s="458">
        <f>P33*(U33/100)</f>
        <v>0</v>
      </c>
      <c r="W33" s="458">
        <f>P33+V33</f>
        <v>0</v>
      </c>
      <c r="X33" s="524"/>
      <c r="Y33" s="523" t="s">
        <v>1908</v>
      </c>
      <c r="Z33" s="523" t="s">
        <v>595</v>
      </c>
    </row>
    <row r="34" spans="6:26" s="272" customFormat="1" ht="12.75" customHeight="1" outlineLevel="2">
      <c r="F34" s="273"/>
      <c r="G34" s="274"/>
      <c r="H34" s="274"/>
      <c r="I34" s="274"/>
      <c r="J34" s="275"/>
      <c r="K34" s="274"/>
      <c r="L34" s="276"/>
      <c r="M34" s="277"/>
      <c r="N34" s="276"/>
      <c r="O34" s="277"/>
      <c r="P34" s="278"/>
      <c r="Q34" s="279"/>
      <c r="R34" s="277"/>
      <c r="S34" s="277"/>
      <c r="T34" s="277"/>
      <c r="U34" s="280" t="s">
        <v>155</v>
      </c>
      <c r="V34" s="277"/>
      <c r="W34" s="277"/>
      <c r="X34" s="277"/>
      <c r="Y34" s="274"/>
      <c r="Z34" s="274"/>
    </row>
    <row r="35" spans="6:26" s="246" customFormat="1" ht="16.5" customHeight="1" outlineLevel="1">
      <c r="F35" s="247"/>
      <c r="G35" s="232"/>
      <c r="H35" s="248"/>
      <c r="I35" s="248"/>
      <c r="J35" s="248" t="s">
        <v>596</v>
      </c>
      <c r="K35" s="232"/>
      <c r="L35" s="249"/>
      <c r="M35" s="250"/>
      <c r="N35" s="249"/>
      <c r="O35" s="250"/>
      <c r="P35" s="217">
        <f>SUBTOTAL(9,P36:P37)</f>
        <v>0</v>
      </c>
      <c r="Q35" s="251"/>
      <c r="R35" s="218">
        <f>SUBTOTAL(9,R36:R37)</f>
        <v>0</v>
      </c>
      <c r="S35" s="250"/>
      <c r="T35" s="218">
        <f>SUBTOTAL(9,T36:T37)</f>
        <v>0</v>
      </c>
      <c r="U35" s="252" t="s">
        <v>155</v>
      </c>
      <c r="V35" s="217">
        <f>SUBTOTAL(9,V36:V37)</f>
        <v>0</v>
      </c>
      <c r="W35" s="217">
        <f>SUBTOTAL(9,W36:W37)</f>
        <v>0</v>
      </c>
      <c r="X35" s="253"/>
      <c r="Y35" s="233"/>
      <c r="Z35" s="233"/>
    </row>
    <row r="36" spans="6:26" s="254" customFormat="1" ht="12" outlineLevel="2">
      <c r="F36" s="521">
        <v>1</v>
      </c>
      <c r="G36" s="522" t="s">
        <v>42</v>
      </c>
      <c r="H36" s="523" t="s">
        <v>597</v>
      </c>
      <c r="I36" s="523"/>
      <c r="J36" s="524" t="s">
        <v>598</v>
      </c>
      <c r="K36" s="522" t="s">
        <v>599</v>
      </c>
      <c r="L36" s="536">
        <v>1</v>
      </c>
      <c r="M36" s="537">
        <v>0</v>
      </c>
      <c r="N36" s="536">
        <f>L36*(1+M36/100)</f>
        <v>1</v>
      </c>
      <c r="O36" s="537"/>
      <c r="P36" s="458">
        <f>N36*O36</f>
        <v>0</v>
      </c>
      <c r="Q36" s="466"/>
      <c r="R36" s="467">
        <f>N36*Q36</f>
        <v>0</v>
      </c>
      <c r="S36" s="466"/>
      <c r="T36" s="467">
        <f>N36*S36</f>
        <v>0</v>
      </c>
      <c r="U36" s="458">
        <v>21</v>
      </c>
      <c r="V36" s="458">
        <f>P36*(U36/100)</f>
        <v>0</v>
      </c>
      <c r="W36" s="458">
        <f>P36+V36</f>
        <v>0</v>
      </c>
      <c r="X36" s="524"/>
      <c r="Y36" s="523" t="s">
        <v>1908</v>
      </c>
      <c r="Z36" s="523" t="s">
        <v>600</v>
      </c>
    </row>
    <row r="37" spans="6:26" s="272" customFormat="1" ht="12.75" customHeight="1" outlineLevel="2">
      <c r="F37" s="273"/>
      <c r="G37" s="274"/>
      <c r="H37" s="274"/>
      <c r="I37" s="274"/>
      <c r="J37" s="275"/>
      <c r="K37" s="274"/>
      <c r="L37" s="276"/>
      <c r="M37" s="277"/>
      <c r="N37" s="276"/>
      <c r="O37" s="277"/>
      <c r="P37" s="278"/>
      <c r="Q37" s="279"/>
      <c r="R37" s="277"/>
      <c r="S37" s="277"/>
      <c r="T37" s="277"/>
      <c r="U37" s="280" t="s">
        <v>155</v>
      </c>
      <c r="V37" s="277"/>
      <c r="W37" s="277"/>
      <c r="X37" s="277"/>
      <c r="Y37" s="274"/>
      <c r="Z37" s="274"/>
    </row>
    <row r="38" spans="6:26" s="246" customFormat="1" ht="16.5" customHeight="1" outlineLevel="1">
      <c r="F38" s="247"/>
      <c r="G38" s="232"/>
      <c r="H38" s="248"/>
      <c r="I38" s="248"/>
      <c r="J38" s="248" t="s">
        <v>617</v>
      </c>
      <c r="K38" s="232"/>
      <c r="L38" s="249"/>
      <c r="M38" s="250"/>
      <c r="N38" s="249"/>
      <c r="O38" s="250"/>
      <c r="P38" s="217">
        <f>SUBTOTAL(9,P39:P41)</f>
        <v>0</v>
      </c>
      <c r="Q38" s="251"/>
      <c r="R38" s="218">
        <f>SUBTOTAL(9,R39:R41)</f>
        <v>0</v>
      </c>
      <c r="S38" s="250"/>
      <c r="T38" s="218">
        <f>SUBTOTAL(9,T39:T41)</f>
        <v>0</v>
      </c>
      <c r="U38" s="252" t="s">
        <v>155</v>
      </c>
      <c r="V38" s="217">
        <f>SUBTOTAL(9,V39:V41)</f>
        <v>0</v>
      </c>
      <c r="W38" s="217">
        <f>SUBTOTAL(9,W39:W41)</f>
        <v>0</v>
      </c>
      <c r="X38" s="253"/>
      <c r="Y38" s="233"/>
      <c r="Z38" s="233"/>
    </row>
    <row r="39" spans="6:26" s="254" customFormat="1" ht="12" outlineLevel="2">
      <c r="F39" s="521">
        <v>1</v>
      </c>
      <c r="G39" s="522" t="s">
        <v>42</v>
      </c>
      <c r="H39" s="523" t="s">
        <v>623</v>
      </c>
      <c r="I39" s="523"/>
      <c r="J39" s="524" t="s">
        <v>1889</v>
      </c>
      <c r="K39" s="522" t="s">
        <v>55</v>
      </c>
      <c r="L39" s="536">
        <v>10</v>
      </c>
      <c r="M39" s="537">
        <v>0</v>
      </c>
      <c r="N39" s="536">
        <f>L39*(1+M39/100)</f>
        <v>10</v>
      </c>
      <c r="O39" s="537"/>
      <c r="P39" s="458">
        <f>N39*O39</f>
        <v>0</v>
      </c>
      <c r="Q39" s="466"/>
      <c r="R39" s="467">
        <f>N39*Q39</f>
        <v>0</v>
      </c>
      <c r="S39" s="466"/>
      <c r="T39" s="467">
        <f>N39*S39</f>
        <v>0</v>
      </c>
      <c r="U39" s="458">
        <v>21</v>
      </c>
      <c r="V39" s="458">
        <f>P39*(U39/100)</f>
        <v>0</v>
      </c>
      <c r="W39" s="458">
        <f>P39+V39</f>
        <v>0</v>
      </c>
      <c r="X39" s="524"/>
      <c r="Y39" s="523" t="s">
        <v>1908</v>
      </c>
      <c r="Z39" s="523" t="s">
        <v>620</v>
      </c>
    </row>
    <row r="40" spans="6:26" s="254" customFormat="1" ht="12" outlineLevel="2">
      <c r="F40" s="521">
        <v>2</v>
      </c>
      <c r="G40" s="522" t="s">
        <v>42</v>
      </c>
      <c r="H40" s="523" t="s">
        <v>625</v>
      </c>
      <c r="I40" s="523"/>
      <c r="J40" s="524" t="s">
        <v>626</v>
      </c>
      <c r="K40" s="522" t="s">
        <v>55</v>
      </c>
      <c r="L40" s="536">
        <v>4</v>
      </c>
      <c r="M40" s="537"/>
      <c r="N40" s="536">
        <f>L40*(1+M40/100)</f>
        <v>4</v>
      </c>
      <c r="O40" s="537"/>
      <c r="P40" s="458">
        <f>N40*O40</f>
        <v>0</v>
      </c>
      <c r="Q40" s="466"/>
      <c r="R40" s="467">
        <f>N40*Q40</f>
        <v>0</v>
      </c>
      <c r="S40" s="466"/>
      <c r="T40" s="467">
        <f>N40*S40</f>
        <v>0</v>
      </c>
      <c r="U40" s="458">
        <v>21</v>
      </c>
      <c r="V40" s="458">
        <f>P40*(U40/100)</f>
        <v>0</v>
      </c>
      <c r="W40" s="458">
        <f>P40+V40</f>
        <v>0</v>
      </c>
      <c r="X40" s="524"/>
      <c r="Y40" s="523" t="s">
        <v>1908</v>
      </c>
      <c r="Z40" s="523" t="s">
        <v>620</v>
      </c>
    </row>
    <row r="41" spans="6:26" s="272" customFormat="1" ht="12.75" customHeight="1" outlineLevel="2">
      <c r="F41" s="273"/>
      <c r="G41" s="274"/>
      <c r="H41" s="274"/>
      <c r="I41" s="274"/>
      <c r="J41" s="275"/>
      <c r="K41" s="274"/>
      <c r="L41" s="276"/>
      <c r="M41" s="277"/>
      <c r="N41" s="276"/>
      <c r="O41" s="277"/>
      <c r="P41" s="278"/>
      <c r="Q41" s="279"/>
      <c r="R41" s="277"/>
      <c r="S41" s="277"/>
      <c r="T41" s="277"/>
      <c r="U41" s="280" t="s">
        <v>155</v>
      </c>
      <c r="V41" s="277"/>
      <c r="W41" s="277"/>
      <c r="X41" s="277"/>
      <c r="Y41" s="274"/>
      <c r="Z41" s="274"/>
    </row>
    <row r="42" spans="6:26" s="272" customFormat="1" ht="12.75" customHeight="1" outlineLevel="1">
      <c r="F42" s="273"/>
      <c r="G42" s="274"/>
      <c r="H42" s="274"/>
      <c r="I42" s="274"/>
      <c r="J42" s="275"/>
      <c r="K42" s="274"/>
      <c r="L42" s="276"/>
      <c r="M42" s="277"/>
      <c r="N42" s="276"/>
      <c r="O42" s="277"/>
      <c r="P42" s="278"/>
      <c r="Q42" s="279"/>
      <c r="R42" s="277"/>
      <c r="S42" s="277"/>
      <c r="T42" s="277"/>
      <c r="U42" s="280" t="s">
        <v>155</v>
      </c>
      <c r="V42" s="277"/>
      <c r="W42" s="277"/>
      <c r="X42" s="277"/>
      <c r="Y42" s="274"/>
      <c r="Z42" s="274"/>
    </row>
    <row r="43" spans="6:26" s="272" customFormat="1" ht="12.75" customHeight="1">
      <c r="F43" s="273"/>
      <c r="G43" s="274"/>
      <c r="H43" s="274"/>
      <c r="I43" s="274"/>
      <c r="J43" s="275"/>
      <c r="K43" s="274"/>
      <c r="L43" s="276"/>
      <c r="M43" s="277"/>
      <c r="N43" s="276"/>
      <c r="O43" s="277"/>
      <c r="P43" s="278"/>
      <c r="Q43" s="279"/>
      <c r="R43" s="277"/>
      <c r="S43" s="277"/>
      <c r="T43" s="277"/>
      <c r="U43" s="280" t="s">
        <v>155</v>
      </c>
      <c r="V43" s="277"/>
      <c r="W43" s="277"/>
      <c r="X43" s="277"/>
      <c r="Y43" s="274"/>
      <c r="Z43" s="274"/>
    </row>
  </sheetData>
  <mergeCells count="3">
    <mergeCell ref="F2:P2"/>
    <mergeCell ref="F4:P4"/>
    <mergeCell ref="F6:P6"/>
  </mergeCells>
  <pageMargins left="0.39370078740157483" right="0.39370078740157483" top="0.59055118110236227" bottom="0.59055118110236227" header="0.39370078740157483" footer="0.39370078740157483"/>
  <pageSetup paperSize="9" scale="71" fitToHeight="100" orientation="portrait" r:id="rId1"/>
  <headerFooter alignWithMargins="0">
    <oddFooter>&amp;C&amp;8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K29" sqref="K29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 ht="12.75" customHeight="1">
      <c r="A2" s="595" t="s">
        <v>0</v>
      </c>
      <c r="B2" s="596"/>
      <c r="C2" s="641" t="s">
        <v>1832</v>
      </c>
      <c r="D2" s="642"/>
      <c r="E2" s="643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54</v>
      </c>
      <c r="B4" s="593"/>
      <c r="C4" s="609" t="s">
        <v>1856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41970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f>0</f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IO 02 Plyn'!C17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533"/>
      <c r="D23" s="532" t="s">
        <v>24</v>
      </c>
      <c r="E23" s="533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C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12" orientation="portrait" useFirstPageNumber="1" r:id="rId1"/>
  <headerFooter>
    <oddFooter>&amp;C&amp;P</oddFooter>
    <firstFooter>&amp;C&amp;P</first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20"/>
  <sheetViews>
    <sheetView workbookViewId="0">
      <pane ySplit="7" topLeftCell="A8" activePane="bottomLeft" state="frozen"/>
      <selection activeCell="K29" sqref="K29"/>
      <selection pane="bottomLeft" activeCell="K29" sqref="K29"/>
    </sheetView>
  </sheetViews>
  <sheetFormatPr defaultRowHeight="12.75" outlineLevelRow="1"/>
  <cols>
    <col min="1" max="1" width="12.42578125" style="206" hidden="1" customWidth="1"/>
    <col min="2" max="2" width="80.7109375" style="206" customWidth="1"/>
    <col min="3" max="3" width="15.7109375" style="206" customWidth="1"/>
    <col min="4" max="6" width="15.7109375" style="206" hidden="1" customWidth="1"/>
    <col min="7" max="256" width="9.140625" style="206"/>
    <col min="257" max="257" width="0" style="206" hidden="1" customWidth="1"/>
    <col min="258" max="258" width="80.7109375" style="206" customWidth="1"/>
    <col min="259" max="262" width="15.7109375" style="206" customWidth="1"/>
    <col min="263" max="512" width="9.140625" style="206"/>
    <col min="513" max="513" width="0" style="206" hidden="1" customWidth="1"/>
    <col min="514" max="514" width="80.7109375" style="206" customWidth="1"/>
    <col min="515" max="518" width="15.7109375" style="206" customWidth="1"/>
    <col min="519" max="768" width="9.140625" style="206"/>
    <col min="769" max="769" width="0" style="206" hidden="1" customWidth="1"/>
    <col min="770" max="770" width="80.7109375" style="206" customWidth="1"/>
    <col min="771" max="774" width="15.7109375" style="206" customWidth="1"/>
    <col min="775" max="1024" width="9.140625" style="206"/>
    <col min="1025" max="1025" width="0" style="206" hidden="1" customWidth="1"/>
    <col min="1026" max="1026" width="80.7109375" style="206" customWidth="1"/>
    <col min="1027" max="1030" width="15.7109375" style="206" customWidth="1"/>
    <col min="1031" max="1280" width="9.140625" style="206"/>
    <col min="1281" max="1281" width="0" style="206" hidden="1" customWidth="1"/>
    <col min="1282" max="1282" width="80.7109375" style="206" customWidth="1"/>
    <col min="1283" max="1286" width="15.7109375" style="206" customWidth="1"/>
    <col min="1287" max="1536" width="9.140625" style="206"/>
    <col min="1537" max="1537" width="0" style="206" hidden="1" customWidth="1"/>
    <col min="1538" max="1538" width="80.7109375" style="206" customWidth="1"/>
    <col min="1539" max="1542" width="15.7109375" style="206" customWidth="1"/>
    <col min="1543" max="1792" width="9.140625" style="206"/>
    <col min="1793" max="1793" width="0" style="206" hidden="1" customWidth="1"/>
    <col min="1794" max="1794" width="80.7109375" style="206" customWidth="1"/>
    <col min="1795" max="1798" width="15.7109375" style="206" customWidth="1"/>
    <col min="1799" max="2048" width="9.140625" style="206"/>
    <col min="2049" max="2049" width="0" style="206" hidden="1" customWidth="1"/>
    <col min="2050" max="2050" width="80.7109375" style="206" customWidth="1"/>
    <col min="2051" max="2054" width="15.7109375" style="206" customWidth="1"/>
    <col min="2055" max="2304" width="9.140625" style="206"/>
    <col min="2305" max="2305" width="0" style="206" hidden="1" customWidth="1"/>
    <col min="2306" max="2306" width="80.7109375" style="206" customWidth="1"/>
    <col min="2307" max="2310" width="15.7109375" style="206" customWidth="1"/>
    <col min="2311" max="2560" width="9.140625" style="206"/>
    <col min="2561" max="2561" width="0" style="206" hidden="1" customWidth="1"/>
    <col min="2562" max="2562" width="80.7109375" style="206" customWidth="1"/>
    <col min="2563" max="2566" width="15.7109375" style="206" customWidth="1"/>
    <col min="2567" max="2816" width="9.140625" style="206"/>
    <col min="2817" max="2817" width="0" style="206" hidden="1" customWidth="1"/>
    <col min="2818" max="2818" width="80.7109375" style="206" customWidth="1"/>
    <col min="2819" max="2822" width="15.7109375" style="206" customWidth="1"/>
    <col min="2823" max="3072" width="9.140625" style="206"/>
    <col min="3073" max="3073" width="0" style="206" hidden="1" customWidth="1"/>
    <col min="3074" max="3074" width="80.7109375" style="206" customWidth="1"/>
    <col min="3075" max="3078" width="15.7109375" style="206" customWidth="1"/>
    <col min="3079" max="3328" width="9.140625" style="206"/>
    <col min="3329" max="3329" width="0" style="206" hidden="1" customWidth="1"/>
    <col min="3330" max="3330" width="80.7109375" style="206" customWidth="1"/>
    <col min="3331" max="3334" width="15.7109375" style="206" customWidth="1"/>
    <col min="3335" max="3584" width="9.140625" style="206"/>
    <col min="3585" max="3585" width="0" style="206" hidden="1" customWidth="1"/>
    <col min="3586" max="3586" width="80.7109375" style="206" customWidth="1"/>
    <col min="3587" max="3590" width="15.7109375" style="206" customWidth="1"/>
    <col min="3591" max="3840" width="9.140625" style="206"/>
    <col min="3841" max="3841" width="0" style="206" hidden="1" customWidth="1"/>
    <col min="3842" max="3842" width="80.7109375" style="206" customWidth="1"/>
    <col min="3843" max="3846" width="15.7109375" style="206" customWidth="1"/>
    <col min="3847" max="4096" width="9.140625" style="206"/>
    <col min="4097" max="4097" width="0" style="206" hidden="1" customWidth="1"/>
    <col min="4098" max="4098" width="80.7109375" style="206" customWidth="1"/>
    <col min="4099" max="4102" width="15.7109375" style="206" customWidth="1"/>
    <col min="4103" max="4352" width="9.140625" style="206"/>
    <col min="4353" max="4353" width="0" style="206" hidden="1" customWidth="1"/>
    <col min="4354" max="4354" width="80.7109375" style="206" customWidth="1"/>
    <col min="4355" max="4358" width="15.7109375" style="206" customWidth="1"/>
    <col min="4359" max="4608" width="9.140625" style="206"/>
    <col min="4609" max="4609" width="0" style="206" hidden="1" customWidth="1"/>
    <col min="4610" max="4610" width="80.7109375" style="206" customWidth="1"/>
    <col min="4611" max="4614" width="15.7109375" style="206" customWidth="1"/>
    <col min="4615" max="4864" width="9.140625" style="206"/>
    <col min="4865" max="4865" width="0" style="206" hidden="1" customWidth="1"/>
    <col min="4866" max="4866" width="80.7109375" style="206" customWidth="1"/>
    <col min="4867" max="4870" width="15.7109375" style="206" customWidth="1"/>
    <col min="4871" max="5120" width="9.140625" style="206"/>
    <col min="5121" max="5121" width="0" style="206" hidden="1" customWidth="1"/>
    <col min="5122" max="5122" width="80.7109375" style="206" customWidth="1"/>
    <col min="5123" max="5126" width="15.7109375" style="206" customWidth="1"/>
    <col min="5127" max="5376" width="9.140625" style="206"/>
    <col min="5377" max="5377" width="0" style="206" hidden="1" customWidth="1"/>
    <col min="5378" max="5378" width="80.7109375" style="206" customWidth="1"/>
    <col min="5379" max="5382" width="15.7109375" style="206" customWidth="1"/>
    <col min="5383" max="5632" width="9.140625" style="206"/>
    <col min="5633" max="5633" width="0" style="206" hidden="1" customWidth="1"/>
    <col min="5634" max="5634" width="80.7109375" style="206" customWidth="1"/>
    <col min="5635" max="5638" width="15.7109375" style="206" customWidth="1"/>
    <col min="5639" max="5888" width="9.140625" style="206"/>
    <col min="5889" max="5889" width="0" style="206" hidden="1" customWidth="1"/>
    <col min="5890" max="5890" width="80.7109375" style="206" customWidth="1"/>
    <col min="5891" max="5894" width="15.7109375" style="206" customWidth="1"/>
    <col min="5895" max="6144" width="9.140625" style="206"/>
    <col min="6145" max="6145" width="0" style="206" hidden="1" customWidth="1"/>
    <col min="6146" max="6146" width="80.7109375" style="206" customWidth="1"/>
    <col min="6147" max="6150" width="15.7109375" style="206" customWidth="1"/>
    <col min="6151" max="6400" width="9.140625" style="206"/>
    <col min="6401" max="6401" width="0" style="206" hidden="1" customWidth="1"/>
    <col min="6402" max="6402" width="80.7109375" style="206" customWidth="1"/>
    <col min="6403" max="6406" width="15.7109375" style="206" customWidth="1"/>
    <col min="6407" max="6656" width="9.140625" style="206"/>
    <col min="6657" max="6657" width="0" style="206" hidden="1" customWidth="1"/>
    <col min="6658" max="6658" width="80.7109375" style="206" customWidth="1"/>
    <col min="6659" max="6662" width="15.7109375" style="206" customWidth="1"/>
    <col min="6663" max="6912" width="9.140625" style="206"/>
    <col min="6913" max="6913" width="0" style="206" hidden="1" customWidth="1"/>
    <col min="6914" max="6914" width="80.7109375" style="206" customWidth="1"/>
    <col min="6915" max="6918" width="15.7109375" style="206" customWidth="1"/>
    <col min="6919" max="7168" width="9.140625" style="206"/>
    <col min="7169" max="7169" width="0" style="206" hidden="1" customWidth="1"/>
    <col min="7170" max="7170" width="80.7109375" style="206" customWidth="1"/>
    <col min="7171" max="7174" width="15.7109375" style="206" customWidth="1"/>
    <col min="7175" max="7424" width="9.140625" style="206"/>
    <col min="7425" max="7425" width="0" style="206" hidden="1" customWidth="1"/>
    <col min="7426" max="7426" width="80.7109375" style="206" customWidth="1"/>
    <col min="7427" max="7430" width="15.7109375" style="206" customWidth="1"/>
    <col min="7431" max="7680" width="9.140625" style="206"/>
    <col min="7681" max="7681" width="0" style="206" hidden="1" customWidth="1"/>
    <col min="7682" max="7682" width="80.7109375" style="206" customWidth="1"/>
    <col min="7683" max="7686" width="15.7109375" style="206" customWidth="1"/>
    <col min="7687" max="7936" width="9.140625" style="206"/>
    <col min="7937" max="7937" width="0" style="206" hidden="1" customWidth="1"/>
    <col min="7938" max="7938" width="80.7109375" style="206" customWidth="1"/>
    <col min="7939" max="7942" width="15.7109375" style="206" customWidth="1"/>
    <col min="7943" max="8192" width="9.140625" style="206"/>
    <col min="8193" max="8193" width="0" style="206" hidden="1" customWidth="1"/>
    <col min="8194" max="8194" width="80.7109375" style="206" customWidth="1"/>
    <col min="8195" max="8198" width="15.7109375" style="206" customWidth="1"/>
    <col min="8199" max="8448" width="9.140625" style="206"/>
    <col min="8449" max="8449" width="0" style="206" hidden="1" customWidth="1"/>
    <col min="8450" max="8450" width="80.7109375" style="206" customWidth="1"/>
    <col min="8451" max="8454" width="15.7109375" style="206" customWidth="1"/>
    <col min="8455" max="8704" width="9.140625" style="206"/>
    <col min="8705" max="8705" width="0" style="206" hidden="1" customWidth="1"/>
    <col min="8706" max="8706" width="80.7109375" style="206" customWidth="1"/>
    <col min="8707" max="8710" width="15.7109375" style="206" customWidth="1"/>
    <col min="8711" max="8960" width="9.140625" style="206"/>
    <col min="8961" max="8961" width="0" style="206" hidden="1" customWidth="1"/>
    <col min="8962" max="8962" width="80.7109375" style="206" customWidth="1"/>
    <col min="8963" max="8966" width="15.7109375" style="206" customWidth="1"/>
    <col min="8967" max="9216" width="9.140625" style="206"/>
    <col min="9217" max="9217" width="0" style="206" hidden="1" customWidth="1"/>
    <col min="9218" max="9218" width="80.7109375" style="206" customWidth="1"/>
    <col min="9219" max="9222" width="15.7109375" style="206" customWidth="1"/>
    <col min="9223" max="9472" width="9.140625" style="206"/>
    <col min="9473" max="9473" width="0" style="206" hidden="1" customWidth="1"/>
    <col min="9474" max="9474" width="80.7109375" style="206" customWidth="1"/>
    <col min="9475" max="9478" width="15.7109375" style="206" customWidth="1"/>
    <col min="9479" max="9728" width="9.140625" style="206"/>
    <col min="9729" max="9729" width="0" style="206" hidden="1" customWidth="1"/>
    <col min="9730" max="9730" width="80.7109375" style="206" customWidth="1"/>
    <col min="9731" max="9734" width="15.7109375" style="206" customWidth="1"/>
    <col min="9735" max="9984" width="9.140625" style="206"/>
    <col min="9985" max="9985" width="0" style="206" hidden="1" customWidth="1"/>
    <col min="9986" max="9986" width="80.7109375" style="206" customWidth="1"/>
    <col min="9987" max="9990" width="15.7109375" style="206" customWidth="1"/>
    <col min="9991" max="10240" width="9.140625" style="206"/>
    <col min="10241" max="10241" width="0" style="206" hidden="1" customWidth="1"/>
    <col min="10242" max="10242" width="80.7109375" style="206" customWidth="1"/>
    <col min="10243" max="10246" width="15.7109375" style="206" customWidth="1"/>
    <col min="10247" max="10496" width="9.140625" style="206"/>
    <col min="10497" max="10497" width="0" style="206" hidden="1" customWidth="1"/>
    <col min="10498" max="10498" width="80.7109375" style="206" customWidth="1"/>
    <col min="10499" max="10502" width="15.7109375" style="206" customWidth="1"/>
    <col min="10503" max="10752" width="9.140625" style="206"/>
    <col min="10753" max="10753" width="0" style="206" hidden="1" customWidth="1"/>
    <col min="10754" max="10754" width="80.7109375" style="206" customWidth="1"/>
    <col min="10755" max="10758" width="15.7109375" style="206" customWidth="1"/>
    <col min="10759" max="11008" width="9.140625" style="206"/>
    <col min="11009" max="11009" width="0" style="206" hidden="1" customWidth="1"/>
    <col min="11010" max="11010" width="80.7109375" style="206" customWidth="1"/>
    <col min="11011" max="11014" width="15.7109375" style="206" customWidth="1"/>
    <col min="11015" max="11264" width="9.140625" style="206"/>
    <col min="11265" max="11265" width="0" style="206" hidden="1" customWidth="1"/>
    <col min="11266" max="11266" width="80.7109375" style="206" customWidth="1"/>
    <col min="11267" max="11270" width="15.7109375" style="206" customWidth="1"/>
    <col min="11271" max="11520" width="9.140625" style="206"/>
    <col min="11521" max="11521" width="0" style="206" hidden="1" customWidth="1"/>
    <col min="11522" max="11522" width="80.7109375" style="206" customWidth="1"/>
    <col min="11523" max="11526" width="15.7109375" style="206" customWidth="1"/>
    <col min="11527" max="11776" width="9.140625" style="206"/>
    <col min="11777" max="11777" width="0" style="206" hidden="1" customWidth="1"/>
    <col min="11778" max="11778" width="80.7109375" style="206" customWidth="1"/>
    <col min="11779" max="11782" width="15.7109375" style="206" customWidth="1"/>
    <col min="11783" max="12032" width="9.140625" style="206"/>
    <col min="12033" max="12033" width="0" style="206" hidden="1" customWidth="1"/>
    <col min="12034" max="12034" width="80.7109375" style="206" customWidth="1"/>
    <col min="12035" max="12038" width="15.7109375" style="206" customWidth="1"/>
    <col min="12039" max="12288" width="9.140625" style="206"/>
    <col min="12289" max="12289" width="0" style="206" hidden="1" customWidth="1"/>
    <col min="12290" max="12290" width="80.7109375" style="206" customWidth="1"/>
    <col min="12291" max="12294" width="15.7109375" style="206" customWidth="1"/>
    <col min="12295" max="12544" width="9.140625" style="206"/>
    <col min="12545" max="12545" width="0" style="206" hidden="1" customWidth="1"/>
    <col min="12546" max="12546" width="80.7109375" style="206" customWidth="1"/>
    <col min="12547" max="12550" width="15.7109375" style="206" customWidth="1"/>
    <col min="12551" max="12800" width="9.140625" style="206"/>
    <col min="12801" max="12801" width="0" style="206" hidden="1" customWidth="1"/>
    <col min="12802" max="12802" width="80.7109375" style="206" customWidth="1"/>
    <col min="12803" max="12806" width="15.7109375" style="206" customWidth="1"/>
    <col min="12807" max="13056" width="9.140625" style="206"/>
    <col min="13057" max="13057" width="0" style="206" hidden="1" customWidth="1"/>
    <col min="13058" max="13058" width="80.7109375" style="206" customWidth="1"/>
    <col min="13059" max="13062" width="15.7109375" style="206" customWidth="1"/>
    <col min="13063" max="13312" width="9.140625" style="206"/>
    <col min="13313" max="13313" width="0" style="206" hidden="1" customWidth="1"/>
    <col min="13314" max="13314" width="80.7109375" style="206" customWidth="1"/>
    <col min="13315" max="13318" width="15.7109375" style="206" customWidth="1"/>
    <col min="13319" max="13568" width="9.140625" style="206"/>
    <col min="13569" max="13569" width="0" style="206" hidden="1" customWidth="1"/>
    <col min="13570" max="13570" width="80.7109375" style="206" customWidth="1"/>
    <col min="13571" max="13574" width="15.7109375" style="206" customWidth="1"/>
    <col min="13575" max="13824" width="9.140625" style="206"/>
    <col min="13825" max="13825" width="0" style="206" hidden="1" customWidth="1"/>
    <col min="13826" max="13826" width="80.7109375" style="206" customWidth="1"/>
    <col min="13827" max="13830" width="15.7109375" style="206" customWidth="1"/>
    <col min="13831" max="14080" width="9.140625" style="206"/>
    <col min="14081" max="14081" width="0" style="206" hidden="1" customWidth="1"/>
    <col min="14082" max="14082" width="80.7109375" style="206" customWidth="1"/>
    <col min="14083" max="14086" width="15.7109375" style="206" customWidth="1"/>
    <col min="14087" max="14336" width="9.140625" style="206"/>
    <col min="14337" max="14337" width="0" style="206" hidden="1" customWidth="1"/>
    <col min="14338" max="14338" width="80.7109375" style="206" customWidth="1"/>
    <col min="14339" max="14342" width="15.7109375" style="206" customWidth="1"/>
    <col min="14343" max="14592" width="9.140625" style="206"/>
    <col min="14593" max="14593" width="0" style="206" hidden="1" customWidth="1"/>
    <col min="14594" max="14594" width="80.7109375" style="206" customWidth="1"/>
    <col min="14595" max="14598" width="15.7109375" style="206" customWidth="1"/>
    <col min="14599" max="14848" width="9.140625" style="206"/>
    <col min="14849" max="14849" width="0" style="206" hidden="1" customWidth="1"/>
    <col min="14850" max="14850" width="80.7109375" style="206" customWidth="1"/>
    <col min="14851" max="14854" width="15.7109375" style="206" customWidth="1"/>
    <col min="14855" max="15104" width="9.140625" style="206"/>
    <col min="15105" max="15105" width="0" style="206" hidden="1" customWidth="1"/>
    <col min="15106" max="15106" width="80.7109375" style="206" customWidth="1"/>
    <col min="15107" max="15110" width="15.7109375" style="206" customWidth="1"/>
    <col min="15111" max="15360" width="9.140625" style="206"/>
    <col min="15361" max="15361" width="0" style="206" hidden="1" customWidth="1"/>
    <col min="15362" max="15362" width="80.7109375" style="206" customWidth="1"/>
    <col min="15363" max="15366" width="15.7109375" style="206" customWidth="1"/>
    <col min="15367" max="15616" width="9.140625" style="206"/>
    <col min="15617" max="15617" width="0" style="206" hidden="1" customWidth="1"/>
    <col min="15618" max="15618" width="80.7109375" style="206" customWidth="1"/>
    <col min="15619" max="15622" width="15.7109375" style="206" customWidth="1"/>
    <col min="15623" max="15872" width="9.140625" style="206"/>
    <col min="15873" max="15873" width="0" style="206" hidden="1" customWidth="1"/>
    <col min="15874" max="15874" width="80.7109375" style="206" customWidth="1"/>
    <col min="15875" max="15878" width="15.7109375" style="206" customWidth="1"/>
    <col min="15879" max="16128" width="9.140625" style="206"/>
    <col min="16129" max="16129" width="0" style="206" hidden="1" customWidth="1"/>
    <col min="16130" max="16130" width="80.7109375" style="206" customWidth="1"/>
    <col min="16131" max="16134" width="15.7109375" style="206" customWidth="1"/>
    <col min="16135" max="16384" width="9.140625" style="206"/>
  </cols>
  <sheetData>
    <row r="1" spans="1:7" ht="15.75">
      <c r="B1" s="71" t="s">
        <v>134</v>
      </c>
      <c r="C1" s="72"/>
    </row>
    <row r="2" spans="1:7" ht="31.5" customHeight="1">
      <c r="B2" s="638" t="s">
        <v>125</v>
      </c>
      <c r="C2" s="638"/>
    </row>
    <row r="3" spans="1:7" ht="15">
      <c r="B3" s="71" t="s">
        <v>631</v>
      </c>
      <c r="C3" s="172"/>
    </row>
    <row r="4" spans="1:7" ht="15">
      <c r="B4" s="534" t="s">
        <v>1890</v>
      </c>
      <c r="C4" s="534"/>
    </row>
    <row r="5" spans="1:7" ht="15.75" customHeight="1">
      <c r="A5" s="535"/>
      <c r="B5" s="71" t="s">
        <v>632</v>
      </c>
      <c r="C5" s="172"/>
      <c r="D5" s="203"/>
      <c r="E5" s="204"/>
      <c r="F5" s="202"/>
      <c r="G5" s="205"/>
    </row>
    <row r="6" spans="1:7" ht="14.25" customHeight="1">
      <c r="B6" s="534" t="s">
        <v>1891</v>
      </c>
      <c r="C6" s="534"/>
      <c r="D6" s="203"/>
      <c r="E6" s="204"/>
      <c r="F6" s="202"/>
      <c r="G6" s="205"/>
    </row>
    <row r="7" spans="1:7" ht="13.5" thickBot="1">
      <c r="A7" s="206" t="e">
        <f t="array" ref="A7">INDEX(__SAZBA__,MATCH(0,COUNTIF($A$5:A6,__SAZBA__),0))</f>
        <v>#REF!</v>
      </c>
      <c r="B7" s="207" t="s">
        <v>135</v>
      </c>
      <c r="C7" s="207" t="s">
        <v>136</v>
      </c>
      <c r="D7" s="207" t="s">
        <v>137</v>
      </c>
      <c r="E7" s="207" t="s">
        <v>27</v>
      </c>
      <c r="F7" s="207" t="s">
        <v>138</v>
      </c>
      <c r="G7" s="208"/>
    </row>
    <row r="8" spans="1:7">
      <c r="A8" s="206" t="e">
        <f t="array" ref="A8">INDEX(__SAZBA__,MATCH(0,COUNTIF($A$5:A7,__SAZBA__),0))</f>
        <v>#REF!</v>
      </c>
      <c r="B8" s="209"/>
      <c r="C8" s="210"/>
      <c r="D8" s="210"/>
      <c r="E8" s="210"/>
      <c r="F8" s="210"/>
      <c r="G8" s="208"/>
    </row>
    <row r="9" spans="1:7" s="211" customFormat="1" ht="15.75" customHeight="1">
      <c r="B9" s="212" t="str">
        <f>IF('Položky IO 02 Plyn'!$J$9=0,"",'Položky IO 02 Plyn'!$J$9)</f>
        <v>Objekt : IO02-P</v>
      </c>
      <c r="C9" s="213" t="str">
        <f>IF('Položky IO 02 Plyn'!$P$9=0,"",'Položky IO 02 Plyn'!$P$9)</f>
        <v/>
      </c>
      <c r="D9" s="214">
        <f>IF('Položky IO 02 Plyn'!$R$9=0,"",'Položky IO 02 Plyn'!$R$9)</f>
        <v>0.37737000000000004</v>
      </c>
      <c r="E9" s="213" t="str">
        <f>IF('Položky IO 02 Plyn'!$V$9=0,"",'Položky IO 02 Plyn'!$V$9)</f>
        <v/>
      </c>
      <c r="F9" s="213" t="str">
        <f>IF('Položky IO 02 Plyn'!$W$9=0,"",'Položky IO 02 Plyn'!$W$9)</f>
        <v/>
      </c>
    </row>
    <row r="10" spans="1:7" s="215" customFormat="1" ht="15" customHeight="1" outlineLevel="1">
      <c r="B10" s="216" t="str">
        <f>IF('Položky IO 02 Plyn'!$J$10=0,"",'Položky IO 02 Plyn'!$J$10)</f>
        <v>723: Vnitřní plynovod</v>
      </c>
      <c r="C10" s="217" t="str">
        <f>IF('Položky IO 02 Plyn'!$P$10=0,"",'Položky IO 02 Plyn'!$P$10)</f>
        <v/>
      </c>
      <c r="D10" s="218">
        <f>IF('Položky IO 02 Plyn'!$R$10=0,"",'Položky IO 02 Plyn'!$R$10)</f>
        <v>0.37506</v>
      </c>
      <c r="E10" s="217" t="str">
        <f>IF('Položky IO 02 Plyn'!$V$10=0,"",'Položky IO 02 Plyn'!$V$10)</f>
        <v/>
      </c>
      <c r="F10" s="217" t="str">
        <f>IF('Položky IO 02 Plyn'!$W$10=0,"",'Položky IO 02 Plyn'!$W$10)</f>
        <v/>
      </c>
    </row>
    <row r="11" spans="1:7" s="215" customFormat="1" ht="15" customHeight="1" outlineLevel="1">
      <c r="B11" s="216" t="str">
        <f>IF('Položky IO 02 Plyn'!$J$40=0,"",'Položky IO 02 Plyn'!$J$40)</f>
        <v>734: Ústřední vytápění - armatury</v>
      </c>
      <c r="C11" s="217" t="str">
        <f>IF('Položky IO 02 Plyn'!$P$40=0,"",'Položky IO 02 Plyn'!$P$40)</f>
        <v/>
      </c>
      <c r="D11" s="218">
        <f>IF('Položky IO 02 Plyn'!$R$40=0,"",'Položky IO 02 Plyn'!$R$40)</f>
        <v>5.1000000000000004E-4</v>
      </c>
      <c r="E11" s="217" t="str">
        <f>IF('Položky IO 02 Plyn'!$V$40=0,"",'Položky IO 02 Plyn'!$V$40)</f>
        <v/>
      </c>
      <c r="F11" s="217" t="str">
        <f>IF('Položky IO 02 Plyn'!$W$40=0,"",'Položky IO 02 Plyn'!$W$40)</f>
        <v/>
      </c>
    </row>
    <row r="12" spans="1:7" s="215" customFormat="1" ht="15" customHeight="1" outlineLevel="1">
      <c r="B12" s="216" t="str">
        <f>IF('Položky IO 02 Plyn'!$J$43=0,"",'Položky IO 02 Plyn'!$J$43)</f>
        <v>783: Nátěry</v>
      </c>
      <c r="C12" s="217" t="str">
        <f>IF('Položky IO 02 Plyn'!$P$43=0,"",'Položky IO 02 Plyn'!$P$43)</f>
        <v/>
      </c>
      <c r="D12" s="218">
        <f>IF('Položky IO 02 Plyn'!$R$43=0,"",'Položky IO 02 Plyn'!$R$43)</f>
        <v>1.8E-3</v>
      </c>
      <c r="E12" s="217" t="str">
        <f>IF('Položky IO 02 Plyn'!$V$43=0,"",'Položky IO 02 Plyn'!$V$43)</f>
        <v/>
      </c>
      <c r="F12" s="217" t="str">
        <f>IF('Položky IO 02 Plyn'!$W$43=0,"",'Položky IO 02 Plyn'!$W$43)</f>
        <v/>
      </c>
    </row>
    <row r="13" spans="1:7" s="215" customFormat="1" ht="15" customHeight="1" outlineLevel="1">
      <c r="B13" s="216" t="str">
        <f>IF('Položky IO 02 Plyn'!$J$47=0,"",'Položky IO 02 Plyn'!$J$47)</f>
        <v>V01: Průzkumné, geodetické a projektové práce</v>
      </c>
      <c r="C13" s="217" t="str">
        <f>IF('Položky IO 02 Plyn'!$P$47=0,"",'Položky IO 02 Plyn'!$P$47)</f>
        <v/>
      </c>
      <c r="D13" s="218" t="str">
        <f>IF('Položky IO 02 Plyn'!$R$47=0,"",'Položky IO 02 Plyn'!$R$47)</f>
        <v/>
      </c>
      <c r="E13" s="217" t="str">
        <f>IF('Položky IO 02 Plyn'!$V$47=0,"",'Položky IO 02 Plyn'!$V$47)</f>
        <v/>
      </c>
      <c r="F13" s="217" t="str">
        <f>IF('Položky IO 02 Plyn'!$W$47=0,"",'Položky IO 02 Plyn'!$W$47)</f>
        <v/>
      </c>
    </row>
    <row r="14" spans="1:7" s="215" customFormat="1" ht="15" customHeight="1" outlineLevel="1">
      <c r="B14" s="216" t="str">
        <f>IF('Položky IO 02 Plyn'!$J$50=0,"",'Položky IO 02 Plyn'!$J$50)</f>
        <v>V03: Zařízení staveniště</v>
      </c>
      <c r="C14" s="217" t="str">
        <f>IF('Položky IO 02 Plyn'!$P$50=0,"",'Položky IO 02 Plyn'!$P$50)</f>
        <v/>
      </c>
      <c r="D14" s="218" t="str">
        <f>IF('Položky IO 02 Plyn'!$R$50=0,"",'Položky IO 02 Plyn'!$R$50)</f>
        <v/>
      </c>
      <c r="E14" s="217" t="str">
        <f>IF('Položky IO 02 Plyn'!$V$50=0,"",'Položky IO 02 Plyn'!$V$50)</f>
        <v/>
      </c>
      <c r="F14" s="217" t="str">
        <f>IF('Položky IO 02 Plyn'!$W$50=0,"",'Položky IO 02 Plyn'!$W$50)</f>
        <v/>
      </c>
    </row>
    <row r="15" spans="1:7" s="215" customFormat="1" ht="15" customHeight="1" outlineLevel="1">
      <c r="B15" s="216" t="str">
        <f>IF('Položky IO 02 Plyn'!$J$53=0,"",'Položky IO 02 Plyn'!$J$53)</f>
        <v>V09: Ostatní náklady</v>
      </c>
      <c r="C15" s="217" t="str">
        <f>IF('Položky IO 02 Plyn'!$P$53=0,"",'Položky IO 02 Plyn'!$P$53)</f>
        <v/>
      </c>
      <c r="D15" s="218" t="str">
        <f>IF('Položky IO 02 Plyn'!$R$53=0,"",'Položky IO 02 Plyn'!$R$53)</f>
        <v/>
      </c>
      <c r="E15" s="217" t="str">
        <f>IF('Položky IO 02 Plyn'!$V$53=0,"",'Položky IO 02 Plyn'!$V$53)</f>
        <v/>
      </c>
      <c r="F15" s="217" t="str">
        <f>IF('Položky IO 02 Plyn'!$W$53=0,"",'Položky IO 02 Plyn'!$W$53)</f>
        <v/>
      </c>
    </row>
    <row r="16" spans="1:7" ht="13.5" outlineLevel="1" thickBot="1">
      <c r="B16" s="219"/>
    </row>
    <row r="17" spans="1:6" s="220" customFormat="1" ht="15">
      <c r="A17" s="220">
        <f>SUM(A19:A19)</f>
        <v>0</v>
      </c>
      <c r="B17" s="221" t="s">
        <v>139</v>
      </c>
      <c r="C17" s="222">
        <f>SUBTOTAL(9,C9:C16)/2</f>
        <v>0</v>
      </c>
      <c r="D17" s="223"/>
      <c r="E17" s="224"/>
      <c r="F17" s="224"/>
    </row>
    <row r="18" spans="1:6" s="220" customFormat="1" ht="15">
      <c r="B18" s="95" t="s">
        <v>718</v>
      </c>
      <c r="C18" s="96">
        <f>C17*0.21</f>
        <v>0</v>
      </c>
    </row>
    <row r="19" spans="1:6" s="225" customFormat="1" ht="13.5" thickBot="1">
      <c r="A19" s="225">
        <f>IF(ISNUMBER(A7),SUMIF(__SAZBA__,A7,__CENA__),0)</f>
        <v>0</v>
      </c>
      <c r="B19" s="226"/>
      <c r="C19" s="227"/>
    </row>
    <row r="20" spans="1:6" s="220" customFormat="1" ht="15">
      <c r="B20" s="221" t="s">
        <v>140</v>
      </c>
      <c r="C20" s="222">
        <f>SUM(C17:C18)</f>
        <v>0</v>
      </c>
      <c r="D20" s="221" t="str">
        <f>'[20]Kryci list'!C7</f>
        <v>CZK</v>
      </c>
      <c r="E20" s="224"/>
      <c r="F20" s="224"/>
    </row>
  </sheetData>
  <mergeCells count="1">
    <mergeCell ref="B2:C2"/>
  </mergeCells>
  <pageMargins left="0.70866141732283472" right="0.70866141732283472" top="0.78740157480314965" bottom="0.78740157480314965" header="0.31496062992125984" footer="0.31496062992125984"/>
  <pageSetup paperSize="9" scale="92" fitToHeight="12" orientation="portrait" useFirstPageNumber="1" r:id="rId1"/>
  <headerFooter>
    <oddFooter>&amp;C&amp;P</oddFooter>
    <firstFooter>&amp;C&amp;P</first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Z58"/>
  <sheetViews>
    <sheetView topLeftCell="F1" zoomScaleNormal="100" zoomScaleSheetLayoutView="100" workbookViewId="0">
      <pane ySplit="7" topLeftCell="A23" activePane="bottomLeft" state="frozen"/>
      <selection activeCell="K29" sqref="K29"/>
      <selection pane="bottomLeft" activeCell="AD52" sqref="AD52"/>
    </sheetView>
  </sheetViews>
  <sheetFormatPr defaultRowHeight="12.75" outlineLevelRow="3"/>
  <cols>
    <col min="1" max="5" width="0" style="206" hidden="1" customWidth="1"/>
    <col min="6" max="6" width="5.42578125" style="281" customWidth="1"/>
    <col min="7" max="7" width="4.28515625" style="282" customWidth="1"/>
    <col min="8" max="8" width="14.28515625" style="283" customWidth="1"/>
    <col min="9" max="9" width="10" style="283" customWidth="1"/>
    <col min="10" max="10" width="57.140625" style="284" customWidth="1"/>
    <col min="11" max="11" width="4.28515625" style="282" customWidth="1"/>
    <col min="12" max="12" width="13.7109375" style="285" hidden="1" customWidth="1"/>
    <col min="13" max="13" width="6.85546875" style="286" hidden="1" customWidth="1"/>
    <col min="14" max="14" width="13.42578125" style="285" customWidth="1"/>
    <col min="15" max="15" width="12.42578125" style="286" customWidth="1"/>
    <col min="16" max="16" width="15.7109375" style="287" customWidth="1"/>
    <col min="17" max="17" width="11.42578125" style="288" hidden="1" customWidth="1"/>
    <col min="18" max="18" width="14.28515625" style="286" hidden="1" customWidth="1"/>
    <col min="19" max="19" width="11.42578125" style="286" hidden="1" customWidth="1"/>
    <col min="20" max="20" width="14.28515625" style="286" hidden="1" customWidth="1"/>
    <col min="21" max="21" width="9.7109375" style="286" hidden="1" customWidth="1"/>
    <col min="22" max="22" width="14.5703125" style="286" hidden="1" customWidth="1"/>
    <col min="23" max="23" width="15.7109375" style="286" hidden="1" customWidth="1"/>
    <col min="24" max="24" width="25.7109375" style="286" hidden="1" customWidth="1"/>
    <col min="25" max="26" width="10" style="283" hidden="1" customWidth="1"/>
    <col min="27" max="27" width="9.42578125" style="206" customWidth="1"/>
    <col min="28" max="256" width="9.140625" style="206"/>
    <col min="257" max="261" width="0" style="206" hidden="1" customWidth="1"/>
    <col min="262" max="262" width="5.42578125" style="206" customWidth="1"/>
    <col min="263" max="263" width="4.28515625" style="206" customWidth="1"/>
    <col min="264" max="264" width="14.28515625" style="206" customWidth="1"/>
    <col min="265" max="265" width="10" style="206" customWidth="1"/>
    <col min="266" max="266" width="57.140625" style="206" customWidth="1"/>
    <col min="267" max="267" width="4.28515625" style="206" customWidth="1"/>
    <col min="268" max="268" width="13.7109375" style="206" customWidth="1"/>
    <col min="269" max="269" width="6.85546875" style="206" customWidth="1"/>
    <col min="270" max="270" width="13.42578125" style="206" customWidth="1"/>
    <col min="271" max="271" width="12.42578125" style="206" customWidth="1"/>
    <col min="272" max="272" width="15.7109375" style="206" customWidth="1"/>
    <col min="273" max="273" width="11.42578125" style="206" bestFit="1" customWidth="1"/>
    <col min="274" max="274" width="14.28515625" style="206" customWidth="1"/>
    <col min="275" max="275" width="11.42578125" style="206" customWidth="1"/>
    <col min="276" max="276" width="14.28515625" style="206" customWidth="1"/>
    <col min="277" max="277" width="9.7109375" style="206" customWidth="1"/>
    <col min="278" max="278" width="14.5703125" style="206" customWidth="1"/>
    <col min="279" max="279" width="15.7109375" style="206" customWidth="1"/>
    <col min="280" max="280" width="25.7109375" style="206" customWidth="1"/>
    <col min="281" max="282" width="10" style="206" customWidth="1"/>
    <col min="283" max="283" width="9.42578125" style="206" customWidth="1"/>
    <col min="284" max="512" width="9.140625" style="206"/>
    <col min="513" max="517" width="0" style="206" hidden="1" customWidth="1"/>
    <col min="518" max="518" width="5.42578125" style="206" customWidth="1"/>
    <col min="519" max="519" width="4.28515625" style="206" customWidth="1"/>
    <col min="520" max="520" width="14.28515625" style="206" customWidth="1"/>
    <col min="521" max="521" width="10" style="206" customWidth="1"/>
    <col min="522" max="522" width="57.140625" style="206" customWidth="1"/>
    <col min="523" max="523" width="4.28515625" style="206" customWidth="1"/>
    <col min="524" max="524" width="13.7109375" style="206" customWidth="1"/>
    <col min="525" max="525" width="6.85546875" style="206" customWidth="1"/>
    <col min="526" max="526" width="13.42578125" style="206" customWidth="1"/>
    <col min="527" max="527" width="12.42578125" style="206" customWidth="1"/>
    <col min="528" max="528" width="15.7109375" style="206" customWidth="1"/>
    <col min="529" max="529" width="11.42578125" style="206" bestFit="1" customWidth="1"/>
    <col min="530" max="530" width="14.28515625" style="206" customWidth="1"/>
    <col min="531" max="531" width="11.42578125" style="206" customWidth="1"/>
    <col min="532" max="532" width="14.28515625" style="206" customWidth="1"/>
    <col min="533" max="533" width="9.7109375" style="206" customWidth="1"/>
    <col min="534" max="534" width="14.5703125" style="206" customWidth="1"/>
    <col min="535" max="535" width="15.7109375" style="206" customWidth="1"/>
    <col min="536" max="536" width="25.7109375" style="206" customWidth="1"/>
    <col min="537" max="538" width="10" style="206" customWidth="1"/>
    <col min="539" max="539" width="9.42578125" style="206" customWidth="1"/>
    <col min="540" max="768" width="9.140625" style="206"/>
    <col min="769" max="773" width="0" style="206" hidden="1" customWidth="1"/>
    <col min="774" max="774" width="5.42578125" style="206" customWidth="1"/>
    <col min="775" max="775" width="4.28515625" style="206" customWidth="1"/>
    <col min="776" max="776" width="14.28515625" style="206" customWidth="1"/>
    <col min="777" max="777" width="10" style="206" customWidth="1"/>
    <col min="778" max="778" width="57.140625" style="206" customWidth="1"/>
    <col min="779" max="779" width="4.28515625" style="206" customWidth="1"/>
    <col min="780" max="780" width="13.7109375" style="206" customWidth="1"/>
    <col min="781" max="781" width="6.85546875" style="206" customWidth="1"/>
    <col min="782" max="782" width="13.42578125" style="206" customWidth="1"/>
    <col min="783" max="783" width="12.42578125" style="206" customWidth="1"/>
    <col min="784" max="784" width="15.7109375" style="206" customWidth="1"/>
    <col min="785" max="785" width="11.42578125" style="206" bestFit="1" customWidth="1"/>
    <col min="786" max="786" width="14.28515625" style="206" customWidth="1"/>
    <col min="787" max="787" width="11.42578125" style="206" customWidth="1"/>
    <col min="788" max="788" width="14.28515625" style="206" customWidth="1"/>
    <col min="789" max="789" width="9.7109375" style="206" customWidth="1"/>
    <col min="790" max="790" width="14.5703125" style="206" customWidth="1"/>
    <col min="791" max="791" width="15.7109375" style="206" customWidth="1"/>
    <col min="792" max="792" width="25.7109375" style="206" customWidth="1"/>
    <col min="793" max="794" width="10" style="206" customWidth="1"/>
    <col min="795" max="795" width="9.42578125" style="206" customWidth="1"/>
    <col min="796" max="1024" width="9.140625" style="206"/>
    <col min="1025" max="1029" width="0" style="206" hidden="1" customWidth="1"/>
    <col min="1030" max="1030" width="5.42578125" style="206" customWidth="1"/>
    <col min="1031" max="1031" width="4.28515625" style="206" customWidth="1"/>
    <col min="1032" max="1032" width="14.28515625" style="206" customWidth="1"/>
    <col min="1033" max="1033" width="10" style="206" customWidth="1"/>
    <col min="1034" max="1034" width="57.140625" style="206" customWidth="1"/>
    <col min="1035" max="1035" width="4.28515625" style="206" customWidth="1"/>
    <col min="1036" max="1036" width="13.7109375" style="206" customWidth="1"/>
    <col min="1037" max="1037" width="6.85546875" style="206" customWidth="1"/>
    <col min="1038" max="1038" width="13.42578125" style="206" customWidth="1"/>
    <col min="1039" max="1039" width="12.42578125" style="206" customWidth="1"/>
    <col min="1040" max="1040" width="15.7109375" style="206" customWidth="1"/>
    <col min="1041" max="1041" width="11.42578125" style="206" bestFit="1" customWidth="1"/>
    <col min="1042" max="1042" width="14.28515625" style="206" customWidth="1"/>
    <col min="1043" max="1043" width="11.42578125" style="206" customWidth="1"/>
    <col min="1044" max="1044" width="14.28515625" style="206" customWidth="1"/>
    <col min="1045" max="1045" width="9.7109375" style="206" customWidth="1"/>
    <col min="1046" max="1046" width="14.5703125" style="206" customWidth="1"/>
    <col min="1047" max="1047" width="15.7109375" style="206" customWidth="1"/>
    <col min="1048" max="1048" width="25.7109375" style="206" customWidth="1"/>
    <col min="1049" max="1050" width="10" style="206" customWidth="1"/>
    <col min="1051" max="1051" width="9.42578125" style="206" customWidth="1"/>
    <col min="1052" max="1280" width="9.140625" style="206"/>
    <col min="1281" max="1285" width="0" style="206" hidden="1" customWidth="1"/>
    <col min="1286" max="1286" width="5.42578125" style="206" customWidth="1"/>
    <col min="1287" max="1287" width="4.28515625" style="206" customWidth="1"/>
    <col min="1288" max="1288" width="14.28515625" style="206" customWidth="1"/>
    <col min="1289" max="1289" width="10" style="206" customWidth="1"/>
    <col min="1290" max="1290" width="57.140625" style="206" customWidth="1"/>
    <col min="1291" max="1291" width="4.28515625" style="206" customWidth="1"/>
    <col min="1292" max="1292" width="13.7109375" style="206" customWidth="1"/>
    <col min="1293" max="1293" width="6.85546875" style="206" customWidth="1"/>
    <col min="1294" max="1294" width="13.42578125" style="206" customWidth="1"/>
    <col min="1295" max="1295" width="12.42578125" style="206" customWidth="1"/>
    <col min="1296" max="1296" width="15.7109375" style="206" customWidth="1"/>
    <col min="1297" max="1297" width="11.42578125" style="206" bestFit="1" customWidth="1"/>
    <col min="1298" max="1298" width="14.28515625" style="206" customWidth="1"/>
    <col min="1299" max="1299" width="11.42578125" style="206" customWidth="1"/>
    <col min="1300" max="1300" width="14.28515625" style="206" customWidth="1"/>
    <col min="1301" max="1301" width="9.7109375" style="206" customWidth="1"/>
    <col min="1302" max="1302" width="14.5703125" style="206" customWidth="1"/>
    <col min="1303" max="1303" width="15.7109375" style="206" customWidth="1"/>
    <col min="1304" max="1304" width="25.7109375" style="206" customWidth="1"/>
    <col min="1305" max="1306" width="10" style="206" customWidth="1"/>
    <col min="1307" max="1307" width="9.42578125" style="206" customWidth="1"/>
    <col min="1308" max="1536" width="9.140625" style="206"/>
    <col min="1537" max="1541" width="0" style="206" hidden="1" customWidth="1"/>
    <col min="1542" max="1542" width="5.42578125" style="206" customWidth="1"/>
    <col min="1543" max="1543" width="4.28515625" style="206" customWidth="1"/>
    <col min="1544" max="1544" width="14.28515625" style="206" customWidth="1"/>
    <col min="1545" max="1545" width="10" style="206" customWidth="1"/>
    <col min="1546" max="1546" width="57.140625" style="206" customWidth="1"/>
    <col min="1547" max="1547" width="4.28515625" style="206" customWidth="1"/>
    <col min="1548" max="1548" width="13.7109375" style="206" customWidth="1"/>
    <col min="1549" max="1549" width="6.85546875" style="206" customWidth="1"/>
    <col min="1550" max="1550" width="13.42578125" style="206" customWidth="1"/>
    <col min="1551" max="1551" width="12.42578125" style="206" customWidth="1"/>
    <col min="1552" max="1552" width="15.7109375" style="206" customWidth="1"/>
    <col min="1553" max="1553" width="11.42578125" style="206" bestFit="1" customWidth="1"/>
    <col min="1554" max="1554" width="14.28515625" style="206" customWidth="1"/>
    <col min="1555" max="1555" width="11.42578125" style="206" customWidth="1"/>
    <col min="1556" max="1556" width="14.28515625" style="206" customWidth="1"/>
    <col min="1557" max="1557" width="9.7109375" style="206" customWidth="1"/>
    <col min="1558" max="1558" width="14.5703125" style="206" customWidth="1"/>
    <col min="1559" max="1559" width="15.7109375" style="206" customWidth="1"/>
    <col min="1560" max="1560" width="25.7109375" style="206" customWidth="1"/>
    <col min="1561" max="1562" width="10" style="206" customWidth="1"/>
    <col min="1563" max="1563" width="9.42578125" style="206" customWidth="1"/>
    <col min="1564" max="1792" width="9.140625" style="206"/>
    <col min="1793" max="1797" width="0" style="206" hidden="1" customWidth="1"/>
    <col min="1798" max="1798" width="5.42578125" style="206" customWidth="1"/>
    <col min="1799" max="1799" width="4.28515625" style="206" customWidth="1"/>
    <col min="1800" max="1800" width="14.28515625" style="206" customWidth="1"/>
    <col min="1801" max="1801" width="10" style="206" customWidth="1"/>
    <col min="1802" max="1802" width="57.140625" style="206" customWidth="1"/>
    <col min="1803" max="1803" width="4.28515625" style="206" customWidth="1"/>
    <col min="1804" max="1804" width="13.7109375" style="206" customWidth="1"/>
    <col min="1805" max="1805" width="6.85546875" style="206" customWidth="1"/>
    <col min="1806" max="1806" width="13.42578125" style="206" customWidth="1"/>
    <col min="1807" max="1807" width="12.42578125" style="206" customWidth="1"/>
    <col min="1808" max="1808" width="15.7109375" style="206" customWidth="1"/>
    <col min="1809" max="1809" width="11.42578125" style="206" bestFit="1" customWidth="1"/>
    <col min="1810" max="1810" width="14.28515625" style="206" customWidth="1"/>
    <col min="1811" max="1811" width="11.42578125" style="206" customWidth="1"/>
    <col min="1812" max="1812" width="14.28515625" style="206" customWidth="1"/>
    <col min="1813" max="1813" width="9.7109375" style="206" customWidth="1"/>
    <col min="1814" max="1814" width="14.5703125" style="206" customWidth="1"/>
    <col min="1815" max="1815" width="15.7109375" style="206" customWidth="1"/>
    <col min="1816" max="1816" width="25.7109375" style="206" customWidth="1"/>
    <col min="1817" max="1818" width="10" style="206" customWidth="1"/>
    <col min="1819" max="1819" width="9.42578125" style="206" customWidth="1"/>
    <col min="1820" max="2048" width="9.140625" style="206"/>
    <col min="2049" max="2053" width="0" style="206" hidden="1" customWidth="1"/>
    <col min="2054" max="2054" width="5.42578125" style="206" customWidth="1"/>
    <col min="2055" max="2055" width="4.28515625" style="206" customWidth="1"/>
    <col min="2056" max="2056" width="14.28515625" style="206" customWidth="1"/>
    <col min="2057" max="2057" width="10" style="206" customWidth="1"/>
    <col min="2058" max="2058" width="57.140625" style="206" customWidth="1"/>
    <col min="2059" max="2059" width="4.28515625" style="206" customWidth="1"/>
    <col min="2060" max="2060" width="13.7109375" style="206" customWidth="1"/>
    <col min="2061" max="2061" width="6.85546875" style="206" customWidth="1"/>
    <col min="2062" max="2062" width="13.42578125" style="206" customWidth="1"/>
    <col min="2063" max="2063" width="12.42578125" style="206" customWidth="1"/>
    <col min="2064" max="2064" width="15.7109375" style="206" customWidth="1"/>
    <col min="2065" max="2065" width="11.42578125" style="206" bestFit="1" customWidth="1"/>
    <col min="2066" max="2066" width="14.28515625" style="206" customWidth="1"/>
    <col min="2067" max="2067" width="11.42578125" style="206" customWidth="1"/>
    <col min="2068" max="2068" width="14.28515625" style="206" customWidth="1"/>
    <col min="2069" max="2069" width="9.7109375" style="206" customWidth="1"/>
    <col min="2070" max="2070" width="14.5703125" style="206" customWidth="1"/>
    <col min="2071" max="2071" width="15.7109375" style="206" customWidth="1"/>
    <col min="2072" max="2072" width="25.7109375" style="206" customWidth="1"/>
    <col min="2073" max="2074" width="10" style="206" customWidth="1"/>
    <col min="2075" max="2075" width="9.42578125" style="206" customWidth="1"/>
    <col min="2076" max="2304" width="9.140625" style="206"/>
    <col min="2305" max="2309" width="0" style="206" hidden="1" customWidth="1"/>
    <col min="2310" max="2310" width="5.42578125" style="206" customWidth="1"/>
    <col min="2311" max="2311" width="4.28515625" style="206" customWidth="1"/>
    <col min="2312" max="2312" width="14.28515625" style="206" customWidth="1"/>
    <col min="2313" max="2313" width="10" style="206" customWidth="1"/>
    <col min="2314" max="2314" width="57.140625" style="206" customWidth="1"/>
    <col min="2315" max="2315" width="4.28515625" style="206" customWidth="1"/>
    <col min="2316" max="2316" width="13.7109375" style="206" customWidth="1"/>
    <col min="2317" max="2317" width="6.85546875" style="206" customWidth="1"/>
    <col min="2318" max="2318" width="13.42578125" style="206" customWidth="1"/>
    <col min="2319" max="2319" width="12.42578125" style="206" customWidth="1"/>
    <col min="2320" max="2320" width="15.7109375" style="206" customWidth="1"/>
    <col min="2321" max="2321" width="11.42578125" style="206" bestFit="1" customWidth="1"/>
    <col min="2322" max="2322" width="14.28515625" style="206" customWidth="1"/>
    <col min="2323" max="2323" width="11.42578125" style="206" customWidth="1"/>
    <col min="2324" max="2324" width="14.28515625" style="206" customWidth="1"/>
    <col min="2325" max="2325" width="9.7109375" style="206" customWidth="1"/>
    <col min="2326" max="2326" width="14.5703125" style="206" customWidth="1"/>
    <col min="2327" max="2327" width="15.7109375" style="206" customWidth="1"/>
    <col min="2328" max="2328" width="25.7109375" style="206" customWidth="1"/>
    <col min="2329" max="2330" width="10" style="206" customWidth="1"/>
    <col min="2331" max="2331" width="9.42578125" style="206" customWidth="1"/>
    <col min="2332" max="2560" width="9.140625" style="206"/>
    <col min="2561" max="2565" width="0" style="206" hidden="1" customWidth="1"/>
    <col min="2566" max="2566" width="5.42578125" style="206" customWidth="1"/>
    <col min="2567" max="2567" width="4.28515625" style="206" customWidth="1"/>
    <col min="2568" max="2568" width="14.28515625" style="206" customWidth="1"/>
    <col min="2569" max="2569" width="10" style="206" customWidth="1"/>
    <col min="2570" max="2570" width="57.140625" style="206" customWidth="1"/>
    <col min="2571" max="2571" width="4.28515625" style="206" customWidth="1"/>
    <col min="2572" max="2572" width="13.7109375" style="206" customWidth="1"/>
    <col min="2573" max="2573" width="6.85546875" style="206" customWidth="1"/>
    <col min="2574" max="2574" width="13.42578125" style="206" customWidth="1"/>
    <col min="2575" max="2575" width="12.42578125" style="206" customWidth="1"/>
    <col min="2576" max="2576" width="15.7109375" style="206" customWidth="1"/>
    <col min="2577" max="2577" width="11.42578125" style="206" bestFit="1" customWidth="1"/>
    <col min="2578" max="2578" width="14.28515625" style="206" customWidth="1"/>
    <col min="2579" max="2579" width="11.42578125" style="206" customWidth="1"/>
    <col min="2580" max="2580" width="14.28515625" style="206" customWidth="1"/>
    <col min="2581" max="2581" width="9.7109375" style="206" customWidth="1"/>
    <col min="2582" max="2582" width="14.5703125" style="206" customWidth="1"/>
    <col min="2583" max="2583" width="15.7109375" style="206" customWidth="1"/>
    <col min="2584" max="2584" width="25.7109375" style="206" customWidth="1"/>
    <col min="2585" max="2586" width="10" style="206" customWidth="1"/>
    <col min="2587" max="2587" width="9.42578125" style="206" customWidth="1"/>
    <col min="2588" max="2816" width="9.140625" style="206"/>
    <col min="2817" max="2821" width="0" style="206" hidden="1" customWidth="1"/>
    <col min="2822" max="2822" width="5.42578125" style="206" customWidth="1"/>
    <col min="2823" max="2823" width="4.28515625" style="206" customWidth="1"/>
    <col min="2824" max="2824" width="14.28515625" style="206" customWidth="1"/>
    <col min="2825" max="2825" width="10" style="206" customWidth="1"/>
    <col min="2826" max="2826" width="57.140625" style="206" customWidth="1"/>
    <col min="2827" max="2827" width="4.28515625" style="206" customWidth="1"/>
    <col min="2828" max="2828" width="13.7109375" style="206" customWidth="1"/>
    <col min="2829" max="2829" width="6.85546875" style="206" customWidth="1"/>
    <col min="2830" max="2830" width="13.42578125" style="206" customWidth="1"/>
    <col min="2831" max="2831" width="12.42578125" style="206" customWidth="1"/>
    <col min="2832" max="2832" width="15.7109375" style="206" customWidth="1"/>
    <col min="2833" max="2833" width="11.42578125" style="206" bestFit="1" customWidth="1"/>
    <col min="2834" max="2834" width="14.28515625" style="206" customWidth="1"/>
    <col min="2835" max="2835" width="11.42578125" style="206" customWidth="1"/>
    <col min="2836" max="2836" width="14.28515625" style="206" customWidth="1"/>
    <col min="2837" max="2837" width="9.7109375" style="206" customWidth="1"/>
    <col min="2838" max="2838" width="14.5703125" style="206" customWidth="1"/>
    <col min="2839" max="2839" width="15.7109375" style="206" customWidth="1"/>
    <col min="2840" max="2840" width="25.7109375" style="206" customWidth="1"/>
    <col min="2841" max="2842" width="10" style="206" customWidth="1"/>
    <col min="2843" max="2843" width="9.42578125" style="206" customWidth="1"/>
    <col min="2844" max="3072" width="9.140625" style="206"/>
    <col min="3073" max="3077" width="0" style="206" hidden="1" customWidth="1"/>
    <col min="3078" max="3078" width="5.42578125" style="206" customWidth="1"/>
    <col min="3079" max="3079" width="4.28515625" style="206" customWidth="1"/>
    <col min="3080" max="3080" width="14.28515625" style="206" customWidth="1"/>
    <col min="3081" max="3081" width="10" style="206" customWidth="1"/>
    <col min="3082" max="3082" width="57.140625" style="206" customWidth="1"/>
    <col min="3083" max="3083" width="4.28515625" style="206" customWidth="1"/>
    <col min="3084" max="3084" width="13.7109375" style="206" customWidth="1"/>
    <col min="3085" max="3085" width="6.85546875" style="206" customWidth="1"/>
    <col min="3086" max="3086" width="13.42578125" style="206" customWidth="1"/>
    <col min="3087" max="3087" width="12.42578125" style="206" customWidth="1"/>
    <col min="3088" max="3088" width="15.7109375" style="206" customWidth="1"/>
    <col min="3089" max="3089" width="11.42578125" style="206" bestFit="1" customWidth="1"/>
    <col min="3090" max="3090" width="14.28515625" style="206" customWidth="1"/>
    <col min="3091" max="3091" width="11.42578125" style="206" customWidth="1"/>
    <col min="3092" max="3092" width="14.28515625" style="206" customWidth="1"/>
    <col min="3093" max="3093" width="9.7109375" style="206" customWidth="1"/>
    <col min="3094" max="3094" width="14.5703125" style="206" customWidth="1"/>
    <col min="3095" max="3095" width="15.7109375" style="206" customWidth="1"/>
    <col min="3096" max="3096" width="25.7109375" style="206" customWidth="1"/>
    <col min="3097" max="3098" width="10" style="206" customWidth="1"/>
    <col min="3099" max="3099" width="9.42578125" style="206" customWidth="1"/>
    <col min="3100" max="3328" width="9.140625" style="206"/>
    <col min="3329" max="3333" width="0" style="206" hidden="1" customWidth="1"/>
    <col min="3334" max="3334" width="5.42578125" style="206" customWidth="1"/>
    <col min="3335" max="3335" width="4.28515625" style="206" customWidth="1"/>
    <col min="3336" max="3336" width="14.28515625" style="206" customWidth="1"/>
    <col min="3337" max="3337" width="10" style="206" customWidth="1"/>
    <col min="3338" max="3338" width="57.140625" style="206" customWidth="1"/>
    <col min="3339" max="3339" width="4.28515625" style="206" customWidth="1"/>
    <col min="3340" max="3340" width="13.7109375" style="206" customWidth="1"/>
    <col min="3341" max="3341" width="6.85546875" style="206" customWidth="1"/>
    <col min="3342" max="3342" width="13.42578125" style="206" customWidth="1"/>
    <col min="3343" max="3343" width="12.42578125" style="206" customWidth="1"/>
    <col min="3344" max="3344" width="15.7109375" style="206" customWidth="1"/>
    <col min="3345" max="3345" width="11.42578125" style="206" bestFit="1" customWidth="1"/>
    <col min="3346" max="3346" width="14.28515625" style="206" customWidth="1"/>
    <col min="3347" max="3347" width="11.42578125" style="206" customWidth="1"/>
    <col min="3348" max="3348" width="14.28515625" style="206" customWidth="1"/>
    <col min="3349" max="3349" width="9.7109375" style="206" customWidth="1"/>
    <col min="3350" max="3350" width="14.5703125" style="206" customWidth="1"/>
    <col min="3351" max="3351" width="15.7109375" style="206" customWidth="1"/>
    <col min="3352" max="3352" width="25.7109375" style="206" customWidth="1"/>
    <col min="3353" max="3354" width="10" style="206" customWidth="1"/>
    <col min="3355" max="3355" width="9.42578125" style="206" customWidth="1"/>
    <col min="3356" max="3584" width="9.140625" style="206"/>
    <col min="3585" max="3589" width="0" style="206" hidden="1" customWidth="1"/>
    <col min="3590" max="3590" width="5.42578125" style="206" customWidth="1"/>
    <col min="3591" max="3591" width="4.28515625" style="206" customWidth="1"/>
    <col min="3592" max="3592" width="14.28515625" style="206" customWidth="1"/>
    <col min="3593" max="3593" width="10" style="206" customWidth="1"/>
    <col min="3594" max="3594" width="57.140625" style="206" customWidth="1"/>
    <col min="3595" max="3595" width="4.28515625" style="206" customWidth="1"/>
    <col min="3596" max="3596" width="13.7109375" style="206" customWidth="1"/>
    <col min="3597" max="3597" width="6.85546875" style="206" customWidth="1"/>
    <col min="3598" max="3598" width="13.42578125" style="206" customWidth="1"/>
    <col min="3599" max="3599" width="12.42578125" style="206" customWidth="1"/>
    <col min="3600" max="3600" width="15.7109375" style="206" customWidth="1"/>
    <col min="3601" max="3601" width="11.42578125" style="206" bestFit="1" customWidth="1"/>
    <col min="3602" max="3602" width="14.28515625" style="206" customWidth="1"/>
    <col min="3603" max="3603" width="11.42578125" style="206" customWidth="1"/>
    <col min="3604" max="3604" width="14.28515625" style="206" customWidth="1"/>
    <col min="3605" max="3605" width="9.7109375" style="206" customWidth="1"/>
    <col min="3606" max="3606" width="14.5703125" style="206" customWidth="1"/>
    <col min="3607" max="3607" width="15.7109375" style="206" customWidth="1"/>
    <col min="3608" max="3608" width="25.7109375" style="206" customWidth="1"/>
    <col min="3609" max="3610" width="10" style="206" customWidth="1"/>
    <col min="3611" max="3611" width="9.42578125" style="206" customWidth="1"/>
    <col min="3612" max="3840" width="9.140625" style="206"/>
    <col min="3841" max="3845" width="0" style="206" hidden="1" customWidth="1"/>
    <col min="3846" max="3846" width="5.42578125" style="206" customWidth="1"/>
    <col min="3847" max="3847" width="4.28515625" style="206" customWidth="1"/>
    <col min="3848" max="3848" width="14.28515625" style="206" customWidth="1"/>
    <col min="3849" max="3849" width="10" style="206" customWidth="1"/>
    <col min="3850" max="3850" width="57.140625" style="206" customWidth="1"/>
    <col min="3851" max="3851" width="4.28515625" style="206" customWidth="1"/>
    <col min="3852" max="3852" width="13.7109375" style="206" customWidth="1"/>
    <col min="3853" max="3853" width="6.85546875" style="206" customWidth="1"/>
    <col min="3854" max="3854" width="13.42578125" style="206" customWidth="1"/>
    <col min="3855" max="3855" width="12.42578125" style="206" customWidth="1"/>
    <col min="3856" max="3856" width="15.7109375" style="206" customWidth="1"/>
    <col min="3857" max="3857" width="11.42578125" style="206" bestFit="1" customWidth="1"/>
    <col min="3858" max="3858" width="14.28515625" style="206" customWidth="1"/>
    <col min="3859" max="3859" width="11.42578125" style="206" customWidth="1"/>
    <col min="3860" max="3860" width="14.28515625" style="206" customWidth="1"/>
    <col min="3861" max="3861" width="9.7109375" style="206" customWidth="1"/>
    <col min="3862" max="3862" width="14.5703125" style="206" customWidth="1"/>
    <col min="3863" max="3863" width="15.7109375" style="206" customWidth="1"/>
    <col min="3864" max="3864" width="25.7109375" style="206" customWidth="1"/>
    <col min="3865" max="3866" width="10" style="206" customWidth="1"/>
    <col min="3867" max="3867" width="9.42578125" style="206" customWidth="1"/>
    <col min="3868" max="4096" width="9.140625" style="206"/>
    <col min="4097" max="4101" width="0" style="206" hidden="1" customWidth="1"/>
    <col min="4102" max="4102" width="5.42578125" style="206" customWidth="1"/>
    <col min="4103" max="4103" width="4.28515625" style="206" customWidth="1"/>
    <col min="4104" max="4104" width="14.28515625" style="206" customWidth="1"/>
    <col min="4105" max="4105" width="10" style="206" customWidth="1"/>
    <col min="4106" max="4106" width="57.140625" style="206" customWidth="1"/>
    <col min="4107" max="4107" width="4.28515625" style="206" customWidth="1"/>
    <col min="4108" max="4108" width="13.7109375" style="206" customWidth="1"/>
    <col min="4109" max="4109" width="6.85546875" style="206" customWidth="1"/>
    <col min="4110" max="4110" width="13.42578125" style="206" customWidth="1"/>
    <col min="4111" max="4111" width="12.42578125" style="206" customWidth="1"/>
    <col min="4112" max="4112" width="15.7109375" style="206" customWidth="1"/>
    <col min="4113" max="4113" width="11.42578125" style="206" bestFit="1" customWidth="1"/>
    <col min="4114" max="4114" width="14.28515625" style="206" customWidth="1"/>
    <col min="4115" max="4115" width="11.42578125" style="206" customWidth="1"/>
    <col min="4116" max="4116" width="14.28515625" style="206" customWidth="1"/>
    <col min="4117" max="4117" width="9.7109375" style="206" customWidth="1"/>
    <col min="4118" max="4118" width="14.5703125" style="206" customWidth="1"/>
    <col min="4119" max="4119" width="15.7109375" style="206" customWidth="1"/>
    <col min="4120" max="4120" width="25.7109375" style="206" customWidth="1"/>
    <col min="4121" max="4122" width="10" style="206" customWidth="1"/>
    <col min="4123" max="4123" width="9.42578125" style="206" customWidth="1"/>
    <col min="4124" max="4352" width="9.140625" style="206"/>
    <col min="4353" max="4357" width="0" style="206" hidden="1" customWidth="1"/>
    <col min="4358" max="4358" width="5.42578125" style="206" customWidth="1"/>
    <col min="4359" max="4359" width="4.28515625" style="206" customWidth="1"/>
    <col min="4360" max="4360" width="14.28515625" style="206" customWidth="1"/>
    <col min="4361" max="4361" width="10" style="206" customWidth="1"/>
    <col min="4362" max="4362" width="57.140625" style="206" customWidth="1"/>
    <col min="4363" max="4363" width="4.28515625" style="206" customWidth="1"/>
    <col min="4364" max="4364" width="13.7109375" style="206" customWidth="1"/>
    <col min="4365" max="4365" width="6.85546875" style="206" customWidth="1"/>
    <col min="4366" max="4366" width="13.42578125" style="206" customWidth="1"/>
    <col min="4367" max="4367" width="12.42578125" style="206" customWidth="1"/>
    <col min="4368" max="4368" width="15.7109375" style="206" customWidth="1"/>
    <col min="4369" max="4369" width="11.42578125" style="206" bestFit="1" customWidth="1"/>
    <col min="4370" max="4370" width="14.28515625" style="206" customWidth="1"/>
    <col min="4371" max="4371" width="11.42578125" style="206" customWidth="1"/>
    <col min="4372" max="4372" width="14.28515625" style="206" customWidth="1"/>
    <col min="4373" max="4373" width="9.7109375" style="206" customWidth="1"/>
    <col min="4374" max="4374" width="14.5703125" style="206" customWidth="1"/>
    <col min="4375" max="4375" width="15.7109375" style="206" customWidth="1"/>
    <col min="4376" max="4376" width="25.7109375" style="206" customWidth="1"/>
    <col min="4377" max="4378" width="10" style="206" customWidth="1"/>
    <col min="4379" max="4379" width="9.42578125" style="206" customWidth="1"/>
    <col min="4380" max="4608" width="9.140625" style="206"/>
    <col min="4609" max="4613" width="0" style="206" hidden="1" customWidth="1"/>
    <col min="4614" max="4614" width="5.42578125" style="206" customWidth="1"/>
    <col min="4615" max="4615" width="4.28515625" style="206" customWidth="1"/>
    <col min="4616" max="4616" width="14.28515625" style="206" customWidth="1"/>
    <col min="4617" max="4617" width="10" style="206" customWidth="1"/>
    <col min="4618" max="4618" width="57.140625" style="206" customWidth="1"/>
    <col min="4619" max="4619" width="4.28515625" style="206" customWidth="1"/>
    <col min="4620" max="4620" width="13.7109375" style="206" customWidth="1"/>
    <col min="4621" max="4621" width="6.85546875" style="206" customWidth="1"/>
    <col min="4622" max="4622" width="13.42578125" style="206" customWidth="1"/>
    <col min="4623" max="4623" width="12.42578125" style="206" customWidth="1"/>
    <col min="4624" max="4624" width="15.7109375" style="206" customWidth="1"/>
    <col min="4625" max="4625" width="11.42578125" style="206" bestFit="1" customWidth="1"/>
    <col min="4626" max="4626" width="14.28515625" style="206" customWidth="1"/>
    <col min="4627" max="4627" width="11.42578125" style="206" customWidth="1"/>
    <col min="4628" max="4628" width="14.28515625" style="206" customWidth="1"/>
    <col min="4629" max="4629" width="9.7109375" style="206" customWidth="1"/>
    <col min="4630" max="4630" width="14.5703125" style="206" customWidth="1"/>
    <col min="4631" max="4631" width="15.7109375" style="206" customWidth="1"/>
    <col min="4632" max="4632" width="25.7109375" style="206" customWidth="1"/>
    <col min="4633" max="4634" width="10" style="206" customWidth="1"/>
    <col min="4635" max="4635" width="9.42578125" style="206" customWidth="1"/>
    <col min="4636" max="4864" width="9.140625" style="206"/>
    <col min="4865" max="4869" width="0" style="206" hidden="1" customWidth="1"/>
    <col min="4870" max="4870" width="5.42578125" style="206" customWidth="1"/>
    <col min="4871" max="4871" width="4.28515625" style="206" customWidth="1"/>
    <col min="4872" max="4872" width="14.28515625" style="206" customWidth="1"/>
    <col min="4873" max="4873" width="10" style="206" customWidth="1"/>
    <col min="4874" max="4874" width="57.140625" style="206" customWidth="1"/>
    <col min="4875" max="4875" width="4.28515625" style="206" customWidth="1"/>
    <col min="4876" max="4876" width="13.7109375" style="206" customWidth="1"/>
    <col min="4877" max="4877" width="6.85546875" style="206" customWidth="1"/>
    <col min="4878" max="4878" width="13.42578125" style="206" customWidth="1"/>
    <col min="4879" max="4879" width="12.42578125" style="206" customWidth="1"/>
    <col min="4880" max="4880" width="15.7109375" style="206" customWidth="1"/>
    <col min="4881" max="4881" width="11.42578125" style="206" bestFit="1" customWidth="1"/>
    <col min="4882" max="4882" width="14.28515625" style="206" customWidth="1"/>
    <col min="4883" max="4883" width="11.42578125" style="206" customWidth="1"/>
    <col min="4884" max="4884" width="14.28515625" style="206" customWidth="1"/>
    <col min="4885" max="4885" width="9.7109375" style="206" customWidth="1"/>
    <col min="4886" max="4886" width="14.5703125" style="206" customWidth="1"/>
    <col min="4887" max="4887" width="15.7109375" style="206" customWidth="1"/>
    <col min="4888" max="4888" width="25.7109375" style="206" customWidth="1"/>
    <col min="4889" max="4890" width="10" style="206" customWidth="1"/>
    <col min="4891" max="4891" width="9.42578125" style="206" customWidth="1"/>
    <col min="4892" max="5120" width="9.140625" style="206"/>
    <col min="5121" max="5125" width="0" style="206" hidden="1" customWidth="1"/>
    <col min="5126" max="5126" width="5.42578125" style="206" customWidth="1"/>
    <col min="5127" max="5127" width="4.28515625" style="206" customWidth="1"/>
    <col min="5128" max="5128" width="14.28515625" style="206" customWidth="1"/>
    <col min="5129" max="5129" width="10" style="206" customWidth="1"/>
    <col min="5130" max="5130" width="57.140625" style="206" customWidth="1"/>
    <col min="5131" max="5131" width="4.28515625" style="206" customWidth="1"/>
    <col min="5132" max="5132" width="13.7109375" style="206" customWidth="1"/>
    <col min="5133" max="5133" width="6.85546875" style="206" customWidth="1"/>
    <col min="5134" max="5134" width="13.42578125" style="206" customWidth="1"/>
    <col min="5135" max="5135" width="12.42578125" style="206" customWidth="1"/>
    <col min="5136" max="5136" width="15.7109375" style="206" customWidth="1"/>
    <col min="5137" max="5137" width="11.42578125" style="206" bestFit="1" customWidth="1"/>
    <col min="5138" max="5138" width="14.28515625" style="206" customWidth="1"/>
    <col min="5139" max="5139" width="11.42578125" style="206" customWidth="1"/>
    <col min="5140" max="5140" width="14.28515625" style="206" customWidth="1"/>
    <col min="5141" max="5141" width="9.7109375" style="206" customWidth="1"/>
    <col min="5142" max="5142" width="14.5703125" style="206" customWidth="1"/>
    <col min="5143" max="5143" width="15.7109375" style="206" customWidth="1"/>
    <col min="5144" max="5144" width="25.7109375" style="206" customWidth="1"/>
    <col min="5145" max="5146" width="10" style="206" customWidth="1"/>
    <col min="5147" max="5147" width="9.42578125" style="206" customWidth="1"/>
    <col min="5148" max="5376" width="9.140625" style="206"/>
    <col min="5377" max="5381" width="0" style="206" hidden="1" customWidth="1"/>
    <col min="5382" max="5382" width="5.42578125" style="206" customWidth="1"/>
    <col min="5383" max="5383" width="4.28515625" style="206" customWidth="1"/>
    <col min="5384" max="5384" width="14.28515625" style="206" customWidth="1"/>
    <col min="5385" max="5385" width="10" style="206" customWidth="1"/>
    <col min="5386" max="5386" width="57.140625" style="206" customWidth="1"/>
    <col min="5387" max="5387" width="4.28515625" style="206" customWidth="1"/>
    <col min="5388" max="5388" width="13.7109375" style="206" customWidth="1"/>
    <col min="5389" max="5389" width="6.85546875" style="206" customWidth="1"/>
    <col min="5390" max="5390" width="13.42578125" style="206" customWidth="1"/>
    <col min="5391" max="5391" width="12.42578125" style="206" customWidth="1"/>
    <col min="5392" max="5392" width="15.7109375" style="206" customWidth="1"/>
    <col min="5393" max="5393" width="11.42578125" style="206" bestFit="1" customWidth="1"/>
    <col min="5394" max="5394" width="14.28515625" style="206" customWidth="1"/>
    <col min="5395" max="5395" width="11.42578125" style="206" customWidth="1"/>
    <col min="5396" max="5396" width="14.28515625" style="206" customWidth="1"/>
    <col min="5397" max="5397" width="9.7109375" style="206" customWidth="1"/>
    <col min="5398" max="5398" width="14.5703125" style="206" customWidth="1"/>
    <col min="5399" max="5399" width="15.7109375" style="206" customWidth="1"/>
    <col min="5400" max="5400" width="25.7109375" style="206" customWidth="1"/>
    <col min="5401" max="5402" width="10" style="206" customWidth="1"/>
    <col min="5403" max="5403" width="9.42578125" style="206" customWidth="1"/>
    <col min="5404" max="5632" width="9.140625" style="206"/>
    <col min="5633" max="5637" width="0" style="206" hidden="1" customWidth="1"/>
    <col min="5638" max="5638" width="5.42578125" style="206" customWidth="1"/>
    <col min="5639" max="5639" width="4.28515625" style="206" customWidth="1"/>
    <col min="5640" max="5640" width="14.28515625" style="206" customWidth="1"/>
    <col min="5641" max="5641" width="10" style="206" customWidth="1"/>
    <col min="5642" max="5642" width="57.140625" style="206" customWidth="1"/>
    <col min="5643" max="5643" width="4.28515625" style="206" customWidth="1"/>
    <col min="5644" max="5644" width="13.7109375" style="206" customWidth="1"/>
    <col min="5645" max="5645" width="6.85546875" style="206" customWidth="1"/>
    <col min="5646" max="5646" width="13.42578125" style="206" customWidth="1"/>
    <col min="5647" max="5647" width="12.42578125" style="206" customWidth="1"/>
    <col min="5648" max="5648" width="15.7109375" style="206" customWidth="1"/>
    <col min="5649" max="5649" width="11.42578125" style="206" bestFit="1" customWidth="1"/>
    <col min="5650" max="5650" width="14.28515625" style="206" customWidth="1"/>
    <col min="5651" max="5651" width="11.42578125" style="206" customWidth="1"/>
    <col min="5652" max="5652" width="14.28515625" style="206" customWidth="1"/>
    <col min="5653" max="5653" width="9.7109375" style="206" customWidth="1"/>
    <col min="5654" max="5654" width="14.5703125" style="206" customWidth="1"/>
    <col min="5655" max="5655" width="15.7109375" style="206" customWidth="1"/>
    <col min="5656" max="5656" width="25.7109375" style="206" customWidth="1"/>
    <col min="5657" max="5658" width="10" style="206" customWidth="1"/>
    <col min="5659" max="5659" width="9.42578125" style="206" customWidth="1"/>
    <col min="5660" max="5888" width="9.140625" style="206"/>
    <col min="5889" max="5893" width="0" style="206" hidden="1" customWidth="1"/>
    <col min="5894" max="5894" width="5.42578125" style="206" customWidth="1"/>
    <col min="5895" max="5895" width="4.28515625" style="206" customWidth="1"/>
    <col min="5896" max="5896" width="14.28515625" style="206" customWidth="1"/>
    <col min="5897" max="5897" width="10" style="206" customWidth="1"/>
    <col min="5898" max="5898" width="57.140625" style="206" customWidth="1"/>
    <col min="5899" max="5899" width="4.28515625" style="206" customWidth="1"/>
    <col min="5900" max="5900" width="13.7109375" style="206" customWidth="1"/>
    <col min="5901" max="5901" width="6.85546875" style="206" customWidth="1"/>
    <col min="5902" max="5902" width="13.42578125" style="206" customWidth="1"/>
    <col min="5903" max="5903" width="12.42578125" style="206" customWidth="1"/>
    <col min="5904" max="5904" width="15.7109375" style="206" customWidth="1"/>
    <col min="5905" max="5905" width="11.42578125" style="206" bestFit="1" customWidth="1"/>
    <col min="5906" max="5906" width="14.28515625" style="206" customWidth="1"/>
    <col min="5907" max="5907" width="11.42578125" style="206" customWidth="1"/>
    <col min="5908" max="5908" width="14.28515625" style="206" customWidth="1"/>
    <col min="5909" max="5909" width="9.7109375" style="206" customWidth="1"/>
    <col min="5910" max="5910" width="14.5703125" style="206" customWidth="1"/>
    <col min="5911" max="5911" width="15.7109375" style="206" customWidth="1"/>
    <col min="5912" max="5912" width="25.7109375" style="206" customWidth="1"/>
    <col min="5913" max="5914" width="10" style="206" customWidth="1"/>
    <col min="5915" max="5915" width="9.42578125" style="206" customWidth="1"/>
    <col min="5916" max="6144" width="9.140625" style="206"/>
    <col min="6145" max="6149" width="0" style="206" hidden="1" customWidth="1"/>
    <col min="6150" max="6150" width="5.42578125" style="206" customWidth="1"/>
    <col min="6151" max="6151" width="4.28515625" style="206" customWidth="1"/>
    <col min="6152" max="6152" width="14.28515625" style="206" customWidth="1"/>
    <col min="6153" max="6153" width="10" style="206" customWidth="1"/>
    <col min="6154" max="6154" width="57.140625" style="206" customWidth="1"/>
    <col min="6155" max="6155" width="4.28515625" style="206" customWidth="1"/>
    <col min="6156" max="6156" width="13.7109375" style="206" customWidth="1"/>
    <col min="6157" max="6157" width="6.85546875" style="206" customWidth="1"/>
    <col min="6158" max="6158" width="13.42578125" style="206" customWidth="1"/>
    <col min="6159" max="6159" width="12.42578125" style="206" customWidth="1"/>
    <col min="6160" max="6160" width="15.7109375" style="206" customWidth="1"/>
    <col min="6161" max="6161" width="11.42578125" style="206" bestFit="1" customWidth="1"/>
    <col min="6162" max="6162" width="14.28515625" style="206" customWidth="1"/>
    <col min="6163" max="6163" width="11.42578125" style="206" customWidth="1"/>
    <col min="6164" max="6164" width="14.28515625" style="206" customWidth="1"/>
    <col min="6165" max="6165" width="9.7109375" style="206" customWidth="1"/>
    <col min="6166" max="6166" width="14.5703125" style="206" customWidth="1"/>
    <col min="6167" max="6167" width="15.7109375" style="206" customWidth="1"/>
    <col min="6168" max="6168" width="25.7109375" style="206" customWidth="1"/>
    <col min="6169" max="6170" width="10" style="206" customWidth="1"/>
    <col min="6171" max="6171" width="9.42578125" style="206" customWidth="1"/>
    <col min="6172" max="6400" width="9.140625" style="206"/>
    <col min="6401" max="6405" width="0" style="206" hidden="1" customWidth="1"/>
    <col min="6406" max="6406" width="5.42578125" style="206" customWidth="1"/>
    <col min="6407" max="6407" width="4.28515625" style="206" customWidth="1"/>
    <col min="6408" max="6408" width="14.28515625" style="206" customWidth="1"/>
    <col min="6409" max="6409" width="10" style="206" customWidth="1"/>
    <col min="6410" max="6410" width="57.140625" style="206" customWidth="1"/>
    <col min="6411" max="6411" width="4.28515625" style="206" customWidth="1"/>
    <col min="6412" max="6412" width="13.7109375" style="206" customWidth="1"/>
    <col min="6413" max="6413" width="6.85546875" style="206" customWidth="1"/>
    <col min="6414" max="6414" width="13.42578125" style="206" customWidth="1"/>
    <col min="6415" max="6415" width="12.42578125" style="206" customWidth="1"/>
    <col min="6416" max="6416" width="15.7109375" style="206" customWidth="1"/>
    <col min="6417" max="6417" width="11.42578125" style="206" bestFit="1" customWidth="1"/>
    <col min="6418" max="6418" width="14.28515625" style="206" customWidth="1"/>
    <col min="6419" max="6419" width="11.42578125" style="206" customWidth="1"/>
    <col min="6420" max="6420" width="14.28515625" style="206" customWidth="1"/>
    <col min="6421" max="6421" width="9.7109375" style="206" customWidth="1"/>
    <col min="6422" max="6422" width="14.5703125" style="206" customWidth="1"/>
    <col min="6423" max="6423" width="15.7109375" style="206" customWidth="1"/>
    <col min="6424" max="6424" width="25.7109375" style="206" customWidth="1"/>
    <col min="6425" max="6426" width="10" style="206" customWidth="1"/>
    <col min="6427" max="6427" width="9.42578125" style="206" customWidth="1"/>
    <col min="6428" max="6656" width="9.140625" style="206"/>
    <col min="6657" max="6661" width="0" style="206" hidden="1" customWidth="1"/>
    <col min="6662" max="6662" width="5.42578125" style="206" customWidth="1"/>
    <col min="6663" max="6663" width="4.28515625" style="206" customWidth="1"/>
    <col min="6664" max="6664" width="14.28515625" style="206" customWidth="1"/>
    <col min="6665" max="6665" width="10" style="206" customWidth="1"/>
    <col min="6666" max="6666" width="57.140625" style="206" customWidth="1"/>
    <col min="6667" max="6667" width="4.28515625" style="206" customWidth="1"/>
    <col min="6668" max="6668" width="13.7109375" style="206" customWidth="1"/>
    <col min="6669" max="6669" width="6.85546875" style="206" customWidth="1"/>
    <col min="6670" max="6670" width="13.42578125" style="206" customWidth="1"/>
    <col min="6671" max="6671" width="12.42578125" style="206" customWidth="1"/>
    <col min="6672" max="6672" width="15.7109375" style="206" customWidth="1"/>
    <col min="6673" max="6673" width="11.42578125" style="206" bestFit="1" customWidth="1"/>
    <col min="6674" max="6674" width="14.28515625" style="206" customWidth="1"/>
    <col min="6675" max="6675" width="11.42578125" style="206" customWidth="1"/>
    <col min="6676" max="6676" width="14.28515625" style="206" customWidth="1"/>
    <col min="6677" max="6677" width="9.7109375" style="206" customWidth="1"/>
    <col min="6678" max="6678" width="14.5703125" style="206" customWidth="1"/>
    <col min="6679" max="6679" width="15.7109375" style="206" customWidth="1"/>
    <col min="6680" max="6680" width="25.7109375" style="206" customWidth="1"/>
    <col min="6681" max="6682" width="10" style="206" customWidth="1"/>
    <col min="6683" max="6683" width="9.42578125" style="206" customWidth="1"/>
    <col min="6684" max="6912" width="9.140625" style="206"/>
    <col min="6913" max="6917" width="0" style="206" hidden="1" customWidth="1"/>
    <col min="6918" max="6918" width="5.42578125" style="206" customWidth="1"/>
    <col min="6919" max="6919" width="4.28515625" style="206" customWidth="1"/>
    <col min="6920" max="6920" width="14.28515625" style="206" customWidth="1"/>
    <col min="6921" max="6921" width="10" style="206" customWidth="1"/>
    <col min="6922" max="6922" width="57.140625" style="206" customWidth="1"/>
    <col min="6923" max="6923" width="4.28515625" style="206" customWidth="1"/>
    <col min="6924" max="6924" width="13.7109375" style="206" customWidth="1"/>
    <col min="6925" max="6925" width="6.85546875" style="206" customWidth="1"/>
    <col min="6926" max="6926" width="13.42578125" style="206" customWidth="1"/>
    <col min="6927" max="6927" width="12.42578125" style="206" customWidth="1"/>
    <col min="6928" max="6928" width="15.7109375" style="206" customWidth="1"/>
    <col min="6929" max="6929" width="11.42578125" style="206" bestFit="1" customWidth="1"/>
    <col min="6930" max="6930" width="14.28515625" style="206" customWidth="1"/>
    <col min="6931" max="6931" width="11.42578125" style="206" customWidth="1"/>
    <col min="6932" max="6932" width="14.28515625" style="206" customWidth="1"/>
    <col min="6933" max="6933" width="9.7109375" style="206" customWidth="1"/>
    <col min="6934" max="6934" width="14.5703125" style="206" customWidth="1"/>
    <col min="6935" max="6935" width="15.7109375" style="206" customWidth="1"/>
    <col min="6936" max="6936" width="25.7109375" style="206" customWidth="1"/>
    <col min="6937" max="6938" width="10" style="206" customWidth="1"/>
    <col min="6939" max="6939" width="9.42578125" style="206" customWidth="1"/>
    <col min="6940" max="7168" width="9.140625" style="206"/>
    <col min="7169" max="7173" width="0" style="206" hidden="1" customWidth="1"/>
    <col min="7174" max="7174" width="5.42578125" style="206" customWidth="1"/>
    <col min="7175" max="7175" width="4.28515625" style="206" customWidth="1"/>
    <col min="7176" max="7176" width="14.28515625" style="206" customWidth="1"/>
    <col min="7177" max="7177" width="10" style="206" customWidth="1"/>
    <col min="7178" max="7178" width="57.140625" style="206" customWidth="1"/>
    <col min="7179" max="7179" width="4.28515625" style="206" customWidth="1"/>
    <col min="7180" max="7180" width="13.7109375" style="206" customWidth="1"/>
    <col min="7181" max="7181" width="6.85546875" style="206" customWidth="1"/>
    <col min="7182" max="7182" width="13.42578125" style="206" customWidth="1"/>
    <col min="7183" max="7183" width="12.42578125" style="206" customWidth="1"/>
    <col min="7184" max="7184" width="15.7109375" style="206" customWidth="1"/>
    <col min="7185" max="7185" width="11.42578125" style="206" bestFit="1" customWidth="1"/>
    <col min="7186" max="7186" width="14.28515625" style="206" customWidth="1"/>
    <col min="7187" max="7187" width="11.42578125" style="206" customWidth="1"/>
    <col min="7188" max="7188" width="14.28515625" style="206" customWidth="1"/>
    <col min="7189" max="7189" width="9.7109375" style="206" customWidth="1"/>
    <col min="7190" max="7190" width="14.5703125" style="206" customWidth="1"/>
    <col min="7191" max="7191" width="15.7109375" style="206" customWidth="1"/>
    <col min="7192" max="7192" width="25.7109375" style="206" customWidth="1"/>
    <col min="7193" max="7194" width="10" style="206" customWidth="1"/>
    <col min="7195" max="7195" width="9.42578125" style="206" customWidth="1"/>
    <col min="7196" max="7424" width="9.140625" style="206"/>
    <col min="7425" max="7429" width="0" style="206" hidden="1" customWidth="1"/>
    <col min="7430" max="7430" width="5.42578125" style="206" customWidth="1"/>
    <col min="7431" max="7431" width="4.28515625" style="206" customWidth="1"/>
    <col min="7432" max="7432" width="14.28515625" style="206" customWidth="1"/>
    <col min="7433" max="7433" width="10" style="206" customWidth="1"/>
    <col min="7434" max="7434" width="57.140625" style="206" customWidth="1"/>
    <col min="7435" max="7435" width="4.28515625" style="206" customWidth="1"/>
    <col min="7436" max="7436" width="13.7109375" style="206" customWidth="1"/>
    <col min="7437" max="7437" width="6.85546875" style="206" customWidth="1"/>
    <col min="7438" max="7438" width="13.42578125" style="206" customWidth="1"/>
    <col min="7439" max="7439" width="12.42578125" style="206" customWidth="1"/>
    <col min="7440" max="7440" width="15.7109375" style="206" customWidth="1"/>
    <col min="7441" max="7441" width="11.42578125" style="206" bestFit="1" customWidth="1"/>
    <col min="7442" max="7442" width="14.28515625" style="206" customWidth="1"/>
    <col min="7443" max="7443" width="11.42578125" style="206" customWidth="1"/>
    <col min="7444" max="7444" width="14.28515625" style="206" customWidth="1"/>
    <col min="7445" max="7445" width="9.7109375" style="206" customWidth="1"/>
    <col min="7446" max="7446" width="14.5703125" style="206" customWidth="1"/>
    <col min="7447" max="7447" width="15.7109375" style="206" customWidth="1"/>
    <col min="7448" max="7448" width="25.7109375" style="206" customWidth="1"/>
    <col min="7449" max="7450" width="10" style="206" customWidth="1"/>
    <col min="7451" max="7451" width="9.42578125" style="206" customWidth="1"/>
    <col min="7452" max="7680" width="9.140625" style="206"/>
    <col min="7681" max="7685" width="0" style="206" hidden="1" customWidth="1"/>
    <col min="7686" max="7686" width="5.42578125" style="206" customWidth="1"/>
    <col min="7687" max="7687" width="4.28515625" style="206" customWidth="1"/>
    <col min="7688" max="7688" width="14.28515625" style="206" customWidth="1"/>
    <col min="7689" max="7689" width="10" style="206" customWidth="1"/>
    <col min="7690" max="7690" width="57.140625" style="206" customWidth="1"/>
    <col min="7691" max="7691" width="4.28515625" style="206" customWidth="1"/>
    <col min="7692" max="7692" width="13.7109375" style="206" customWidth="1"/>
    <col min="7693" max="7693" width="6.85546875" style="206" customWidth="1"/>
    <col min="7694" max="7694" width="13.42578125" style="206" customWidth="1"/>
    <col min="7695" max="7695" width="12.42578125" style="206" customWidth="1"/>
    <col min="7696" max="7696" width="15.7109375" style="206" customWidth="1"/>
    <col min="7697" max="7697" width="11.42578125" style="206" bestFit="1" customWidth="1"/>
    <col min="7698" max="7698" width="14.28515625" style="206" customWidth="1"/>
    <col min="7699" max="7699" width="11.42578125" style="206" customWidth="1"/>
    <col min="7700" max="7700" width="14.28515625" style="206" customWidth="1"/>
    <col min="7701" max="7701" width="9.7109375" style="206" customWidth="1"/>
    <col min="7702" max="7702" width="14.5703125" style="206" customWidth="1"/>
    <col min="7703" max="7703" width="15.7109375" style="206" customWidth="1"/>
    <col min="7704" max="7704" width="25.7109375" style="206" customWidth="1"/>
    <col min="7705" max="7706" width="10" style="206" customWidth="1"/>
    <col min="7707" max="7707" width="9.42578125" style="206" customWidth="1"/>
    <col min="7708" max="7936" width="9.140625" style="206"/>
    <col min="7937" max="7941" width="0" style="206" hidden="1" customWidth="1"/>
    <col min="7942" max="7942" width="5.42578125" style="206" customWidth="1"/>
    <col min="7943" max="7943" width="4.28515625" style="206" customWidth="1"/>
    <col min="7944" max="7944" width="14.28515625" style="206" customWidth="1"/>
    <col min="7945" max="7945" width="10" style="206" customWidth="1"/>
    <col min="7946" max="7946" width="57.140625" style="206" customWidth="1"/>
    <col min="7947" max="7947" width="4.28515625" style="206" customWidth="1"/>
    <col min="7948" max="7948" width="13.7109375" style="206" customWidth="1"/>
    <col min="7949" max="7949" width="6.85546875" style="206" customWidth="1"/>
    <col min="7950" max="7950" width="13.42578125" style="206" customWidth="1"/>
    <col min="7951" max="7951" width="12.42578125" style="206" customWidth="1"/>
    <col min="7952" max="7952" width="15.7109375" style="206" customWidth="1"/>
    <col min="7953" max="7953" width="11.42578125" style="206" bestFit="1" customWidth="1"/>
    <col min="7954" max="7954" width="14.28515625" style="206" customWidth="1"/>
    <col min="7955" max="7955" width="11.42578125" style="206" customWidth="1"/>
    <col min="7956" max="7956" width="14.28515625" style="206" customWidth="1"/>
    <col min="7957" max="7957" width="9.7109375" style="206" customWidth="1"/>
    <col min="7958" max="7958" width="14.5703125" style="206" customWidth="1"/>
    <col min="7959" max="7959" width="15.7109375" style="206" customWidth="1"/>
    <col min="7960" max="7960" width="25.7109375" style="206" customWidth="1"/>
    <col min="7961" max="7962" width="10" style="206" customWidth="1"/>
    <col min="7963" max="7963" width="9.42578125" style="206" customWidth="1"/>
    <col min="7964" max="8192" width="9.140625" style="206"/>
    <col min="8193" max="8197" width="0" style="206" hidden="1" customWidth="1"/>
    <col min="8198" max="8198" width="5.42578125" style="206" customWidth="1"/>
    <col min="8199" max="8199" width="4.28515625" style="206" customWidth="1"/>
    <col min="8200" max="8200" width="14.28515625" style="206" customWidth="1"/>
    <col min="8201" max="8201" width="10" style="206" customWidth="1"/>
    <col min="8202" max="8202" width="57.140625" style="206" customWidth="1"/>
    <col min="8203" max="8203" width="4.28515625" style="206" customWidth="1"/>
    <col min="8204" max="8204" width="13.7109375" style="206" customWidth="1"/>
    <col min="8205" max="8205" width="6.85546875" style="206" customWidth="1"/>
    <col min="8206" max="8206" width="13.42578125" style="206" customWidth="1"/>
    <col min="8207" max="8207" width="12.42578125" style="206" customWidth="1"/>
    <col min="8208" max="8208" width="15.7109375" style="206" customWidth="1"/>
    <col min="8209" max="8209" width="11.42578125" style="206" bestFit="1" customWidth="1"/>
    <col min="8210" max="8210" width="14.28515625" style="206" customWidth="1"/>
    <col min="8211" max="8211" width="11.42578125" style="206" customWidth="1"/>
    <col min="8212" max="8212" width="14.28515625" style="206" customWidth="1"/>
    <col min="8213" max="8213" width="9.7109375" style="206" customWidth="1"/>
    <col min="8214" max="8214" width="14.5703125" style="206" customWidth="1"/>
    <col min="8215" max="8215" width="15.7109375" style="206" customWidth="1"/>
    <col min="8216" max="8216" width="25.7109375" style="206" customWidth="1"/>
    <col min="8217" max="8218" width="10" style="206" customWidth="1"/>
    <col min="8219" max="8219" width="9.42578125" style="206" customWidth="1"/>
    <col min="8220" max="8448" width="9.140625" style="206"/>
    <col min="8449" max="8453" width="0" style="206" hidden="1" customWidth="1"/>
    <col min="8454" max="8454" width="5.42578125" style="206" customWidth="1"/>
    <col min="8455" max="8455" width="4.28515625" style="206" customWidth="1"/>
    <col min="8456" max="8456" width="14.28515625" style="206" customWidth="1"/>
    <col min="8457" max="8457" width="10" style="206" customWidth="1"/>
    <col min="8458" max="8458" width="57.140625" style="206" customWidth="1"/>
    <col min="8459" max="8459" width="4.28515625" style="206" customWidth="1"/>
    <col min="8460" max="8460" width="13.7109375" style="206" customWidth="1"/>
    <col min="8461" max="8461" width="6.85546875" style="206" customWidth="1"/>
    <col min="8462" max="8462" width="13.42578125" style="206" customWidth="1"/>
    <col min="8463" max="8463" width="12.42578125" style="206" customWidth="1"/>
    <col min="8464" max="8464" width="15.7109375" style="206" customWidth="1"/>
    <col min="8465" max="8465" width="11.42578125" style="206" bestFit="1" customWidth="1"/>
    <col min="8466" max="8466" width="14.28515625" style="206" customWidth="1"/>
    <col min="8467" max="8467" width="11.42578125" style="206" customWidth="1"/>
    <col min="8468" max="8468" width="14.28515625" style="206" customWidth="1"/>
    <col min="8469" max="8469" width="9.7109375" style="206" customWidth="1"/>
    <col min="8470" max="8470" width="14.5703125" style="206" customWidth="1"/>
    <col min="8471" max="8471" width="15.7109375" style="206" customWidth="1"/>
    <col min="8472" max="8472" width="25.7109375" style="206" customWidth="1"/>
    <col min="8473" max="8474" width="10" style="206" customWidth="1"/>
    <col min="8475" max="8475" width="9.42578125" style="206" customWidth="1"/>
    <col min="8476" max="8704" width="9.140625" style="206"/>
    <col min="8705" max="8709" width="0" style="206" hidden="1" customWidth="1"/>
    <col min="8710" max="8710" width="5.42578125" style="206" customWidth="1"/>
    <col min="8711" max="8711" width="4.28515625" style="206" customWidth="1"/>
    <col min="8712" max="8712" width="14.28515625" style="206" customWidth="1"/>
    <col min="8713" max="8713" width="10" style="206" customWidth="1"/>
    <col min="8714" max="8714" width="57.140625" style="206" customWidth="1"/>
    <col min="8715" max="8715" width="4.28515625" style="206" customWidth="1"/>
    <col min="8716" max="8716" width="13.7109375" style="206" customWidth="1"/>
    <col min="8717" max="8717" width="6.85546875" style="206" customWidth="1"/>
    <col min="8718" max="8718" width="13.42578125" style="206" customWidth="1"/>
    <col min="8719" max="8719" width="12.42578125" style="206" customWidth="1"/>
    <col min="8720" max="8720" width="15.7109375" style="206" customWidth="1"/>
    <col min="8721" max="8721" width="11.42578125" style="206" bestFit="1" customWidth="1"/>
    <col min="8722" max="8722" width="14.28515625" style="206" customWidth="1"/>
    <col min="8723" max="8723" width="11.42578125" style="206" customWidth="1"/>
    <col min="8724" max="8724" width="14.28515625" style="206" customWidth="1"/>
    <col min="8725" max="8725" width="9.7109375" style="206" customWidth="1"/>
    <col min="8726" max="8726" width="14.5703125" style="206" customWidth="1"/>
    <col min="8727" max="8727" width="15.7109375" style="206" customWidth="1"/>
    <col min="8728" max="8728" width="25.7109375" style="206" customWidth="1"/>
    <col min="8729" max="8730" width="10" style="206" customWidth="1"/>
    <col min="8731" max="8731" width="9.42578125" style="206" customWidth="1"/>
    <col min="8732" max="8960" width="9.140625" style="206"/>
    <col min="8961" max="8965" width="0" style="206" hidden="1" customWidth="1"/>
    <col min="8966" max="8966" width="5.42578125" style="206" customWidth="1"/>
    <col min="8967" max="8967" width="4.28515625" style="206" customWidth="1"/>
    <col min="8968" max="8968" width="14.28515625" style="206" customWidth="1"/>
    <col min="8969" max="8969" width="10" style="206" customWidth="1"/>
    <col min="8970" max="8970" width="57.140625" style="206" customWidth="1"/>
    <col min="8971" max="8971" width="4.28515625" style="206" customWidth="1"/>
    <col min="8972" max="8972" width="13.7109375" style="206" customWidth="1"/>
    <col min="8973" max="8973" width="6.85546875" style="206" customWidth="1"/>
    <col min="8974" max="8974" width="13.42578125" style="206" customWidth="1"/>
    <col min="8975" max="8975" width="12.42578125" style="206" customWidth="1"/>
    <col min="8976" max="8976" width="15.7109375" style="206" customWidth="1"/>
    <col min="8977" max="8977" width="11.42578125" style="206" bestFit="1" customWidth="1"/>
    <col min="8978" max="8978" width="14.28515625" style="206" customWidth="1"/>
    <col min="8979" max="8979" width="11.42578125" style="206" customWidth="1"/>
    <col min="8980" max="8980" width="14.28515625" style="206" customWidth="1"/>
    <col min="8981" max="8981" width="9.7109375" style="206" customWidth="1"/>
    <col min="8982" max="8982" width="14.5703125" style="206" customWidth="1"/>
    <col min="8983" max="8983" width="15.7109375" style="206" customWidth="1"/>
    <col min="8984" max="8984" width="25.7109375" style="206" customWidth="1"/>
    <col min="8985" max="8986" width="10" style="206" customWidth="1"/>
    <col min="8987" max="8987" width="9.42578125" style="206" customWidth="1"/>
    <col min="8988" max="9216" width="9.140625" style="206"/>
    <col min="9217" max="9221" width="0" style="206" hidden="1" customWidth="1"/>
    <col min="9222" max="9222" width="5.42578125" style="206" customWidth="1"/>
    <col min="9223" max="9223" width="4.28515625" style="206" customWidth="1"/>
    <col min="9224" max="9224" width="14.28515625" style="206" customWidth="1"/>
    <col min="9225" max="9225" width="10" style="206" customWidth="1"/>
    <col min="9226" max="9226" width="57.140625" style="206" customWidth="1"/>
    <col min="9227" max="9227" width="4.28515625" style="206" customWidth="1"/>
    <col min="9228" max="9228" width="13.7109375" style="206" customWidth="1"/>
    <col min="9229" max="9229" width="6.85546875" style="206" customWidth="1"/>
    <col min="9230" max="9230" width="13.42578125" style="206" customWidth="1"/>
    <col min="9231" max="9231" width="12.42578125" style="206" customWidth="1"/>
    <col min="9232" max="9232" width="15.7109375" style="206" customWidth="1"/>
    <col min="9233" max="9233" width="11.42578125" style="206" bestFit="1" customWidth="1"/>
    <col min="9234" max="9234" width="14.28515625" style="206" customWidth="1"/>
    <col min="9235" max="9235" width="11.42578125" style="206" customWidth="1"/>
    <col min="9236" max="9236" width="14.28515625" style="206" customWidth="1"/>
    <col min="9237" max="9237" width="9.7109375" style="206" customWidth="1"/>
    <col min="9238" max="9238" width="14.5703125" style="206" customWidth="1"/>
    <col min="9239" max="9239" width="15.7109375" style="206" customWidth="1"/>
    <col min="9240" max="9240" width="25.7109375" style="206" customWidth="1"/>
    <col min="9241" max="9242" width="10" style="206" customWidth="1"/>
    <col min="9243" max="9243" width="9.42578125" style="206" customWidth="1"/>
    <col min="9244" max="9472" width="9.140625" style="206"/>
    <col min="9473" max="9477" width="0" style="206" hidden="1" customWidth="1"/>
    <col min="9478" max="9478" width="5.42578125" style="206" customWidth="1"/>
    <col min="9479" max="9479" width="4.28515625" style="206" customWidth="1"/>
    <col min="9480" max="9480" width="14.28515625" style="206" customWidth="1"/>
    <col min="9481" max="9481" width="10" style="206" customWidth="1"/>
    <col min="9482" max="9482" width="57.140625" style="206" customWidth="1"/>
    <col min="9483" max="9483" width="4.28515625" style="206" customWidth="1"/>
    <col min="9484" max="9484" width="13.7109375" style="206" customWidth="1"/>
    <col min="9485" max="9485" width="6.85546875" style="206" customWidth="1"/>
    <col min="9486" max="9486" width="13.42578125" style="206" customWidth="1"/>
    <col min="9487" max="9487" width="12.42578125" style="206" customWidth="1"/>
    <col min="9488" max="9488" width="15.7109375" style="206" customWidth="1"/>
    <col min="9489" max="9489" width="11.42578125" style="206" bestFit="1" customWidth="1"/>
    <col min="9490" max="9490" width="14.28515625" style="206" customWidth="1"/>
    <col min="9491" max="9491" width="11.42578125" style="206" customWidth="1"/>
    <col min="9492" max="9492" width="14.28515625" style="206" customWidth="1"/>
    <col min="9493" max="9493" width="9.7109375" style="206" customWidth="1"/>
    <col min="9494" max="9494" width="14.5703125" style="206" customWidth="1"/>
    <col min="9495" max="9495" width="15.7109375" style="206" customWidth="1"/>
    <col min="9496" max="9496" width="25.7109375" style="206" customWidth="1"/>
    <col min="9497" max="9498" width="10" style="206" customWidth="1"/>
    <col min="9499" max="9499" width="9.42578125" style="206" customWidth="1"/>
    <col min="9500" max="9728" width="9.140625" style="206"/>
    <col min="9729" max="9733" width="0" style="206" hidden="1" customWidth="1"/>
    <col min="9734" max="9734" width="5.42578125" style="206" customWidth="1"/>
    <col min="9735" max="9735" width="4.28515625" style="206" customWidth="1"/>
    <col min="9736" max="9736" width="14.28515625" style="206" customWidth="1"/>
    <col min="9737" max="9737" width="10" style="206" customWidth="1"/>
    <col min="9738" max="9738" width="57.140625" style="206" customWidth="1"/>
    <col min="9739" max="9739" width="4.28515625" style="206" customWidth="1"/>
    <col min="9740" max="9740" width="13.7109375" style="206" customWidth="1"/>
    <col min="9741" max="9741" width="6.85546875" style="206" customWidth="1"/>
    <col min="9742" max="9742" width="13.42578125" style="206" customWidth="1"/>
    <col min="9743" max="9743" width="12.42578125" style="206" customWidth="1"/>
    <col min="9744" max="9744" width="15.7109375" style="206" customWidth="1"/>
    <col min="9745" max="9745" width="11.42578125" style="206" bestFit="1" customWidth="1"/>
    <col min="9746" max="9746" width="14.28515625" style="206" customWidth="1"/>
    <col min="9747" max="9747" width="11.42578125" style="206" customWidth="1"/>
    <col min="9748" max="9748" width="14.28515625" style="206" customWidth="1"/>
    <col min="9749" max="9749" width="9.7109375" style="206" customWidth="1"/>
    <col min="9750" max="9750" width="14.5703125" style="206" customWidth="1"/>
    <col min="9751" max="9751" width="15.7109375" style="206" customWidth="1"/>
    <col min="9752" max="9752" width="25.7109375" style="206" customWidth="1"/>
    <col min="9753" max="9754" width="10" style="206" customWidth="1"/>
    <col min="9755" max="9755" width="9.42578125" style="206" customWidth="1"/>
    <col min="9756" max="9984" width="9.140625" style="206"/>
    <col min="9985" max="9989" width="0" style="206" hidden="1" customWidth="1"/>
    <col min="9990" max="9990" width="5.42578125" style="206" customWidth="1"/>
    <col min="9991" max="9991" width="4.28515625" style="206" customWidth="1"/>
    <col min="9992" max="9992" width="14.28515625" style="206" customWidth="1"/>
    <col min="9993" max="9993" width="10" style="206" customWidth="1"/>
    <col min="9994" max="9994" width="57.140625" style="206" customWidth="1"/>
    <col min="9995" max="9995" width="4.28515625" style="206" customWidth="1"/>
    <col min="9996" max="9996" width="13.7109375" style="206" customWidth="1"/>
    <col min="9997" max="9997" width="6.85546875" style="206" customWidth="1"/>
    <col min="9998" max="9998" width="13.42578125" style="206" customWidth="1"/>
    <col min="9999" max="9999" width="12.42578125" style="206" customWidth="1"/>
    <col min="10000" max="10000" width="15.7109375" style="206" customWidth="1"/>
    <col min="10001" max="10001" width="11.42578125" style="206" bestFit="1" customWidth="1"/>
    <col min="10002" max="10002" width="14.28515625" style="206" customWidth="1"/>
    <col min="10003" max="10003" width="11.42578125" style="206" customWidth="1"/>
    <col min="10004" max="10004" width="14.28515625" style="206" customWidth="1"/>
    <col min="10005" max="10005" width="9.7109375" style="206" customWidth="1"/>
    <col min="10006" max="10006" width="14.5703125" style="206" customWidth="1"/>
    <col min="10007" max="10007" width="15.7109375" style="206" customWidth="1"/>
    <col min="10008" max="10008" width="25.7109375" style="206" customWidth="1"/>
    <col min="10009" max="10010" width="10" style="206" customWidth="1"/>
    <col min="10011" max="10011" width="9.42578125" style="206" customWidth="1"/>
    <col min="10012" max="10240" width="9.140625" style="206"/>
    <col min="10241" max="10245" width="0" style="206" hidden="1" customWidth="1"/>
    <col min="10246" max="10246" width="5.42578125" style="206" customWidth="1"/>
    <col min="10247" max="10247" width="4.28515625" style="206" customWidth="1"/>
    <col min="10248" max="10248" width="14.28515625" style="206" customWidth="1"/>
    <col min="10249" max="10249" width="10" style="206" customWidth="1"/>
    <col min="10250" max="10250" width="57.140625" style="206" customWidth="1"/>
    <col min="10251" max="10251" width="4.28515625" style="206" customWidth="1"/>
    <col min="10252" max="10252" width="13.7109375" style="206" customWidth="1"/>
    <col min="10253" max="10253" width="6.85546875" style="206" customWidth="1"/>
    <col min="10254" max="10254" width="13.42578125" style="206" customWidth="1"/>
    <col min="10255" max="10255" width="12.42578125" style="206" customWidth="1"/>
    <col min="10256" max="10256" width="15.7109375" style="206" customWidth="1"/>
    <col min="10257" max="10257" width="11.42578125" style="206" bestFit="1" customWidth="1"/>
    <col min="10258" max="10258" width="14.28515625" style="206" customWidth="1"/>
    <col min="10259" max="10259" width="11.42578125" style="206" customWidth="1"/>
    <col min="10260" max="10260" width="14.28515625" style="206" customWidth="1"/>
    <col min="10261" max="10261" width="9.7109375" style="206" customWidth="1"/>
    <col min="10262" max="10262" width="14.5703125" style="206" customWidth="1"/>
    <col min="10263" max="10263" width="15.7109375" style="206" customWidth="1"/>
    <col min="10264" max="10264" width="25.7109375" style="206" customWidth="1"/>
    <col min="10265" max="10266" width="10" style="206" customWidth="1"/>
    <col min="10267" max="10267" width="9.42578125" style="206" customWidth="1"/>
    <col min="10268" max="10496" width="9.140625" style="206"/>
    <col min="10497" max="10501" width="0" style="206" hidden="1" customWidth="1"/>
    <col min="10502" max="10502" width="5.42578125" style="206" customWidth="1"/>
    <col min="10503" max="10503" width="4.28515625" style="206" customWidth="1"/>
    <col min="10504" max="10504" width="14.28515625" style="206" customWidth="1"/>
    <col min="10505" max="10505" width="10" style="206" customWidth="1"/>
    <col min="10506" max="10506" width="57.140625" style="206" customWidth="1"/>
    <col min="10507" max="10507" width="4.28515625" style="206" customWidth="1"/>
    <col min="10508" max="10508" width="13.7109375" style="206" customWidth="1"/>
    <col min="10509" max="10509" width="6.85546875" style="206" customWidth="1"/>
    <col min="10510" max="10510" width="13.42578125" style="206" customWidth="1"/>
    <col min="10511" max="10511" width="12.42578125" style="206" customWidth="1"/>
    <col min="10512" max="10512" width="15.7109375" style="206" customWidth="1"/>
    <col min="10513" max="10513" width="11.42578125" style="206" bestFit="1" customWidth="1"/>
    <col min="10514" max="10514" width="14.28515625" style="206" customWidth="1"/>
    <col min="10515" max="10515" width="11.42578125" style="206" customWidth="1"/>
    <col min="10516" max="10516" width="14.28515625" style="206" customWidth="1"/>
    <col min="10517" max="10517" width="9.7109375" style="206" customWidth="1"/>
    <col min="10518" max="10518" width="14.5703125" style="206" customWidth="1"/>
    <col min="10519" max="10519" width="15.7109375" style="206" customWidth="1"/>
    <col min="10520" max="10520" width="25.7109375" style="206" customWidth="1"/>
    <col min="10521" max="10522" width="10" style="206" customWidth="1"/>
    <col min="10523" max="10523" width="9.42578125" style="206" customWidth="1"/>
    <col min="10524" max="10752" width="9.140625" style="206"/>
    <col min="10753" max="10757" width="0" style="206" hidden="1" customWidth="1"/>
    <col min="10758" max="10758" width="5.42578125" style="206" customWidth="1"/>
    <col min="10759" max="10759" width="4.28515625" style="206" customWidth="1"/>
    <col min="10760" max="10760" width="14.28515625" style="206" customWidth="1"/>
    <col min="10761" max="10761" width="10" style="206" customWidth="1"/>
    <col min="10762" max="10762" width="57.140625" style="206" customWidth="1"/>
    <col min="10763" max="10763" width="4.28515625" style="206" customWidth="1"/>
    <col min="10764" max="10764" width="13.7109375" style="206" customWidth="1"/>
    <col min="10765" max="10765" width="6.85546875" style="206" customWidth="1"/>
    <col min="10766" max="10766" width="13.42578125" style="206" customWidth="1"/>
    <col min="10767" max="10767" width="12.42578125" style="206" customWidth="1"/>
    <col min="10768" max="10768" width="15.7109375" style="206" customWidth="1"/>
    <col min="10769" max="10769" width="11.42578125" style="206" bestFit="1" customWidth="1"/>
    <col min="10770" max="10770" width="14.28515625" style="206" customWidth="1"/>
    <col min="10771" max="10771" width="11.42578125" style="206" customWidth="1"/>
    <col min="10772" max="10772" width="14.28515625" style="206" customWidth="1"/>
    <col min="10773" max="10773" width="9.7109375" style="206" customWidth="1"/>
    <col min="10774" max="10774" width="14.5703125" style="206" customWidth="1"/>
    <col min="10775" max="10775" width="15.7109375" style="206" customWidth="1"/>
    <col min="10776" max="10776" width="25.7109375" style="206" customWidth="1"/>
    <col min="10777" max="10778" width="10" style="206" customWidth="1"/>
    <col min="10779" max="10779" width="9.42578125" style="206" customWidth="1"/>
    <col min="10780" max="11008" width="9.140625" style="206"/>
    <col min="11009" max="11013" width="0" style="206" hidden="1" customWidth="1"/>
    <col min="11014" max="11014" width="5.42578125" style="206" customWidth="1"/>
    <col min="11015" max="11015" width="4.28515625" style="206" customWidth="1"/>
    <col min="11016" max="11016" width="14.28515625" style="206" customWidth="1"/>
    <col min="11017" max="11017" width="10" style="206" customWidth="1"/>
    <col min="11018" max="11018" width="57.140625" style="206" customWidth="1"/>
    <col min="11019" max="11019" width="4.28515625" style="206" customWidth="1"/>
    <col min="11020" max="11020" width="13.7109375" style="206" customWidth="1"/>
    <col min="11021" max="11021" width="6.85546875" style="206" customWidth="1"/>
    <col min="11022" max="11022" width="13.42578125" style="206" customWidth="1"/>
    <col min="11023" max="11023" width="12.42578125" style="206" customWidth="1"/>
    <col min="11024" max="11024" width="15.7109375" style="206" customWidth="1"/>
    <col min="11025" max="11025" width="11.42578125" style="206" bestFit="1" customWidth="1"/>
    <col min="11026" max="11026" width="14.28515625" style="206" customWidth="1"/>
    <col min="11027" max="11027" width="11.42578125" style="206" customWidth="1"/>
    <col min="11028" max="11028" width="14.28515625" style="206" customWidth="1"/>
    <col min="11029" max="11029" width="9.7109375" style="206" customWidth="1"/>
    <col min="11030" max="11030" width="14.5703125" style="206" customWidth="1"/>
    <col min="11031" max="11031" width="15.7109375" style="206" customWidth="1"/>
    <col min="11032" max="11032" width="25.7109375" style="206" customWidth="1"/>
    <col min="11033" max="11034" width="10" style="206" customWidth="1"/>
    <col min="11035" max="11035" width="9.42578125" style="206" customWidth="1"/>
    <col min="11036" max="11264" width="9.140625" style="206"/>
    <col min="11265" max="11269" width="0" style="206" hidden="1" customWidth="1"/>
    <col min="11270" max="11270" width="5.42578125" style="206" customWidth="1"/>
    <col min="11271" max="11271" width="4.28515625" style="206" customWidth="1"/>
    <col min="11272" max="11272" width="14.28515625" style="206" customWidth="1"/>
    <col min="11273" max="11273" width="10" style="206" customWidth="1"/>
    <col min="11274" max="11274" width="57.140625" style="206" customWidth="1"/>
    <col min="11275" max="11275" width="4.28515625" style="206" customWidth="1"/>
    <col min="11276" max="11276" width="13.7109375" style="206" customWidth="1"/>
    <col min="11277" max="11277" width="6.85546875" style="206" customWidth="1"/>
    <col min="11278" max="11278" width="13.42578125" style="206" customWidth="1"/>
    <col min="11279" max="11279" width="12.42578125" style="206" customWidth="1"/>
    <col min="11280" max="11280" width="15.7109375" style="206" customWidth="1"/>
    <col min="11281" max="11281" width="11.42578125" style="206" bestFit="1" customWidth="1"/>
    <col min="11282" max="11282" width="14.28515625" style="206" customWidth="1"/>
    <col min="11283" max="11283" width="11.42578125" style="206" customWidth="1"/>
    <col min="11284" max="11284" width="14.28515625" style="206" customWidth="1"/>
    <col min="11285" max="11285" width="9.7109375" style="206" customWidth="1"/>
    <col min="11286" max="11286" width="14.5703125" style="206" customWidth="1"/>
    <col min="11287" max="11287" width="15.7109375" style="206" customWidth="1"/>
    <col min="11288" max="11288" width="25.7109375" style="206" customWidth="1"/>
    <col min="11289" max="11290" width="10" style="206" customWidth="1"/>
    <col min="11291" max="11291" width="9.42578125" style="206" customWidth="1"/>
    <col min="11292" max="11520" width="9.140625" style="206"/>
    <col min="11521" max="11525" width="0" style="206" hidden="1" customWidth="1"/>
    <col min="11526" max="11526" width="5.42578125" style="206" customWidth="1"/>
    <col min="11527" max="11527" width="4.28515625" style="206" customWidth="1"/>
    <col min="11528" max="11528" width="14.28515625" style="206" customWidth="1"/>
    <col min="11529" max="11529" width="10" style="206" customWidth="1"/>
    <col min="11530" max="11530" width="57.140625" style="206" customWidth="1"/>
    <col min="11531" max="11531" width="4.28515625" style="206" customWidth="1"/>
    <col min="11532" max="11532" width="13.7109375" style="206" customWidth="1"/>
    <col min="11533" max="11533" width="6.85546875" style="206" customWidth="1"/>
    <col min="11534" max="11534" width="13.42578125" style="206" customWidth="1"/>
    <col min="11535" max="11535" width="12.42578125" style="206" customWidth="1"/>
    <col min="11536" max="11536" width="15.7109375" style="206" customWidth="1"/>
    <col min="11537" max="11537" width="11.42578125" style="206" bestFit="1" customWidth="1"/>
    <col min="11538" max="11538" width="14.28515625" style="206" customWidth="1"/>
    <col min="11539" max="11539" width="11.42578125" style="206" customWidth="1"/>
    <col min="11540" max="11540" width="14.28515625" style="206" customWidth="1"/>
    <col min="11541" max="11541" width="9.7109375" style="206" customWidth="1"/>
    <col min="11542" max="11542" width="14.5703125" style="206" customWidth="1"/>
    <col min="11543" max="11543" width="15.7109375" style="206" customWidth="1"/>
    <col min="11544" max="11544" width="25.7109375" style="206" customWidth="1"/>
    <col min="11545" max="11546" width="10" style="206" customWidth="1"/>
    <col min="11547" max="11547" width="9.42578125" style="206" customWidth="1"/>
    <col min="11548" max="11776" width="9.140625" style="206"/>
    <col min="11777" max="11781" width="0" style="206" hidden="1" customWidth="1"/>
    <col min="11782" max="11782" width="5.42578125" style="206" customWidth="1"/>
    <col min="11783" max="11783" width="4.28515625" style="206" customWidth="1"/>
    <col min="11784" max="11784" width="14.28515625" style="206" customWidth="1"/>
    <col min="11785" max="11785" width="10" style="206" customWidth="1"/>
    <col min="11786" max="11786" width="57.140625" style="206" customWidth="1"/>
    <col min="11787" max="11787" width="4.28515625" style="206" customWidth="1"/>
    <col min="11788" max="11788" width="13.7109375" style="206" customWidth="1"/>
    <col min="11789" max="11789" width="6.85546875" style="206" customWidth="1"/>
    <col min="11790" max="11790" width="13.42578125" style="206" customWidth="1"/>
    <col min="11791" max="11791" width="12.42578125" style="206" customWidth="1"/>
    <col min="11792" max="11792" width="15.7109375" style="206" customWidth="1"/>
    <col min="11793" max="11793" width="11.42578125" style="206" bestFit="1" customWidth="1"/>
    <col min="11794" max="11794" width="14.28515625" style="206" customWidth="1"/>
    <col min="11795" max="11795" width="11.42578125" style="206" customWidth="1"/>
    <col min="11796" max="11796" width="14.28515625" style="206" customWidth="1"/>
    <col min="11797" max="11797" width="9.7109375" style="206" customWidth="1"/>
    <col min="11798" max="11798" width="14.5703125" style="206" customWidth="1"/>
    <col min="11799" max="11799" width="15.7109375" style="206" customWidth="1"/>
    <col min="11800" max="11800" width="25.7109375" style="206" customWidth="1"/>
    <col min="11801" max="11802" width="10" style="206" customWidth="1"/>
    <col min="11803" max="11803" width="9.42578125" style="206" customWidth="1"/>
    <col min="11804" max="12032" width="9.140625" style="206"/>
    <col min="12033" max="12037" width="0" style="206" hidden="1" customWidth="1"/>
    <col min="12038" max="12038" width="5.42578125" style="206" customWidth="1"/>
    <col min="12039" max="12039" width="4.28515625" style="206" customWidth="1"/>
    <col min="12040" max="12040" width="14.28515625" style="206" customWidth="1"/>
    <col min="12041" max="12041" width="10" style="206" customWidth="1"/>
    <col min="12042" max="12042" width="57.140625" style="206" customWidth="1"/>
    <col min="12043" max="12043" width="4.28515625" style="206" customWidth="1"/>
    <col min="12044" max="12044" width="13.7109375" style="206" customWidth="1"/>
    <col min="12045" max="12045" width="6.85546875" style="206" customWidth="1"/>
    <col min="12046" max="12046" width="13.42578125" style="206" customWidth="1"/>
    <col min="12047" max="12047" width="12.42578125" style="206" customWidth="1"/>
    <col min="12048" max="12048" width="15.7109375" style="206" customWidth="1"/>
    <col min="12049" max="12049" width="11.42578125" style="206" bestFit="1" customWidth="1"/>
    <col min="12050" max="12050" width="14.28515625" style="206" customWidth="1"/>
    <col min="12051" max="12051" width="11.42578125" style="206" customWidth="1"/>
    <col min="12052" max="12052" width="14.28515625" style="206" customWidth="1"/>
    <col min="12053" max="12053" width="9.7109375" style="206" customWidth="1"/>
    <col min="12054" max="12054" width="14.5703125" style="206" customWidth="1"/>
    <col min="12055" max="12055" width="15.7109375" style="206" customWidth="1"/>
    <col min="12056" max="12056" width="25.7109375" style="206" customWidth="1"/>
    <col min="12057" max="12058" width="10" style="206" customWidth="1"/>
    <col min="12059" max="12059" width="9.42578125" style="206" customWidth="1"/>
    <col min="12060" max="12288" width="9.140625" style="206"/>
    <col min="12289" max="12293" width="0" style="206" hidden="1" customWidth="1"/>
    <col min="12294" max="12294" width="5.42578125" style="206" customWidth="1"/>
    <col min="12295" max="12295" width="4.28515625" style="206" customWidth="1"/>
    <col min="12296" max="12296" width="14.28515625" style="206" customWidth="1"/>
    <col min="12297" max="12297" width="10" style="206" customWidth="1"/>
    <col min="12298" max="12298" width="57.140625" style="206" customWidth="1"/>
    <col min="12299" max="12299" width="4.28515625" style="206" customWidth="1"/>
    <col min="12300" max="12300" width="13.7109375" style="206" customWidth="1"/>
    <col min="12301" max="12301" width="6.85546875" style="206" customWidth="1"/>
    <col min="12302" max="12302" width="13.42578125" style="206" customWidth="1"/>
    <col min="12303" max="12303" width="12.42578125" style="206" customWidth="1"/>
    <col min="12304" max="12304" width="15.7109375" style="206" customWidth="1"/>
    <col min="12305" max="12305" width="11.42578125" style="206" bestFit="1" customWidth="1"/>
    <col min="12306" max="12306" width="14.28515625" style="206" customWidth="1"/>
    <col min="12307" max="12307" width="11.42578125" style="206" customWidth="1"/>
    <col min="12308" max="12308" width="14.28515625" style="206" customWidth="1"/>
    <col min="12309" max="12309" width="9.7109375" style="206" customWidth="1"/>
    <col min="12310" max="12310" width="14.5703125" style="206" customWidth="1"/>
    <col min="12311" max="12311" width="15.7109375" style="206" customWidth="1"/>
    <col min="12312" max="12312" width="25.7109375" style="206" customWidth="1"/>
    <col min="12313" max="12314" width="10" style="206" customWidth="1"/>
    <col min="12315" max="12315" width="9.42578125" style="206" customWidth="1"/>
    <col min="12316" max="12544" width="9.140625" style="206"/>
    <col min="12545" max="12549" width="0" style="206" hidden="1" customWidth="1"/>
    <col min="12550" max="12550" width="5.42578125" style="206" customWidth="1"/>
    <col min="12551" max="12551" width="4.28515625" style="206" customWidth="1"/>
    <col min="12552" max="12552" width="14.28515625" style="206" customWidth="1"/>
    <col min="12553" max="12553" width="10" style="206" customWidth="1"/>
    <col min="12554" max="12554" width="57.140625" style="206" customWidth="1"/>
    <col min="12555" max="12555" width="4.28515625" style="206" customWidth="1"/>
    <col min="12556" max="12556" width="13.7109375" style="206" customWidth="1"/>
    <col min="12557" max="12557" width="6.85546875" style="206" customWidth="1"/>
    <col min="12558" max="12558" width="13.42578125" style="206" customWidth="1"/>
    <col min="12559" max="12559" width="12.42578125" style="206" customWidth="1"/>
    <col min="12560" max="12560" width="15.7109375" style="206" customWidth="1"/>
    <col min="12561" max="12561" width="11.42578125" style="206" bestFit="1" customWidth="1"/>
    <col min="12562" max="12562" width="14.28515625" style="206" customWidth="1"/>
    <col min="12563" max="12563" width="11.42578125" style="206" customWidth="1"/>
    <col min="12564" max="12564" width="14.28515625" style="206" customWidth="1"/>
    <col min="12565" max="12565" width="9.7109375" style="206" customWidth="1"/>
    <col min="12566" max="12566" width="14.5703125" style="206" customWidth="1"/>
    <col min="12567" max="12567" width="15.7109375" style="206" customWidth="1"/>
    <col min="12568" max="12568" width="25.7109375" style="206" customWidth="1"/>
    <col min="12569" max="12570" width="10" style="206" customWidth="1"/>
    <col min="12571" max="12571" width="9.42578125" style="206" customWidth="1"/>
    <col min="12572" max="12800" width="9.140625" style="206"/>
    <col min="12801" max="12805" width="0" style="206" hidden="1" customWidth="1"/>
    <col min="12806" max="12806" width="5.42578125" style="206" customWidth="1"/>
    <col min="12807" max="12807" width="4.28515625" style="206" customWidth="1"/>
    <col min="12808" max="12808" width="14.28515625" style="206" customWidth="1"/>
    <col min="12809" max="12809" width="10" style="206" customWidth="1"/>
    <col min="12810" max="12810" width="57.140625" style="206" customWidth="1"/>
    <col min="12811" max="12811" width="4.28515625" style="206" customWidth="1"/>
    <col min="12812" max="12812" width="13.7109375" style="206" customWidth="1"/>
    <col min="12813" max="12813" width="6.85546875" style="206" customWidth="1"/>
    <col min="12814" max="12814" width="13.42578125" style="206" customWidth="1"/>
    <col min="12815" max="12815" width="12.42578125" style="206" customWidth="1"/>
    <col min="12816" max="12816" width="15.7109375" style="206" customWidth="1"/>
    <col min="12817" max="12817" width="11.42578125" style="206" bestFit="1" customWidth="1"/>
    <col min="12818" max="12818" width="14.28515625" style="206" customWidth="1"/>
    <col min="12819" max="12819" width="11.42578125" style="206" customWidth="1"/>
    <col min="12820" max="12820" width="14.28515625" style="206" customWidth="1"/>
    <col min="12821" max="12821" width="9.7109375" style="206" customWidth="1"/>
    <col min="12822" max="12822" width="14.5703125" style="206" customWidth="1"/>
    <col min="12823" max="12823" width="15.7109375" style="206" customWidth="1"/>
    <col min="12824" max="12824" width="25.7109375" style="206" customWidth="1"/>
    <col min="12825" max="12826" width="10" style="206" customWidth="1"/>
    <col min="12827" max="12827" width="9.42578125" style="206" customWidth="1"/>
    <col min="12828" max="13056" width="9.140625" style="206"/>
    <col min="13057" max="13061" width="0" style="206" hidden="1" customWidth="1"/>
    <col min="13062" max="13062" width="5.42578125" style="206" customWidth="1"/>
    <col min="13063" max="13063" width="4.28515625" style="206" customWidth="1"/>
    <col min="13064" max="13064" width="14.28515625" style="206" customWidth="1"/>
    <col min="13065" max="13065" width="10" style="206" customWidth="1"/>
    <col min="13066" max="13066" width="57.140625" style="206" customWidth="1"/>
    <col min="13067" max="13067" width="4.28515625" style="206" customWidth="1"/>
    <col min="13068" max="13068" width="13.7109375" style="206" customWidth="1"/>
    <col min="13069" max="13069" width="6.85546875" style="206" customWidth="1"/>
    <col min="13070" max="13070" width="13.42578125" style="206" customWidth="1"/>
    <col min="13071" max="13071" width="12.42578125" style="206" customWidth="1"/>
    <col min="13072" max="13072" width="15.7109375" style="206" customWidth="1"/>
    <col min="13073" max="13073" width="11.42578125" style="206" bestFit="1" customWidth="1"/>
    <col min="13074" max="13074" width="14.28515625" style="206" customWidth="1"/>
    <col min="13075" max="13075" width="11.42578125" style="206" customWidth="1"/>
    <col min="13076" max="13076" width="14.28515625" style="206" customWidth="1"/>
    <col min="13077" max="13077" width="9.7109375" style="206" customWidth="1"/>
    <col min="13078" max="13078" width="14.5703125" style="206" customWidth="1"/>
    <col min="13079" max="13079" width="15.7109375" style="206" customWidth="1"/>
    <col min="13080" max="13080" width="25.7109375" style="206" customWidth="1"/>
    <col min="13081" max="13082" width="10" style="206" customWidth="1"/>
    <col min="13083" max="13083" width="9.42578125" style="206" customWidth="1"/>
    <col min="13084" max="13312" width="9.140625" style="206"/>
    <col min="13313" max="13317" width="0" style="206" hidden="1" customWidth="1"/>
    <col min="13318" max="13318" width="5.42578125" style="206" customWidth="1"/>
    <col min="13319" max="13319" width="4.28515625" style="206" customWidth="1"/>
    <col min="13320" max="13320" width="14.28515625" style="206" customWidth="1"/>
    <col min="13321" max="13321" width="10" style="206" customWidth="1"/>
    <col min="13322" max="13322" width="57.140625" style="206" customWidth="1"/>
    <col min="13323" max="13323" width="4.28515625" style="206" customWidth="1"/>
    <col min="13324" max="13324" width="13.7109375" style="206" customWidth="1"/>
    <col min="13325" max="13325" width="6.85546875" style="206" customWidth="1"/>
    <col min="13326" max="13326" width="13.42578125" style="206" customWidth="1"/>
    <col min="13327" max="13327" width="12.42578125" style="206" customWidth="1"/>
    <col min="13328" max="13328" width="15.7109375" style="206" customWidth="1"/>
    <col min="13329" max="13329" width="11.42578125" style="206" bestFit="1" customWidth="1"/>
    <col min="13330" max="13330" width="14.28515625" style="206" customWidth="1"/>
    <col min="13331" max="13331" width="11.42578125" style="206" customWidth="1"/>
    <col min="13332" max="13332" width="14.28515625" style="206" customWidth="1"/>
    <col min="13333" max="13333" width="9.7109375" style="206" customWidth="1"/>
    <col min="13334" max="13334" width="14.5703125" style="206" customWidth="1"/>
    <col min="13335" max="13335" width="15.7109375" style="206" customWidth="1"/>
    <col min="13336" max="13336" width="25.7109375" style="206" customWidth="1"/>
    <col min="13337" max="13338" width="10" style="206" customWidth="1"/>
    <col min="13339" max="13339" width="9.42578125" style="206" customWidth="1"/>
    <col min="13340" max="13568" width="9.140625" style="206"/>
    <col min="13569" max="13573" width="0" style="206" hidden="1" customWidth="1"/>
    <col min="13574" max="13574" width="5.42578125" style="206" customWidth="1"/>
    <col min="13575" max="13575" width="4.28515625" style="206" customWidth="1"/>
    <col min="13576" max="13576" width="14.28515625" style="206" customWidth="1"/>
    <col min="13577" max="13577" width="10" style="206" customWidth="1"/>
    <col min="13578" max="13578" width="57.140625" style="206" customWidth="1"/>
    <col min="13579" max="13579" width="4.28515625" style="206" customWidth="1"/>
    <col min="13580" max="13580" width="13.7109375" style="206" customWidth="1"/>
    <col min="13581" max="13581" width="6.85546875" style="206" customWidth="1"/>
    <col min="13582" max="13582" width="13.42578125" style="206" customWidth="1"/>
    <col min="13583" max="13583" width="12.42578125" style="206" customWidth="1"/>
    <col min="13584" max="13584" width="15.7109375" style="206" customWidth="1"/>
    <col min="13585" max="13585" width="11.42578125" style="206" bestFit="1" customWidth="1"/>
    <col min="13586" max="13586" width="14.28515625" style="206" customWidth="1"/>
    <col min="13587" max="13587" width="11.42578125" style="206" customWidth="1"/>
    <col min="13588" max="13588" width="14.28515625" style="206" customWidth="1"/>
    <col min="13589" max="13589" width="9.7109375" style="206" customWidth="1"/>
    <col min="13590" max="13590" width="14.5703125" style="206" customWidth="1"/>
    <col min="13591" max="13591" width="15.7109375" style="206" customWidth="1"/>
    <col min="13592" max="13592" width="25.7109375" style="206" customWidth="1"/>
    <col min="13593" max="13594" width="10" style="206" customWidth="1"/>
    <col min="13595" max="13595" width="9.42578125" style="206" customWidth="1"/>
    <col min="13596" max="13824" width="9.140625" style="206"/>
    <col min="13825" max="13829" width="0" style="206" hidden="1" customWidth="1"/>
    <col min="13830" max="13830" width="5.42578125" style="206" customWidth="1"/>
    <col min="13831" max="13831" width="4.28515625" style="206" customWidth="1"/>
    <col min="13832" max="13832" width="14.28515625" style="206" customWidth="1"/>
    <col min="13833" max="13833" width="10" style="206" customWidth="1"/>
    <col min="13834" max="13834" width="57.140625" style="206" customWidth="1"/>
    <col min="13835" max="13835" width="4.28515625" style="206" customWidth="1"/>
    <col min="13836" max="13836" width="13.7109375" style="206" customWidth="1"/>
    <col min="13837" max="13837" width="6.85546875" style="206" customWidth="1"/>
    <col min="13838" max="13838" width="13.42578125" style="206" customWidth="1"/>
    <col min="13839" max="13839" width="12.42578125" style="206" customWidth="1"/>
    <col min="13840" max="13840" width="15.7109375" style="206" customWidth="1"/>
    <col min="13841" max="13841" width="11.42578125" style="206" bestFit="1" customWidth="1"/>
    <col min="13842" max="13842" width="14.28515625" style="206" customWidth="1"/>
    <col min="13843" max="13843" width="11.42578125" style="206" customWidth="1"/>
    <col min="13844" max="13844" width="14.28515625" style="206" customWidth="1"/>
    <col min="13845" max="13845" width="9.7109375" style="206" customWidth="1"/>
    <col min="13846" max="13846" width="14.5703125" style="206" customWidth="1"/>
    <col min="13847" max="13847" width="15.7109375" style="206" customWidth="1"/>
    <col min="13848" max="13848" width="25.7109375" style="206" customWidth="1"/>
    <col min="13849" max="13850" width="10" style="206" customWidth="1"/>
    <col min="13851" max="13851" width="9.42578125" style="206" customWidth="1"/>
    <col min="13852" max="14080" width="9.140625" style="206"/>
    <col min="14081" max="14085" width="0" style="206" hidden="1" customWidth="1"/>
    <col min="14086" max="14086" width="5.42578125" style="206" customWidth="1"/>
    <col min="14087" max="14087" width="4.28515625" style="206" customWidth="1"/>
    <col min="14088" max="14088" width="14.28515625" style="206" customWidth="1"/>
    <col min="14089" max="14089" width="10" style="206" customWidth="1"/>
    <col min="14090" max="14090" width="57.140625" style="206" customWidth="1"/>
    <col min="14091" max="14091" width="4.28515625" style="206" customWidth="1"/>
    <col min="14092" max="14092" width="13.7109375" style="206" customWidth="1"/>
    <col min="14093" max="14093" width="6.85546875" style="206" customWidth="1"/>
    <col min="14094" max="14094" width="13.42578125" style="206" customWidth="1"/>
    <col min="14095" max="14095" width="12.42578125" style="206" customWidth="1"/>
    <col min="14096" max="14096" width="15.7109375" style="206" customWidth="1"/>
    <col min="14097" max="14097" width="11.42578125" style="206" bestFit="1" customWidth="1"/>
    <col min="14098" max="14098" width="14.28515625" style="206" customWidth="1"/>
    <col min="14099" max="14099" width="11.42578125" style="206" customWidth="1"/>
    <col min="14100" max="14100" width="14.28515625" style="206" customWidth="1"/>
    <col min="14101" max="14101" width="9.7109375" style="206" customWidth="1"/>
    <col min="14102" max="14102" width="14.5703125" style="206" customWidth="1"/>
    <col min="14103" max="14103" width="15.7109375" style="206" customWidth="1"/>
    <col min="14104" max="14104" width="25.7109375" style="206" customWidth="1"/>
    <col min="14105" max="14106" width="10" style="206" customWidth="1"/>
    <col min="14107" max="14107" width="9.42578125" style="206" customWidth="1"/>
    <col min="14108" max="14336" width="9.140625" style="206"/>
    <col min="14337" max="14341" width="0" style="206" hidden="1" customWidth="1"/>
    <col min="14342" max="14342" width="5.42578125" style="206" customWidth="1"/>
    <col min="14343" max="14343" width="4.28515625" style="206" customWidth="1"/>
    <col min="14344" max="14344" width="14.28515625" style="206" customWidth="1"/>
    <col min="14345" max="14345" width="10" style="206" customWidth="1"/>
    <col min="14346" max="14346" width="57.140625" style="206" customWidth="1"/>
    <col min="14347" max="14347" width="4.28515625" style="206" customWidth="1"/>
    <col min="14348" max="14348" width="13.7109375" style="206" customWidth="1"/>
    <col min="14349" max="14349" width="6.85546875" style="206" customWidth="1"/>
    <col min="14350" max="14350" width="13.42578125" style="206" customWidth="1"/>
    <col min="14351" max="14351" width="12.42578125" style="206" customWidth="1"/>
    <col min="14352" max="14352" width="15.7109375" style="206" customWidth="1"/>
    <col min="14353" max="14353" width="11.42578125" style="206" bestFit="1" customWidth="1"/>
    <col min="14354" max="14354" width="14.28515625" style="206" customWidth="1"/>
    <col min="14355" max="14355" width="11.42578125" style="206" customWidth="1"/>
    <col min="14356" max="14356" width="14.28515625" style="206" customWidth="1"/>
    <col min="14357" max="14357" width="9.7109375" style="206" customWidth="1"/>
    <col min="14358" max="14358" width="14.5703125" style="206" customWidth="1"/>
    <col min="14359" max="14359" width="15.7109375" style="206" customWidth="1"/>
    <col min="14360" max="14360" width="25.7109375" style="206" customWidth="1"/>
    <col min="14361" max="14362" width="10" style="206" customWidth="1"/>
    <col min="14363" max="14363" width="9.42578125" style="206" customWidth="1"/>
    <col min="14364" max="14592" width="9.140625" style="206"/>
    <col min="14593" max="14597" width="0" style="206" hidden="1" customWidth="1"/>
    <col min="14598" max="14598" width="5.42578125" style="206" customWidth="1"/>
    <col min="14599" max="14599" width="4.28515625" style="206" customWidth="1"/>
    <col min="14600" max="14600" width="14.28515625" style="206" customWidth="1"/>
    <col min="14601" max="14601" width="10" style="206" customWidth="1"/>
    <col min="14602" max="14602" width="57.140625" style="206" customWidth="1"/>
    <col min="14603" max="14603" width="4.28515625" style="206" customWidth="1"/>
    <col min="14604" max="14604" width="13.7109375" style="206" customWidth="1"/>
    <col min="14605" max="14605" width="6.85546875" style="206" customWidth="1"/>
    <col min="14606" max="14606" width="13.42578125" style="206" customWidth="1"/>
    <col min="14607" max="14607" width="12.42578125" style="206" customWidth="1"/>
    <col min="14608" max="14608" width="15.7109375" style="206" customWidth="1"/>
    <col min="14609" max="14609" width="11.42578125" style="206" bestFit="1" customWidth="1"/>
    <col min="14610" max="14610" width="14.28515625" style="206" customWidth="1"/>
    <col min="14611" max="14611" width="11.42578125" style="206" customWidth="1"/>
    <col min="14612" max="14612" width="14.28515625" style="206" customWidth="1"/>
    <col min="14613" max="14613" width="9.7109375" style="206" customWidth="1"/>
    <col min="14614" max="14614" width="14.5703125" style="206" customWidth="1"/>
    <col min="14615" max="14615" width="15.7109375" style="206" customWidth="1"/>
    <col min="14616" max="14616" width="25.7109375" style="206" customWidth="1"/>
    <col min="14617" max="14618" width="10" style="206" customWidth="1"/>
    <col min="14619" max="14619" width="9.42578125" style="206" customWidth="1"/>
    <col min="14620" max="14848" width="9.140625" style="206"/>
    <col min="14849" max="14853" width="0" style="206" hidden="1" customWidth="1"/>
    <col min="14854" max="14854" width="5.42578125" style="206" customWidth="1"/>
    <col min="14855" max="14855" width="4.28515625" style="206" customWidth="1"/>
    <col min="14856" max="14856" width="14.28515625" style="206" customWidth="1"/>
    <col min="14857" max="14857" width="10" style="206" customWidth="1"/>
    <col min="14858" max="14858" width="57.140625" style="206" customWidth="1"/>
    <col min="14859" max="14859" width="4.28515625" style="206" customWidth="1"/>
    <col min="14860" max="14860" width="13.7109375" style="206" customWidth="1"/>
    <col min="14861" max="14861" width="6.85546875" style="206" customWidth="1"/>
    <col min="14862" max="14862" width="13.42578125" style="206" customWidth="1"/>
    <col min="14863" max="14863" width="12.42578125" style="206" customWidth="1"/>
    <col min="14864" max="14864" width="15.7109375" style="206" customWidth="1"/>
    <col min="14865" max="14865" width="11.42578125" style="206" bestFit="1" customWidth="1"/>
    <col min="14866" max="14866" width="14.28515625" style="206" customWidth="1"/>
    <col min="14867" max="14867" width="11.42578125" style="206" customWidth="1"/>
    <col min="14868" max="14868" width="14.28515625" style="206" customWidth="1"/>
    <col min="14869" max="14869" width="9.7109375" style="206" customWidth="1"/>
    <col min="14870" max="14870" width="14.5703125" style="206" customWidth="1"/>
    <col min="14871" max="14871" width="15.7109375" style="206" customWidth="1"/>
    <col min="14872" max="14872" width="25.7109375" style="206" customWidth="1"/>
    <col min="14873" max="14874" width="10" style="206" customWidth="1"/>
    <col min="14875" max="14875" width="9.42578125" style="206" customWidth="1"/>
    <col min="14876" max="15104" width="9.140625" style="206"/>
    <col min="15105" max="15109" width="0" style="206" hidden="1" customWidth="1"/>
    <col min="15110" max="15110" width="5.42578125" style="206" customWidth="1"/>
    <col min="15111" max="15111" width="4.28515625" style="206" customWidth="1"/>
    <col min="15112" max="15112" width="14.28515625" style="206" customWidth="1"/>
    <col min="15113" max="15113" width="10" style="206" customWidth="1"/>
    <col min="15114" max="15114" width="57.140625" style="206" customWidth="1"/>
    <col min="15115" max="15115" width="4.28515625" style="206" customWidth="1"/>
    <col min="15116" max="15116" width="13.7109375" style="206" customWidth="1"/>
    <col min="15117" max="15117" width="6.85546875" style="206" customWidth="1"/>
    <col min="15118" max="15118" width="13.42578125" style="206" customWidth="1"/>
    <col min="15119" max="15119" width="12.42578125" style="206" customWidth="1"/>
    <col min="15120" max="15120" width="15.7109375" style="206" customWidth="1"/>
    <col min="15121" max="15121" width="11.42578125" style="206" bestFit="1" customWidth="1"/>
    <col min="15122" max="15122" width="14.28515625" style="206" customWidth="1"/>
    <col min="15123" max="15123" width="11.42578125" style="206" customWidth="1"/>
    <col min="15124" max="15124" width="14.28515625" style="206" customWidth="1"/>
    <col min="15125" max="15125" width="9.7109375" style="206" customWidth="1"/>
    <col min="15126" max="15126" width="14.5703125" style="206" customWidth="1"/>
    <col min="15127" max="15127" width="15.7109375" style="206" customWidth="1"/>
    <col min="15128" max="15128" width="25.7109375" style="206" customWidth="1"/>
    <col min="15129" max="15130" width="10" style="206" customWidth="1"/>
    <col min="15131" max="15131" width="9.42578125" style="206" customWidth="1"/>
    <col min="15132" max="15360" width="9.140625" style="206"/>
    <col min="15361" max="15365" width="0" style="206" hidden="1" customWidth="1"/>
    <col min="15366" max="15366" width="5.42578125" style="206" customWidth="1"/>
    <col min="15367" max="15367" width="4.28515625" style="206" customWidth="1"/>
    <col min="15368" max="15368" width="14.28515625" style="206" customWidth="1"/>
    <col min="15369" max="15369" width="10" style="206" customWidth="1"/>
    <col min="15370" max="15370" width="57.140625" style="206" customWidth="1"/>
    <col min="15371" max="15371" width="4.28515625" style="206" customWidth="1"/>
    <col min="15372" max="15372" width="13.7109375" style="206" customWidth="1"/>
    <col min="15373" max="15373" width="6.85546875" style="206" customWidth="1"/>
    <col min="15374" max="15374" width="13.42578125" style="206" customWidth="1"/>
    <col min="15375" max="15375" width="12.42578125" style="206" customWidth="1"/>
    <col min="15376" max="15376" width="15.7109375" style="206" customWidth="1"/>
    <col min="15377" max="15377" width="11.42578125" style="206" bestFit="1" customWidth="1"/>
    <col min="15378" max="15378" width="14.28515625" style="206" customWidth="1"/>
    <col min="15379" max="15379" width="11.42578125" style="206" customWidth="1"/>
    <col min="15380" max="15380" width="14.28515625" style="206" customWidth="1"/>
    <col min="15381" max="15381" width="9.7109375" style="206" customWidth="1"/>
    <col min="15382" max="15382" width="14.5703125" style="206" customWidth="1"/>
    <col min="15383" max="15383" width="15.7109375" style="206" customWidth="1"/>
    <col min="15384" max="15384" width="25.7109375" style="206" customWidth="1"/>
    <col min="15385" max="15386" width="10" style="206" customWidth="1"/>
    <col min="15387" max="15387" width="9.42578125" style="206" customWidth="1"/>
    <col min="15388" max="15616" width="9.140625" style="206"/>
    <col min="15617" max="15621" width="0" style="206" hidden="1" customWidth="1"/>
    <col min="15622" max="15622" width="5.42578125" style="206" customWidth="1"/>
    <col min="15623" max="15623" width="4.28515625" style="206" customWidth="1"/>
    <col min="15624" max="15624" width="14.28515625" style="206" customWidth="1"/>
    <col min="15625" max="15625" width="10" style="206" customWidth="1"/>
    <col min="15626" max="15626" width="57.140625" style="206" customWidth="1"/>
    <col min="15627" max="15627" width="4.28515625" style="206" customWidth="1"/>
    <col min="15628" max="15628" width="13.7109375" style="206" customWidth="1"/>
    <col min="15629" max="15629" width="6.85546875" style="206" customWidth="1"/>
    <col min="15630" max="15630" width="13.42578125" style="206" customWidth="1"/>
    <col min="15631" max="15631" width="12.42578125" style="206" customWidth="1"/>
    <col min="15632" max="15632" width="15.7109375" style="206" customWidth="1"/>
    <col min="15633" max="15633" width="11.42578125" style="206" bestFit="1" customWidth="1"/>
    <col min="15634" max="15634" width="14.28515625" style="206" customWidth="1"/>
    <col min="15635" max="15635" width="11.42578125" style="206" customWidth="1"/>
    <col min="15636" max="15636" width="14.28515625" style="206" customWidth="1"/>
    <col min="15637" max="15637" width="9.7109375" style="206" customWidth="1"/>
    <col min="15638" max="15638" width="14.5703125" style="206" customWidth="1"/>
    <col min="15639" max="15639" width="15.7109375" style="206" customWidth="1"/>
    <col min="15640" max="15640" width="25.7109375" style="206" customWidth="1"/>
    <col min="15641" max="15642" width="10" style="206" customWidth="1"/>
    <col min="15643" max="15643" width="9.42578125" style="206" customWidth="1"/>
    <col min="15644" max="15872" width="9.140625" style="206"/>
    <col min="15873" max="15877" width="0" style="206" hidden="1" customWidth="1"/>
    <col min="15878" max="15878" width="5.42578125" style="206" customWidth="1"/>
    <col min="15879" max="15879" width="4.28515625" style="206" customWidth="1"/>
    <col min="15880" max="15880" width="14.28515625" style="206" customWidth="1"/>
    <col min="15881" max="15881" width="10" style="206" customWidth="1"/>
    <col min="15882" max="15882" width="57.140625" style="206" customWidth="1"/>
    <col min="15883" max="15883" width="4.28515625" style="206" customWidth="1"/>
    <col min="15884" max="15884" width="13.7109375" style="206" customWidth="1"/>
    <col min="15885" max="15885" width="6.85546875" style="206" customWidth="1"/>
    <col min="15886" max="15886" width="13.42578125" style="206" customWidth="1"/>
    <col min="15887" max="15887" width="12.42578125" style="206" customWidth="1"/>
    <col min="15888" max="15888" width="15.7109375" style="206" customWidth="1"/>
    <col min="15889" max="15889" width="11.42578125" style="206" bestFit="1" customWidth="1"/>
    <col min="15890" max="15890" width="14.28515625" style="206" customWidth="1"/>
    <col min="15891" max="15891" width="11.42578125" style="206" customWidth="1"/>
    <col min="15892" max="15892" width="14.28515625" style="206" customWidth="1"/>
    <col min="15893" max="15893" width="9.7109375" style="206" customWidth="1"/>
    <col min="15894" max="15894" width="14.5703125" style="206" customWidth="1"/>
    <col min="15895" max="15895" width="15.7109375" style="206" customWidth="1"/>
    <col min="15896" max="15896" width="25.7109375" style="206" customWidth="1"/>
    <col min="15897" max="15898" width="10" style="206" customWidth="1"/>
    <col min="15899" max="15899" width="9.42578125" style="206" customWidth="1"/>
    <col min="15900" max="16128" width="9.140625" style="206"/>
    <col min="16129" max="16133" width="0" style="206" hidden="1" customWidth="1"/>
    <col min="16134" max="16134" width="5.42578125" style="206" customWidth="1"/>
    <col min="16135" max="16135" width="4.28515625" style="206" customWidth="1"/>
    <col min="16136" max="16136" width="14.28515625" style="206" customWidth="1"/>
    <col min="16137" max="16137" width="10" style="206" customWidth="1"/>
    <col min="16138" max="16138" width="57.140625" style="206" customWidth="1"/>
    <col min="16139" max="16139" width="4.28515625" style="206" customWidth="1"/>
    <col min="16140" max="16140" width="13.7109375" style="206" customWidth="1"/>
    <col min="16141" max="16141" width="6.85546875" style="206" customWidth="1"/>
    <col min="16142" max="16142" width="13.42578125" style="206" customWidth="1"/>
    <col min="16143" max="16143" width="12.42578125" style="206" customWidth="1"/>
    <col min="16144" max="16144" width="15.7109375" style="206" customWidth="1"/>
    <col min="16145" max="16145" width="11.42578125" style="206" bestFit="1" customWidth="1"/>
    <col min="16146" max="16146" width="14.28515625" style="206" customWidth="1"/>
    <col min="16147" max="16147" width="11.42578125" style="206" customWidth="1"/>
    <col min="16148" max="16148" width="14.28515625" style="206" customWidth="1"/>
    <col min="16149" max="16149" width="9.7109375" style="206" customWidth="1"/>
    <col min="16150" max="16150" width="14.5703125" style="206" customWidth="1"/>
    <col min="16151" max="16151" width="15.7109375" style="206" customWidth="1"/>
    <col min="16152" max="16152" width="25.7109375" style="206" customWidth="1"/>
    <col min="16153" max="16154" width="10" style="206" customWidth="1"/>
    <col min="16155" max="16155" width="9.42578125" style="206" customWidth="1"/>
    <col min="16156" max="16384" width="9.140625" style="206"/>
  </cols>
  <sheetData>
    <row r="1" spans="1:26" ht="15.75">
      <c r="F1" s="71" t="s">
        <v>134</v>
      </c>
      <c r="G1" s="72"/>
      <c r="H1" s="157"/>
      <c r="I1" s="157"/>
      <c r="J1" s="158"/>
      <c r="K1" s="156"/>
      <c r="L1" s="159"/>
      <c r="M1" s="160"/>
      <c r="N1" s="159"/>
      <c r="O1" s="160"/>
      <c r="P1" s="161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  <c r="H3" s="157"/>
      <c r="I3" s="157"/>
      <c r="J3" s="158"/>
      <c r="K3" s="156"/>
      <c r="L3" s="159"/>
      <c r="M3" s="160"/>
      <c r="N3" s="159"/>
      <c r="O3" s="160"/>
      <c r="P3" s="161"/>
    </row>
    <row r="4" spans="1:26" ht="15">
      <c r="F4" s="638" t="s">
        <v>1890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21.6" customHeight="1">
      <c r="F5" s="71" t="s">
        <v>632</v>
      </c>
      <c r="G5" s="172"/>
      <c r="H5" s="157"/>
      <c r="I5" s="157"/>
      <c r="J5" s="158"/>
      <c r="K5" s="156"/>
      <c r="L5" s="159"/>
      <c r="M5" s="160"/>
      <c r="N5" s="159"/>
      <c r="O5" s="160"/>
      <c r="P5" s="161"/>
      <c r="Q5" s="228"/>
      <c r="R5" s="204"/>
      <c r="S5" s="204"/>
      <c r="T5" s="204"/>
      <c r="U5" s="204"/>
      <c r="V5" s="204"/>
      <c r="W5" s="204"/>
      <c r="X5" s="204"/>
      <c r="Y5" s="202"/>
      <c r="Z5" s="202"/>
    </row>
    <row r="6" spans="1:26" ht="21.6" customHeight="1">
      <c r="F6" s="638" t="s">
        <v>1891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228"/>
      <c r="R6" s="204"/>
      <c r="S6" s="204"/>
      <c r="T6" s="204"/>
      <c r="U6" s="204"/>
      <c r="V6" s="204"/>
      <c r="W6" s="204"/>
      <c r="X6" s="204"/>
      <c r="Y6" s="202"/>
      <c r="Z6" s="202"/>
    </row>
    <row r="7" spans="1:26" s="229" customFormat="1" ht="13.5" thickBot="1">
      <c r="F7" s="207" t="s">
        <v>141</v>
      </c>
      <c r="G7" s="207" t="s">
        <v>142</v>
      </c>
      <c r="H7" s="207" t="s">
        <v>143</v>
      </c>
      <c r="I7" s="207" t="s">
        <v>144</v>
      </c>
      <c r="J7" s="230" t="s">
        <v>135</v>
      </c>
      <c r="K7" s="207" t="s">
        <v>43</v>
      </c>
      <c r="L7" s="207" t="s">
        <v>145</v>
      </c>
      <c r="M7" s="207" t="s">
        <v>146</v>
      </c>
      <c r="N7" s="207" t="s">
        <v>147</v>
      </c>
      <c r="O7" s="207" t="s">
        <v>148</v>
      </c>
      <c r="P7" s="207" t="s">
        <v>136</v>
      </c>
      <c r="Q7" s="207" t="s">
        <v>149</v>
      </c>
      <c r="R7" s="207" t="s">
        <v>137</v>
      </c>
      <c r="S7" s="207" t="s">
        <v>150</v>
      </c>
      <c r="T7" s="207" t="s">
        <v>151</v>
      </c>
      <c r="U7" s="207" t="s">
        <v>152</v>
      </c>
      <c r="V7" s="207" t="s">
        <v>27</v>
      </c>
      <c r="W7" s="207" t="s">
        <v>138</v>
      </c>
      <c r="X7" s="230" t="s">
        <v>153</v>
      </c>
      <c r="Y7" s="207" t="s">
        <v>2</v>
      </c>
      <c r="Z7" s="207" t="s">
        <v>154</v>
      </c>
    </row>
    <row r="8" spans="1:26" ht="11.25" customHeight="1">
      <c r="F8" s="231"/>
      <c r="G8" s="232"/>
      <c r="H8" s="233"/>
      <c r="I8" s="233"/>
      <c r="J8" s="234"/>
      <c r="K8" s="232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5"/>
      <c r="Y8" s="233"/>
      <c r="Z8" s="233"/>
    </row>
    <row r="9" spans="1:26" s="236" customFormat="1" ht="18.75" customHeight="1">
      <c r="F9" s="237"/>
      <c r="G9" s="238"/>
      <c r="H9" s="239"/>
      <c r="I9" s="239"/>
      <c r="J9" s="239" t="s">
        <v>1857</v>
      </c>
      <c r="K9" s="238"/>
      <c r="L9" s="240"/>
      <c r="M9" s="241"/>
      <c r="N9" s="240"/>
      <c r="O9" s="241"/>
      <c r="P9" s="213">
        <f>SUBTOTAL(9,P10:P57)</f>
        <v>0</v>
      </c>
      <c r="Q9" s="242"/>
      <c r="R9" s="214">
        <f>SUBTOTAL(9,R10:R57)</f>
        <v>0.37737000000000004</v>
      </c>
      <c r="S9" s="241"/>
      <c r="T9" s="214">
        <f>SUBTOTAL(9,T10:T57)</f>
        <v>0</v>
      </c>
      <c r="U9" s="243" t="s">
        <v>155</v>
      </c>
      <c r="V9" s="213">
        <f>SUBTOTAL(9,V10:V57)</f>
        <v>0</v>
      </c>
      <c r="W9" s="213">
        <f>SUBTOTAL(9,W10:W57)</f>
        <v>0</v>
      </c>
      <c r="X9" s="244"/>
      <c r="Y9" s="245"/>
      <c r="Z9" s="245"/>
    </row>
    <row r="10" spans="1:26" s="246" customFormat="1" ht="16.5" customHeight="1" outlineLevel="1">
      <c r="F10" s="247"/>
      <c r="G10" s="232"/>
      <c r="H10" s="248"/>
      <c r="I10" s="248"/>
      <c r="J10" s="248" t="s">
        <v>1776</v>
      </c>
      <c r="K10" s="232"/>
      <c r="L10" s="249"/>
      <c r="M10" s="250"/>
      <c r="N10" s="249"/>
      <c r="O10" s="250"/>
      <c r="P10" s="217">
        <f>SUBTOTAL(9,P11:P39)</f>
        <v>0</v>
      </c>
      <c r="Q10" s="251"/>
      <c r="R10" s="218">
        <f>SUBTOTAL(9,R11:R39)</f>
        <v>0.37506</v>
      </c>
      <c r="S10" s="250"/>
      <c r="T10" s="218">
        <f>SUBTOTAL(9,T11:T39)</f>
        <v>0</v>
      </c>
      <c r="U10" s="252" t="s">
        <v>155</v>
      </c>
      <c r="V10" s="217">
        <f>SUBTOTAL(9,V11:V39)</f>
        <v>0</v>
      </c>
      <c r="W10" s="217">
        <f>SUBTOTAL(9,W11:W39)</f>
        <v>0</v>
      </c>
      <c r="X10" s="253"/>
      <c r="Y10" s="233"/>
      <c r="Z10" s="233"/>
    </row>
    <row r="11" spans="1:26" s="254" customFormat="1" ht="24" outlineLevel="2">
      <c r="A11" s="254" t="s">
        <v>157</v>
      </c>
      <c r="B11" s="254" t="s">
        <v>158</v>
      </c>
      <c r="C11" s="254" t="s">
        <v>159</v>
      </c>
      <c r="D11" s="254" t="s">
        <v>160</v>
      </c>
      <c r="E11" s="254" t="s">
        <v>161</v>
      </c>
      <c r="F11" s="521">
        <v>1</v>
      </c>
      <c r="G11" s="522" t="s">
        <v>162</v>
      </c>
      <c r="H11" s="523" t="s">
        <v>1858</v>
      </c>
      <c r="I11" s="523"/>
      <c r="J11" s="524" t="s">
        <v>1916</v>
      </c>
      <c r="K11" s="522" t="s">
        <v>49</v>
      </c>
      <c r="L11" s="536">
        <v>10</v>
      </c>
      <c r="M11" s="537">
        <v>0</v>
      </c>
      <c r="N11" s="536">
        <f t="shared" ref="N11:N24" si="0">L11*(1+M11/100)</f>
        <v>10</v>
      </c>
      <c r="O11" s="537"/>
      <c r="P11" s="458">
        <f t="shared" ref="P11:P24" si="1">N11*O11</f>
        <v>0</v>
      </c>
      <c r="Q11" s="466">
        <v>3.8999999999999999E-4</v>
      </c>
      <c r="R11" s="467">
        <f t="shared" ref="R11:R24" si="2">N11*Q11</f>
        <v>3.8999999999999998E-3</v>
      </c>
      <c r="S11" s="466"/>
      <c r="T11" s="467">
        <f t="shared" ref="T11:T24" si="3">N11*S11</f>
        <v>0</v>
      </c>
      <c r="U11" s="458">
        <v>21</v>
      </c>
      <c r="V11" s="458">
        <f t="shared" ref="V11:V24" si="4">P11*(U11/100)</f>
        <v>0</v>
      </c>
      <c r="W11" s="458">
        <f t="shared" ref="W11:W24" si="5">P11+V11</f>
        <v>0</v>
      </c>
      <c r="X11" s="524"/>
      <c r="Y11" s="523" t="s">
        <v>1859</v>
      </c>
      <c r="Z11" s="523" t="s">
        <v>1780</v>
      </c>
    </row>
    <row r="12" spans="1:26" s="254" customFormat="1" ht="24" outlineLevel="2">
      <c r="F12" s="521">
        <v>2</v>
      </c>
      <c r="G12" s="522" t="s">
        <v>162</v>
      </c>
      <c r="H12" s="523" t="s">
        <v>1860</v>
      </c>
      <c r="I12" s="523"/>
      <c r="J12" s="524" t="s">
        <v>1917</v>
      </c>
      <c r="K12" s="522" t="s">
        <v>49</v>
      </c>
      <c r="L12" s="536">
        <v>10</v>
      </c>
      <c r="M12" s="537">
        <v>0</v>
      </c>
      <c r="N12" s="536">
        <f t="shared" si="0"/>
        <v>10</v>
      </c>
      <c r="O12" s="537"/>
      <c r="P12" s="458">
        <f t="shared" si="1"/>
        <v>0</v>
      </c>
      <c r="Q12" s="466">
        <v>5.8E-4</v>
      </c>
      <c r="R12" s="467">
        <f t="shared" si="2"/>
        <v>5.7999999999999996E-3</v>
      </c>
      <c r="S12" s="466"/>
      <c r="T12" s="467">
        <f t="shared" si="3"/>
        <v>0</v>
      </c>
      <c r="U12" s="458">
        <v>21</v>
      </c>
      <c r="V12" s="458">
        <f t="shared" si="4"/>
        <v>0</v>
      </c>
      <c r="W12" s="458">
        <f t="shared" si="5"/>
        <v>0</v>
      </c>
      <c r="X12" s="524"/>
      <c r="Y12" s="523" t="s">
        <v>1859</v>
      </c>
      <c r="Z12" s="523" t="s">
        <v>1780</v>
      </c>
    </row>
    <row r="13" spans="1:26" s="254" customFormat="1" ht="24" outlineLevel="2">
      <c r="F13" s="521">
        <v>3</v>
      </c>
      <c r="G13" s="522" t="s">
        <v>162</v>
      </c>
      <c r="H13" s="523" t="s">
        <v>1861</v>
      </c>
      <c r="I13" s="523"/>
      <c r="J13" s="524" t="s">
        <v>1915</v>
      </c>
      <c r="K13" s="522" t="s">
        <v>49</v>
      </c>
      <c r="L13" s="536">
        <v>150</v>
      </c>
      <c r="M13" s="537">
        <v>0</v>
      </c>
      <c r="N13" s="536">
        <f t="shared" si="0"/>
        <v>150</v>
      </c>
      <c r="O13" s="537"/>
      <c r="P13" s="458">
        <f t="shared" si="1"/>
        <v>0</v>
      </c>
      <c r="Q13" s="466">
        <v>1.3600000000000001E-3</v>
      </c>
      <c r="R13" s="467">
        <f t="shared" si="2"/>
        <v>0.20400000000000001</v>
      </c>
      <c r="S13" s="466"/>
      <c r="T13" s="467">
        <f t="shared" si="3"/>
        <v>0</v>
      </c>
      <c r="U13" s="458">
        <v>21</v>
      </c>
      <c r="V13" s="458">
        <f t="shared" si="4"/>
        <v>0</v>
      </c>
      <c r="W13" s="458">
        <f t="shared" si="5"/>
        <v>0</v>
      </c>
      <c r="X13" s="524"/>
      <c r="Y13" s="523" t="s">
        <v>1859</v>
      </c>
      <c r="Z13" s="523" t="s">
        <v>1780</v>
      </c>
    </row>
    <row r="14" spans="1:26" s="254" customFormat="1" ht="24" outlineLevel="2">
      <c r="F14" s="521">
        <v>4</v>
      </c>
      <c r="G14" s="522" t="s">
        <v>162</v>
      </c>
      <c r="H14" s="523" t="s">
        <v>1862</v>
      </c>
      <c r="I14" s="523"/>
      <c r="J14" s="524" t="s">
        <v>1863</v>
      </c>
      <c r="K14" s="522" t="s">
        <v>49</v>
      </c>
      <c r="L14" s="536">
        <v>50</v>
      </c>
      <c r="M14" s="537">
        <v>0</v>
      </c>
      <c r="N14" s="536">
        <f t="shared" si="0"/>
        <v>50</v>
      </c>
      <c r="O14" s="537"/>
      <c r="P14" s="458">
        <f t="shared" si="1"/>
        <v>0</v>
      </c>
      <c r="Q14" s="466">
        <v>1.9E-3</v>
      </c>
      <c r="R14" s="467">
        <f t="shared" si="2"/>
        <v>9.5000000000000001E-2</v>
      </c>
      <c r="S14" s="466"/>
      <c r="T14" s="467">
        <f t="shared" si="3"/>
        <v>0</v>
      </c>
      <c r="U14" s="458">
        <v>21</v>
      </c>
      <c r="V14" s="458">
        <f t="shared" si="4"/>
        <v>0</v>
      </c>
      <c r="W14" s="458">
        <f t="shared" si="5"/>
        <v>0</v>
      </c>
      <c r="X14" s="524"/>
      <c r="Y14" s="523" t="s">
        <v>1859</v>
      </c>
      <c r="Z14" s="523" t="s">
        <v>1780</v>
      </c>
    </row>
    <row r="15" spans="1:26" s="254" customFormat="1" ht="12" outlineLevel="2">
      <c r="F15" s="521">
        <v>5</v>
      </c>
      <c r="G15" s="522" t="s">
        <v>176</v>
      </c>
      <c r="H15" s="523" t="s">
        <v>1864</v>
      </c>
      <c r="I15" s="523"/>
      <c r="J15" s="524" t="s">
        <v>1865</v>
      </c>
      <c r="K15" s="522" t="s">
        <v>46</v>
      </c>
      <c r="L15" s="536">
        <v>1</v>
      </c>
      <c r="M15" s="537">
        <v>0</v>
      </c>
      <c r="N15" s="536">
        <f t="shared" si="0"/>
        <v>1</v>
      </c>
      <c r="O15" s="537"/>
      <c r="P15" s="458">
        <f t="shared" si="1"/>
        <v>0</v>
      </c>
      <c r="Q15" s="466"/>
      <c r="R15" s="467">
        <f t="shared" si="2"/>
        <v>0</v>
      </c>
      <c r="S15" s="466"/>
      <c r="T15" s="467">
        <f t="shared" si="3"/>
        <v>0</v>
      </c>
      <c r="U15" s="458">
        <v>21</v>
      </c>
      <c r="V15" s="458">
        <f t="shared" si="4"/>
        <v>0</v>
      </c>
      <c r="W15" s="458">
        <f t="shared" si="5"/>
        <v>0</v>
      </c>
      <c r="X15" s="524"/>
      <c r="Y15" s="523" t="s">
        <v>1859</v>
      </c>
      <c r="Z15" s="523" t="s">
        <v>1780</v>
      </c>
    </row>
    <row r="16" spans="1:26" s="254" customFormat="1" ht="12" outlineLevel="2">
      <c r="F16" s="521">
        <v>6</v>
      </c>
      <c r="G16" s="522" t="s">
        <v>176</v>
      </c>
      <c r="H16" s="523" t="s">
        <v>1866</v>
      </c>
      <c r="I16" s="523"/>
      <c r="J16" s="524" t="s">
        <v>1867</v>
      </c>
      <c r="K16" s="522" t="s">
        <v>46</v>
      </c>
      <c r="L16" s="536">
        <v>1</v>
      </c>
      <c r="M16" s="537">
        <v>0</v>
      </c>
      <c r="N16" s="536">
        <f t="shared" si="0"/>
        <v>1</v>
      </c>
      <c r="O16" s="537"/>
      <c r="P16" s="458">
        <f t="shared" si="1"/>
        <v>0</v>
      </c>
      <c r="Q16" s="466"/>
      <c r="R16" s="467">
        <f t="shared" si="2"/>
        <v>0</v>
      </c>
      <c r="S16" s="466"/>
      <c r="T16" s="467">
        <f t="shared" si="3"/>
        <v>0</v>
      </c>
      <c r="U16" s="458">
        <v>21</v>
      </c>
      <c r="V16" s="458">
        <f t="shared" si="4"/>
        <v>0</v>
      </c>
      <c r="W16" s="458">
        <f t="shared" si="5"/>
        <v>0</v>
      </c>
      <c r="X16" s="524"/>
      <c r="Y16" s="523" t="s">
        <v>1859</v>
      </c>
      <c r="Z16" s="523" t="s">
        <v>1780</v>
      </c>
    </row>
    <row r="17" spans="6:26" s="254" customFormat="1" ht="12" outlineLevel="2">
      <c r="F17" s="521">
        <v>7</v>
      </c>
      <c r="G17" s="522" t="s">
        <v>176</v>
      </c>
      <c r="H17" s="523" t="s">
        <v>1868</v>
      </c>
      <c r="I17" s="523"/>
      <c r="J17" s="524" t="s">
        <v>1869</v>
      </c>
      <c r="K17" s="522" t="s">
        <v>46</v>
      </c>
      <c r="L17" s="536">
        <v>2</v>
      </c>
      <c r="M17" s="537">
        <v>0</v>
      </c>
      <c r="N17" s="536">
        <f t="shared" si="0"/>
        <v>2</v>
      </c>
      <c r="O17" s="537"/>
      <c r="P17" s="458">
        <f t="shared" si="1"/>
        <v>0</v>
      </c>
      <c r="Q17" s="466"/>
      <c r="R17" s="467">
        <f t="shared" si="2"/>
        <v>0</v>
      </c>
      <c r="S17" s="466"/>
      <c r="T17" s="467">
        <f t="shared" si="3"/>
        <v>0</v>
      </c>
      <c r="U17" s="458">
        <v>21</v>
      </c>
      <c r="V17" s="458">
        <f t="shared" si="4"/>
        <v>0</v>
      </c>
      <c r="W17" s="458">
        <f t="shared" si="5"/>
        <v>0</v>
      </c>
      <c r="X17" s="524"/>
      <c r="Y17" s="523" t="s">
        <v>1859</v>
      </c>
      <c r="Z17" s="523" t="s">
        <v>1780</v>
      </c>
    </row>
    <row r="18" spans="6:26" s="254" customFormat="1" ht="24" outlineLevel="2">
      <c r="F18" s="521">
        <v>8</v>
      </c>
      <c r="G18" s="522" t="s">
        <v>162</v>
      </c>
      <c r="H18" s="523" t="s">
        <v>1777</v>
      </c>
      <c r="I18" s="523"/>
      <c r="J18" s="524" t="s">
        <v>1778</v>
      </c>
      <c r="K18" s="522" t="s">
        <v>49</v>
      </c>
      <c r="L18" s="536">
        <v>3</v>
      </c>
      <c r="M18" s="537">
        <v>0</v>
      </c>
      <c r="N18" s="536">
        <f t="shared" si="0"/>
        <v>3</v>
      </c>
      <c r="O18" s="537"/>
      <c r="P18" s="458">
        <f t="shared" si="1"/>
        <v>0</v>
      </c>
      <c r="Q18" s="466">
        <v>1.4599999999999999E-3</v>
      </c>
      <c r="R18" s="467">
        <f t="shared" si="2"/>
        <v>4.3800000000000002E-3</v>
      </c>
      <c r="S18" s="466"/>
      <c r="T18" s="467">
        <f t="shared" si="3"/>
        <v>0</v>
      </c>
      <c r="U18" s="458">
        <v>21</v>
      </c>
      <c r="V18" s="458">
        <f t="shared" si="4"/>
        <v>0</v>
      </c>
      <c r="W18" s="458">
        <f t="shared" si="5"/>
        <v>0</v>
      </c>
      <c r="X18" s="524"/>
      <c r="Y18" s="523" t="s">
        <v>1859</v>
      </c>
      <c r="Z18" s="523" t="s">
        <v>1780</v>
      </c>
    </row>
    <row r="19" spans="6:26" s="254" customFormat="1" ht="24" outlineLevel="2">
      <c r="F19" s="521">
        <v>9</v>
      </c>
      <c r="G19" s="522" t="s">
        <v>162</v>
      </c>
      <c r="H19" s="523" t="s">
        <v>1781</v>
      </c>
      <c r="I19" s="523"/>
      <c r="J19" s="524" t="s">
        <v>1782</v>
      </c>
      <c r="K19" s="522" t="s">
        <v>49</v>
      </c>
      <c r="L19" s="536">
        <v>3</v>
      </c>
      <c r="M19" s="537">
        <v>0</v>
      </c>
      <c r="N19" s="536">
        <f t="shared" si="0"/>
        <v>3</v>
      </c>
      <c r="O19" s="537"/>
      <c r="P19" s="458">
        <f t="shared" si="1"/>
        <v>0</v>
      </c>
      <c r="Q19" s="466">
        <v>1.8400000000000001E-3</v>
      </c>
      <c r="R19" s="467">
        <f t="shared" si="2"/>
        <v>5.5200000000000006E-3</v>
      </c>
      <c r="S19" s="466"/>
      <c r="T19" s="467">
        <f t="shared" si="3"/>
        <v>0</v>
      </c>
      <c r="U19" s="458">
        <v>21</v>
      </c>
      <c r="V19" s="458">
        <f t="shared" si="4"/>
        <v>0</v>
      </c>
      <c r="W19" s="458">
        <f t="shared" si="5"/>
        <v>0</v>
      </c>
      <c r="X19" s="524"/>
      <c r="Y19" s="523" t="s">
        <v>1859</v>
      </c>
      <c r="Z19" s="523" t="s">
        <v>1780</v>
      </c>
    </row>
    <row r="20" spans="6:26" s="254" customFormat="1" ht="24" outlineLevel="2">
      <c r="F20" s="521">
        <v>10</v>
      </c>
      <c r="G20" s="522" t="s">
        <v>162</v>
      </c>
      <c r="H20" s="523" t="s">
        <v>1783</v>
      </c>
      <c r="I20" s="523"/>
      <c r="J20" s="524" t="s">
        <v>1784</v>
      </c>
      <c r="K20" s="522" t="s">
        <v>49</v>
      </c>
      <c r="L20" s="536">
        <v>3</v>
      </c>
      <c r="M20" s="537">
        <v>0</v>
      </c>
      <c r="N20" s="536">
        <f t="shared" si="0"/>
        <v>3</v>
      </c>
      <c r="O20" s="537"/>
      <c r="P20" s="458">
        <f t="shared" si="1"/>
        <v>0</v>
      </c>
      <c r="Q20" s="466">
        <v>3.4499999999999999E-3</v>
      </c>
      <c r="R20" s="467">
        <f t="shared" si="2"/>
        <v>1.035E-2</v>
      </c>
      <c r="S20" s="466"/>
      <c r="T20" s="467">
        <f t="shared" si="3"/>
        <v>0</v>
      </c>
      <c r="U20" s="458">
        <v>21</v>
      </c>
      <c r="V20" s="458">
        <f t="shared" si="4"/>
        <v>0</v>
      </c>
      <c r="W20" s="458">
        <f t="shared" si="5"/>
        <v>0</v>
      </c>
      <c r="X20" s="524"/>
      <c r="Y20" s="523" t="s">
        <v>1859</v>
      </c>
      <c r="Z20" s="523" t="s">
        <v>1780</v>
      </c>
    </row>
    <row r="21" spans="6:26" s="254" customFormat="1" ht="24" outlineLevel="2">
      <c r="F21" s="521">
        <v>11</v>
      </c>
      <c r="G21" s="522" t="s">
        <v>162</v>
      </c>
      <c r="H21" s="523" t="s">
        <v>1785</v>
      </c>
      <c r="I21" s="523"/>
      <c r="J21" s="524" t="s">
        <v>1786</v>
      </c>
      <c r="K21" s="522" t="s">
        <v>49</v>
      </c>
      <c r="L21" s="536">
        <v>3</v>
      </c>
      <c r="M21" s="537">
        <v>0</v>
      </c>
      <c r="N21" s="536">
        <f t="shared" si="0"/>
        <v>3</v>
      </c>
      <c r="O21" s="537"/>
      <c r="P21" s="458">
        <f t="shared" si="1"/>
        <v>0</v>
      </c>
      <c r="Q21" s="466">
        <v>3.9199999999999999E-3</v>
      </c>
      <c r="R21" s="467">
        <f t="shared" si="2"/>
        <v>1.176E-2</v>
      </c>
      <c r="S21" s="466"/>
      <c r="T21" s="467">
        <f t="shared" si="3"/>
        <v>0</v>
      </c>
      <c r="U21" s="458">
        <v>21</v>
      </c>
      <c r="V21" s="458">
        <f t="shared" si="4"/>
        <v>0</v>
      </c>
      <c r="W21" s="458">
        <f t="shared" si="5"/>
        <v>0</v>
      </c>
      <c r="X21" s="524"/>
      <c r="Y21" s="523" t="s">
        <v>1859</v>
      </c>
      <c r="Z21" s="523" t="s">
        <v>1780</v>
      </c>
    </row>
    <row r="22" spans="6:26" s="254" customFormat="1" ht="24" outlineLevel="2">
      <c r="F22" s="521">
        <v>12</v>
      </c>
      <c r="G22" s="522" t="s">
        <v>162</v>
      </c>
      <c r="H22" s="523" t="s">
        <v>1787</v>
      </c>
      <c r="I22" s="523"/>
      <c r="J22" s="524" t="s">
        <v>1788</v>
      </c>
      <c r="K22" s="522" t="s">
        <v>49</v>
      </c>
      <c r="L22" s="536">
        <v>3</v>
      </c>
      <c r="M22" s="537">
        <v>0</v>
      </c>
      <c r="N22" s="536">
        <f t="shared" si="0"/>
        <v>3</v>
      </c>
      <c r="O22" s="537"/>
      <c r="P22" s="458">
        <f t="shared" si="1"/>
        <v>0</v>
      </c>
      <c r="Q22" s="466">
        <v>4.5700000000000003E-3</v>
      </c>
      <c r="R22" s="467">
        <f t="shared" si="2"/>
        <v>1.371E-2</v>
      </c>
      <c r="S22" s="466"/>
      <c r="T22" s="467">
        <f t="shared" si="3"/>
        <v>0</v>
      </c>
      <c r="U22" s="458">
        <v>21</v>
      </c>
      <c r="V22" s="458">
        <f t="shared" si="4"/>
        <v>0</v>
      </c>
      <c r="W22" s="458">
        <f t="shared" si="5"/>
        <v>0</v>
      </c>
      <c r="X22" s="524"/>
      <c r="Y22" s="523" t="s">
        <v>1859</v>
      </c>
      <c r="Z22" s="523" t="s">
        <v>1780</v>
      </c>
    </row>
    <row r="23" spans="6:26" s="254" customFormat="1" ht="12" outlineLevel="2">
      <c r="F23" s="521">
        <v>13</v>
      </c>
      <c r="G23" s="522" t="s">
        <v>162</v>
      </c>
      <c r="H23" s="523" t="s">
        <v>1798</v>
      </c>
      <c r="I23" s="523"/>
      <c r="J23" s="524" t="s">
        <v>1799</v>
      </c>
      <c r="K23" s="522" t="s">
        <v>46</v>
      </c>
      <c r="L23" s="536">
        <v>1</v>
      </c>
      <c r="M23" s="537">
        <v>0</v>
      </c>
      <c r="N23" s="536">
        <f t="shared" si="0"/>
        <v>1</v>
      </c>
      <c r="O23" s="537"/>
      <c r="P23" s="458">
        <f t="shared" si="1"/>
        <v>0</v>
      </c>
      <c r="Q23" s="466"/>
      <c r="R23" s="467">
        <f t="shared" si="2"/>
        <v>0</v>
      </c>
      <c r="S23" s="466"/>
      <c r="T23" s="467">
        <f t="shared" si="3"/>
        <v>0</v>
      </c>
      <c r="U23" s="458">
        <v>21</v>
      </c>
      <c r="V23" s="458">
        <f t="shared" si="4"/>
        <v>0</v>
      </c>
      <c r="W23" s="458">
        <f t="shared" si="5"/>
        <v>0</v>
      </c>
      <c r="X23" s="524"/>
      <c r="Y23" s="523" t="s">
        <v>1859</v>
      </c>
      <c r="Z23" s="523" t="s">
        <v>1780</v>
      </c>
    </row>
    <row r="24" spans="6:26" s="254" customFormat="1" ht="12" outlineLevel="2">
      <c r="F24" s="521">
        <v>14</v>
      </c>
      <c r="G24" s="522" t="s">
        <v>162</v>
      </c>
      <c r="H24" s="523" t="s">
        <v>1795</v>
      </c>
      <c r="I24" s="523"/>
      <c r="J24" s="524" t="s">
        <v>1796</v>
      </c>
      <c r="K24" s="522" t="s">
        <v>49</v>
      </c>
      <c r="L24" s="536">
        <v>185</v>
      </c>
      <c r="M24" s="537">
        <v>0</v>
      </c>
      <c r="N24" s="536">
        <f t="shared" si="0"/>
        <v>185</v>
      </c>
      <c r="O24" s="537"/>
      <c r="P24" s="458">
        <f t="shared" si="1"/>
        <v>0</v>
      </c>
      <c r="Q24" s="466"/>
      <c r="R24" s="467">
        <f t="shared" si="2"/>
        <v>0</v>
      </c>
      <c r="S24" s="466"/>
      <c r="T24" s="467">
        <f t="shared" si="3"/>
        <v>0</v>
      </c>
      <c r="U24" s="458">
        <v>21</v>
      </c>
      <c r="V24" s="458">
        <f t="shared" si="4"/>
        <v>0</v>
      </c>
      <c r="W24" s="458">
        <f t="shared" si="5"/>
        <v>0</v>
      </c>
      <c r="X24" s="524"/>
      <c r="Y24" s="523" t="s">
        <v>1859</v>
      </c>
      <c r="Z24" s="523" t="s">
        <v>1780</v>
      </c>
    </row>
    <row r="25" spans="6:26" s="262" customFormat="1" ht="11.25" outlineLevel="3">
      <c r="F25" s="263"/>
      <c r="G25" s="264"/>
      <c r="H25" s="264"/>
      <c r="I25" s="264"/>
      <c r="J25" s="265" t="s">
        <v>1870</v>
      </c>
      <c r="K25" s="264"/>
      <c r="L25" s="266"/>
      <c r="M25" s="267"/>
      <c r="N25" s="268"/>
      <c r="O25" s="267"/>
      <c r="P25" s="269"/>
      <c r="Q25" s="270"/>
      <c r="R25" s="267"/>
      <c r="S25" s="267"/>
      <c r="T25" s="267"/>
      <c r="U25" s="271" t="s">
        <v>155</v>
      </c>
      <c r="V25" s="267"/>
      <c r="W25" s="267"/>
      <c r="X25" s="265"/>
      <c r="Y25" s="264"/>
      <c r="Z25" s="264"/>
    </row>
    <row r="26" spans="6:26" s="254" customFormat="1" ht="24" outlineLevel="2">
      <c r="F26" s="521">
        <v>15</v>
      </c>
      <c r="G26" s="522" t="s">
        <v>162</v>
      </c>
      <c r="H26" s="523" t="s">
        <v>1871</v>
      </c>
      <c r="I26" s="523"/>
      <c r="J26" s="524" t="s">
        <v>1872</v>
      </c>
      <c r="K26" s="522" t="s">
        <v>46</v>
      </c>
      <c r="L26" s="536">
        <v>3</v>
      </c>
      <c r="M26" s="537">
        <v>0</v>
      </c>
      <c r="N26" s="536">
        <f t="shared" ref="N26:N38" si="6">L26*(1+M26/100)</f>
        <v>3</v>
      </c>
      <c r="O26" s="537"/>
      <c r="P26" s="458">
        <f t="shared" ref="P26:P38" si="7">N26*O26</f>
        <v>0</v>
      </c>
      <c r="Q26" s="466">
        <v>3.8000000000000002E-4</v>
      </c>
      <c r="R26" s="467">
        <f t="shared" ref="R26:R38" si="8">N26*Q26</f>
        <v>1.14E-3</v>
      </c>
      <c r="S26" s="466"/>
      <c r="T26" s="467">
        <f t="shared" ref="T26:T38" si="9">N26*S26</f>
        <v>0</v>
      </c>
      <c r="U26" s="458">
        <v>21</v>
      </c>
      <c r="V26" s="458">
        <f t="shared" ref="V26:V38" si="10">P26*(U26/100)</f>
        <v>0</v>
      </c>
      <c r="W26" s="458">
        <f t="shared" ref="W26:W38" si="11">P26+V26</f>
        <v>0</v>
      </c>
      <c r="X26" s="524"/>
      <c r="Y26" s="523" t="s">
        <v>1859</v>
      </c>
      <c r="Z26" s="523" t="s">
        <v>1780</v>
      </c>
    </row>
    <row r="27" spans="6:26" s="254" customFormat="1" ht="24" outlineLevel="2">
      <c r="F27" s="521">
        <v>16</v>
      </c>
      <c r="G27" s="522" t="s">
        <v>162</v>
      </c>
      <c r="H27" s="523" t="s">
        <v>1839</v>
      </c>
      <c r="I27" s="523"/>
      <c r="J27" s="524" t="s">
        <v>1840</v>
      </c>
      <c r="K27" s="522" t="s">
        <v>46</v>
      </c>
      <c r="L27" s="536">
        <v>1</v>
      </c>
      <c r="M27" s="537">
        <v>0</v>
      </c>
      <c r="N27" s="536">
        <f t="shared" si="6"/>
        <v>1</v>
      </c>
      <c r="O27" s="537"/>
      <c r="P27" s="458">
        <f t="shared" si="7"/>
        <v>0</v>
      </c>
      <c r="Q27" s="466">
        <v>1.2999999999999999E-3</v>
      </c>
      <c r="R27" s="467">
        <f t="shared" si="8"/>
        <v>1.2999999999999999E-3</v>
      </c>
      <c r="S27" s="466"/>
      <c r="T27" s="467">
        <f t="shared" si="9"/>
        <v>0</v>
      </c>
      <c r="U27" s="458">
        <v>21</v>
      </c>
      <c r="V27" s="458">
        <f t="shared" si="10"/>
        <v>0</v>
      </c>
      <c r="W27" s="458">
        <f t="shared" si="11"/>
        <v>0</v>
      </c>
      <c r="X27" s="524"/>
      <c r="Y27" s="523" t="s">
        <v>1859</v>
      </c>
      <c r="Z27" s="523" t="s">
        <v>1780</v>
      </c>
    </row>
    <row r="28" spans="6:26" s="254" customFormat="1" ht="24" outlineLevel="2">
      <c r="F28" s="521">
        <v>17</v>
      </c>
      <c r="G28" s="522" t="s">
        <v>162</v>
      </c>
      <c r="H28" s="523" t="s">
        <v>1804</v>
      </c>
      <c r="I28" s="523"/>
      <c r="J28" s="524" t="s">
        <v>1805</v>
      </c>
      <c r="K28" s="522" t="s">
        <v>46</v>
      </c>
      <c r="L28" s="536">
        <v>1</v>
      </c>
      <c r="M28" s="537">
        <v>0</v>
      </c>
      <c r="N28" s="536">
        <f t="shared" si="6"/>
        <v>1</v>
      </c>
      <c r="O28" s="537"/>
      <c r="P28" s="458">
        <f t="shared" si="7"/>
        <v>0</v>
      </c>
      <c r="Q28" s="466">
        <v>2.0799999999999998E-3</v>
      </c>
      <c r="R28" s="467">
        <f t="shared" si="8"/>
        <v>2.0799999999999998E-3</v>
      </c>
      <c r="S28" s="466"/>
      <c r="T28" s="467">
        <f t="shared" si="9"/>
        <v>0</v>
      </c>
      <c r="U28" s="458">
        <v>21</v>
      </c>
      <c r="V28" s="458">
        <f t="shared" si="10"/>
        <v>0</v>
      </c>
      <c r="W28" s="458">
        <f t="shared" si="11"/>
        <v>0</v>
      </c>
      <c r="X28" s="524"/>
      <c r="Y28" s="523" t="s">
        <v>1859</v>
      </c>
      <c r="Z28" s="523" t="s">
        <v>1780</v>
      </c>
    </row>
    <row r="29" spans="6:26" s="254" customFormat="1" ht="12" outlineLevel="2">
      <c r="F29" s="521">
        <v>18</v>
      </c>
      <c r="G29" s="522" t="s">
        <v>162</v>
      </c>
      <c r="H29" s="523" t="s">
        <v>1873</v>
      </c>
      <c r="I29" s="523"/>
      <c r="J29" s="524" t="s">
        <v>1874</v>
      </c>
      <c r="K29" s="522" t="s">
        <v>46</v>
      </c>
      <c r="L29" s="536">
        <v>1</v>
      </c>
      <c r="M29" s="537">
        <v>0</v>
      </c>
      <c r="N29" s="536">
        <f t="shared" si="6"/>
        <v>1</v>
      </c>
      <c r="O29" s="537"/>
      <c r="P29" s="458">
        <f t="shared" si="7"/>
        <v>0</v>
      </c>
      <c r="Q29" s="466">
        <v>0.01</v>
      </c>
      <c r="R29" s="467">
        <f t="shared" si="8"/>
        <v>0.01</v>
      </c>
      <c r="S29" s="466"/>
      <c r="T29" s="467">
        <f t="shared" si="9"/>
        <v>0</v>
      </c>
      <c r="U29" s="458">
        <v>21</v>
      </c>
      <c r="V29" s="458">
        <f t="shared" si="10"/>
        <v>0</v>
      </c>
      <c r="W29" s="458">
        <f t="shared" si="11"/>
        <v>0</v>
      </c>
      <c r="X29" s="524"/>
      <c r="Y29" s="523" t="s">
        <v>1859</v>
      </c>
      <c r="Z29" s="523" t="s">
        <v>1780</v>
      </c>
    </row>
    <row r="30" spans="6:26" s="254" customFormat="1" ht="24" outlineLevel="2">
      <c r="F30" s="521">
        <v>19</v>
      </c>
      <c r="G30" s="522" t="s">
        <v>162</v>
      </c>
      <c r="H30" s="523" t="s">
        <v>1822</v>
      </c>
      <c r="I30" s="523"/>
      <c r="J30" s="524" t="s">
        <v>1875</v>
      </c>
      <c r="K30" s="522" t="s">
        <v>46</v>
      </c>
      <c r="L30" s="536">
        <v>2</v>
      </c>
      <c r="M30" s="537">
        <v>0</v>
      </c>
      <c r="N30" s="536">
        <f t="shared" si="6"/>
        <v>2</v>
      </c>
      <c r="O30" s="537"/>
      <c r="P30" s="458">
        <f t="shared" si="7"/>
        <v>0</v>
      </c>
      <c r="Q30" s="466">
        <v>2.2100000000000002E-3</v>
      </c>
      <c r="R30" s="467">
        <f t="shared" si="8"/>
        <v>4.4200000000000003E-3</v>
      </c>
      <c r="S30" s="466"/>
      <c r="T30" s="467">
        <f t="shared" si="9"/>
        <v>0</v>
      </c>
      <c r="U30" s="458">
        <v>21</v>
      </c>
      <c r="V30" s="458">
        <f t="shared" si="10"/>
        <v>0</v>
      </c>
      <c r="W30" s="458">
        <f t="shared" si="11"/>
        <v>0</v>
      </c>
      <c r="X30" s="524"/>
      <c r="Y30" s="523" t="s">
        <v>1859</v>
      </c>
      <c r="Z30" s="523" t="s">
        <v>1780</v>
      </c>
    </row>
    <row r="31" spans="6:26" s="254" customFormat="1" ht="12" outlineLevel="2">
      <c r="F31" s="521">
        <v>20</v>
      </c>
      <c r="G31" s="522" t="s">
        <v>162</v>
      </c>
      <c r="H31" s="523" t="s">
        <v>1820</v>
      </c>
      <c r="I31" s="523"/>
      <c r="J31" s="524" t="s">
        <v>1821</v>
      </c>
      <c r="K31" s="522" t="s">
        <v>46</v>
      </c>
      <c r="L31" s="536">
        <v>2</v>
      </c>
      <c r="M31" s="537">
        <v>0</v>
      </c>
      <c r="N31" s="536">
        <f t="shared" si="6"/>
        <v>2</v>
      </c>
      <c r="O31" s="537"/>
      <c r="P31" s="458">
        <f t="shared" si="7"/>
        <v>0</v>
      </c>
      <c r="Q31" s="466">
        <v>8.4999999999999995E-4</v>
      </c>
      <c r="R31" s="467">
        <f t="shared" si="8"/>
        <v>1.6999999999999999E-3</v>
      </c>
      <c r="S31" s="466"/>
      <c r="T31" s="467">
        <f t="shared" si="9"/>
        <v>0</v>
      </c>
      <c r="U31" s="458">
        <v>21</v>
      </c>
      <c r="V31" s="458">
        <f t="shared" si="10"/>
        <v>0</v>
      </c>
      <c r="W31" s="458">
        <f t="shared" si="11"/>
        <v>0</v>
      </c>
      <c r="X31" s="524"/>
      <c r="Y31" s="523" t="s">
        <v>1859</v>
      </c>
      <c r="Z31" s="523" t="s">
        <v>1780</v>
      </c>
    </row>
    <row r="32" spans="6:26" s="254" customFormat="1" ht="12" outlineLevel="2">
      <c r="F32" s="521">
        <v>21</v>
      </c>
      <c r="G32" s="522" t="s">
        <v>176</v>
      </c>
      <c r="H32" s="523" t="s">
        <v>1876</v>
      </c>
      <c r="I32" s="523"/>
      <c r="J32" s="524" t="s">
        <v>1877</v>
      </c>
      <c r="K32" s="522" t="s">
        <v>49</v>
      </c>
      <c r="L32" s="536">
        <v>170</v>
      </c>
      <c r="M32" s="537">
        <v>0</v>
      </c>
      <c r="N32" s="536">
        <f t="shared" si="6"/>
        <v>170</v>
      </c>
      <c r="O32" s="537"/>
      <c r="P32" s="458">
        <f t="shared" si="7"/>
        <v>0</v>
      </c>
      <c r="Q32" s="466"/>
      <c r="R32" s="467">
        <f t="shared" si="8"/>
        <v>0</v>
      </c>
      <c r="S32" s="466"/>
      <c r="T32" s="467">
        <f t="shared" si="9"/>
        <v>0</v>
      </c>
      <c r="U32" s="458">
        <v>21</v>
      </c>
      <c r="V32" s="458">
        <f t="shared" si="10"/>
        <v>0</v>
      </c>
      <c r="W32" s="458">
        <f t="shared" si="11"/>
        <v>0</v>
      </c>
      <c r="X32" s="524"/>
      <c r="Y32" s="523" t="s">
        <v>1859</v>
      </c>
      <c r="Z32" s="523" t="s">
        <v>1780</v>
      </c>
    </row>
    <row r="33" spans="6:26" s="254" customFormat="1" ht="12" outlineLevel="2">
      <c r="F33" s="521">
        <v>22</v>
      </c>
      <c r="G33" s="522" t="s">
        <v>176</v>
      </c>
      <c r="H33" s="523" t="s">
        <v>1878</v>
      </c>
      <c r="I33" s="523"/>
      <c r="J33" s="524" t="s">
        <v>1879</v>
      </c>
      <c r="K33" s="522" t="s">
        <v>49</v>
      </c>
      <c r="L33" s="536">
        <v>170</v>
      </c>
      <c r="M33" s="537">
        <v>0</v>
      </c>
      <c r="N33" s="536">
        <f t="shared" si="6"/>
        <v>170</v>
      </c>
      <c r="O33" s="537"/>
      <c r="P33" s="458">
        <f t="shared" si="7"/>
        <v>0</v>
      </c>
      <c r="Q33" s="466"/>
      <c r="R33" s="467">
        <f t="shared" si="8"/>
        <v>0</v>
      </c>
      <c r="S33" s="466"/>
      <c r="T33" s="467">
        <f t="shared" si="9"/>
        <v>0</v>
      </c>
      <c r="U33" s="458">
        <v>21</v>
      </c>
      <c r="V33" s="458">
        <f t="shared" si="10"/>
        <v>0</v>
      </c>
      <c r="W33" s="458">
        <f t="shared" si="11"/>
        <v>0</v>
      </c>
      <c r="X33" s="524"/>
      <c r="Y33" s="523" t="s">
        <v>1859</v>
      </c>
      <c r="Z33" s="523" t="s">
        <v>1780</v>
      </c>
    </row>
    <row r="34" spans="6:26" s="254" customFormat="1" ht="12" outlineLevel="2">
      <c r="F34" s="521">
        <v>23</v>
      </c>
      <c r="G34" s="522" t="s">
        <v>176</v>
      </c>
      <c r="H34" s="523" t="s">
        <v>1880</v>
      </c>
      <c r="I34" s="523"/>
      <c r="J34" s="524" t="s">
        <v>1881</v>
      </c>
      <c r="K34" s="522" t="s">
        <v>49</v>
      </c>
      <c r="L34" s="536">
        <v>170</v>
      </c>
      <c r="M34" s="537">
        <v>0</v>
      </c>
      <c r="N34" s="536">
        <f t="shared" si="6"/>
        <v>170</v>
      </c>
      <c r="O34" s="537"/>
      <c r="P34" s="458">
        <f t="shared" si="7"/>
        <v>0</v>
      </c>
      <c r="Q34" s="466"/>
      <c r="R34" s="467">
        <f t="shared" si="8"/>
        <v>0</v>
      </c>
      <c r="S34" s="466"/>
      <c r="T34" s="467">
        <f t="shared" si="9"/>
        <v>0</v>
      </c>
      <c r="U34" s="458">
        <v>21</v>
      </c>
      <c r="V34" s="458">
        <f t="shared" si="10"/>
        <v>0</v>
      </c>
      <c r="W34" s="458">
        <f t="shared" si="11"/>
        <v>0</v>
      </c>
      <c r="X34" s="524"/>
      <c r="Y34" s="523" t="s">
        <v>1859</v>
      </c>
      <c r="Z34" s="523" t="s">
        <v>1780</v>
      </c>
    </row>
    <row r="35" spans="6:26" s="254" customFormat="1" ht="12" outlineLevel="2">
      <c r="F35" s="521">
        <v>24</v>
      </c>
      <c r="G35" s="522" t="s">
        <v>176</v>
      </c>
      <c r="H35" s="523" t="s">
        <v>1882</v>
      </c>
      <c r="I35" s="523"/>
      <c r="J35" s="524" t="s">
        <v>1883</v>
      </c>
      <c r="K35" s="522" t="s">
        <v>49</v>
      </c>
      <c r="L35" s="536">
        <v>170</v>
      </c>
      <c r="M35" s="537">
        <v>0</v>
      </c>
      <c r="N35" s="536">
        <f t="shared" si="6"/>
        <v>170</v>
      </c>
      <c r="O35" s="537"/>
      <c r="P35" s="458">
        <f t="shared" si="7"/>
        <v>0</v>
      </c>
      <c r="Q35" s="466"/>
      <c r="R35" s="467">
        <f t="shared" si="8"/>
        <v>0</v>
      </c>
      <c r="S35" s="466"/>
      <c r="T35" s="467">
        <f t="shared" si="9"/>
        <v>0</v>
      </c>
      <c r="U35" s="458">
        <v>21</v>
      </c>
      <c r="V35" s="458">
        <f t="shared" si="10"/>
        <v>0</v>
      </c>
      <c r="W35" s="458">
        <f t="shared" si="11"/>
        <v>0</v>
      </c>
      <c r="X35" s="524"/>
      <c r="Y35" s="523" t="s">
        <v>1859</v>
      </c>
      <c r="Z35" s="523" t="s">
        <v>1780</v>
      </c>
    </row>
    <row r="36" spans="6:26" s="254" customFormat="1" ht="12" outlineLevel="2">
      <c r="F36" s="521">
        <v>25</v>
      </c>
      <c r="G36" s="522" t="s">
        <v>176</v>
      </c>
      <c r="H36" s="523" t="s">
        <v>1884</v>
      </c>
      <c r="I36" s="523"/>
      <c r="J36" s="524" t="s">
        <v>1885</v>
      </c>
      <c r="K36" s="522" t="s">
        <v>46</v>
      </c>
      <c r="L36" s="536">
        <v>4</v>
      </c>
      <c r="M36" s="537">
        <v>0</v>
      </c>
      <c r="N36" s="536">
        <f t="shared" si="6"/>
        <v>4</v>
      </c>
      <c r="O36" s="537"/>
      <c r="P36" s="458">
        <f t="shared" si="7"/>
        <v>0</v>
      </c>
      <c r="Q36" s="466"/>
      <c r="R36" s="467">
        <f t="shared" si="8"/>
        <v>0</v>
      </c>
      <c r="S36" s="466"/>
      <c r="T36" s="467">
        <f t="shared" si="9"/>
        <v>0</v>
      </c>
      <c r="U36" s="458">
        <v>21</v>
      </c>
      <c r="V36" s="458">
        <f t="shared" si="10"/>
        <v>0</v>
      </c>
      <c r="W36" s="458">
        <f t="shared" si="11"/>
        <v>0</v>
      </c>
      <c r="X36" s="524"/>
      <c r="Y36" s="523" t="s">
        <v>1859</v>
      </c>
      <c r="Z36" s="523" t="s">
        <v>1780</v>
      </c>
    </row>
    <row r="37" spans="6:26" s="254" customFormat="1" ht="12" outlineLevel="2">
      <c r="F37" s="521">
        <v>26</v>
      </c>
      <c r="G37" s="522" t="s">
        <v>176</v>
      </c>
      <c r="H37" s="523" t="s">
        <v>1818</v>
      </c>
      <c r="I37" s="523"/>
      <c r="J37" s="524" t="s">
        <v>1819</v>
      </c>
      <c r="K37" s="522" t="s">
        <v>90</v>
      </c>
      <c r="L37" s="536">
        <v>1</v>
      </c>
      <c r="M37" s="537">
        <v>0</v>
      </c>
      <c r="N37" s="536">
        <f t="shared" si="6"/>
        <v>1</v>
      </c>
      <c r="O37" s="537"/>
      <c r="P37" s="458">
        <f t="shared" si="7"/>
        <v>0</v>
      </c>
      <c r="Q37" s="466"/>
      <c r="R37" s="467">
        <f t="shared" si="8"/>
        <v>0</v>
      </c>
      <c r="S37" s="466"/>
      <c r="T37" s="467">
        <f t="shared" si="9"/>
        <v>0</v>
      </c>
      <c r="U37" s="458">
        <v>21</v>
      </c>
      <c r="V37" s="458">
        <f t="shared" si="10"/>
        <v>0</v>
      </c>
      <c r="W37" s="458">
        <f t="shared" si="11"/>
        <v>0</v>
      </c>
      <c r="X37" s="524"/>
      <c r="Y37" s="523" t="s">
        <v>1859</v>
      </c>
      <c r="Z37" s="523" t="s">
        <v>1780</v>
      </c>
    </row>
    <row r="38" spans="6:26" s="254" customFormat="1" ht="12" outlineLevel="2">
      <c r="F38" s="521">
        <v>27</v>
      </c>
      <c r="G38" s="522" t="s">
        <v>162</v>
      </c>
      <c r="H38" s="523" t="s">
        <v>1826</v>
      </c>
      <c r="I38" s="523"/>
      <c r="J38" s="524" t="s">
        <v>1827</v>
      </c>
      <c r="K38" s="522" t="s">
        <v>65</v>
      </c>
      <c r="L38" s="536">
        <v>1.04</v>
      </c>
      <c r="M38" s="537">
        <v>0</v>
      </c>
      <c r="N38" s="536">
        <f t="shared" si="6"/>
        <v>1.04</v>
      </c>
      <c r="O38" s="537"/>
      <c r="P38" s="458">
        <f t="shared" si="7"/>
        <v>0</v>
      </c>
      <c r="Q38" s="466"/>
      <c r="R38" s="467">
        <f t="shared" si="8"/>
        <v>0</v>
      </c>
      <c r="S38" s="466"/>
      <c r="T38" s="467">
        <f t="shared" si="9"/>
        <v>0</v>
      </c>
      <c r="U38" s="458">
        <v>21</v>
      </c>
      <c r="V38" s="458">
        <f t="shared" si="10"/>
        <v>0</v>
      </c>
      <c r="W38" s="458">
        <f t="shared" si="11"/>
        <v>0</v>
      </c>
      <c r="X38" s="524"/>
      <c r="Y38" s="523" t="s">
        <v>1859</v>
      </c>
      <c r="Z38" s="523" t="s">
        <v>1780</v>
      </c>
    </row>
    <row r="39" spans="6:26" s="272" customFormat="1" ht="12.75" customHeight="1" outlineLevel="2">
      <c r="F39" s="273"/>
      <c r="G39" s="274"/>
      <c r="H39" s="274"/>
      <c r="I39" s="274"/>
      <c r="J39" s="275"/>
      <c r="K39" s="274"/>
      <c r="L39" s="276"/>
      <c r="M39" s="277"/>
      <c r="N39" s="276"/>
      <c r="O39" s="277"/>
      <c r="P39" s="278"/>
      <c r="Q39" s="279"/>
      <c r="R39" s="277"/>
      <c r="S39" s="277"/>
      <c r="T39" s="277"/>
      <c r="U39" s="280" t="s">
        <v>155</v>
      </c>
      <c r="V39" s="277"/>
      <c r="W39" s="277"/>
      <c r="X39" s="277"/>
      <c r="Y39" s="274"/>
      <c r="Z39" s="274"/>
    </row>
    <row r="40" spans="6:26" s="246" customFormat="1" ht="16.5" customHeight="1" outlineLevel="1">
      <c r="F40" s="247"/>
      <c r="G40" s="232"/>
      <c r="H40" s="248"/>
      <c r="I40" s="248"/>
      <c r="J40" s="248" t="s">
        <v>454</v>
      </c>
      <c r="K40" s="232"/>
      <c r="L40" s="249"/>
      <c r="M40" s="250"/>
      <c r="N40" s="249"/>
      <c r="O40" s="250"/>
      <c r="P40" s="217">
        <f>SUBTOTAL(9,P41:P42)</f>
        <v>0</v>
      </c>
      <c r="Q40" s="251"/>
      <c r="R40" s="218">
        <f>SUBTOTAL(9,R41:R42)</f>
        <v>5.1000000000000004E-4</v>
      </c>
      <c r="S40" s="250"/>
      <c r="T40" s="218">
        <f>SUBTOTAL(9,T41:T42)</f>
        <v>0</v>
      </c>
      <c r="U40" s="252" t="s">
        <v>155</v>
      </c>
      <c r="V40" s="217">
        <f>SUBTOTAL(9,V41:V42)</f>
        <v>0</v>
      </c>
      <c r="W40" s="217">
        <f>SUBTOTAL(9,W41:W42)</f>
        <v>0</v>
      </c>
      <c r="X40" s="253"/>
      <c r="Y40" s="233"/>
      <c r="Z40" s="233"/>
    </row>
    <row r="41" spans="6:26" s="254" customFormat="1" ht="12" outlineLevel="2">
      <c r="F41" s="521">
        <v>1</v>
      </c>
      <c r="G41" s="522" t="s">
        <v>162</v>
      </c>
      <c r="H41" s="523" t="s">
        <v>1886</v>
      </c>
      <c r="I41" s="523"/>
      <c r="J41" s="524" t="s">
        <v>1887</v>
      </c>
      <c r="K41" s="522" t="s">
        <v>46</v>
      </c>
      <c r="L41" s="536">
        <v>1</v>
      </c>
      <c r="M41" s="537">
        <v>0</v>
      </c>
      <c r="N41" s="536">
        <f>L41*(1+M41/100)</f>
        <v>1</v>
      </c>
      <c r="O41" s="537"/>
      <c r="P41" s="458">
        <f>N41*O41</f>
        <v>0</v>
      </c>
      <c r="Q41" s="466">
        <v>5.1000000000000004E-4</v>
      </c>
      <c r="R41" s="467">
        <f>N41*Q41</f>
        <v>5.1000000000000004E-4</v>
      </c>
      <c r="S41" s="466"/>
      <c r="T41" s="467">
        <f>N41*S41</f>
        <v>0</v>
      </c>
      <c r="U41" s="458">
        <v>21</v>
      </c>
      <c r="V41" s="458">
        <f>P41*(U41/100)</f>
        <v>0</v>
      </c>
      <c r="W41" s="458">
        <f>P41+V41</f>
        <v>0</v>
      </c>
      <c r="X41" s="524"/>
      <c r="Y41" s="523" t="s">
        <v>1859</v>
      </c>
      <c r="Z41" s="523" t="s">
        <v>62</v>
      </c>
    </row>
    <row r="42" spans="6:26" s="272" customFormat="1" ht="12.75" customHeight="1" outlineLevel="2">
      <c r="F42" s="273"/>
      <c r="G42" s="274"/>
      <c r="H42" s="274"/>
      <c r="I42" s="274"/>
      <c r="J42" s="275"/>
      <c r="K42" s="274"/>
      <c r="L42" s="276"/>
      <c r="M42" s="277"/>
      <c r="N42" s="276"/>
      <c r="O42" s="277"/>
      <c r="P42" s="278"/>
      <c r="Q42" s="279"/>
      <c r="R42" s="277"/>
      <c r="S42" s="277"/>
      <c r="T42" s="277"/>
      <c r="U42" s="280" t="s">
        <v>155</v>
      </c>
      <c r="V42" s="277"/>
      <c r="W42" s="277"/>
      <c r="X42" s="277"/>
      <c r="Y42" s="274"/>
      <c r="Z42" s="274"/>
    </row>
    <row r="43" spans="6:26" s="246" customFormat="1" ht="16.5" customHeight="1" outlineLevel="1">
      <c r="F43" s="247"/>
      <c r="G43" s="232"/>
      <c r="H43" s="248"/>
      <c r="I43" s="248"/>
      <c r="J43" s="248" t="s">
        <v>575</v>
      </c>
      <c r="K43" s="232"/>
      <c r="L43" s="249"/>
      <c r="M43" s="250"/>
      <c r="N43" s="249"/>
      <c r="O43" s="250"/>
      <c r="P43" s="217">
        <f>SUBTOTAL(9,P44:P46)</f>
        <v>0</v>
      </c>
      <c r="Q43" s="251"/>
      <c r="R43" s="218">
        <f>SUBTOTAL(9,R44:R46)</f>
        <v>1.8E-3</v>
      </c>
      <c r="S43" s="250"/>
      <c r="T43" s="218">
        <f>SUBTOTAL(9,T44:T46)</f>
        <v>0</v>
      </c>
      <c r="U43" s="252" t="s">
        <v>155</v>
      </c>
      <c r="V43" s="217">
        <f>SUBTOTAL(9,V44:V46)</f>
        <v>0</v>
      </c>
      <c r="W43" s="217">
        <f>SUBTOTAL(9,W44:W46)</f>
        <v>0</v>
      </c>
      <c r="X43" s="253"/>
      <c r="Y43" s="233"/>
      <c r="Z43" s="233"/>
    </row>
    <row r="44" spans="6:26" s="254" customFormat="1" ht="24" outlineLevel="2">
      <c r="F44" s="521">
        <v>1</v>
      </c>
      <c r="G44" s="522" t="s">
        <v>162</v>
      </c>
      <c r="H44" s="523" t="s">
        <v>580</v>
      </c>
      <c r="I44" s="523"/>
      <c r="J44" s="524" t="s">
        <v>581</v>
      </c>
      <c r="K44" s="522" t="s">
        <v>49</v>
      </c>
      <c r="L44" s="536">
        <v>15</v>
      </c>
      <c r="M44" s="537">
        <v>0</v>
      </c>
      <c r="N44" s="536">
        <f>L44*(1+M44/100)</f>
        <v>15</v>
      </c>
      <c r="O44" s="537"/>
      <c r="P44" s="458">
        <f>N44*O44</f>
        <v>0</v>
      </c>
      <c r="Q44" s="466">
        <v>1.2E-4</v>
      </c>
      <c r="R44" s="467">
        <f>N44*Q44</f>
        <v>1.8E-3</v>
      </c>
      <c r="S44" s="466"/>
      <c r="T44" s="467">
        <f>N44*S44</f>
        <v>0</v>
      </c>
      <c r="U44" s="458">
        <v>21</v>
      </c>
      <c r="V44" s="458">
        <f>P44*(U44/100)</f>
        <v>0</v>
      </c>
      <c r="W44" s="458">
        <f>P44+V44</f>
        <v>0</v>
      </c>
      <c r="X44" s="524"/>
      <c r="Y44" s="523" t="s">
        <v>1859</v>
      </c>
      <c r="Z44" s="523" t="s">
        <v>40</v>
      </c>
    </row>
    <row r="45" spans="6:26" s="262" customFormat="1" ht="11.25" outlineLevel="3">
      <c r="F45" s="263"/>
      <c r="G45" s="264"/>
      <c r="H45" s="264"/>
      <c r="I45" s="264"/>
      <c r="J45" s="265" t="s">
        <v>1888</v>
      </c>
      <c r="K45" s="264"/>
      <c r="L45" s="266">
        <v>15</v>
      </c>
      <c r="M45" s="267"/>
      <c r="N45" s="268"/>
      <c r="O45" s="267"/>
      <c r="P45" s="269"/>
      <c r="Q45" s="270"/>
      <c r="R45" s="267"/>
      <c r="S45" s="267"/>
      <c r="T45" s="267"/>
      <c r="U45" s="271" t="s">
        <v>155</v>
      </c>
      <c r="V45" s="267"/>
      <c r="W45" s="267"/>
      <c r="X45" s="265"/>
      <c r="Y45" s="264"/>
      <c r="Z45" s="264"/>
    </row>
    <row r="46" spans="6:26" s="272" customFormat="1" ht="12.75" customHeight="1" outlineLevel="2">
      <c r="F46" s="273"/>
      <c r="G46" s="274"/>
      <c r="H46" s="274"/>
      <c r="I46" s="274"/>
      <c r="J46" s="275"/>
      <c r="K46" s="274"/>
      <c r="L46" s="276"/>
      <c r="M46" s="277"/>
      <c r="N46" s="276"/>
      <c r="O46" s="277"/>
      <c r="P46" s="278"/>
      <c r="Q46" s="279"/>
      <c r="R46" s="277"/>
      <c r="S46" s="277"/>
      <c r="T46" s="277"/>
      <c r="U46" s="280" t="s">
        <v>155</v>
      </c>
      <c r="V46" s="277"/>
      <c r="W46" s="277"/>
      <c r="X46" s="277"/>
      <c r="Y46" s="274"/>
      <c r="Z46" s="274"/>
    </row>
    <row r="47" spans="6:26" s="246" customFormat="1" ht="16.5" customHeight="1" outlineLevel="1">
      <c r="F47" s="247"/>
      <c r="G47" s="232"/>
      <c r="H47" s="248"/>
      <c r="I47" s="248"/>
      <c r="J47" s="248" t="s">
        <v>592</v>
      </c>
      <c r="K47" s="232"/>
      <c r="L47" s="249"/>
      <c r="M47" s="250"/>
      <c r="N47" s="249"/>
      <c r="O47" s="250"/>
      <c r="P47" s="217">
        <f>SUBTOTAL(9,P48:P49)</f>
        <v>0</v>
      </c>
      <c r="Q47" s="251"/>
      <c r="R47" s="218">
        <f>SUBTOTAL(9,R48:R49)</f>
        <v>0</v>
      </c>
      <c r="S47" s="250"/>
      <c r="T47" s="218">
        <f>SUBTOTAL(9,T48:T49)</f>
        <v>0</v>
      </c>
      <c r="U47" s="252" t="s">
        <v>155</v>
      </c>
      <c r="V47" s="217">
        <f>SUBTOTAL(9,V48:V49)</f>
        <v>0</v>
      </c>
      <c r="W47" s="217">
        <f>SUBTOTAL(9,W48:W49)</f>
        <v>0</v>
      </c>
      <c r="X47" s="253"/>
      <c r="Y47" s="233"/>
      <c r="Z47" s="233"/>
    </row>
    <row r="48" spans="6:26" s="254" customFormat="1" ht="12" outlineLevel="2">
      <c r="F48" s="521">
        <v>1</v>
      </c>
      <c r="G48" s="522" t="s">
        <v>42</v>
      </c>
      <c r="H48" s="523" t="s">
        <v>593</v>
      </c>
      <c r="I48" s="523"/>
      <c r="J48" s="524" t="s">
        <v>594</v>
      </c>
      <c r="K48" s="522" t="s">
        <v>90</v>
      </c>
      <c r="L48" s="536">
        <v>1</v>
      </c>
      <c r="M48" s="537">
        <v>0</v>
      </c>
      <c r="N48" s="536">
        <f>L48*(1+M48/100)</f>
        <v>1</v>
      </c>
      <c r="O48" s="537"/>
      <c r="P48" s="458">
        <f>N48*O48</f>
        <v>0</v>
      </c>
      <c r="Q48" s="466"/>
      <c r="R48" s="467">
        <f>N48*Q48</f>
        <v>0</v>
      </c>
      <c r="S48" s="466"/>
      <c r="T48" s="467">
        <f>N48*S48</f>
        <v>0</v>
      </c>
      <c r="U48" s="458">
        <v>21</v>
      </c>
      <c r="V48" s="458">
        <f>P48*(U48/100)</f>
        <v>0</v>
      </c>
      <c r="W48" s="458">
        <f>P48+V48</f>
        <v>0</v>
      </c>
      <c r="X48" s="524"/>
      <c r="Y48" s="523" t="s">
        <v>1859</v>
      </c>
      <c r="Z48" s="523" t="s">
        <v>595</v>
      </c>
    </row>
    <row r="49" spans="6:26" s="272" customFormat="1" ht="12.75" customHeight="1" outlineLevel="2">
      <c r="F49" s="273"/>
      <c r="G49" s="274"/>
      <c r="H49" s="274"/>
      <c r="I49" s="274"/>
      <c r="J49" s="275"/>
      <c r="K49" s="274"/>
      <c r="L49" s="276"/>
      <c r="M49" s="277"/>
      <c r="N49" s="276"/>
      <c r="O49" s="277"/>
      <c r="P49" s="278"/>
      <c r="Q49" s="279"/>
      <c r="R49" s="277"/>
      <c r="S49" s="277"/>
      <c r="T49" s="277"/>
      <c r="U49" s="280" t="s">
        <v>155</v>
      </c>
      <c r="V49" s="277"/>
      <c r="W49" s="277"/>
      <c r="X49" s="277"/>
      <c r="Y49" s="274"/>
      <c r="Z49" s="274"/>
    </row>
    <row r="50" spans="6:26" s="246" customFormat="1" ht="16.5" customHeight="1" outlineLevel="1">
      <c r="F50" s="247"/>
      <c r="G50" s="232"/>
      <c r="H50" s="248"/>
      <c r="I50" s="248"/>
      <c r="J50" s="248" t="s">
        <v>596</v>
      </c>
      <c r="K50" s="232"/>
      <c r="L50" s="249"/>
      <c r="M50" s="250"/>
      <c r="N50" s="249"/>
      <c r="O50" s="250"/>
      <c r="P50" s="217">
        <f>SUBTOTAL(9,P51:P52)</f>
        <v>0</v>
      </c>
      <c r="Q50" s="251"/>
      <c r="R50" s="218">
        <f>SUBTOTAL(9,R51:R52)</f>
        <v>0</v>
      </c>
      <c r="S50" s="250"/>
      <c r="T50" s="218">
        <f>SUBTOTAL(9,T51:T52)</f>
        <v>0</v>
      </c>
      <c r="U50" s="252" t="s">
        <v>155</v>
      </c>
      <c r="V50" s="217">
        <f>SUBTOTAL(9,V51:V52)</f>
        <v>0</v>
      </c>
      <c r="W50" s="217">
        <f>SUBTOTAL(9,W51:W52)</f>
        <v>0</v>
      </c>
      <c r="X50" s="253"/>
      <c r="Y50" s="233"/>
      <c r="Z50" s="233"/>
    </row>
    <row r="51" spans="6:26" s="254" customFormat="1" ht="12" outlineLevel="2">
      <c r="F51" s="521">
        <v>1</v>
      </c>
      <c r="G51" s="522" t="s">
        <v>42</v>
      </c>
      <c r="H51" s="523" t="s">
        <v>597</v>
      </c>
      <c r="I51" s="523"/>
      <c r="J51" s="524" t="s">
        <v>598</v>
      </c>
      <c r="K51" s="522" t="s">
        <v>599</v>
      </c>
      <c r="L51" s="536">
        <v>4</v>
      </c>
      <c r="M51" s="537">
        <v>0</v>
      </c>
      <c r="N51" s="536">
        <f>L51*(1+M51/100)</f>
        <v>4</v>
      </c>
      <c r="O51" s="537"/>
      <c r="P51" s="458">
        <f>N51*O51</f>
        <v>0</v>
      </c>
      <c r="Q51" s="466"/>
      <c r="R51" s="467">
        <f>N51*Q51</f>
        <v>0</v>
      </c>
      <c r="S51" s="466"/>
      <c r="T51" s="467">
        <f>N51*S51</f>
        <v>0</v>
      </c>
      <c r="U51" s="458">
        <v>21</v>
      </c>
      <c r="V51" s="458">
        <f>P51*(U51/100)</f>
        <v>0</v>
      </c>
      <c r="W51" s="458">
        <f>P51+V51</f>
        <v>0</v>
      </c>
      <c r="X51" s="524"/>
      <c r="Y51" s="523" t="s">
        <v>1859</v>
      </c>
      <c r="Z51" s="523" t="s">
        <v>600</v>
      </c>
    </row>
    <row r="52" spans="6:26" s="272" customFormat="1" ht="12.75" customHeight="1" outlineLevel="2">
      <c r="F52" s="273"/>
      <c r="G52" s="274"/>
      <c r="H52" s="274"/>
      <c r="I52" s="274"/>
      <c r="J52" s="275"/>
      <c r="K52" s="274"/>
      <c r="L52" s="276"/>
      <c r="M52" s="277"/>
      <c r="N52" s="276"/>
      <c r="O52" s="277"/>
      <c r="P52" s="278"/>
      <c r="Q52" s="279"/>
      <c r="R52" s="277"/>
      <c r="S52" s="277"/>
      <c r="T52" s="277"/>
      <c r="U52" s="280" t="s">
        <v>155</v>
      </c>
      <c r="V52" s="277"/>
      <c r="W52" s="277"/>
      <c r="X52" s="277"/>
      <c r="Y52" s="274"/>
      <c r="Z52" s="274"/>
    </row>
    <row r="53" spans="6:26" s="246" customFormat="1" ht="16.5" customHeight="1" outlineLevel="1">
      <c r="F53" s="247"/>
      <c r="G53" s="232"/>
      <c r="H53" s="248"/>
      <c r="I53" s="248"/>
      <c r="J53" s="248" t="s">
        <v>617</v>
      </c>
      <c r="K53" s="232"/>
      <c r="L53" s="249"/>
      <c r="M53" s="250"/>
      <c r="N53" s="249"/>
      <c r="O53" s="250"/>
      <c r="P53" s="217">
        <f>SUBTOTAL(9,P54:P56)</f>
        <v>0</v>
      </c>
      <c r="Q53" s="251"/>
      <c r="R53" s="218">
        <f>SUBTOTAL(9,R54:R56)</f>
        <v>0</v>
      </c>
      <c r="S53" s="250"/>
      <c r="T53" s="218">
        <f>SUBTOTAL(9,T54:T56)</f>
        <v>0</v>
      </c>
      <c r="U53" s="252" t="s">
        <v>155</v>
      </c>
      <c r="V53" s="217">
        <f>SUBTOTAL(9,V54:V56)</f>
        <v>0</v>
      </c>
      <c r="W53" s="217">
        <f>SUBTOTAL(9,W54:W56)</f>
        <v>0</v>
      </c>
      <c r="X53" s="253"/>
      <c r="Y53" s="233"/>
      <c r="Z53" s="233"/>
    </row>
    <row r="54" spans="6:26" s="254" customFormat="1" ht="12" outlineLevel="2">
      <c r="F54" s="521">
        <v>1</v>
      </c>
      <c r="G54" s="522" t="s">
        <v>42</v>
      </c>
      <c r="H54" s="523" t="s">
        <v>623</v>
      </c>
      <c r="I54" s="523"/>
      <c r="J54" s="524" t="s">
        <v>1889</v>
      </c>
      <c r="K54" s="522" t="s">
        <v>55</v>
      </c>
      <c r="L54" s="536">
        <v>10</v>
      </c>
      <c r="M54" s="537">
        <v>0</v>
      </c>
      <c r="N54" s="536">
        <f>L54*(1+M54/100)</f>
        <v>10</v>
      </c>
      <c r="O54" s="537"/>
      <c r="P54" s="458">
        <f>N54*O54</f>
        <v>0</v>
      </c>
      <c r="Q54" s="466"/>
      <c r="R54" s="467">
        <f>N54*Q54</f>
        <v>0</v>
      </c>
      <c r="S54" s="466"/>
      <c r="T54" s="467">
        <f>N54*S54</f>
        <v>0</v>
      </c>
      <c r="U54" s="458">
        <v>21</v>
      </c>
      <c r="V54" s="458">
        <f>P54*(U54/100)</f>
        <v>0</v>
      </c>
      <c r="W54" s="458">
        <f>P54+V54</f>
        <v>0</v>
      </c>
      <c r="X54" s="524"/>
      <c r="Y54" s="523" t="s">
        <v>1859</v>
      </c>
      <c r="Z54" s="523" t="s">
        <v>620</v>
      </c>
    </row>
    <row r="55" spans="6:26" s="254" customFormat="1" ht="12" outlineLevel="2">
      <c r="F55" s="521">
        <v>2</v>
      </c>
      <c r="G55" s="522" t="s">
        <v>42</v>
      </c>
      <c r="H55" s="523" t="s">
        <v>625</v>
      </c>
      <c r="I55" s="523"/>
      <c r="J55" s="524" t="s">
        <v>626</v>
      </c>
      <c r="K55" s="522" t="s">
        <v>55</v>
      </c>
      <c r="L55" s="536">
        <v>16</v>
      </c>
      <c r="M55" s="537">
        <v>-37.5</v>
      </c>
      <c r="N55" s="536">
        <f>L55*(1+M55/100)</f>
        <v>10</v>
      </c>
      <c r="O55" s="537"/>
      <c r="P55" s="458">
        <f>N55*O55</f>
        <v>0</v>
      </c>
      <c r="Q55" s="466"/>
      <c r="R55" s="467">
        <f>N55*Q55</f>
        <v>0</v>
      </c>
      <c r="S55" s="466"/>
      <c r="T55" s="467">
        <f>N55*S55</f>
        <v>0</v>
      </c>
      <c r="U55" s="458">
        <v>21</v>
      </c>
      <c r="V55" s="458">
        <f>P55*(U55/100)</f>
        <v>0</v>
      </c>
      <c r="W55" s="458">
        <f>P55+V55</f>
        <v>0</v>
      </c>
      <c r="X55" s="524"/>
      <c r="Y55" s="523" t="s">
        <v>1859</v>
      </c>
      <c r="Z55" s="523" t="s">
        <v>620</v>
      </c>
    </row>
    <row r="56" spans="6:26" s="272" customFormat="1" ht="12.75" customHeight="1" outlineLevel="2">
      <c r="F56" s="273"/>
      <c r="G56" s="274"/>
      <c r="H56" s="274"/>
      <c r="I56" s="274"/>
      <c r="J56" s="275"/>
      <c r="K56" s="274"/>
      <c r="L56" s="276"/>
      <c r="M56" s="277"/>
      <c r="N56" s="276"/>
      <c r="O56" s="277"/>
      <c r="P56" s="278"/>
      <c r="Q56" s="279"/>
      <c r="R56" s="277"/>
      <c r="S56" s="277"/>
      <c r="T56" s="277"/>
      <c r="U56" s="280" t="s">
        <v>155</v>
      </c>
      <c r="V56" s="277"/>
      <c r="W56" s="277"/>
      <c r="X56" s="277"/>
      <c r="Y56" s="274"/>
      <c r="Z56" s="274"/>
    </row>
    <row r="57" spans="6:26" s="272" customFormat="1" ht="12.75" customHeight="1" outlineLevel="1">
      <c r="F57" s="273"/>
      <c r="G57" s="274"/>
      <c r="H57" s="274"/>
      <c r="I57" s="274"/>
      <c r="J57" s="275"/>
      <c r="K57" s="274"/>
      <c r="L57" s="276"/>
      <c r="M57" s="277"/>
      <c r="N57" s="276"/>
      <c r="O57" s="277"/>
      <c r="P57" s="278"/>
      <c r="Q57" s="279"/>
      <c r="R57" s="277"/>
      <c r="S57" s="277"/>
      <c r="T57" s="277"/>
      <c r="U57" s="280" t="s">
        <v>155</v>
      </c>
      <c r="V57" s="277"/>
      <c r="W57" s="277"/>
      <c r="X57" s="277"/>
      <c r="Y57" s="274"/>
      <c r="Z57" s="274"/>
    </row>
    <row r="58" spans="6:26" s="272" customFormat="1" ht="12.75" customHeight="1">
      <c r="F58" s="273"/>
      <c r="G58" s="274"/>
      <c r="H58" s="274"/>
      <c r="I58" s="274"/>
      <c r="J58" s="275"/>
      <c r="K58" s="274"/>
      <c r="L58" s="276"/>
      <c r="M58" s="277"/>
      <c r="N58" s="276"/>
      <c r="O58" s="277"/>
      <c r="P58" s="278"/>
      <c r="Q58" s="279"/>
      <c r="R58" s="277"/>
      <c r="S58" s="277"/>
      <c r="T58" s="277"/>
      <c r="U58" s="280" t="s">
        <v>155</v>
      </c>
      <c r="V58" s="277"/>
      <c r="W58" s="277"/>
      <c r="X58" s="277"/>
      <c r="Y58" s="274"/>
      <c r="Z58" s="274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12" orientation="portrait" useFirstPageNumber="1" r:id="rId1"/>
  <headerFooter>
    <oddFooter>&amp;C&amp;P</oddFooter>
    <firstFooter>&amp;C&amp;P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Z173"/>
  <sheetViews>
    <sheetView topLeftCell="F1" zoomScaleNormal="100" zoomScaleSheetLayoutView="100" workbookViewId="0">
      <pane ySplit="7" topLeftCell="A173" activePane="bottomLeft" state="frozen"/>
      <selection activeCell="K29" sqref="K29"/>
      <selection pane="bottomLeft" activeCell="AB15" sqref="AB15"/>
    </sheetView>
  </sheetViews>
  <sheetFormatPr defaultRowHeight="12.75" outlineLevelRow="3"/>
  <cols>
    <col min="1" max="5" width="0" style="76" hidden="1" customWidth="1"/>
    <col min="6" max="6" width="5.42578125" style="155" customWidth="1"/>
    <col min="7" max="7" width="4.28515625" style="156" customWidth="1"/>
    <col min="8" max="8" width="14.28515625" style="157" customWidth="1"/>
    <col min="9" max="9" width="10" style="157" customWidth="1"/>
    <col min="10" max="10" width="57.140625" style="158" customWidth="1"/>
    <col min="11" max="11" width="4.28515625" style="156" customWidth="1"/>
    <col min="12" max="12" width="13.7109375" style="159" hidden="1" customWidth="1"/>
    <col min="13" max="13" width="6.85546875" style="160" hidden="1" customWidth="1"/>
    <col min="14" max="14" width="13.42578125" style="159" customWidth="1"/>
    <col min="15" max="15" width="12.42578125" style="160" customWidth="1"/>
    <col min="16" max="16" width="15.7109375" style="161" customWidth="1"/>
    <col min="17" max="17" width="11.42578125" style="162" hidden="1" customWidth="1"/>
    <col min="18" max="18" width="14.28515625" style="160" hidden="1" customWidth="1"/>
    <col min="19" max="19" width="11.42578125" style="160" hidden="1" customWidth="1"/>
    <col min="20" max="20" width="14.28515625" style="160" hidden="1" customWidth="1"/>
    <col min="21" max="21" width="9.7109375" style="160" hidden="1" customWidth="1"/>
    <col min="22" max="22" width="14.5703125" style="160" hidden="1" customWidth="1"/>
    <col min="23" max="23" width="15.7109375" style="160" hidden="1" customWidth="1"/>
    <col min="24" max="24" width="25.7109375" style="160" hidden="1" customWidth="1"/>
    <col min="25" max="26" width="10" style="157" hidden="1" customWidth="1"/>
    <col min="27" max="27" width="9.42578125" style="76" customWidth="1"/>
    <col min="28" max="256" width="9.140625" style="76"/>
    <col min="257" max="261" width="0" style="76" hidden="1" customWidth="1"/>
    <col min="262" max="262" width="5.42578125" style="76" customWidth="1"/>
    <col min="263" max="263" width="4.28515625" style="76" customWidth="1"/>
    <col min="264" max="264" width="14.28515625" style="76" customWidth="1"/>
    <col min="265" max="265" width="10" style="76" customWidth="1"/>
    <col min="266" max="266" width="57.140625" style="76" customWidth="1"/>
    <col min="267" max="267" width="4.28515625" style="76" customWidth="1"/>
    <col min="268" max="268" width="13.7109375" style="76" customWidth="1"/>
    <col min="269" max="269" width="6.85546875" style="76" customWidth="1"/>
    <col min="270" max="270" width="13.42578125" style="76" customWidth="1"/>
    <col min="271" max="271" width="12.42578125" style="76" customWidth="1"/>
    <col min="272" max="272" width="15.7109375" style="76" customWidth="1"/>
    <col min="273" max="273" width="11.42578125" style="76" bestFit="1" customWidth="1"/>
    <col min="274" max="274" width="14.28515625" style="76" customWidth="1"/>
    <col min="275" max="275" width="11.42578125" style="76" customWidth="1"/>
    <col min="276" max="276" width="14.28515625" style="76" customWidth="1"/>
    <col min="277" max="277" width="9.7109375" style="76" customWidth="1"/>
    <col min="278" max="278" width="14.5703125" style="76" customWidth="1"/>
    <col min="279" max="279" width="15.7109375" style="76" customWidth="1"/>
    <col min="280" max="280" width="25.7109375" style="76" customWidth="1"/>
    <col min="281" max="282" width="10" style="76" customWidth="1"/>
    <col min="283" max="283" width="9.42578125" style="76" customWidth="1"/>
    <col min="284" max="512" width="9.140625" style="76"/>
    <col min="513" max="517" width="0" style="76" hidden="1" customWidth="1"/>
    <col min="518" max="518" width="5.42578125" style="76" customWidth="1"/>
    <col min="519" max="519" width="4.28515625" style="76" customWidth="1"/>
    <col min="520" max="520" width="14.28515625" style="76" customWidth="1"/>
    <col min="521" max="521" width="10" style="76" customWidth="1"/>
    <col min="522" max="522" width="57.140625" style="76" customWidth="1"/>
    <col min="523" max="523" width="4.28515625" style="76" customWidth="1"/>
    <col min="524" max="524" width="13.7109375" style="76" customWidth="1"/>
    <col min="525" max="525" width="6.85546875" style="76" customWidth="1"/>
    <col min="526" max="526" width="13.42578125" style="76" customWidth="1"/>
    <col min="527" max="527" width="12.42578125" style="76" customWidth="1"/>
    <col min="528" max="528" width="15.7109375" style="76" customWidth="1"/>
    <col min="529" max="529" width="11.42578125" style="76" bestFit="1" customWidth="1"/>
    <col min="530" max="530" width="14.28515625" style="76" customWidth="1"/>
    <col min="531" max="531" width="11.42578125" style="76" customWidth="1"/>
    <col min="532" max="532" width="14.28515625" style="76" customWidth="1"/>
    <col min="533" max="533" width="9.7109375" style="76" customWidth="1"/>
    <col min="534" max="534" width="14.5703125" style="76" customWidth="1"/>
    <col min="535" max="535" width="15.7109375" style="76" customWidth="1"/>
    <col min="536" max="536" width="25.7109375" style="76" customWidth="1"/>
    <col min="537" max="538" width="10" style="76" customWidth="1"/>
    <col min="539" max="539" width="9.42578125" style="76" customWidth="1"/>
    <col min="540" max="768" width="9.140625" style="76"/>
    <col min="769" max="773" width="0" style="76" hidden="1" customWidth="1"/>
    <col min="774" max="774" width="5.42578125" style="76" customWidth="1"/>
    <col min="775" max="775" width="4.28515625" style="76" customWidth="1"/>
    <col min="776" max="776" width="14.28515625" style="76" customWidth="1"/>
    <col min="777" max="777" width="10" style="76" customWidth="1"/>
    <col min="778" max="778" width="57.140625" style="76" customWidth="1"/>
    <col min="779" max="779" width="4.28515625" style="76" customWidth="1"/>
    <col min="780" max="780" width="13.7109375" style="76" customWidth="1"/>
    <col min="781" max="781" width="6.85546875" style="76" customWidth="1"/>
    <col min="782" max="782" width="13.42578125" style="76" customWidth="1"/>
    <col min="783" max="783" width="12.42578125" style="76" customWidth="1"/>
    <col min="784" max="784" width="15.7109375" style="76" customWidth="1"/>
    <col min="785" max="785" width="11.42578125" style="76" bestFit="1" customWidth="1"/>
    <col min="786" max="786" width="14.28515625" style="76" customWidth="1"/>
    <col min="787" max="787" width="11.42578125" style="76" customWidth="1"/>
    <col min="788" max="788" width="14.28515625" style="76" customWidth="1"/>
    <col min="789" max="789" width="9.7109375" style="76" customWidth="1"/>
    <col min="790" max="790" width="14.5703125" style="76" customWidth="1"/>
    <col min="791" max="791" width="15.7109375" style="76" customWidth="1"/>
    <col min="792" max="792" width="25.7109375" style="76" customWidth="1"/>
    <col min="793" max="794" width="10" style="76" customWidth="1"/>
    <col min="795" max="795" width="9.42578125" style="76" customWidth="1"/>
    <col min="796" max="1024" width="9.140625" style="76"/>
    <col min="1025" max="1029" width="0" style="76" hidden="1" customWidth="1"/>
    <col min="1030" max="1030" width="5.42578125" style="76" customWidth="1"/>
    <col min="1031" max="1031" width="4.28515625" style="76" customWidth="1"/>
    <col min="1032" max="1032" width="14.28515625" style="76" customWidth="1"/>
    <col min="1033" max="1033" width="10" style="76" customWidth="1"/>
    <col min="1034" max="1034" width="57.140625" style="76" customWidth="1"/>
    <col min="1035" max="1035" width="4.28515625" style="76" customWidth="1"/>
    <col min="1036" max="1036" width="13.7109375" style="76" customWidth="1"/>
    <col min="1037" max="1037" width="6.85546875" style="76" customWidth="1"/>
    <col min="1038" max="1038" width="13.42578125" style="76" customWidth="1"/>
    <col min="1039" max="1039" width="12.42578125" style="76" customWidth="1"/>
    <col min="1040" max="1040" width="15.7109375" style="76" customWidth="1"/>
    <col min="1041" max="1041" width="11.42578125" style="76" bestFit="1" customWidth="1"/>
    <col min="1042" max="1042" width="14.28515625" style="76" customWidth="1"/>
    <col min="1043" max="1043" width="11.42578125" style="76" customWidth="1"/>
    <col min="1044" max="1044" width="14.28515625" style="76" customWidth="1"/>
    <col min="1045" max="1045" width="9.7109375" style="76" customWidth="1"/>
    <col min="1046" max="1046" width="14.5703125" style="76" customWidth="1"/>
    <col min="1047" max="1047" width="15.7109375" style="76" customWidth="1"/>
    <col min="1048" max="1048" width="25.7109375" style="76" customWidth="1"/>
    <col min="1049" max="1050" width="10" style="76" customWidth="1"/>
    <col min="1051" max="1051" width="9.42578125" style="76" customWidth="1"/>
    <col min="1052" max="1280" width="9.140625" style="76"/>
    <col min="1281" max="1285" width="0" style="76" hidden="1" customWidth="1"/>
    <col min="1286" max="1286" width="5.42578125" style="76" customWidth="1"/>
    <col min="1287" max="1287" width="4.28515625" style="76" customWidth="1"/>
    <col min="1288" max="1288" width="14.28515625" style="76" customWidth="1"/>
    <col min="1289" max="1289" width="10" style="76" customWidth="1"/>
    <col min="1290" max="1290" width="57.140625" style="76" customWidth="1"/>
    <col min="1291" max="1291" width="4.28515625" style="76" customWidth="1"/>
    <col min="1292" max="1292" width="13.7109375" style="76" customWidth="1"/>
    <col min="1293" max="1293" width="6.85546875" style="76" customWidth="1"/>
    <col min="1294" max="1294" width="13.42578125" style="76" customWidth="1"/>
    <col min="1295" max="1295" width="12.42578125" style="76" customWidth="1"/>
    <col min="1296" max="1296" width="15.7109375" style="76" customWidth="1"/>
    <col min="1297" max="1297" width="11.42578125" style="76" bestFit="1" customWidth="1"/>
    <col min="1298" max="1298" width="14.28515625" style="76" customWidth="1"/>
    <col min="1299" max="1299" width="11.42578125" style="76" customWidth="1"/>
    <col min="1300" max="1300" width="14.28515625" style="76" customWidth="1"/>
    <col min="1301" max="1301" width="9.7109375" style="76" customWidth="1"/>
    <col min="1302" max="1302" width="14.5703125" style="76" customWidth="1"/>
    <col min="1303" max="1303" width="15.7109375" style="76" customWidth="1"/>
    <col min="1304" max="1304" width="25.7109375" style="76" customWidth="1"/>
    <col min="1305" max="1306" width="10" style="76" customWidth="1"/>
    <col min="1307" max="1307" width="9.42578125" style="76" customWidth="1"/>
    <col min="1308" max="1536" width="9.140625" style="76"/>
    <col min="1537" max="1541" width="0" style="76" hidden="1" customWidth="1"/>
    <col min="1542" max="1542" width="5.42578125" style="76" customWidth="1"/>
    <col min="1543" max="1543" width="4.28515625" style="76" customWidth="1"/>
    <col min="1544" max="1544" width="14.28515625" style="76" customWidth="1"/>
    <col min="1545" max="1545" width="10" style="76" customWidth="1"/>
    <col min="1546" max="1546" width="57.140625" style="76" customWidth="1"/>
    <col min="1547" max="1547" width="4.28515625" style="76" customWidth="1"/>
    <col min="1548" max="1548" width="13.7109375" style="76" customWidth="1"/>
    <col min="1549" max="1549" width="6.85546875" style="76" customWidth="1"/>
    <col min="1550" max="1550" width="13.42578125" style="76" customWidth="1"/>
    <col min="1551" max="1551" width="12.42578125" style="76" customWidth="1"/>
    <col min="1552" max="1552" width="15.7109375" style="76" customWidth="1"/>
    <col min="1553" max="1553" width="11.42578125" style="76" bestFit="1" customWidth="1"/>
    <col min="1554" max="1554" width="14.28515625" style="76" customWidth="1"/>
    <col min="1555" max="1555" width="11.42578125" style="76" customWidth="1"/>
    <col min="1556" max="1556" width="14.28515625" style="76" customWidth="1"/>
    <col min="1557" max="1557" width="9.7109375" style="76" customWidth="1"/>
    <col min="1558" max="1558" width="14.5703125" style="76" customWidth="1"/>
    <col min="1559" max="1559" width="15.7109375" style="76" customWidth="1"/>
    <col min="1560" max="1560" width="25.7109375" style="76" customWidth="1"/>
    <col min="1561" max="1562" width="10" style="76" customWidth="1"/>
    <col min="1563" max="1563" width="9.42578125" style="76" customWidth="1"/>
    <col min="1564" max="1792" width="9.140625" style="76"/>
    <col min="1793" max="1797" width="0" style="76" hidden="1" customWidth="1"/>
    <col min="1798" max="1798" width="5.42578125" style="76" customWidth="1"/>
    <col min="1799" max="1799" width="4.28515625" style="76" customWidth="1"/>
    <col min="1800" max="1800" width="14.28515625" style="76" customWidth="1"/>
    <col min="1801" max="1801" width="10" style="76" customWidth="1"/>
    <col min="1802" max="1802" width="57.140625" style="76" customWidth="1"/>
    <col min="1803" max="1803" width="4.28515625" style="76" customWidth="1"/>
    <col min="1804" max="1804" width="13.7109375" style="76" customWidth="1"/>
    <col min="1805" max="1805" width="6.85546875" style="76" customWidth="1"/>
    <col min="1806" max="1806" width="13.42578125" style="76" customWidth="1"/>
    <col min="1807" max="1807" width="12.42578125" style="76" customWidth="1"/>
    <col min="1808" max="1808" width="15.7109375" style="76" customWidth="1"/>
    <col min="1809" max="1809" width="11.42578125" style="76" bestFit="1" customWidth="1"/>
    <col min="1810" max="1810" width="14.28515625" style="76" customWidth="1"/>
    <col min="1811" max="1811" width="11.42578125" style="76" customWidth="1"/>
    <col min="1812" max="1812" width="14.28515625" style="76" customWidth="1"/>
    <col min="1813" max="1813" width="9.7109375" style="76" customWidth="1"/>
    <col min="1814" max="1814" width="14.5703125" style="76" customWidth="1"/>
    <col min="1815" max="1815" width="15.7109375" style="76" customWidth="1"/>
    <col min="1816" max="1816" width="25.7109375" style="76" customWidth="1"/>
    <col min="1817" max="1818" width="10" style="76" customWidth="1"/>
    <col min="1819" max="1819" width="9.42578125" style="76" customWidth="1"/>
    <col min="1820" max="2048" width="9.140625" style="76"/>
    <col min="2049" max="2053" width="0" style="76" hidden="1" customWidth="1"/>
    <col min="2054" max="2054" width="5.42578125" style="76" customWidth="1"/>
    <col min="2055" max="2055" width="4.28515625" style="76" customWidth="1"/>
    <col min="2056" max="2056" width="14.28515625" style="76" customWidth="1"/>
    <col min="2057" max="2057" width="10" style="76" customWidth="1"/>
    <col min="2058" max="2058" width="57.140625" style="76" customWidth="1"/>
    <col min="2059" max="2059" width="4.28515625" style="76" customWidth="1"/>
    <col min="2060" max="2060" width="13.7109375" style="76" customWidth="1"/>
    <col min="2061" max="2061" width="6.85546875" style="76" customWidth="1"/>
    <col min="2062" max="2062" width="13.42578125" style="76" customWidth="1"/>
    <col min="2063" max="2063" width="12.42578125" style="76" customWidth="1"/>
    <col min="2064" max="2064" width="15.7109375" style="76" customWidth="1"/>
    <col min="2065" max="2065" width="11.42578125" style="76" bestFit="1" customWidth="1"/>
    <col min="2066" max="2066" width="14.28515625" style="76" customWidth="1"/>
    <col min="2067" max="2067" width="11.42578125" style="76" customWidth="1"/>
    <col min="2068" max="2068" width="14.28515625" style="76" customWidth="1"/>
    <col min="2069" max="2069" width="9.7109375" style="76" customWidth="1"/>
    <col min="2070" max="2070" width="14.5703125" style="76" customWidth="1"/>
    <col min="2071" max="2071" width="15.7109375" style="76" customWidth="1"/>
    <col min="2072" max="2072" width="25.7109375" style="76" customWidth="1"/>
    <col min="2073" max="2074" width="10" style="76" customWidth="1"/>
    <col min="2075" max="2075" width="9.42578125" style="76" customWidth="1"/>
    <col min="2076" max="2304" width="9.140625" style="76"/>
    <col min="2305" max="2309" width="0" style="76" hidden="1" customWidth="1"/>
    <col min="2310" max="2310" width="5.42578125" style="76" customWidth="1"/>
    <col min="2311" max="2311" width="4.28515625" style="76" customWidth="1"/>
    <col min="2312" max="2312" width="14.28515625" style="76" customWidth="1"/>
    <col min="2313" max="2313" width="10" style="76" customWidth="1"/>
    <col min="2314" max="2314" width="57.140625" style="76" customWidth="1"/>
    <col min="2315" max="2315" width="4.28515625" style="76" customWidth="1"/>
    <col min="2316" max="2316" width="13.7109375" style="76" customWidth="1"/>
    <col min="2317" max="2317" width="6.85546875" style="76" customWidth="1"/>
    <col min="2318" max="2318" width="13.42578125" style="76" customWidth="1"/>
    <col min="2319" max="2319" width="12.42578125" style="76" customWidth="1"/>
    <col min="2320" max="2320" width="15.7109375" style="76" customWidth="1"/>
    <col min="2321" max="2321" width="11.42578125" style="76" bestFit="1" customWidth="1"/>
    <col min="2322" max="2322" width="14.28515625" style="76" customWidth="1"/>
    <col min="2323" max="2323" width="11.42578125" style="76" customWidth="1"/>
    <col min="2324" max="2324" width="14.28515625" style="76" customWidth="1"/>
    <col min="2325" max="2325" width="9.7109375" style="76" customWidth="1"/>
    <col min="2326" max="2326" width="14.5703125" style="76" customWidth="1"/>
    <col min="2327" max="2327" width="15.7109375" style="76" customWidth="1"/>
    <col min="2328" max="2328" width="25.7109375" style="76" customWidth="1"/>
    <col min="2329" max="2330" width="10" style="76" customWidth="1"/>
    <col min="2331" max="2331" width="9.42578125" style="76" customWidth="1"/>
    <col min="2332" max="2560" width="9.140625" style="76"/>
    <col min="2561" max="2565" width="0" style="76" hidden="1" customWidth="1"/>
    <col min="2566" max="2566" width="5.42578125" style="76" customWidth="1"/>
    <col min="2567" max="2567" width="4.28515625" style="76" customWidth="1"/>
    <col min="2568" max="2568" width="14.28515625" style="76" customWidth="1"/>
    <col min="2569" max="2569" width="10" style="76" customWidth="1"/>
    <col min="2570" max="2570" width="57.140625" style="76" customWidth="1"/>
    <col min="2571" max="2571" width="4.28515625" style="76" customWidth="1"/>
    <col min="2572" max="2572" width="13.7109375" style="76" customWidth="1"/>
    <col min="2573" max="2573" width="6.85546875" style="76" customWidth="1"/>
    <col min="2574" max="2574" width="13.42578125" style="76" customWidth="1"/>
    <col min="2575" max="2575" width="12.42578125" style="76" customWidth="1"/>
    <col min="2576" max="2576" width="15.7109375" style="76" customWidth="1"/>
    <col min="2577" max="2577" width="11.42578125" style="76" bestFit="1" customWidth="1"/>
    <col min="2578" max="2578" width="14.28515625" style="76" customWidth="1"/>
    <col min="2579" max="2579" width="11.42578125" style="76" customWidth="1"/>
    <col min="2580" max="2580" width="14.28515625" style="76" customWidth="1"/>
    <col min="2581" max="2581" width="9.7109375" style="76" customWidth="1"/>
    <col min="2582" max="2582" width="14.5703125" style="76" customWidth="1"/>
    <col min="2583" max="2583" width="15.7109375" style="76" customWidth="1"/>
    <col min="2584" max="2584" width="25.7109375" style="76" customWidth="1"/>
    <col min="2585" max="2586" width="10" style="76" customWidth="1"/>
    <col min="2587" max="2587" width="9.42578125" style="76" customWidth="1"/>
    <col min="2588" max="2816" width="9.140625" style="76"/>
    <col min="2817" max="2821" width="0" style="76" hidden="1" customWidth="1"/>
    <col min="2822" max="2822" width="5.42578125" style="76" customWidth="1"/>
    <col min="2823" max="2823" width="4.28515625" style="76" customWidth="1"/>
    <col min="2824" max="2824" width="14.28515625" style="76" customWidth="1"/>
    <col min="2825" max="2825" width="10" style="76" customWidth="1"/>
    <col min="2826" max="2826" width="57.140625" style="76" customWidth="1"/>
    <col min="2827" max="2827" width="4.28515625" style="76" customWidth="1"/>
    <col min="2828" max="2828" width="13.7109375" style="76" customWidth="1"/>
    <col min="2829" max="2829" width="6.85546875" style="76" customWidth="1"/>
    <col min="2830" max="2830" width="13.42578125" style="76" customWidth="1"/>
    <col min="2831" max="2831" width="12.42578125" style="76" customWidth="1"/>
    <col min="2832" max="2832" width="15.7109375" style="76" customWidth="1"/>
    <col min="2833" max="2833" width="11.42578125" style="76" bestFit="1" customWidth="1"/>
    <col min="2834" max="2834" width="14.28515625" style="76" customWidth="1"/>
    <col min="2835" max="2835" width="11.42578125" style="76" customWidth="1"/>
    <col min="2836" max="2836" width="14.28515625" style="76" customWidth="1"/>
    <col min="2837" max="2837" width="9.7109375" style="76" customWidth="1"/>
    <col min="2838" max="2838" width="14.5703125" style="76" customWidth="1"/>
    <col min="2839" max="2839" width="15.7109375" style="76" customWidth="1"/>
    <col min="2840" max="2840" width="25.7109375" style="76" customWidth="1"/>
    <col min="2841" max="2842" width="10" style="76" customWidth="1"/>
    <col min="2843" max="2843" width="9.42578125" style="76" customWidth="1"/>
    <col min="2844" max="3072" width="9.140625" style="76"/>
    <col min="3073" max="3077" width="0" style="76" hidden="1" customWidth="1"/>
    <col min="3078" max="3078" width="5.42578125" style="76" customWidth="1"/>
    <col min="3079" max="3079" width="4.28515625" style="76" customWidth="1"/>
    <col min="3080" max="3080" width="14.28515625" style="76" customWidth="1"/>
    <col min="3081" max="3081" width="10" style="76" customWidth="1"/>
    <col min="3082" max="3082" width="57.140625" style="76" customWidth="1"/>
    <col min="3083" max="3083" width="4.28515625" style="76" customWidth="1"/>
    <col min="3084" max="3084" width="13.7109375" style="76" customWidth="1"/>
    <col min="3085" max="3085" width="6.85546875" style="76" customWidth="1"/>
    <col min="3086" max="3086" width="13.42578125" style="76" customWidth="1"/>
    <col min="3087" max="3087" width="12.42578125" style="76" customWidth="1"/>
    <col min="3088" max="3088" width="15.7109375" style="76" customWidth="1"/>
    <col min="3089" max="3089" width="11.42578125" style="76" bestFit="1" customWidth="1"/>
    <col min="3090" max="3090" width="14.28515625" style="76" customWidth="1"/>
    <col min="3091" max="3091" width="11.42578125" style="76" customWidth="1"/>
    <col min="3092" max="3092" width="14.28515625" style="76" customWidth="1"/>
    <col min="3093" max="3093" width="9.7109375" style="76" customWidth="1"/>
    <col min="3094" max="3094" width="14.5703125" style="76" customWidth="1"/>
    <col min="3095" max="3095" width="15.7109375" style="76" customWidth="1"/>
    <col min="3096" max="3096" width="25.7109375" style="76" customWidth="1"/>
    <col min="3097" max="3098" width="10" style="76" customWidth="1"/>
    <col min="3099" max="3099" width="9.42578125" style="76" customWidth="1"/>
    <col min="3100" max="3328" width="9.140625" style="76"/>
    <col min="3329" max="3333" width="0" style="76" hidden="1" customWidth="1"/>
    <col min="3334" max="3334" width="5.42578125" style="76" customWidth="1"/>
    <col min="3335" max="3335" width="4.28515625" style="76" customWidth="1"/>
    <col min="3336" max="3336" width="14.28515625" style="76" customWidth="1"/>
    <col min="3337" max="3337" width="10" style="76" customWidth="1"/>
    <col min="3338" max="3338" width="57.140625" style="76" customWidth="1"/>
    <col min="3339" max="3339" width="4.28515625" style="76" customWidth="1"/>
    <col min="3340" max="3340" width="13.7109375" style="76" customWidth="1"/>
    <col min="3341" max="3341" width="6.85546875" style="76" customWidth="1"/>
    <col min="3342" max="3342" width="13.42578125" style="76" customWidth="1"/>
    <col min="3343" max="3343" width="12.42578125" style="76" customWidth="1"/>
    <col min="3344" max="3344" width="15.7109375" style="76" customWidth="1"/>
    <col min="3345" max="3345" width="11.42578125" style="76" bestFit="1" customWidth="1"/>
    <col min="3346" max="3346" width="14.28515625" style="76" customWidth="1"/>
    <col min="3347" max="3347" width="11.42578125" style="76" customWidth="1"/>
    <col min="3348" max="3348" width="14.28515625" style="76" customWidth="1"/>
    <col min="3349" max="3349" width="9.7109375" style="76" customWidth="1"/>
    <col min="3350" max="3350" width="14.5703125" style="76" customWidth="1"/>
    <col min="3351" max="3351" width="15.7109375" style="76" customWidth="1"/>
    <col min="3352" max="3352" width="25.7109375" style="76" customWidth="1"/>
    <col min="3353" max="3354" width="10" style="76" customWidth="1"/>
    <col min="3355" max="3355" width="9.42578125" style="76" customWidth="1"/>
    <col min="3356" max="3584" width="9.140625" style="76"/>
    <col min="3585" max="3589" width="0" style="76" hidden="1" customWidth="1"/>
    <col min="3590" max="3590" width="5.42578125" style="76" customWidth="1"/>
    <col min="3591" max="3591" width="4.28515625" style="76" customWidth="1"/>
    <col min="3592" max="3592" width="14.28515625" style="76" customWidth="1"/>
    <col min="3593" max="3593" width="10" style="76" customWidth="1"/>
    <col min="3594" max="3594" width="57.140625" style="76" customWidth="1"/>
    <col min="3595" max="3595" width="4.28515625" style="76" customWidth="1"/>
    <col min="3596" max="3596" width="13.7109375" style="76" customWidth="1"/>
    <col min="3597" max="3597" width="6.85546875" style="76" customWidth="1"/>
    <col min="3598" max="3598" width="13.42578125" style="76" customWidth="1"/>
    <col min="3599" max="3599" width="12.42578125" style="76" customWidth="1"/>
    <col min="3600" max="3600" width="15.7109375" style="76" customWidth="1"/>
    <col min="3601" max="3601" width="11.42578125" style="76" bestFit="1" customWidth="1"/>
    <col min="3602" max="3602" width="14.28515625" style="76" customWidth="1"/>
    <col min="3603" max="3603" width="11.42578125" style="76" customWidth="1"/>
    <col min="3604" max="3604" width="14.28515625" style="76" customWidth="1"/>
    <col min="3605" max="3605" width="9.7109375" style="76" customWidth="1"/>
    <col min="3606" max="3606" width="14.5703125" style="76" customWidth="1"/>
    <col min="3607" max="3607" width="15.7109375" style="76" customWidth="1"/>
    <col min="3608" max="3608" width="25.7109375" style="76" customWidth="1"/>
    <col min="3609" max="3610" width="10" style="76" customWidth="1"/>
    <col min="3611" max="3611" width="9.42578125" style="76" customWidth="1"/>
    <col min="3612" max="3840" width="9.140625" style="76"/>
    <col min="3841" max="3845" width="0" style="76" hidden="1" customWidth="1"/>
    <col min="3846" max="3846" width="5.42578125" style="76" customWidth="1"/>
    <col min="3847" max="3847" width="4.28515625" style="76" customWidth="1"/>
    <col min="3848" max="3848" width="14.28515625" style="76" customWidth="1"/>
    <col min="3849" max="3849" width="10" style="76" customWidth="1"/>
    <col min="3850" max="3850" width="57.140625" style="76" customWidth="1"/>
    <col min="3851" max="3851" width="4.28515625" style="76" customWidth="1"/>
    <col min="3852" max="3852" width="13.7109375" style="76" customWidth="1"/>
    <col min="3853" max="3853" width="6.85546875" style="76" customWidth="1"/>
    <col min="3854" max="3854" width="13.42578125" style="76" customWidth="1"/>
    <col min="3855" max="3855" width="12.42578125" style="76" customWidth="1"/>
    <col min="3856" max="3856" width="15.7109375" style="76" customWidth="1"/>
    <col min="3857" max="3857" width="11.42578125" style="76" bestFit="1" customWidth="1"/>
    <col min="3858" max="3858" width="14.28515625" style="76" customWidth="1"/>
    <col min="3859" max="3859" width="11.42578125" style="76" customWidth="1"/>
    <col min="3860" max="3860" width="14.28515625" style="76" customWidth="1"/>
    <col min="3861" max="3861" width="9.7109375" style="76" customWidth="1"/>
    <col min="3862" max="3862" width="14.5703125" style="76" customWidth="1"/>
    <col min="3863" max="3863" width="15.7109375" style="76" customWidth="1"/>
    <col min="3864" max="3864" width="25.7109375" style="76" customWidth="1"/>
    <col min="3865" max="3866" width="10" style="76" customWidth="1"/>
    <col min="3867" max="3867" width="9.42578125" style="76" customWidth="1"/>
    <col min="3868" max="4096" width="9.140625" style="76"/>
    <col min="4097" max="4101" width="0" style="76" hidden="1" customWidth="1"/>
    <col min="4102" max="4102" width="5.42578125" style="76" customWidth="1"/>
    <col min="4103" max="4103" width="4.28515625" style="76" customWidth="1"/>
    <col min="4104" max="4104" width="14.28515625" style="76" customWidth="1"/>
    <col min="4105" max="4105" width="10" style="76" customWidth="1"/>
    <col min="4106" max="4106" width="57.140625" style="76" customWidth="1"/>
    <col min="4107" max="4107" width="4.28515625" style="76" customWidth="1"/>
    <col min="4108" max="4108" width="13.7109375" style="76" customWidth="1"/>
    <col min="4109" max="4109" width="6.85546875" style="76" customWidth="1"/>
    <col min="4110" max="4110" width="13.42578125" style="76" customWidth="1"/>
    <col min="4111" max="4111" width="12.42578125" style="76" customWidth="1"/>
    <col min="4112" max="4112" width="15.7109375" style="76" customWidth="1"/>
    <col min="4113" max="4113" width="11.42578125" style="76" bestFit="1" customWidth="1"/>
    <col min="4114" max="4114" width="14.28515625" style="76" customWidth="1"/>
    <col min="4115" max="4115" width="11.42578125" style="76" customWidth="1"/>
    <col min="4116" max="4116" width="14.28515625" style="76" customWidth="1"/>
    <col min="4117" max="4117" width="9.7109375" style="76" customWidth="1"/>
    <col min="4118" max="4118" width="14.5703125" style="76" customWidth="1"/>
    <col min="4119" max="4119" width="15.7109375" style="76" customWidth="1"/>
    <col min="4120" max="4120" width="25.7109375" style="76" customWidth="1"/>
    <col min="4121" max="4122" width="10" style="76" customWidth="1"/>
    <col min="4123" max="4123" width="9.42578125" style="76" customWidth="1"/>
    <col min="4124" max="4352" width="9.140625" style="76"/>
    <col min="4353" max="4357" width="0" style="76" hidden="1" customWidth="1"/>
    <col min="4358" max="4358" width="5.42578125" style="76" customWidth="1"/>
    <col min="4359" max="4359" width="4.28515625" style="76" customWidth="1"/>
    <col min="4360" max="4360" width="14.28515625" style="76" customWidth="1"/>
    <col min="4361" max="4361" width="10" style="76" customWidth="1"/>
    <col min="4362" max="4362" width="57.140625" style="76" customWidth="1"/>
    <col min="4363" max="4363" width="4.28515625" style="76" customWidth="1"/>
    <col min="4364" max="4364" width="13.7109375" style="76" customWidth="1"/>
    <col min="4365" max="4365" width="6.85546875" style="76" customWidth="1"/>
    <col min="4366" max="4366" width="13.42578125" style="76" customWidth="1"/>
    <col min="4367" max="4367" width="12.42578125" style="76" customWidth="1"/>
    <col min="4368" max="4368" width="15.7109375" style="76" customWidth="1"/>
    <col min="4369" max="4369" width="11.42578125" style="76" bestFit="1" customWidth="1"/>
    <col min="4370" max="4370" width="14.28515625" style="76" customWidth="1"/>
    <col min="4371" max="4371" width="11.42578125" style="76" customWidth="1"/>
    <col min="4372" max="4372" width="14.28515625" style="76" customWidth="1"/>
    <col min="4373" max="4373" width="9.7109375" style="76" customWidth="1"/>
    <col min="4374" max="4374" width="14.5703125" style="76" customWidth="1"/>
    <col min="4375" max="4375" width="15.7109375" style="76" customWidth="1"/>
    <col min="4376" max="4376" width="25.7109375" style="76" customWidth="1"/>
    <col min="4377" max="4378" width="10" style="76" customWidth="1"/>
    <col min="4379" max="4379" width="9.42578125" style="76" customWidth="1"/>
    <col min="4380" max="4608" width="9.140625" style="76"/>
    <col min="4609" max="4613" width="0" style="76" hidden="1" customWidth="1"/>
    <col min="4614" max="4614" width="5.42578125" style="76" customWidth="1"/>
    <col min="4615" max="4615" width="4.28515625" style="76" customWidth="1"/>
    <col min="4616" max="4616" width="14.28515625" style="76" customWidth="1"/>
    <col min="4617" max="4617" width="10" style="76" customWidth="1"/>
    <col min="4618" max="4618" width="57.140625" style="76" customWidth="1"/>
    <col min="4619" max="4619" width="4.28515625" style="76" customWidth="1"/>
    <col min="4620" max="4620" width="13.7109375" style="76" customWidth="1"/>
    <col min="4621" max="4621" width="6.85546875" style="76" customWidth="1"/>
    <col min="4622" max="4622" width="13.42578125" style="76" customWidth="1"/>
    <col min="4623" max="4623" width="12.42578125" style="76" customWidth="1"/>
    <col min="4624" max="4624" width="15.7109375" style="76" customWidth="1"/>
    <col min="4625" max="4625" width="11.42578125" style="76" bestFit="1" customWidth="1"/>
    <col min="4626" max="4626" width="14.28515625" style="76" customWidth="1"/>
    <col min="4627" max="4627" width="11.42578125" style="76" customWidth="1"/>
    <col min="4628" max="4628" width="14.28515625" style="76" customWidth="1"/>
    <col min="4629" max="4629" width="9.7109375" style="76" customWidth="1"/>
    <col min="4630" max="4630" width="14.5703125" style="76" customWidth="1"/>
    <col min="4631" max="4631" width="15.7109375" style="76" customWidth="1"/>
    <col min="4632" max="4632" width="25.7109375" style="76" customWidth="1"/>
    <col min="4633" max="4634" width="10" style="76" customWidth="1"/>
    <col min="4635" max="4635" width="9.42578125" style="76" customWidth="1"/>
    <col min="4636" max="4864" width="9.140625" style="76"/>
    <col min="4865" max="4869" width="0" style="76" hidden="1" customWidth="1"/>
    <col min="4870" max="4870" width="5.42578125" style="76" customWidth="1"/>
    <col min="4871" max="4871" width="4.28515625" style="76" customWidth="1"/>
    <col min="4872" max="4872" width="14.28515625" style="76" customWidth="1"/>
    <col min="4873" max="4873" width="10" style="76" customWidth="1"/>
    <col min="4874" max="4874" width="57.140625" style="76" customWidth="1"/>
    <col min="4875" max="4875" width="4.28515625" style="76" customWidth="1"/>
    <col min="4876" max="4876" width="13.7109375" style="76" customWidth="1"/>
    <col min="4877" max="4877" width="6.85546875" style="76" customWidth="1"/>
    <col min="4878" max="4878" width="13.42578125" style="76" customWidth="1"/>
    <col min="4879" max="4879" width="12.42578125" style="76" customWidth="1"/>
    <col min="4880" max="4880" width="15.7109375" style="76" customWidth="1"/>
    <col min="4881" max="4881" width="11.42578125" style="76" bestFit="1" customWidth="1"/>
    <col min="4882" max="4882" width="14.28515625" style="76" customWidth="1"/>
    <col min="4883" max="4883" width="11.42578125" style="76" customWidth="1"/>
    <col min="4884" max="4884" width="14.28515625" style="76" customWidth="1"/>
    <col min="4885" max="4885" width="9.7109375" style="76" customWidth="1"/>
    <col min="4886" max="4886" width="14.5703125" style="76" customWidth="1"/>
    <col min="4887" max="4887" width="15.7109375" style="76" customWidth="1"/>
    <col min="4888" max="4888" width="25.7109375" style="76" customWidth="1"/>
    <col min="4889" max="4890" width="10" style="76" customWidth="1"/>
    <col min="4891" max="4891" width="9.42578125" style="76" customWidth="1"/>
    <col min="4892" max="5120" width="9.140625" style="76"/>
    <col min="5121" max="5125" width="0" style="76" hidden="1" customWidth="1"/>
    <col min="5126" max="5126" width="5.42578125" style="76" customWidth="1"/>
    <col min="5127" max="5127" width="4.28515625" style="76" customWidth="1"/>
    <col min="5128" max="5128" width="14.28515625" style="76" customWidth="1"/>
    <col min="5129" max="5129" width="10" style="76" customWidth="1"/>
    <col min="5130" max="5130" width="57.140625" style="76" customWidth="1"/>
    <col min="5131" max="5131" width="4.28515625" style="76" customWidth="1"/>
    <col min="5132" max="5132" width="13.7109375" style="76" customWidth="1"/>
    <col min="5133" max="5133" width="6.85546875" style="76" customWidth="1"/>
    <col min="5134" max="5134" width="13.42578125" style="76" customWidth="1"/>
    <col min="5135" max="5135" width="12.42578125" style="76" customWidth="1"/>
    <col min="5136" max="5136" width="15.7109375" style="76" customWidth="1"/>
    <col min="5137" max="5137" width="11.42578125" style="76" bestFit="1" customWidth="1"/>
    <col min="5138" max="5138" width="14.28515625" style="76" customWidth="1"/>
    <col min="5139" max="5139" width="11.42578125" style="76" customWidth="1"/>
    <col min="5140" max="5140" width="14.28515625" style="76" customWidth="1"/>
    <col min="5141" max="5141" width="9.7109375" style="76" customWidth="1"/>
    <col min="5142" max="5142" width="14.5703125" style="76" customWidth="1"/>
    <col min="5143" max="5143" width="15.7109375" style="76" customWidth="1"/>
    <col min="5144" max="5144" width="25.7109375" style="76" customWidth="1"/>
    <col min="5145" max="5146" width="10" style="76" customWidth="1"/>
    <col min="5147" max="5147" width="9.42578125" style="76" customWidth="1"/>
    <col min="5148" max="5376" width="9.140625" style="76"/>
    <col min="5377" max="5381" width="0" style="76" hidden="1" customWidth="1"/>
    <col min="5382" max="5382" width="5.42578125" style="76" customWidth="1"/>
    <col min="5383" max="5383" width="4.28515625" style="76" customWidth="1"/>
    <col min="5384" max="5384" width="14.28515625" style="76" customWidth="1"/>
    <col min="5385" max="5385" width="10" style="76" customWidth="1"/>
    <col min="5386" max="5386" width="57.140625" style="76" customWidth="1"/>
    <col min="5387" max="5387" width="4.28515625" style="76" customWidth="1"/>
    <col min="5388" max="5388" width="13.7109375" style="76" customWidth="1"/>
    <col min="5389" max="5389" width="6.85546875" style="76" customWidth="1"/>
    <col min="5390" max="5390" width="13.42578125" style="76" customWidth="1"/>
    <col min="5391" max="5391" width="12.42578125" style="76" customWidth="1"/>
    <col min="5392" max="5392" width="15.7109375" style="76" customWidth="1"/>
    <col min="5393" max="5393" width="11.42578125" style="76" bestFit="1" customWidth="1"/>
    <col min="5394" max="5394" width="14.28515625" style="76" customWidth="1"/>
    <col min="5395" max="5395" width="11.42578125" style="76" customWidth="1"/>
    <col min="5396" max="5396" width="14.28515625" style="76" customWidth="1"/>
    <col min="5397" max="5397" width="9.7109375" style="76" customWidth="1"/>
    <col min="5398" max="5398" width="14.5703125" style="76" customWidth="1"/>
    <col min="5399" max="5399" width="15.7109375" style="76" customWidth="1"/>
    <col min="5400" max="5400" width="25.7109375" style="76" customWidth="1"/>
    <col min="5401" max="5402" width="10" style="76" customWidth="1"/>
    <col min="5403" max="5403" width="9.42578125" style="76" customWidth="1"/>
    <col min="5404" max="5632" width="9.140625" style="76"/>
    <col min="5633" max="5637" width="0" style="76" hidden="1" customWidth="1"/>
    <col min="5638" max="5638" width="5.42578125" style="76" customWidth="1"/>
    <col min="5639" max="5639" width="4.28515625" style="76" customWidth="1"/>
    <col min="5640" max="5640" width="14.28515625" style="76" customWidth="1"/>
    <col min="5641" max="5641" width="10" style="76" customWidth="1"/>
    <col min="5642" max="5642" width="57.140625" style="76" customWidth="1"/>
    <col min="5643" max="5643" width="4.28515625" style="76" customWidth="1"/>
    <col min="5644" max="5644" width="13.7109375" style="76" customWidth="1"/>
    <col min="5645" max="5645" width="6.85546875" style="76" customWidth="1"/>
    <col min="5646" max="5646" width="13.42578125" style="76" customWidth="1"/>
    <col min="5647" max="5647" width="12.42578125" style="76" customWidth="1"/>
    <col min="5648" max="5648" width="15.7109375" style="76" customWidth="1"/>
    <col min="5649" max="5649" width="11.42578125" style="76" bestFit="1" customWidth="1"/>
    <col min="5650" max="5650" width="14.28515625" style="76" customWidth="1"/>
    <col min="5651" max="5651" width="11.42578125" style="76" customWidth="1"/>
    <col min="5652" max="5652" width="14.28515625" style="76" customWidth="1"/>
    <col min="5653" max="5653" width="9.7109375" style="76" customWidth="1"/>
    <col min="5654" max="5654" width="14.5703125" style="76" customWidth="1"/>
    <col min="5655" max="5655" width="15.7109375" style="76" customWidth="1"/>
    <col min="5656" max="5656" width="25.7109375" style="76" customWidth="1"/>
    <col min="5657" max="5658" width="10" style="76" customWidth="1"/>
    <col min="5659" max="5659" width="9.42578125" style="76" customWidth="1"/>
    <col min="5660" max="5888" width="9.140625" style="76"/>
    <col min="5889" max="5893" width="0" style="76" hidden="1" customWidth="1"/>
    <col min="5894" max="5894" width="5.42578125" style="76" customWidth="1"/>
    <col min="5895" max="5895" width="4.28515625" style="76" customWidth="1"/>
    <col min="5896" max="5896" width="14.28515625" style="76" customWidth="1"/>
    <col min="5897" max="5897" width="10" style="76" customWidth="1"/>
    <col min="5898" max="5898" width="57.140625" style="76" customWidth="1"/>
    <col min="5899" max="5899" width="4.28515625" style="76" customWidth="1"/>
    <col min="5900" max="5900" width="13.7109375" style="76" customWidth="1"/>
    <col min="5901" max="5901" width="6.85546875" style="76" customWidth="1"/>
    <col min="5902" max="5902" width="13.42578125" style="76" customWidth="1"/>
    <col min="5903" max="5903" width="12.42578125" style="76" customWidth="1"/>
    <col min="5904" max="5904" width="15.7109375" style="76" customWidth="1"/>
    <col min="5905" max="5905" width="11.42578125" style="76" bestFit="1" customWidth="1"/>
    <col min="5906" max="5906" width="14.28515625" style="76" customWidth="1"/>
    <col min="5907" max="5907" width="11.42578125" style="76" customWidth="1"/>
    <col min="5908" max="5908" width="14.28515625" style="76" customWidth="1"/>
    <col min="5909" max="5909" width="9.7109375" style="76" customWidth="1"/>
    <col min="5910" max="5910" width="14.5703125" style="76" customWidth="1"/>
    <col min="5911" max="5911" width="15.7109375" style="76" customWidth="1"/>
    <col min="5912" max="5912" width="25.7109375" style="76" customWidth="1"/>
    <col min="5913" max="5914" width="10" style="76" customWidth="1"/>
    <col min="5915" max="5915" width="9.42578125" style="76" customWidth="1"/>
    <col min="5916" max="6144" width="9.140625" style="76"/>
    <col min="6145" max="6149" width="0" style="76" hidden="1" customWidth="1"/>
    <col min="6150" max="6150" width="5.42578125" style="76" customWidth="1"/>
    <col min="6151" max="6151" width="4.28515625" style="76" customWidth="1"/>
    <col min="6152" max="6152" width="14.28515625" style="76" customWidth="1"/>
    <col min="6153" max="6153" width="10" style="76" customWidth="1"/>
    <col min="6154" max="6154" width="57.140625" style="76" customWidth="1"/>
    <col min="6155" max="6155" width="4.28515625" style="76" customWidth="1"/>
    <col min="6156" max="6156" width="13.7109375" style="76" customWidth="1"/>
    <col min="6157" max="6157" width="6.85546875" style="76" customWidth="1"/>
    <col min="6158" max="6158" width="13.42578125" style="76" customWidth="1"/>
    <col min="6159" max="6159" width="12.42578125" style="76" customWidth="1"/>
    <col min="6160" max="6160" width="15.7109375" style="76" customWidth="1"/>
    <col min="6161" max="6161" width="11.42578125" style="76" bestFit="1" customWidth="1"/>
    <col min="6162" max="6162" width="14.28515625" style="76" customWidth="1"/>
    <col min="6163" max="6163" width="11.42578125" style="76" customWidth="1"/>
    <col min="6164" max="6164" width="14.28515625" style="76" customWidth="1"/>
    <col min="6165" max="6165" width="9.7109375" style="76" customWidth="1"/>
    <col min="6166" max="6166" width="14.5703125" style="76" customWidth="1"/>
    <col min="6167" max="6167" width="15.7109375" style="76" customWidth="1"/>
    <col min="6168" max="6168" width="25.7109375" style="76" customWidth="1"/>
    <col min="6169" max="6170" width="10" style="76" customWidth="1"/>
    <col min="6171" max="6171" width="9.42578125" style="76" customWidth="1"/>
    <col min="6172" max="6400" width="9.140625" style="76"/>
    <col min="6401" max="6405" width="0" style="76" hidden="1" customWidth="1"/>
    <col min="6406" max="6406" width="5.42578125" style="76" customWidth="1"/>
    <col min="6407" max="6407" width="4.28515625" style="76" customWidth="1"/>
    <col min="6408" max="6408" width="14.28515625" style="76" customWidth="1"/>
    <col min="6409" max="6409" width="10" style="76" customWidth="1"/>
    <col min="6410" max="6410" width="57.140625" style="76" customWidth="1"/>
    <col min="6411" max="6411" width="4.28515625" style="76" customWidth="1"/>
    <col min="6412" max="6412" width="13.7109375" style="76" customWidth="1"/>
    <col min="6413" max="6413" width="6.85546875" style="76" customWidth="1"/>
    <col min="6414" max="6414" width="13.42578125" style="76" customWidth="1"/>
    <col min="6415" max="6415" width="12.42578125" style="76" customWidth="1"/>
    <col min="6416" max="6416" width="15.7109375" style="76" customWidth="1"/>
    <col min="6417" max="6417" width="11.42578125" style="76" bestFit="1" customWidth="1"/>
    <col min="6418" max="6418" width="14.28515625" style="76" customWidth="1"/>
    <col min="6419" max="6419" width="11.42578125" style="76" customWidth="1"/>
    <col min="6420" max="6420" width="14.28515625" style="76" customWidth="1"/>
    <col min="6421" max="6421" width="9.7109375" style="76" customWidth="1"/>
    <col min="6422" max="6422" width="14.5703125" style="76" customWidth="1"/>
    <col min="6423" max="6423" width="15.7109375" style="76" customWidth="1"/>
    <col min="6424" max="6424" width="25.7109375" style="76" customWidth="1"/>
    <col min="6425" max="6426" width="10" style="76" customWidth="1"/>
    <col min="6427" max="6427" width="9.42578125" style="76" customWidth="1"/>
    <col min="6428" max="6656" width="9.140625" style="76"/>
    <col min="6657" max="6661" width="0" style="76" hidden="1" customWidth="1"/>
    <col min="6662" max="6662" width="5.42578125" style="76" customWidth="1"/>
    <col min="6663" max="6663" width="4.28515625" style="76" customWidth="1"/>
    <col min="6664" max="6664" width="14.28515625" style="76" customWidth="1"/>
    <col min="6665" max="6665" width="10" style="76" customWidth="1"/>
    <col min="6666" max="6666" width="57.140625" style="76" customWidth="1"/>
    <col min="6667" max="6667" width="4.28515625" style="76" customWidth="1"/>
    <col min="6668" max="6668" width="13.7109375" style="76" customWidth="1"/>
    <col min="6669" max="6669" width="6.85546875" style="76" customWidth="1"/>
    <col min="6670" max="6670" width="13.42578125" style="76" customWidth="1"/>
    <col min="6671" max="6671" width="12.42578125" style="76" customWidth="1"/>
    <col min="6672" max="6672" width="15.7109375" style="76" customWidth="1"/>
    <col min="6673" max="6673" width="11.42578125" style="76" bestFit="1" customWidth="1"/>
    <col min="6674" max="6674" width="14.28515625" style="76" customWidth="1"/>
    <col min="6675" max="6675" width="11.42578125" style="76" customWidth="1"/>
    <col min="6676" max="6676" width="14.28515625" style="76" customWidth="1"/>
    <col min="6677" max="6677" width="9.7109375" style="76" customWidth="1"/>
    <col min="6678" max="6678" width="14.5703125" style="76" customWidth="1"/>
    <col min="6679" max="6679" width="15.7109375" style="76" customWidth="1"/>
    <col min="6680" max="6680" width="25.7109375" style="76" customWidth="1"/>
    <col min="6681" max="6682" width="10" style="76" customWidth="1"/>
    <col min="6683" max="6683" width="9.42578125" style="76" customWidth="1"/>
    <col min="6684" max="6912" width="9.140625" style="76"/>
    <col min="6913" max="6917" width="0" style="76" hidden="1" customWidth="1"/>
    <col min="6918" max="6918" width="5.42578125" style="76" customWidth="1"/>
    <col min="6919" max="6919" width="4.28515625" style="76" customWidth="1"/>
    <col min="6920" max="6920" width="14.28515625" style="76" customWidth="1"/>
    <col min="6921" max="6921" width="10" style="76" customWidth="1"/>
    <col min="6922" max="6922" width="57.140625" style="76" customWidth="1"/>
    <col min="6923" max="6923" width="4.28515625" style="76" customWidth="1"/>
    <col min="6924" max="6924" width="13.7109375" style="76" customWidth="1"/>
    <col min="6925" max="6925" width="6.85546875" style="76" customWidth="1"/>
    <col min="6926" max="6926" width="13.42578125" style="76" customWidth="1"/>
    <col min="6927" max="6927" width="12.42578125" style="76" customWidth="1"/>
    <col min="6928" max="6928" width="15.7109375" style="76" customWidth="1"/>
    <col min="6929" max="6929" width="11.42578125" style="76" bestFit="1" customWidth="1"/>
    <col min="6930" max="6930" width="14.28515625" style="76" customWidth="1"/>
    <col min="6931" max="6931" width="11.42578125" style="76" customWidth="1"/>
    <col min="6932" max="6932" width="14.28515625" style="76" customWidth="1"/>
    <col min="6933" max="6933" width="9.7109375" style="76" customWidth="1"/>
    <col min="6934" max="6934" width="14.5703125" style="76" customWidth="1"/>
    <col min="6935" max="6935" width="15.7109375" style="76" customWidth="1"/>
    <col min="6936" max="6936" width="25.7109375" style="76" customWidth="1"/>
    <col min="6937" max="6938" width="10" style="76" customWidth="1"/>
    <col min="6939" max="6939" width="9.42578125" style="76" customWidth="1"/>
    <col min="6940" max="7168" width="9.140625" style="76"/>
    <col min="7169" max="7173" width="0" style="76" hidden="1" customWidth="1"/>
    <col min="7174" max="7174" width="5.42578125" style="76" customWidth="1"/>
    <col min="7175" max="7175" width="4.28515625" style="76" customWidth="1"/>
    <col min="7176" max="7176" width="14.28515625" style="76" customWidth="1"/>
    <col min="7177" max="7177" width="10" style="76" customWidth="1"/>
    <col min="7178" max="7178" width="57.140625" style="76" customWidth="1"/>
    <col min="7179" max="7179" width="4.28515625" style="76" customWidth="1"/>
    <col min="7180" max="7180" width="13.7109375" style="76" customWidth="1"/>
    <col min="7181" max="7181" width="6.85546875" style="76" customWidth="1"/>
    <col min="7182" max="7182" width="13.42578125" style="76" customWidth="1"/>
    <col min="7183" max="7183" width="12.42578125" style="76" customWidth="1"/>
    <col min="7184" max="7184" width="15.7109375" style="76" customWidth="1"/>
    <col min="7185" max="7185" width="11.42578125" style="76" bestFit="1" customWidth="1"/>
    <col min="7186" max="7186" width="14.28515625" style="76" customWidth="1"/>
    <col min="7187" max="7187" width="11.42578125" style="76" customWidth="1"/>
    <col min="7188" max="7188" width="14.28515625" style="76" customWidth="1"/>
    <col min="7189" max="7189" width="9.7109375" style="76" customWidth="1"/>
    <col min="7190" max="7190" width="14.5703125" style="76" customWidth="1"/>
    <col min="7191" max="7191" width="15.7109375" style="76" customWidth="1"/>
    <col min="7192" max="7192" width="25.7109375" style="76" customWidth="1"/>
    <col min="7193" max="7194" width="10" style="76" customWidth="1"/>
    <col min="7195" max="7195" width="9.42578125" style="76" customWidth="1"/>
    <col min="7196" max="7424" width="9.140625" style="76"/>
    <col min="7425" max="7429" width="0" style="76" hidden="1" customWidth="1"/>
    <col min="7430" max="7430" width="5.42578125" style="76" customWidth="1"/>
    <col min="7431" max="7431" width="4.28515625" style="76" customWidth="1"/>
    <col min="7432" max="7432" width="14.28515625" style="76" customWidth="1"/>
    <col min="7433" max="7433" width="10" style="76" customWidth="1"/>
    <col min="7434" max="7434" width="57.140625" style="76" customWidth="1"/>
    <col min="7435" max="7435" width="4.28515625" style="76" customWidth="1"/>
    <col min="7436" max="7436" width="13.7109375" style="76" customWidth="1"/>
    <col min="7437" max="7437" width="6.85546875" style="76" customWidth="1"/>
    <col min="7438" max="7438" width="13.42578125" style="76" customWidth="1"/>
    <col min="7439" max="7439" width="12.42578125" style="76" customWidth="1"/>
    <col min="7440" max="7440" width="15.7109375" style="76" customWidth="1"/>
    <col min="7441" max="7441" width="11.42578125" style="76" bestFit="1" customWidth="1"/>
    <col min="7442" max="7442" width="14.28515625" style="76" customWidth="1"/>
    <col min="7443" max="7443" width="11.42578125" style="76" customWidth="1"/>
    <col min="7444" max="7444" width="14.28515625" style="76" customWidth="1"/>
    <col min="7445" max="7445" width="9.7109375" style="76" customWidth="1"/>
    <col min="7446" max="7446" width="14.5703125" style="76" customWidth="1"/>
    <col min="7447" max="7447" width="15.7109375" style="76" customWidth="1"/>
    <col min="7448" max="7448" width="25.7109375" style="76" customWidth="1"/>
    <col min="7449" max="7450" width="10" style="76" customWidth="1"/>
    <col min="7451" max="7451" width="9.42578125" style="76" customWidth="1"/>
    <col min="7452" max="7680" width="9.140625" style="76"/>
    <col min="7681" max="7685" width="0" style="76" hidden="1" customWidth="1"/>
    <col min="7686" max="7686" width="5.42578125" style="76" customWidth="1"/>
    <col min="7687" max="7687" width="4.28515625" style="76" customWidth="1"/>
    <col min="7688" max="7688" width="14.28515625" style="76" customWidth="1"/>
    <col min="7689" max="7689" width="10" style="76" customWidth="1"/>
    <col min="7690" max="7690" width="57.140625" style="76" customWidth="1"/>
    <col min="7691" max="7691" width="4.28515625" style="76" customWidth="1"/>
    <col min="7692" max="7692" width="13.7109375" style="76" customWidth="1"/>
    <col min="7693" max="7693" width="6.85546875" style="76" customWidth="1"/>
    <col min="7694" max="7694" width="13.42578125" style="76" customWidth="1"/>
    <col min="7695" max="7695" width="12.42578125" style="76" customWidth="1"/>
    <col min="7696" max="7696" width="15.7109375" style="76" customWidth="1"/>
    <col min="7697" max="7697" width="11.42578125" style="76" bestFit="1" customWidth="1"/>
    <col min="7698" max="7698" width="14.28515625" style="76" customWidth="1"/>
    <col min="7699" max="7699" width="11.42578125" style="76" customWidth="1"/>
    <col min="7700" max="7700" width="14.28515625" style="76" customWidth="1"/>
    <col min="7701" max="7701" width="9.7109375" style="76" customWidth="1"/>
    <col min="7702" max="7702" width="14.5703125" style="76" customWidth="1"/>
    <col min="7703" max="7703" width="15.7109375" style="76" customWidth="1"/>
    <col min="7704" max="7704" width="25.7109375" style="76" customWidth="1"/>
    <col min="7705" max="7706" width="10" style="76" customWidth="1"/>
    <col min="7707" max="7707" width="9.42578125" style="76" customWidth="1"/>
    <col min="7708" max="7936" width="9.140625" style="76"/>
    <col min="7937" max="7941" width="0" style="76" hidden="1" customWidth="1"/>
    <col min="7942" max="7942" width="5.42578125" style="76" customWidth="1"/>
    <col min="7943" max="7943" width="4.28515625" style="76" customWidth="1"/>
    <col min="7944" max="7944" width="14.28515625" style="76" customWidth="1"/>
    <col min="7945" max="7945" width="10" style="76" customWidth="1"/>
    <col min="7946" max="7946" width="57.140625" style="76" customWidth="1"/>
    <col min="7947" max="7947" width="4.28515625" style="76" customWidth="1"/>
    <col min="7948" max="7948" width="13.7109375" style="76" customWidth="1"/>
    <col min="7949" max="7949" width="6.85546875" style="76" customWidth="1"/>
    <col min="7950" max="7950" width="13.42578125" style="76" customWidth="1"/>
    <col min="7951" max="7951" width="12.42578125" style="76" customWidth="1"/>
    <col min="7952" max="7952" width="15.7109375" style="76" customWidth="1"/>
    <col min="7953" max="7953" width="11.42578125" style="76" bestFit="1" customWidth="1"/>
    <col min="7954" max="7954" width="14.28515625" style="76" customWidth="1"/>
    <col min="7955" max="7955" width="11.42578125" style="76" customWidth="1"/>
    <col min="7956" max="7956" width="14.28515625" style="76" customWidth="1"/>
    <col min="7957" max="7957" width="9.7109375" style="76" customWidth="1"/>
    <col min="7958" max="7958" width="14.5703125" style="76" customWidth="1"/>
    <col min="7959" max="7959" width="15.7109375" style="76" customWidth="1"/>
    <col min="7960" max="7960" width="25.7109375" style="76" customWidth="1"/>
    <col min="7961" max="7962" width="10" style="76" customWidth="1"/>
    <col min="7963" max="7963" width="9.42578125" style="76" customWidth="1"/>
    <col min="7964" max="8192" width="9.140625" style="76"/>
    <col min="8193" max="8197" width="0" style="76" hidden="1" customWidth="1"/>
    <col min="8198" max="8198" width="5.42578125" style="76" customWidth="1"/>
    <col min="8199" max="8199" width="4.28515625" style="76" customWidth="1"/>
    <col min="8200" max="8200" width="14.28515625" style="76" customWidth="1"/>
    <col min="8201" max="8201" width="10" style="76" customWidth="1"/>
    <col min="8202" max="8202" width="57.140625" style="76" customWidth="1"/>
    <col min="8203" max="8203" width="4.28515625" style="76" customWidth="1"/>
    <col min="8204" max="8204" width="13.7109375" style="76" customWidth="1"/>
    <col min="8205" max="8205" width="6.85546875" style="76" customWidth="1"/>
    <col min="8206" max="8206" width="13.42578125" style="76" customWidth="1"/>
    <col min="8207" max="8207" width="12.42578125" style="76" customWidth="1"/>
    <col min="8208" max="8208" width="15.7109375" style="76" customWidth="1"/>
    <col min="8209" max="8209" width="11.42578125" style="76" bestFit="1" customWidth="1"/>
    <col min="8210" max="8210" width="14.28515625" style="76" customWidth="1"/>
    <col min="8211" max="8211" width="11.42578125" style="76" customWidth="1"/>
    <col min="8212" max="8212" width="14.28515625" style="76" customWidth="1"/>
    <col min="8213" max="8213" width="9.7109375" style="76" customWidth="1"/>
    <col min="8214" max="8214" width="14.5703125" style="76" customWidth="1"/>
    <col min="8215" max="8215" width="15.7109375" style="76" customWidth="1"/>
    <col min="8216" max="8216" width="25.7109375" style="76" customWidth="1"/>
    <col min="8217" max="8218" width="10" style="76" customWidth="1"/>
    <col min="8219" max="8219" width="9.42578125" style="76" customWidth="1"/>
    <col min="8220" max="8448" width="9.140625" style="76"/>
    <col min="8449" max="8453" width="0" style="76" hidden="1" customWidth="1"/>
    <col min="8454" max="8454" width="5.42578125" style="76" customWidth="1"/>
    <col min="8455" max="8455" width="4.28515625" style="76" customWidth="1"/>
    <col min="8456" max="8456" width="14.28515625" style="76" customWidth="1"/>
    <col min="8457" max="8457" width="10" style="76" customWidth="1"/>
    <col min="8458" max="8458" width="57.140625" style="76" customWidth="1"/>
    <col min="8459" max="8459" width="4.28515625" style="76" customWidth="1"/>
    <col min="8460" max="8460" width="13.7109375" style="76" customWidth="1"/>
    <col min="8461" max="8461" width="6.85546875" style="76" customWidth="1"/>
    <col min="8462" max="8462" width="13.42578125" style="76" customWidth="1"/>
    <col min="8463" max="8463" width="12.42578125" style="76" customWidth="1"/>
    <col min="8464" max="8464" width="15.7109375" style="76" customWidth="1"/>
    <col min="8465" max="8465" width="11.42578125" style="76" bestFit="1" customWidth="1"/>
    <col min="8466" max="8466" width="14.28515625" style="76" customWidth="1"/>
    <col min="8467" max="8467" width="11.42578125" style="76" customWidth="1"/>
    <col min="8468" max="8468" width="14.28515625" style="76" customWidth="1"/>
    <col min="8469" max="8469" width="9.7109375" style="76" customWidth="1"/>
    <col min="8470" max="8470" width="14.5703125" style="76" customWidth="1"/>
    <col min="8471" max="8471" width="15.7109375" style="76" customWidth="1"/>
    <col min="8472" max="8472" width="25.7109375" style="76" customWidth="1"/>
    <col min="8473" max="8474" width="10" style="76" customWidth="1"/>
    <col min="8475" max="8475" width="9.42578125" style="76" customWidth="1"/>
    <col min="8476" max="8704" width="9.140625" style="76"/>
    <col min="8705" max="8709" width="0" style="76" hidden="1" customWidth="1"/>
    <col min="8710" max="8710" width="5.42578125" style="76" customWidth="1"/>
    <col min="8711" max="8711" width="4.28515625" style="76" customWidth="1"/>
    <col min="8712" max="8712" width="14.28515625" style="76" customWidth="1"/>
    <col min="8713" max="8713" width="10" style="76" customWidth="1"/>
    <col min="8714" max="8714" width="57.140625" style="76" customWidth="1"/>
    <col min="8715" max="8715" width="4.28515625" style="76" customWidth="1"/>
    <col min="8716" max="8716" width="13.7109375" style="76" customWidth="1"/>
    <col min="8717" max="8717" width="6.85546875" style="76" customWidth="1"/>
    <col min="8718" max="8718" width="13.42578125" style="76" customWidth="1"/>
    <col min="8719" max="8719" width="12.42578125" style="76" customWidth="1"/>
    <col min="8720" max="8720" width="15.7109375" style="76" customWidth="1"/>
    <col min="8721" max="8721" width="11.42578125" style="76" bestFit="1" customWidth="1"/>
    <col min="8722" max="8722" width="14.28515625" style="76" customWidth="1"/>
    <col min="8723" max="8723" width="11.42578125" style="76" customWidth="1"/>
    <col min="8724" max="8724" width="14.28515625" style="76" customWidth="1"/>
    <col min="8725" max="8725" width="9.7109375" style="76" customWidth="1"/>
    <col min="8726" max="8726" width="14.5703125" style="76" customWidth="1"/>
    <col min="8727" max="8727" width="15.7109375" style="76" customWidth="1"/>
    <col min="8728" max="8728" width="25.7109375" style="76" customWidth="1"/>
    <col min="8729" max="8730" width="10" style="76" customWidth="1"/>
    <col min="8731" max="8731" width="9.42578125" style="76" customWidth="1"/>
    <col min="8732" max="8960" width="9.140625" style="76"/>
    <col min="8961" max="8965" width="0" style="76" hidden="1" customWidth="1"/>
    <col min="8966" max="8966" width="5.42578125" style="76" customWidth="1"/>
    <col min="8967" max="8967" width="4.28515625" style="76" customWidth="1"/>
    <col min="8968" max="8968" width="14.28515625" style="76" customWidth="1"/>
    <col min="8969" max="8969" width="10" style="76" customWidth="1"/>
    <col min="8970" max="8970" width="57.140625" style="76" customWidth="1"/>
    <col min="8971" max="8971" width="4.28515625" style="76" customWidth="1"/>
    <col min="8972" max="8972" width="13.7109375" style="76" customWidth="1"/>
    <col min="8973" max="8973" width="6.85546875" style="76" customWidth="1"/>
    <col min="8974" max="8974" width="13.42578125" style="76" customWidth="1"/>
    <col min="8975" max="8975" width="12.42578125" style="76" customWidth="1"/>
    <col min="8976" max="8976" width="15.7109375" style="76" customWidth="1"/>
    <col min="8977" max="8977" width="11.42578125" style="76" bestFit="1" customWidth="1"/>
    <col min="8978" max="8978" width="14.28515625" style="76" customWidth="1"/>
    <col min="8979" max="8979" width="11.42578125" style="76" customWidth="1"/>
    <col min="8980" max="8980" width="14.28515625" style="76" customWidth="1"/>
    <col min="8981" max="8981" width="9.7109375" style="76" customWidth="1"/>
    <col min="8982" max="8982" width="14.5703125" style="76" customWidth="1"/>
    <col min="8983" max="8983" width="15.7109375" style="76" customWidth="1"/>
    <col min="8984" max="8984" width="25.7109375" style="76" customWidth="1"/>
    <col min="8985" max="8986" width="10" style="76" customWidth="1"/>
    <col min="8987" max="8987" width="9.42578125" style="76" customWidth="1"/>
    <col min="8988" max="9216" width="9.140625" style="76"/>
    <col min="9217" max="9221" width="0" style="76" hidden="1" customWidth="1"/>
    <col min="9222" max="9222" width="5.42578125" style="76" customWidth="1"/>
    <col min="9223" max="9223" width="4.28515625" style="76" customWidth="1"/>
    <col min="9224" max="9224" width="14.28515625" style="76" customWidth="1"/>
    <col min="9225" max="9225" width="10" style="76" customWidth="1"/>
    <col min="9226" max="9226" width="57.140625" style="76" customWidth="1"/>
    <col min="9227" max="9227" width="4.28515625" style="76" customWidth="1"/>
    <col min="9228" max="9228" width="13.7109375" style="76" customWidth="1"/>
    <col min="9229" max="9229" width="6.85546875" style="76" customWidth="1"/>
    <col min="9230" max="9230" width="13.42578125" style="76" customWidth="1"/>
    <col min="9231" max="9231" width="12.42578125" style="76" customWidth="1"/>
    <col min="9232" max="9232" width="15.7109375" style="76" customWidth="1"/>
    <col min="9233" max="9233" width="11.42578125" style="76" bestFit="1" customWidth="1"/>
    <col min="9234" max="9234" width="14.28515625" style="76" customWidth="1"/>
    <col min="9235" max="9235" width="11.42578125" style="76" customWidth="1"/>
    <col min="9236" max="9236" width="14.28515625" style="76" customWidth="1"/>
    <col min="9237" max="9237" width="9.7109375" style="76" customWidth="1"/>
    <col min="9238" max="9238" width="14.5703125" style="76" customWidth="1"/>
    <col min="9239" max="9239" width="15.7109375" style="76" customWidth="1"/>
    <col min="9240" max="9240" width="25.7109375" style="76" customWidth="1"/>
    <col min="9241" max="9242" width="10" style="76" customWidth="1"/>
    <col min="9243" max="9243" width="9.42578125" style="76" customWidth="1"/>
    <col min="9244" max="9472" width="9.140625" style="76"/>
    <col min="9473" max="9477" width="0" style="76" hidden="1" customWidth="1"/>
    <col min="9478" max="9478" width="5.42578125" style="76" customWidth="1"/>
    <col min="9479" max="9479" width="4.28515625" style="76" customWidth="1"/>
    <col min="9480" max="9480" width="14.28515625" style="76" customWidth="1"/>
    <col min="9481" max="9481" width="10" style="76" customWidth="1"/>
    <col min="9482" max="9482" width="57.140625" style="76" customWidth="1"/>
    <col min="9483" max="9483" width="4.28515625" style="76" customWidth="1"/>
    <col min="9484" max="9484" width="13.7109375" style="76" customWidth="1"/>
    <col min="9485" max="9485" width="6.85546875" style="76" customWidth="1"/>
    <col min="9486" max="9486" width="13.42578125" style="76" customWidth="1"/>
    <col min="9487" max="9487" width="12.42578125" style="76" customWidth="1"/>
    <col min="9488" max="9488" width="15.7109375" style="76" customWidth="1"/>
    <col min="9489" max="9489" width="11.42578125" style="76" bestFit="1" customWidth="1"/>
    <col min="9490" max="9490" width="14.28515625" style="76" customWidth="1"/>
    <col min="9491" max="9491" width="11.42578125" style="76" customWidth="1"/>
    <col min="9492" max="9492" width="14.28515625" style="76" customWidth="1"/>
    <col min="9493" max="9493" width="9.7109375" style="76" customWidth="1"/>
    <col min="9494" max="9494" width="14.5703125" style="76" customWidth="1"/>
    <col min="9495" max="9495" width="15.7109375" style="76" customWidth="1"/>
    <col min="9496" max="9496" width="25.7109375" style="76" customWidth="1"/>
    <col min="9497" max="9498" width="10" style="76" customWidth="1"/>
    <col min="9499" max="9499" width="9.42578125" style="76" customWidth="1"/>
    <col min="9500" max="9728" width="9.140625" style="76"/>
    <col min="9729" max="9733" width="0" style="76" hidden="1" customWidth="1"/>
    <col min="9734" max="9734" width="5.42578125" style="76" customWidth="1"/>
    <col min="9735" max="9735" width="4.28515625" style="76" customWidth="1"/>
    <col min="9736" max="9736" width="14.28515625" style="76" customWidth="1"/>
    <col min="9737" max="9737" width="10" style="76" customWidth="1"/>
    <col min="9738" max="9738" width="57.140625" style="76" customWidth="1"/>
    <col min="9739" max="9739" width="4.28515625" style="76" customWidth="1"/>
    <col min="9740" max="9740" width="13.7109375" style="76" customWidth="1"/>
    <col min="9741" max="9741" width="6.85546875" style="76" customWidth="1"/>
    <col min="9742" max="9742" width="13.42578125" style="76" customWidth="1"/>
    <col min="9743" max="9743" width="12.42578125" style="76" customWidth="1"/>
    <col min="9744" max="9744" width="15.7109375" style="76" customWidth="1"/>
    <col min="9745" max="9745" width="11.42578125" style="76" bestFit="1" customWidth="1"/>
    <col min="9746" max="9746" width="14.28515625" style="76" customWidth="1"/>
    <col min="9747" max="9747" width="11.42578125" style="76" customWidth="1"/>
    <col min="9748" max="9748" width="14.28515625" style="76" customWidth="1"/>
    <col min="9749" max="9749" width="9.7109375" style="76" customWidth="1"/>
    <col min="9750" max="9750" width="14.5703125" style="76" customWidth="1"/>
    <col min="9751" max="9751" width="15.7109375" style="76" customWidth="1"/>
    <col min="9752" max="9752" width="25.7109375" style="76" customWidth="1"/>
    <col min="9753" max="9754" width="10" style="76" customWidth="1"/>
    <col min="9755" max="9755" width="9.42578125" style="76" customWidth="1"/>
    <col min="9756" max="9984" width="9.140625" style="76"/>
    <col min="9985" max="9989" width="0" style="76" hidden="1" customWidth="1"/>
    <col min="9990" max="9990" width="5.42578125" style="76" customWidth="1"/>
    <col min="9991" max="9991" width="4.28515625" style="76" customWidth="1"/>
    <col min="9992" max="9992" width="14.28515625" style="76" customWidth="1"/>
    <col min="9993" max="9993" width="10" style="76" customWidth="1"/>
    <col min="9994" max="9994" width="57.140625" style="76" customWidth="1"/>
    <col min="9995" max="9995" width="4.28515625" style="76" customWidth="1"/>
    <col min="9996" max="9996" width="13.7109375" style="76" customWidth="1"/>
    <col min="9997" max="9997" width="6.85546875" style="76" customWidth="1"/>
    <col min="9998" max="9998" width="13.42578125" style="76" customWidth="1"/>
    <col min="9999" max="9999" width="12.42578125" style="76" customWidth="1"/>
    <col min="10000" max="10000" width="15.7109375" style="76" customWidth="1"/>
    <col min="10001" max="10001" width="11.42578125" style="76" bestFit="1" customWidth="1"/>
    <col min="10002" max="10002" width="14.28515625" style="76" customWidth="1"/>
    <col min="10003" max="10003" width="11.42578125" style="76" customWidth="1"/>
    <col min="10004" max="10004" width="14.28515625" style="76" customWidth="1"/>
    <col min="10005" max="10005" width="9.7109375" style="76" customWidth="1"/>
    <col min="10006" max="10006" width="14.5703125" style="76" customWidth="1"/>
    <col min="10007" max="10007" width="15.7109375" style="76" customWidth="1"/>
    <col min="10008" max="10008" width="25.7109375" style="76" customWidth="1"/>
    <col min="10009" max="10010" width="10" style="76" customWidth="1"/>
    <col min="10011" max="10011" width="9.42578125" style="76" customWidth="1"/>
    <col min="10012" max="10240" width="9.140625" style="76"/>
    <col min="10241" max="10245" width="0" style="76" hidden="1" customWidth="1"/>
    <col min="10246" max="10246" width="5.42578125" style="76" customWidth="1"/>
    <col min="10247" max="10247" width="4.28515625" style="76" customWidth="1"/>
    <col min="10248" max="10248" width="14.28515625" style="76" customWidth="1"/>
    <col min="10249" max="10249" width="10" style="76" customWidth="1"/>
    <col min="10250" max="10250" width="57.140625" style="76" customWidth="1"/>
    <col min="10251" max="10251" width="4.28515625" style="76" customWidth="1"/>
    <col min="10252" max="10252" width="13.7109375" style="76" customWidth="1"/>
    <col min="10253" max="10253" width="6.85546875" style="76" customWidth="1"/>
    <col min="10254" max="10254" width="13.42578125" style="76" customWidth="1"/>
    <col min="10255" max="10255" width="12.42578125" style="76" customWidth="1"/>
    <col min="10256" max="10256" width="15.7109375" style="76" customWidth="1"/>
    <col min="10257" max="10257" width="11.42578125" style="76" bestFit="1" customWidth="1"/>
    <col min="10258" max="10258" width="14.28515625" style="76" customWidth="1"/>
    <col min="10259" max="10259" width="11.42578125" style="76" customWidth="1"/>
    <col min="10260" max="10260" width="14.28515625" style="76" customWidth="1"/>
    <col min="10261" max="10261" width="9.7109375" style="76" customWidth="1"/>
    <col min="10262" max="10262" width="14.5703125" style="76" customWidth="1"/>
    <col min="10263" max="10263" width="15.7109375" style="76" customWidth="1"/>
    <col min="10264" max="10264" width="25.7109375" style="76" customWidth="1"/>
    <col min="10265" max="10266" width="10" style="76" customWidth="1"/>
    <col min="10267" max="10267" width="9.42578125" style="76" customWidth="1"/>
    <col min="10268" max="10496" width="9.140625" style="76"/>
    <col min="10497" max="10501" width="0" style="76" hidden="1" customWidth="1"/>
    <col min="10502" max="10502" width="5.42578125" style="76" customWidth="1"/>
    <col min="10503" max="10503" width="4.28515625" style="76" customWidth="1"/>
    <col min="10504" max="10504" width="14.28515625" style="76" customWidth="1"/>
    <col min="10505" max="10505" width="10" style="76" customWidth="1"/>
    <col min="10506" max="10506" width="57.140625" style="76" customWidth="1"/>
    <col min="10507" max="10507" width="4.28515625" style="76" customWidth="1"/>
    <col min="10508" max="10508" width="13.7109375" style="76" customWidth="1"/>
    <col min="10509" max="10509" width="6.85546875" style="76" customWidth="1"/>
    <col min="10510" max="10510" width="13.42578125" style="76" customWidth="1"/>
    <col min="10511" max="10511" width="12.42578125" style="76" customWidth="1"/>
    <col min="10512" max="10512" width="15.7109375" style="76" customWidth="1"/>
    <col min="10513" max="10513" width="11.42578125" style="76" bestFit="1" customWidth="1"/>
    <col min="10514" max="10514" width="14.28515625" style="76" customWidth="1"/>
    <col min="10515" max="10515" width="11.42578125" style="76" customWidth="1"/>
    <col min="10516" max="10516" width="14.28515625" style="76" customWidth="1"/>
    <col min="10517" max="10517" width="9.7109375" style="76" customWidth="1"/>
    <col min="10518" max="10518" width="14.5703125" style="76" customWidth="1"/>
    <col min="10519" max="10519" width="15.7109375" style="76" customWidth="1"/>
    <col min="10520" max="10520" width="25.7109375" style="76" customWidth="1"/>
    <col min="10521" max="10522" width="10" style="76" customWidth="1"/>
    <col min="10523" max="10523" width="9.42578125" style="76" customWidth="1"/>
    <col min="10524" max="10752" width="9.140625" style="76"/>
    <col min="10753" max="10757" width="0" style="76" hidden="1" customWidth="1"/>
    <col min="10758" max="10758" width="5.42578125" style="76" customWidth="1"/>
    <col min="10759" max="10759" width="4.28515625" style="76" customWidth="1"/>
    <col min="10760" max="10760" width="14.28515625" style="76" customWidth="1"/>
    <col min="10761" max="10761" width="10" style="76" customWidth="1"/>
    <col min="10762" max="10762" width="57.140625" style="76" customWidth="1"/>
    <col min="10763" max="10763" width="4.28515625" style="76" customWidth="1"/>
    <col min="10764" max="10764" width="13.7109375" style="76" customWidth="1"/>
    <col min="10765" max="10765" width="6.85546875" style="76" customWidth="1"/>
    <col min="10766" max="10766" width="13.42578125" style="76" customWidth="1"/>
    <col min="10767" max="10767" width="12.42578125" style="76" customWidth="1"/>
    <col min="10768" max="10768" width="15.7109375" style="76" customWidth="1"/>
    <col min="10769" max="10769" width="11.42578125" style="76" bestFit="1" customWidth="1"/>
    <col min="10770" max="10770" width="14.28515625" style="76" customWidth="1"/>
    <col min="10771" max="10771" width="11.42578125" style="76" customWidth="1"/>
    <col min="10772" max="10772" width="14.28515625" style="76" customWidth="1"/>
    <col min="10773" max="10773" width="9.7109375" style="76" customWidth="1"/>
    <col min="10774" max="10774" width="14.5703125" style="76" customWidth="1"/>
    <col min="10775" max="10775" width="15.7109375" style="76" customWidth="1"/>
    <col min="10776" max="10776" width="25.7109375" style="76" customWidth="1"/>
    <col min="10777" max="10778" width="10" style="76" customWidth="1"/>
    <col min="10779" max="10779" width="9.42578125" style="76" customWidth="1"/>
    <col min="10780" max="11008" width="9.140625" style="76"/>
    <col min="11009" max="11013" width="0" style="76" hidden="1" customWidth="1"/>
    <col min="11014" max="11014" width="5.42578125" style="76" customWidth="1"/>
    <col min="11015" max="11015" width="4.28515625" style="76" customWidth="1"/>
    <col min="11016" max="11016" width="14.28515625" style="76" customWidth="1"/>
    <col min="11017" max="11017" width="10" style="76" customWidth="1"/>
    <col min="11018" max="11018" width="57.140625" style="76" customWidth="1"/>
    <col min="11019" max="11019" width="4.28515625" style="76" customWidth="1"/>
    <col min="11020" max="11020" width="13.7109375" style="76" customWidth="1"/>
    <col min="11021" max="11021" width="6.85546875" style="76" customWidth="1"/>
    <col min="11022" max="11022" width="13.42578125" style="76" customWidth="1"/>
    <col min="11023" max="11023" width="12.42578125" style="76" customWidth="1"/>
    <col min="11024" max="11024" width="15.7109375" style="76" customWidth="1"/>
    <col min="11025" max="11025" width="11.42578125" style="76" bestFit="1" customWidth="1"/>
    <col min="11026" max="11026" width="14.28515625" style="76" customWidth="1"/>
    <col min="11027" max="11027" width="11.42578125" style="76" customWidth="1"/>
    <col min="11028" max="11028" width="14.28515625" style="76" customWidth="1"/>
    <col min="11029" max="11029" width="9.7109375" style="76" customWidth="1"/>
    <col min="11030" max="11030" width="14.5703125" style="76" customWidth="1"/>
    <col min="11031" max="11031" width="15.7109375" style="76" customWidth="1"/>
    <col min="11032" max="11032" width="25.7109375" style="76" customWidth="1"/>
    <col min="11033" max="11034" width="10" style="76" customWidth="1"/>
    <col min="11035" max="11035" width="9.42578125" style="76" customWidth="1"/>
    <col min="11036" max="11264" width="9.140625" style="76"/>
    <col min="11265" max="11269" width="0" style="76" hidden="1" customWidth="1"/>
    <col min="11270" max="11270" width="5.42578125" style="76" customWidth="1"/>
    <col min="11271" max="11271" width="4.28515625" style="76" customWidth="1"/>
    <col min="11272" max="11272" width="14.28515625" style="76" customWidth="1"/>
    <col min="11273" max="11273" width="10" style="76" customWidth="1"/>
    <col min="11274" max="11274" width="57.140625" style="76" customWidth="1"/>
    <col min="11275" max="11275" width="4.28515625" style="76" customWidth="1"/>
    <col min="11276" max="11276" width="13.7109375" style="76" customWidth="1"/>
    <col min="11277" max="11277" width="6.85546875" style="76" customWidth="1"/>
    <col min="11278" max="11278" width="13.42578125" style="76" customWidth="1"/>
    <col min="11279" max="11279" width="12.42578125" style="76" customWidth="1"/>
    <col min="11280" max="11280" width="15.7109375" style="76" customWidth="1"/>
    <col min="11281" max="11281" width="11.42578125" style="76" bestFit="1" customWidth="1"/>
    <col min="11282" max="11282" width="14.28515625" style="76" customWidth="1"/>
    <col min="11283" max="11283" width="11.42578125" style="76" customWidth="1"/>
    <col min="11284" max="11284" width="14.28515625" style="76" customWidth="1"/>
    <col min="11285" max="11285" width="9.7109375" style="76" customWidth="1"/>
    <col min="11286" max="11286" width="14.5703125" style="76" customWidth="1"/>
    <col min="11287" max="11287" width="15.7109375" style="76" customWidth="1"/>
    <col min="11288" max="11288" width="25.7109375" style="76" customWidth="1"/>
    <col min="11289" max="11290" width="10" style="76" customWidth="1"/>
    <col min="11291" max="11291" width="9.42578125" style="76" customWidth="1"/>
    <col min="11292" max="11520" width="9.140625" style="76"/>
    <col min="11521" max="11525" width="0" style="76" hidden="1" customWidth="1"/>
    <col min="11526" max="11526" width="5.42578125" style="76" customWidth="1"/>
    <col min="11527" max="11527" width="4.28515625" style="76" customWidth="1"/>
    <col min="11528" max="11528" width="14.28515625" style="76" customWidth="1"/>
    <col min="11529" max="11529" width="10" style="76" customWidth="1"/>
    <col min="11530" max="11530" width="57.140625" style="76" customWidth="1"/>
    <col min="11531" max="11531" width="4.28515625" style="76" customWidth="1"/>
    <col min="11532" max="11532" width="13.7109375" style="76" customWidth="1"/>
    <col min="11533" max="11533" width="6.85546875" style="76" customWidth="1"/>
    <col min="11534" max="11534" width="13.42578125" style="76" customWidth="1"/>
    <col min="11535" max="11535" width="12.42578125" style="76" customWidth="1"/>
    <col min="11536" max="11536" width="15.7109375" style="76" customWidth="1"/>
    <col min="11537" max="11537" width="11.42578125" style="76" bestFit="1" customWidth="1"/>
    <col min="11538" max="11538" width="14.28515625" style="76" customWidth="1"/>
    <col min="11539" max="11539" width="11.42578125" style="76" customWidth="1"/>
    <col min="11540" max="11540" width="14.28515625" style="76" customWidth="1"/>
    <col min="11541" max="11541" width="9.7109375" style="76" customWidth="1"/>
    <col min="11542" max="11542" width="14.5703125" style="76" customWidth="1"/>
    <col min="11543" max="11543" width="15.7109375" style="76" customWidth="1"/>
    <col min="11544" max="11544" width="25.7109375" style="76" customWidth="1"/>
    <col min="11545" max="11546" width="10" style="76" customWidth="1"/>
    <col min="11547" max="11547" width="9.42578125" style="76" customWidth="1"/>
    <col min="11548" max="11776" width="9.140625" style="76"/>
    <col min="11777" max="11781" width="0" style="76" hidden="1" customWidth="1"/>
    <col min="11782" max="11782" width="5.42578125" style="76" customWidth="1"/>
    <col min="11783" max="11783" width="4.28515625" style="76" customWidth="1"/>
    <col min="11784" max="11784" width="14.28515625" style="76" customWidth="1"/>
    <col min="11785" max="11785" width="10" style="76" customWidth="1"/>
    <col min="11786" max="11786" width="57.140625" style="76" customWidth="1"/>
    <col min="11787" max="11787" width="4.28515625" style="76" customWidth="1"/>
    <col min="11788" max="11788" width="13.7109375" style="76" customWidth="1"/>
    <col min="11789" max="11789" width="6.85546875" style="76" customWidth="1"/>
    <col min="11790" max="11790" width="13.42578125" style="76" customWidth="1"/>
    <col min="11791" max="11791" width="12.42578125" style="76" customWidth="1"/>
    <col min="11792" max="11792" width="15.7109375" style="76" customWidth="1"/>
    <col min="11793" max="11793" width="11.42578125" style="76" bestFit="1" customWidth="1"/>
    <col min="11794" max="11794" width="14.28515625" style="76" customWidth="1"/>
    <col min="11795" max="11795" width="11.42578125" style="76" customWidth="1"/>
    <col min="11796" max="11796" width="14.28515625" style="76" customWidth="1"/>
    <col min="11797" max="11797" width="9.7109375" style="76" customWidth="1"/>
    <col min="11798" max="11798" width="14.5703125" style="76" customWidth="1"/>
    <col min="11799" max="11799" width="15.7109375" style="76" customWidth="1"/>
    <col min="11800" max="11800" width="25.7109375" style="76" customWidth="1"/>
    <col min="11801" max="11802" width="10" style="76" customWidth="1"/>
    <col min="11803" max="11803" width="9.42578125" style="76" customWidth="1"/>
    <col min="11804" max="12032" width="9.140625" style="76"/>
    <col min="12033" max="12037" width="0" style="76" hidden="1" customWidth="1"/>
    <col min="12038" max="12038" width="5.42578125" style="76" customWidth="1"/>
    <col min="12039" max="12039" width="4.28515625" style="76" customWidth="1"/>
    <col min="12040" max="12040" width="14.28515625" style="76" customWidth="1"/>
    <col min="12041" max="12041" width="10" style="76" customWidth="1"/>
    <col min="12042" max="12042" width="57.140625" style="76" customWidth="1"/>
    <col min="12043" max="12043" width="4.28515625" style="76" customWidth="1"/>
    <col min="12044" max="12044" width="13.7109375" style="76" customWidth="1"/>
    <col min="12045" max="12045" width="6.85546875" style="76" customWidth="1"/>
    <col min="12046" max="12046" width="13.42578125" style="76" customWidth="1"/>
    <col min="12047" max="12047" width="12.42578125" style="76" customWidth="1"/>
    <col min="12048" max="12048" width="15.7109375" style="76" customWidth="1"/>
    <col min="12049" max="12049" width="11.42578125" style="76" bestFit="1" customWidth="1"/>
    <col min="12050" max="12050" width="14.28515625" style="76" customWidth="1"/>
    <col min="12051" max="12051" width="11.42578125" style="76" customWidth="1"/>
    <col min="12052" max="12052" width="14.28515625" style="76" customWidth="1"/>
    <col min="12053" max="12053" width="9.7109375" style="76" customWidth="1"/>
    <col min="12054" max="12054" width="14.5703125" style="76" customWidth="1"/>
    <col min="12055" max="12055" width="15.7109375" style="76" customWidth="1"/>
    <col min="12056" max="12056" width="25.7109375" style="76" customWidth="1"/>
    <col min="12057" max="12058" width="10" style="76" customWidth="1"/>
    <col min="12059" max="12059" width="9.42578125" style="76" customWidth="1"/>
    <col min="12060" max="12288" width="9.140625" style="76"/>
    <col min="12289" max="12293" width="0" style="76" hidden="1" customWidth="1"/>
    <col min="12294" max="12294" width="5.42578125" style="76" customWidth="1"/>
    <col min="12295" max="12295" width="4.28515625" style="76" customWidth="1"/>
    <col min="12296" max="12296" width="14.28515625" style="76" customWidth="1"/>
    <col min="12297" max="12297" width="10" style="76" customWidth="1"/>
    <col min="12298" max="12298" width="57.140625" style="76" customWidth="1"/>
    <col min="12299" max="12299" width="4.28515625" style="76" customWidth="1"/>
    <col min="12300" max="12300" width="13.7109375" style="76" customWidth="1"/>
    <col min="12301" max="12301" width="6.85546875" style="76" customWidth="1"/>
    <col min="12302" max="12302" width="13.42578125" style="76" customWidth="1"/>
    <col min="12303" max="12303" width="12.42578125" style="76" customWidth="1"/>
    <col min="12304" max="12304" width="15.7109375" style="76" customWidth="1"/>
    <col min="12305" max="12305" width="11.42578125" style="76" bestFit="1" customWidth="1"/>
    <col min="12306" max="12306" width="14.28515625" style="76" customWidth="1"/>
    <col min="12307" max="12307" width="11.42578125" style="76" customWidth="1"/>
    <col min="12308" max="12308" width="14.28515625" style="76" customWidth="1"/>
    <col min="12309" max="12309" width="9.7109375" style="76" customWidth="1"/>
    <col min="12310" max="12310" width="14.5703125" style="76" customWidth="1"/>
    <col min="12311" max="12311" width="15.7109375" style="76" customWidth="1"/>
    <col min="12312" max="12312" width="25.7109375" style="76" customWidth="1"/>
    <col min="12313" max="12314" width="10" style="76" customWidth="1"/>
    <col min="12315" max="12315" width="9.42578125" style="76" customWidth="1"/>
    <col min="12316" max="12544" width="9.140625" style="76"/>
    <col min="12545" max="12549" width="0" style="76" hidden="1" customWidth="1"/>
    <col min="12550" max="12550" width="5.42578125" style="76" customWidth="1"/>
    <col min="12551" max="12551" width="4.28515625" style="76" customWidth="1"/>
    <col min="12552" max="12552" width="14.28515625" style="76" customWidth="1"/>
    <col min="12553" max="12553" width="10" style="76" customWidth="1"/>
    <col min="12554" max="12554" width="57.140625" style="76" customWidth="1"/>
    <col min="12555" max="12555" width="4.28515625" style="76" customWidth="1"/>
    <col min="12556" max="12556" width="13.7109375" style="76" customWidth="1"/>
    <col min="12557" max="12557" width="6.85546875" style="76" customWidth="1"/>
    <col min="12558" max="12558" width="13.42578125" style="76" customWidth="1"/>
    <col min="12559" max="12559" width="12.42578125" style="76" customWidth="1"/>
    <col min="12560" max="12560" width="15.7109375" style="76" customWidth="1"/>
    <col min="12561" max="12561" width="11.42578125" style="76" bestFit="1" customWidth="1"/>
    <col min="12562" max="12562" width="14.28515625" style="76" customWidth="1"/>
    <col min="12563" max="12563" width="11.42578125" style="76" customWidth="1"/>
    <col min="12564" max="12564" width="14.28515625" style="76" customWidth="1"/>
    <col min="12565" max="12565" width="9.7109375" style="76" customWidth="1"/>
    <col min="12566" max="12566" width="14.5703125" style="76" customWidth="1"/>
    <col min="12567" max="12567" width="15.7109375" style="76" customWidth="1"/>
    <col min="12568" max="12568" width="25.7109375" style="76" customWidth="1"/>
    <col min="12569" max="12570" width="10" style="76" customWidth="1"/>
    <col min="12571" max="12571" width="9.42578125" style="76" customWidth="1"/>
    <col min="12572" max="12800" width="9.140625" style="76"/>
    <col min="12801" max="12805" width="0" style="76" hidden="1" customWidth="1"/>
    <col min="12806" max="12806" width="5.42578125" style="76" customWidth="1"/>
    <col min="12807" max="12807" width="4.28515625" style="76" customWidth="1"/>
    <col min="12808" max="12808" width="14.28515625" style="76" customWidth="1"/>
    <col min="12809" max="12809" width="10" style="76" customWidth="1"/>
    <col min="12810" max="12810" width="57.140625" style="76" customWidth="1"/>
    <col min="12811" max="12811" width="4.28515625" style="76" customWidth="1"/>
    <col min="12812" max="12812" width="13.7109375" style="76" customWidth="1"/>
    <col min="12813" max="12813" width="6.85546875" style="76" customWidth="1"/>
    <col min="12814" max="12814" width="13.42578125" style="76" customWidth="1"/>
    <col min="12815" max="12815" width="12.42578125" style="76" customWidth="1"/>
    <col min="12816" max="12816" width="15.7109375" style="76" customWidth="1"/>
    <col min="12817" max="12817" width="11.42578125" style="76" bestFit="1" customWidth="1"/>
    <col min="12818" max="12818" width="14.28515625" style="76" customWidth="1"/>
    <col min="12819" max="12819" width="11.42578125" style="76" customWidth="1"/>
    <col min="12820" max="12820" width="14.28515625" style="76" customWidth="1"/>
    <col min="12821" max="12821" width="9.7109375" style="76" customWidth="1"/>
    <col min="12822" max="12822" width="14.5703125" style="76" customWidth="1"/>
    <col min="12823" max="12823" width="15.7109375" style="76" customWidth="1"/>
    <col min="12824" max="12824" width="25.7109375" style="76" customWidth="1"/>
    <col min="12825" max="12826" width="10" style="76" customWidth="1"/>
    <col min="12827" max="12827" width="9.42578125" style="76" customWidth="1"/>
    <col min="12828" max="13056" width="9.140625" style="76"/>
    <col min="13057" max="13061" width="0" style="76" hidden="1" customWidth="1"/>
    <col min="13062" max="13062" width="5.42578125" style="76" customWidth="1"/>
    <col min="13063" max="13063" width="4.28515625" style="76" customWidth="1"/>
    <col min="13064" max="13064" width="14.28515625" style="76" customWidth="1"/>
    <col min="13065" max="13065" width="10" style="76" customWidth="1"/>
    <col min="13066" max="13066" width="57.140625" style="76" customWidth="1"/>
    <col min="13067" max="13067" width="4.28515625" style="76" customWidth="1"/>
    <col min="13068" max="13068" width="13.7109375" style="76" customWidth="1"/>
    <col min="13069" max="13069" width="6.85546875" style="76" customWidth="1"/>
    <col min="13070" max="13070" width="13.42578125" style="76" customWidth="1"/>
    <col min="13071" max="13071" width="12.42578125" style="76" customWidth="1"/>
    <col min="13072" max="13072" width="15.7109375" style="76" customWidth="1"/>
    <col min="13073" max="13073" width="11.42578125" style="76" bestFit="1" customWidth="1"/>
    <col min="13074" max="13074" width="14.28515625" style="76" customWidth="1"/>
    <col min="13075" max="13075" width="11.42578125" style="76" customWidth="1"/>
    <col min="13076" max="13076" width="14.28515625" style="76" customWidth="1"/>
    <col min="13077" max="13077" width="9.7109375" style="76" customWidth="1"/>
    <col min="13078" max="13078" width="14.5703125" style="76" customWidth="1"/>
    <col min="13079" max="13079" width="15.7109375" style="76" customWidth="1"/>
    <col min="13080" max="13080" width="25.7109375" style="76" customWidth="1"/>
    <col min="13081" max="13082" width="10" style="76" customWidth="1"/>
    <col min="13083" max="13083" width="9.42578125" style="76" customWidth="1"/>
    <col min="13084" max="13312" width="9.140625" style="76"/>
    <col min="13313" max="13317" width="0" style="76" hidden="1" customWidth="1"/>
    <col min="13318" max="13318" width="5.42578125" style="76" customWidth="1"/>
    <col min="13319" max="13319" width="4.28515625" style="76" customWidth="1"/>
    <col min="13320" max="13320" width="14.28515625" style="76" customWidth="1"/>
    <col min="13321" max="13321" width="10" style="76" customWidth="1"/>
    <col min="13322" max="13322" width="57.140625" style="76" customWidth="1"/>
    <col min="13323" max="13323" width="4.28515625" style="76" customWidth="1"/>
    <col min="13324" max="13324" width="13.7109375" style="76" customWidth="1"/>
    <col min="13325" max="13325" width="6.85546875" style="76" customWidth="1"/>
    <col min="13326" max="13326" width="13.42578125" style="76" customWidth="1"/>
    <col min="13327" max="13327" width="12.42578125" style="76" customWidth="1"/>
    <col min="13328" max="13328" width="15.7109375" style="76" customWidth="1"/>
    <col min="13329" max="13329" width="11.42578125" style="76" bestFit="1" customWidth="1"/>
    <col min="13330" max="13330" width="14.28515625" style="76" customWidth="1"/>
    <col min="13331" max="13331" width="11.42578125" style="76" customWidth="1"/>
    <col min="13332" max="13332" width="14.28515625" style="76" customWidth="1"/>
    <col min="13333" max="13333" width="9.7109375" style="76" customWidth="1"/>
    <col min="13334" max="13334" width="14.5703125" style="76" customWidth="1"/>
    <col min="13335" max="13335" width="15.7109375" style="76" customWidth="1"/>
    <col min="13336" max="13336" width="25.7109375" style="76" customWidth="1"/>
    <col min="13337" max="13338" width="10" style="76" customWidth="1"/>
    <col min="13339" max="13339" width="9.42578125" style="76" customWidth="1"/>
    <col min="13340" max="13568" width="9.140625" style="76"/>
    <col min="13569" max="13573" width="0" style="76" hidden="1" customWidth="1"/>
    <col min="13574" max="13574" width="5.42578125" style="76" customWidth="1"/>
    <col min="13575" max="13575" width="4.28515625" style="76" customWidth="1"/>
    <col min="13576" max="13576" width="14.28515625" style="76" customWidth="1"/>
    <col min="13577" max="13577" width="10" style="76" customWidth="1"/>
    <col min="13578" max="13578" width="57.140625" style="76" customWidth="1"/>
    <col min="13579" max="13579" width="4.28515625" style="76" customWidth="1"/>
    <col min="13580" max="13580" width="13.7109375" style="76" customWidth="1"/>
    <col min="13581" max="13581" width="6.85546875" style="76" customWidth="1"/>
    <col min="13582" max="13582" width="13.42578125" style="76" customWidth="1"/>
    <col min="13583" max="13583" width="12.42578125" style="76" customWidth="1"/>
    <col min="13584" max="13584" width="15.7109375" style="76" customWidth="1"/>
    <col min="13585" max="13585" width="11.42578125" style="76" bestFit="1" customWidth="1"/>
    <col min="13586" max="13586" width="14.28515625" style="76" customWidth="1"/>
    <col min="13587" max="13587" width="11.42578125" style="76" customWidth="1"/>
    <col min="13588" max="13588" width="14.28515625" style="76" customWidth="1"/>
    <col min="13589" max="13589" width="9.7109375" style="76" customWidth="1"/>
    <col min="13590" max="13590" width="14.5703125" style="76" customWidth="1"/>
    <col min="13591" max="13591" width="15.7109375" style="76" customWidth="1"/>
    <col min="13592" max="13592" width="25.7109375" style="76" customWidth="1"/>
    <col min="13593" max="13594" width="10" style="76" customWidth="1"/>
    <col min="13595" max="13595" width="9.42578125" style="76" customWidth="1"/>
    <col min="13596" max="13824" width="9.140625" style="76"/>
    <col min="13825" max="13829" width="0" style="76" hidden="1" customWidth="1"/>
    <col min="13830" max="13830" width="5.42578125" style="76" customWidth="1"/>
    <col min="13831" max="13831" width="4.28515625" style="76" customWidth="1"/>
    <col min="13832" max="13832" width="14.28515625" style="76" customWidth="1"/>
    <col min="13833" max="13833" width="10" style="76" customWidth="1"/>
    <col min="13834" max="13834" width="57.140625" style="76" customWidth="1"/>
    <col min="13835" max="13835" width="4.28515625" style="76" customWidth="1"/>
    <col min="13836" max="13836" width="13.7109375" style="76" customWidth="1"/>
    <col min="13837" max="13837" width="6.85546875" style="76" customWidth="1"/>
    <col min="13838" max="13838" width="13.42578125" style="76" customWidth="1"/>
    <col min="13839" max="13839" width="12.42578125" style="76" customWidth="1"/>
    <col min="13840" max="13840" width="15.7109375" style="76" customWidth="1"/>
    <col min="13841" max="13841" width="11.42578125" style="76" bestFit="1" customWidth="1"/>
    <col min="13842" max="13842" width="14.28515625" style="76" customWidth="1"/>
    <col min="13843" max="13843" width="11.42578125" style="76" customWidth="1"/>
    <col min="13844" max="13844" width="14.28515625" style="76" customWidth="1"/>
    <col min="13845" max="13845" width="9.7109375" style="76" customWidth="1"/>
    <col min="13846" max="13846" width="14.5703125" style="76" customWidth="1"/>
    <col min="13847" max="13847" width="15.7109375" style="76" customWidth="1"/>
    <col min="13848" max="13848" width="25.7109375" style="76" customWidth="1"/>
    <col min="13849" max="13850" width="10" style="76" customWidth="1"/>
    <col min="13851" max="13851" width="9.42578125" style="76" customWidth="1"/>
    <col min="13852" max="14080" width="9.140625" style="76"/>
    <col min="14081" max="14085" width="0" style="76" hidden="1" customWidth="1"/>
    <col min="14086" max="14086" width="5.42578125" style="76" customWidth="1"/>
    <col min="14087" max="14087" width="4.28515625" style="76" customWidth="1"/>
    <col min="14088" max="14088" width="14.28515625" style="76" customWidth="1"/>
    <col min="14089" max="14089" width="10" style="76" customWidth="1"/>
    <col min="14090" max="14090" width="57.140625" style="76" customWidth="1"/>
    <col min="14091" max="14091" width="4.28515625" style="76" customWidth="1"/>
    <col min="14092" max="14092" width="13.7109375" style="76" customWidth="1"/>
    <col min="14093" max="14093" width="6.85546875" style="76" customWidth="1"/>
    <col min="14094" max="14094" width="13.42578125" style="76" customWidth="1"/>
    <col min="14095" max="14095" width="12.42578125" style="76" customWidth="1"/>
    <col min="14096" max="14096" width="15.7109375" style="76" customWidth="1"/>
    <col min="14097" max="14097" width="11.42578125" style="76" bestFit="1" customWidth="1"/>
    <col min="14098" max="14098" width="14.28515625" style="76" customWidth="1"/>
    <col min="14099" max="14099" width="11.42578125" style="76" customWidth="1"/>
    <col min="14100" max="14100" width="14.28515625" style="76" customWidth="1"/>
    <col min="14101" max="14101" width="9.7109375" style="76" customWidth="1"/>
    <col min="14102" max="14102" width="14.5703125" style="76" customWidth="1"/>
    <col min="14103" max="14103" width="15.7109375" style="76" customWidth="1"/>
    <col min="14104" max="14104" width="25.7109375" style="76" customWidth="1"/>
    <col min="14105" max="14106" width="10" style="76" customWidth="1"/>
    <col min="14107" max="14107" width="9.42578125" style="76" customWidth="1"/>
    <col min="14108" max="14336" width="9.140625" style="76"/>
    <col min="14337" max="14341" width="0" style="76" hidden="1" customWidth="1"/>
    <col min="14342" max="14342" width="5.42578125" style="76" customWidth="1"/>
    <col min="14343" max="14343" width="4.28515625" style="76" customWidth="1"/>
    <col min="14344" max="14344" width="14.28515625" style="76" customWidth="1"/>
    <col min="14345" max="14345" width="10" style="76" customWidth="1"/>
    <col min="14346" max="14346" width="57.140625" style="76" customWidth="1"/>
    <col min="14347" max="14347" width="4.28515625" style="76" customWidth="1"/>
    <col min="14348" max="14348" width="13.7109375" style="76" customWidth="1"/>
    <col min="14349" max="14349" width="6.85546875" style="76" customWidth="1"/>
    <col min="14350" max="14350" width="13.42578125" style="76" customWidth="1"/>
    <col min="14351" max="14351" width="12.42578125" style="76" customWidth="1"/>
    <col min="14352" max="14352" width="15.7109375" style="76" customWidth="1"/>
    <col min="14353" max="14353" width="11.42578125" style="76" bestFit="1" customWidth="1"/>
    <col min="14354" max="14354" width="14.28515625" style="76" customWidth="1"/>
    <col min="14355" max="14355" width="11.42578125" style="76" customWidth="1"/>
    <col min="14356" max="14356" width="14.28515625" style="76" customWidth="1"/>
    <col min="14357" max="14357" width="9.7109375" style="76" customWidth="1"/>
    <col min="14358" max="14358" width="14.5703125" style="76" customWidth="1"/>
    <col min="14359" max="14359" width="15.7109375" style="76" customWidth="1"/>
    <col min="14360" max="14360" width="25.7109375" style="76" customWidth="1"/>
    <col min="14361" max="14362" width="10" style="76" customWidth="1"/>
    <col min="14363" max="14363" width="9.42578125" style="76" customWidth="1"/>
    <col min="14364" max="14592" width="9.140625" style="76"/>
    <col min="14593" max="14597" width="0" style="76" hidden="1" customWidth="1"/>
    <col min="14598" max="14598" width="5.42578125" style="76" customWidth="1"/>
    <col min="14599" max="14599" width="4.28515625" style="76" customWidth="1"/>
    <col min="14600" max="14600" width="14.28515625" style="76" customWidth="1"/>
    <col min="14601" max="14601" width="10" style="76" customWidth="1"/>
    <col min="14602" max="14602" width="57.140625" style="76" customWidth="1"/>
    <col min="14603" max="14603" width="4.28515625" style="76" customWidth="1"/>
    <col min="14604" max="14604" width="13.7109375" style="76" customWidth="1"/>
    <col min="14605" max="14605" width="6.85546875" style="76" customWidth="1"/>
    <col min="14606" max="14606" width="13.42578125" style="76" customWidth="1"/>
    <col min="14607" max="14607" width="12.42578125" style="76" customWidth="1"/>
    <col min="14608" max="14608" width="15.7109375" style="76" customWidth="1"/>
    <col min="14609" max="14609" width="11.42578125" style="76" bestFit="1" customWidth="1"/>
    <col min="14610" max="14610" width="14.28515625" style="76" customWidth="1"/>
    <col min="14611" max="14611" width="11.42578125" style="76" customWidth="1"/>
    <col min="14612" max="14612" width="14.28515625" style="76" customWidth="1"/>
    <col min="14613" max="14613" width="9.7109375" style="76" customWidth="1"/>
    <col min="14614" max="14614" width="14.5703125" style="76" customWidth="1"/>
    <col min="14615" max="14615" width="15.7109375" style="76" customWidth="1"/>
    <col min="14616" max="14616" width="25.7109375" style="76" customWidth="1"/>
    <col min="14617" max="14618" width="10" style="76" customWidth="1"/>
    <col min="14619" max="14619" width="9.42578125" style="76" customWidth="1"/>
    <col min="14620" max="14848" width="9.140625" style="76"/>
    <col min="14849" max="14853" width="0" style="76" hidden="1" customWidth="1"/>
    <col min="14854" max="14854" width="5.42578125" style="76" customWidth="1"/>
    <col min="14855" max="14855" width="4.28515625" style="76" customWidth="1"/>
    <col min="14856" max="14856" width="14.28515625" style="76" customWidth="1"/>
    <col min="14857" max="14857" width="10" style="76" customWidth="1"/>
    <col min="14858" max="14858" width="57.140625" style="76" customWidth="1"/>
    <col min="14859" max="14859" width="4.28515625" style="76" customWidth="1"/>
    <col min="14860" max="14860" width="13.7109375" style="76" customWidth="1"/>
    <col min="14861" max="14861" width="6.85546875" style="76" customWidth="1"/>
    <col min="14862" max="14862" width="13.42578125" style="76" customWidth="1"/>
    <col min="14863" max="14863" width="12.42578125" style="76" customWidth="1"/>
    <col min="14864" max="14864" width="15.7109375" style="76" customWidth="1"/>
    <col min="14865" max="14865" width="11.42578125" style="76" bestFit="1" customWidth="1"/>
    <col min="14866" max="14866" width="14.28515625" style="76" customWidth="1"/>
    <col min="14867" max="14867" width="11.42578125" style="76" customWidth="1"/>
    <col min="14868" max="14868" width="14.28515625" style="76" customWidth="1"/>
    <col min="14869" max="14869" width="9.7109375" style="76" customWidth="1"/>
    <col min="14870" max="14870" width="14.5703125" style="76" customWidth="1"/>
    <col min="14871" max="14871" width="15.7109375" style="76" customWidth="1"/>
    <col min="14872" max="14872" width="25.7109375" style="76" customWidth="1"/>
    <col min="14873" max="14874" width="10" style="76" customWidth="1"/>
    <col min="14875" max="14875" width="9.42578125" style="76" customWidth="1"/>
    <col min="14876" max="15104" width="9.140625" style="76"/>
    <col min="15105" max="15109" width="0" style="76" hidden="1" customWidth="1"/>
    <col min="15110" max="15110" width="5.42578125" style="76" customWidth="1"/>
    <col min="15111" max="15111" width="4.28515625" style="76" customWidth="1"/>
    <col min="15112" max="15112" width="14.28515625" style="76" customWidth="1"/>
    <col min="15113" max="15113" width="10" style="76" customWidth="1"/>
    <col min="15114" max="15114" width="57.140625" style="76" customWidth="1"/>
    <col min="15115" max="15115" width="4.28515625" style="76" customWidth="1"/>
    <col min="15116" max="15116" width="13.7109375" style="76" customWidth="1"/>
    <col min="15117" max="15117" width="6.85546875" style="76" customWidth="1"/>
    <col min="15118" max="15118" width="13.42578125" style="76" customWidth="1"/>
    <col min="15119" max="15119" width="12.42578125" style="76" customWidth="1"/>
    <col min="15120" max="15120" width="15.7109375" style="76" customWidth="1"/>
    <col min="15121" max="15121" width="11.42578125" style="76" bestFit="1" customWidth="1"/>
    <col min="15122" max="15122" width="14.28515625" style="76" customWidth="1"/>
    <col min="15123" max="15123" width="11.42578125" style="76" customWidth="1"/>
    <col min="15124" max="15124" width="14.28515625" style="76" customWidth="1"/>
    <col min="15125" max="15125" width="9.7109375" style="76" customWidth="1"/>
    <col min="15126" max="15126" width="14.5703125" style="76" customWidth="1"/>
    <col min="15127" max="15127" width="15.7109375" style="76" customWidth="1"/>
    <col min="15128" max="15128" width="25.7109375" style="76" customWidth="1"/>
    <col min="15129" max="15130" width="10" style="76" customWidth="1"/>
    <col min="15131" max="15131" width="9.42578125" style="76" customWidth="1"/>
    <col min="15132" max="15360" width="9.140625" style="76"/>
    <col min="15361" max="15365" width="0" style="76" hidden="1" customWidth="1"/>
    <col min="15366" max="15366" width="5.42578125" style="76" customWidth="1"/>
    <col min="15367" max="15367" width="4.28515625" style="76" customWidth="1"/>
    <col min="15368" max="15368" width="14.28515625" style="76" customWidth="1"/>
    <col min="15369" max="15369" width="10" style="76" customWidth="1"/>
    <col min="15370" max="15370" width="57.140625" style="76" customWidth="1"/>
    <col min="15371" max="15371" width="4.28515625" style="76" customWidth="1"/>
    <col min="15372" max="15372" width="13.7109375" style="76" customWidth="1"/>
    <col min="15373" max="15373" width="6.85546875" style="76" customWidth="1"/>
    <col min="15374" max="15374" width="13.42578125" style="76" customWidth="1"/>
    <col min="15375" max="15375" width="12.42578125" style="76" customWidth="1"/>
    <col min="15376" max="15376" width="15.7109375" style="76" customWidth="1"/>
    <col min="15377" max="15377" width="11.42578125" style="76" bestFit="1" customWidth="1"/>
    <col min="15378" max="15378" width="14.28515625" style="76" customWidth="1"/>
    <col min="15379" max="15379" width="11.42578125" style="76" customWidth="1"/>
    <col min="15380" max="15380" width="14.28515625" style="76" customWidth="1"/>
    <col min="15381" max="15381" width="9.7109375" style="76" customWidth="1"/>
    <col min="15382" max="15382" width="14.5703125" style="76" customWidth="1"/>
    <col min="15383" max="15383" width="15.7109375" style="76" customWidth="1"/>
    <col min="15384" max="15384" width="25.7109375" style="76" customWidth="1"/>
    <col min="15385" max="15386" width="10" style="76" customWidth="1"/>
    <col min="15387" max="15387" width="9.42578125" style="76" customWidth="1"/>
    <col min="15388" max="15616" width="9.140625" style="76"/>
    <col min="15617" max="15621" width="0" style="76" hidden="1" customWidth="1"/>
    <col min="15622" max="15622" width="5.42578125" style="76" customWidth="1"/>
    <col min="15623" max="15623" width="4.28515625" style="76" customWidth="1"/>
    <col min="15624" max="15624" width="14.28515625" style="76" customWidth="1"/>
    <col min="15625" max="15625" width="10" style="76" customWidth="1"/>
    <col min="15626" max="15626" width="57.140625" style="76" customWidth="1"/>
    <col min="15627" max="15627" width="4.28515625" style="76" customWidth="1"/>
    <col min="15628" max="15628" width="13.7109375" style="76" customWidth="1"/>
    <col min="15629" max="15629" width="6.85546875" style="76" customWidth="1"/>
    <col min="15630" max="15630" width="13.42578125" style="76" customWidth="1"/>
    <col min="15631" max="15631" width="12.42578125" style="76" customWidth="1"/>
    <col min="15632" max="15632" width="15.7109375" style="76" customWidth="1"/>
    <col min="15633" max="15633" width="11.42578125" style="76" bestFit="1" customWidth="1"/>
    <col min="15634" max="15634" width="14.28515625" style="76" customWidth="1"/>
    <col min="15635" max="15635" width="11.42578125" style="76" customWidth="1"/>
    <col min="15636" max="15636" width="14.28515625" style="76" customWidth="1"/>
    <col min="15637" max="15637" width="9.7109375" style="76" customWidth="1"/>
    <col min="15638" max="15638" width="14.5703125" style="76" customWidth="1"/>
    <col min="15639" max="15639" width="15.7109375" style="76" customWidth="1"/>
    <col min="15640" max="15640" width="25.7109375" style="76" customWidth="1"/>
    <col min="15641" max="15642" width="10" style="76" customWidth="1"/>
    <col min="15643" max="15643" width="9.42578125" style="76" customWidth="1"/>
    <col min="15644" max="15872" width="9.140625" style="76"/>
    <col min="15873" max="15877" width="0" style="76" hidden="1" customWidth="1"/>
    <col min="15878" max="15878" width="5.42578125" style="76" customWidth="1"/>
    <col min="15879" max="15879" width="4.28515625" style="76" customWidth="1"/>
    <col min="15880" max="15880" width="14.28515625" style="76" customWidth="1"/>
    <col min="15881" max="15881" width="10" style="76" customWidth="1"/>
    <col min="15882" max="15882" width="57.140625" style="76" customWidth="1"/>
    <col min="15883" max="15883" width="4.28515625" style="76" customWidth="1"/>
    <col min="15884" max="15884" width="13.7109375" style="76" customWidth="1"/>
    <col min="15885" max="15885" width="6.85546875" style="76" customWidth="1"/>
    <col min="15886" max="15886" width="13.42578125" style="76" customWidth="1"/>
    <col min="15887" max="15887" width="12.42578125" style="76" customWidth="1"/>
    <col min="15888" max="15888" width="15.7109375" style="76" customWidth="1"/>
    <col min="15889" max="15889" width="11.42578125" style="76" bestFit="1" customWidth="1"/>
    <col min="15890" max="15890" width="14.28515625" style="76" customWidth="1"/>
    <col min="15891" max="15891" width="11.42578125" style="76" customWidth="1"/>
    <col min="15892" max="15892" width="14.28515625" style="76" customWidth="1"/>
    <col min="15893" max="15893" width="9.7109375" style="76" customWidth="1"/>
    <col min="15894" max="15894" width="14.5703125" style="76" customWidth="1"/>
    <col min="15895" max="15895" width="15.7109375" style="76" customWidth="1"/>
    <col min="15896" max="15896" width="25.7109375" style="76" customWidth="1"/>
    <col min="15897" max="15898" width="10" style="76" customWidth="1"/>
    <col min="15899" max="15899" width="9.42578125" style="76" customWidth="1"/>
    <col min="15900" max="16128" width="9.140625" style="76"/>
    <col min="16129" max="16133" width="0" style="76" hidden="1" customWidth="1"/>
    <col min="16134" max="16134" width="5.42578125" style="76" customWidth="1"/>
    <col min="16135" max="16135" width="4.28515625" style="76" customWidth="1"/>
    <col min="16136" max="16136" width="14.28515625" style="76" customWidth="1"/>
    <col min="16137" max="16137" width="10" style="76" customWidth="1"/>
    <col min="16138" max="16138" width="57.140625" style="76" customWidth="1"/>
    <col min="16139" max="16139" width="4.28515625" style="76" customWidth="1"/>
    <col min="16140" max="16140" width="13.7109375" style="76" customWidth="1"/>
    <col min="16141" max="16141" width="6.85546875" style="76" customWidth="1"/>
    <col min="16142" max="16142" width="13.42578125" style="76" customWidth="1"/>
    <col min="16143" max="16143" width="12.42578125" style="76" customWidth="1"/>
    <col min="16144" max="16144" width="15.7109375" style="76" customWidth="1"/>
    <col min="16145" max="16145" width="11.42578125" style="76" bestFit="1" customWidth="1"/>
    <col min="16146" max="16146" width="14.28515625" style="76" customWidth="1"/>
    <col min="16147" max="16147" width="11.42578125" style="76" customWidth="1"/>
    <col min="16148" max="16148" width="14.28515625" style="76" customWidth="1"/>
    <col min="16149" max="16149" width="9.7109375" style="76" customWidth="1"/>
    <col min="16150" max="16150" width="14.5703125" style="76" customWidth="1"/>
    <col min="16151" max="16151" width="15.7109375" style="76" customWidth="1"/>
    <col min="16152" max="16152" width="25.7109375" style="76" customWidth="1"/>
    <col min="16153" max="16154" width="10" style="76" customWidth="1"/>
    <col min="16155" max="16155" width="9.42578125" style="76" customWidth="1"/>
    <col min="16156" max="16384" width="9.140625" style="76"/>
  </cols>
  <sheetData>
    <row r="1" spans="1:26" ht="15.75">
      <c r="F1" s="71" t="s">
        <v>134</v>
      </c>
      <c r="G1" s="72"/>
    </row>
    <row r="2" spans="1:26" ht="15">
      <c r="F2" s="638" t="s">
        <v>125</v>
      </c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26" ht="15">
      <c r="F3" s="71" t="s">
        <v>631</v>
      </c>
      <c r="G3" s="172"/>
    </row>
    <row r="4" spans="1:26" ht="15">
      <c r="F4" s="638" t="s">
        <v>1756</v>
      </c>
      <c r="G4" s="638"/>
      <c r="H4" s="638"/>
      <c r="I4" s="638"/>
      <c r="J4" s="638"/>
      <c r="K4" s="638"/>
      <c r="L4" s="638"/>
      <c r="M4" s="638"/>
      <c r="N4" s="638"/>
      <c r="O4" s="638"/>
      <c r="P4" s="638"/>
    </row>
    <row r="5" spans="1:26" ht="15">
      <c r="F5" s="71" t="s">
        <v>632</v>
      </c>
      <c r="G5" s="172"/>
    </row>
    <row r="6" spans="1:26" ht="21.6" customHeight="1">
      <c r="F6" s="638" t="s">
        <v>633</v>
      </c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100"/>
      <c r="R6" s="74"/>
      <c r="S6" s="74"/>
      <c r="T6" s="74"/>
      <c r="U6" s="74"/>
      <c r="V6" s="74"/>
      <c r="W6" s="74"/>
      <c r="X6" s="74"/>
      <c r="Y6" s="72"/>
      <c r="Z6" s="72"/>
    </row>
    <row r="7" spans="1:26" s="101" customFormat="1" ht="13.5" thickBot="1">
      <c r="F7" s="77" t="s">
        <v>141</v>
      </c>
      <c r="G7" s="77" t="s">
        <v>142</v>
      </c>
      <c r="H7" s="77" t="s">
        <v>143</v>
      </c>
      <c r="I7" s="77" t="s">
        <v>144</v>
      </c>
      <c r="J7" s="102" t="s">
        <v>135</v>
      </c>
      <c r="K7" s="77" t="s">
        <v>43</v>
      </c>
      <c r="L7" s="77" t="s">
        <v>145</v>
      </c>
      <c r="M7" s="77" t="s">
        <v>146</v>
      </c>
      <c r="N7" s="77" t="s">
        <v>147</v>
      </c>
      <c r="O7" s="77" t="s">
        <v>148</v>
      </c>
      <c r="P7" s="77" t="s">
        <v>136</v>
      </c>
      <c r="Q7" s="77" t="s">
        <v>149</v>
      </c>
      <c r="R7" s="77" t="s">
        <v>137</v>
      </c>
      <c r="S7" s="77" t="s">
        <v>150</v>
      </c>
      <c r="T7" s="77" t="s">
        <v>151</v>
      </c>
      <c r="U7" s="77" t="s">
        <v>152</v>
      </c>
      <c r="V7" s="77" t="s">
        <v>27</v>
      </c>
      <c r="W7" s="77" t="s">
        <v>138</v>
      </c>
      <c r="X7" s="102" t="s">
        <v>153</v>
      </c>
      <c r="Y7" s="77" t="s">
        <v>2</v>
      </c>
      <c r="Z7" s="77" t="s">
        <v>154</v>
      </c>
    </row>
    <row r="8" spans="1:26" ht="11.25" customHeight="1">
      <c r="F8" s="103"/>
      <c r="G8" s="104"/>
      <c r="H8" s="105"/>
      <c r="I8" s="105"/>
      <c r="J8" s="106"/>
      <c r="K8" s="104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7"/>
      <c r="Y8" s="105"/>
      <c r="Z8" s="105"/>
    </row>
    <row r="9" spans="1:26" s="108" customFormat="1" ht="18.75" customHeight="1">
      <c r="F9" s="109"/>
      <c r="G9" s="110"/>
      <c r="H9" s="111"/>
      <c r="I9" s="111"/>
      <c r="J9" s="111" t="s">
        <v>1995</v>
      </c>
      <c r="K9" s="110"/>
      <c r="L9" s="112"/>
      <c r="M9" s="113"/>
      <c r="N9" s="112"/>
      <c r="O9" s="113"/>
      <c r="P9" s="83">
        <f>SUBTOTAL(9,P10:P172)</f>
        <v>0</v>
      </c>
      <c r="Q9" s="114"/>
      <c r="R9" s="84">
        <f>SUBTOTAL(9,R10:R172)</f>
        <v>0.32708968235294117</v>
      </c>
      <c r="S9" s="113"/>
      <c r="T9" s="84">
        <f>SUBTOTAL(9,T10:T172)</f>
        <v>6.2642796649411769</v>
      </c>
      <c r="U9" s="115" t="s">
        <v>155</v>
      </c>
      <c r="V9" s="83">
        <f>SUBTOTAL(9,V10:V172)</f>
        <v>0</v>
      </c>
      <c r="W9" s="83">
        <f>SUBTOTAL(9,W10:W172)</f>
        <v>0</v>
      </c>
      <c r="X9" s="116"/>
      <c r="Y9" s="117"/>
      <c r="Z9" s="117"/>
    </row>
    <row r="10" spans="1:26" s="118" customFormat="1" ht="16.5" customHeight="1" outlineLevel="1">
      <c r="F10" s="119"/>
      <c r="G10" s="104"/>
      <c r="H10" s="120"/>
      <c r="I10" s="120"/>
      <c r="J10" s="120" t="s">
        <v>156</v>
      </c>
      <c r="K10" s="104"/>
      <c r="L10" s="121"/>
      <c r="M10" s="122"/>
      <c r="N10" s="121"/>
      <c r="O10" s="122"/>
      <c r="P10" s="87">
        <f>SUBTOTAL(9,P11:P14)</f>
        <v>0</v>
      </c>
      <c r="Q10" s="123"/>
      <c r="R10" s="88">
        <f>SUBTOTAL(9,R11:R14)</f>
        <v>0</v>
      </c>
      <c r="S10" s="122"/>
      <c r="T10" s="88">
        <f>SUBTOTAL(9,T11:T14)</f>
        <v>0</v>
      </c>
      <c r="U10" s="124" t="s">
        <v>155</v>
      </c>
      <c r="V10" s="87">
        <f>SUBTOTAL(9,V11:V14)</f>
        <v>0</v>
      </c>
      <c r="W10" s="87">
        <f>SUBTOTAL(9,W11:W14)</f>
        <v>0</v>
      </c>
      <c r="X10" s="125"/>
      <c r="Y10" s="105"/>
      <c r="Z10" s="105"/>
    </row>
    <row r="11" spans="1:26" s="126" customFormat="1" ht="24" outlineLevel="2">
      <c r="A11" s="126" t="s">
        <v>157</v>
      </c>
      <c r="B11" s="126" t="s">
        <v>158</v>
      </c>
      <c r="C11" s="126" t="s">
        <v>159</v>
      </c>
      <c r="D11" s="126" t="s">
        <v>160</v>
      </c>
      <c r="E11" s="126" t="s">
        <v>161</v>
      </c>
      <c r="F11" s="127">
        <v>1</v>
      </c>
      <c r="G11" s="128" t="s">
        <v>162</v>
      </c>
      <c r="H11" s="129" t="s">
        <v>634</v>
      </c>
      <c r="I11" s="129"/>
      <c r="J11" s="130" t="s">
        <v>635</v>
      </c>
      <c r="K11" s="128" t="s">
        <v>46</v>
      </c>
      <c r="L11" s="131">
        <v>2</v>
      </c>
      <c r="M11" s="132"/>
      <c r="N11" s="131">
        <f>L11*(1+M11/100)</f>
        <v>2</v>
      </c>
      <c r="O11" s="132"/>
      <c r="P11" s="133">
        <f>N11*O11</f>
        <v>0</v>
      </c>
      <c r="Q11" s="134"/>
      <c r="R11" s="135">
        <f>N11*Q11</f>
        <v>0</v>
      </c>
      <c r="S11" s="134"/>
      <c r="T11" s="135">
        <f>N11*S11</f>
        <v>0</v>
      </c>
      <c r="U11" s="133">
        <v>21</v>
      </c>
      <c r="V11" s="133">
        <f>P11*(U11/100)</f>
        <v>0</v>
      </c>
      <c r="W11" s="133">
        <f>P11+V11</f>
        <v>0</v>
      </c>
      <c r="X11" s="130"/>
      <c r="Y11" s="129" t="s">
        <v>636</v>
      </c>
      <c r="Z11" s="129" t="s">
        <v>166</v>
      </c>
    </row>
    <row r="12" spans="1:26" s="126" customFormat="1" ht="24" outlineLevel="2">
      <c r="F12" s="127">
        <v>2</v>
      </c>
      <c r="G12" s="128" t="s">
        <v>162</v>
      </c>
      <c r="H12" s="129" t="s">
        <v>637</v>
      </c>
      <c r="I12" s="129"/>
      <c r="J12" s="130" t="s">
        <v>638</v>
      </c>
      <c r="K12" s="128" t="s">
        <v>46</v>
      </c>
      <c r="L12" s="131">
        <v>2</v>
      </c>
      <c r="M12" s="132"/>
      <c r="N12" s="131">
        <f>L12*(1+M12/100)</f>
        <v>2</v>
      </c>
      <c r="O12" s="132"/>
      <c r="P12" s="133">
        <f>N12*O12</f>
        <v>0</v>
      </c>
      <c r="Q12" s="134"/>
      <c r="R12" s="135">
        <f>N12*Q12</f>
        <v>0</v>
      </c>
      <c r="S12" s="134"/>
      <c r="T12" s="135">
        <f>N12*S12</f>
        <v>0</v>
      </c>
      <c r="U12" s="133">
        <v>21</v>
      </c>
      <c r="V12" s="133">
        <f>P12*(U12/100)</f>
        <v>0</v>
      </c>
      <c r="W12" s="133">
        <f>P12+V12</f>
        <v>0</v>
      </c>
      <c r="X12" s="130"/>
      <c r="Y12" s="129" t="s">
        <v>636</v>
      </c>
      <c r="Z12" s="129" t="s">
        <v>166</v>
      </c>
    </row>
    <row r="13" spans="1:26" s="126" customFormat="1" ht="24" outlineLevel="2">
      <c r="F13" s="127">
        <v>3</v>
      </c>
      <c r="G13" s="128" t="s">
        <v>162</v>
      </c>
      <c r="H13" s="129" t="s">
        <v>639</v>
      </c>
      <c r="I13" s="129"/>
      <c r="J13" s="130" t="s">
        <v>640</v>
      </c>
      <c r="K13" s="128" t="s">
        <v>46</v>
      </c>
      <c r="L13" s="131">
        <v>10</v>
      </c>
      <c r="M13" s="132"/>
      <c r="N13" s="131">
        <f>L13*(1+M13/100)</f>
        <v>10</v>
      </c>
      <c r="O13" s="132"/>
      <c r="P13" s="133">
        <f>N13*O13</f>
        <v>0</v>
      </c>
      <c r="Q13" s="134"/>
      <c r="R13" s="135">
        <f>N13*Q13</f>
        <v>0</v>
      </c>
      <c r="S13" s="134"/>
      <c r="T13" s="135">
        <f>N13*S13</f>
        <v>0</v>
      </c>
      <c r="U13" s="133">
        <v>21</v>
      </c>
      <c r="V13" s="133">
        <f>P13*(U13/100)</f>
        <v>0</v>
      </c>
      <c r="W13" s="133">
        <f>P13+V13</f>
        <v>0</v>
      </c>
      <c r="X13" s="130"/>
      <c r="Y13" s="129" t="s">
        <v>636</v>
      </c>
      <c r="Z13" s="129" t="s">
        <v>166</v>
      </c>
    </row>
    <row r="14" spans="1:26" s="136" customFormat="1" ht="12.75" customHeight="1" outlineLevel="2">
      <c r="F14" s="137"/>
      <c r="G14" s="138"/>
      <c r="H14" s="138"/>
      <c r="I14" s="138"/>
      <c r="J14" s="139"/>
      <c r="K14" s="138"/>
      <c r="L14" s="140"/>
      <c r="M14" s="141"/>
      <c r="N14" s="140"/>
      <c r="O14" s="141"/>
      <c r="P14" s="142"/>
      <c r="Q14" s="143"/>
      <c r="R14" s="141"/>
      <c r="S14" s="141"/>
      <c r="T14" s="141"/>
      <c r="U14" s="144" t="s">
        <v>155</v>
      </c>
      <c r="V14" s="141"/>
      <c r="W14" s="141"/>
      <c r="X14" s="141"/>
      <c r="Y14" s="138"/>
      <c r="Z14" s="138"/>
    </row>
    <row r="15" spans="1:26" s="118" customFormat="1" ht="16.5" customHeight="1" outlineLevel="1">
      <c r="F15" s="119"/>
      <c r="G15" s="104"/>
      <c r="H15" s="120"/>
      <c r="I15" s="120"/>
      <c r="J15" s="120" t="s">
        <v>179</v>
      </c>
      <c r="K15" s="104"/>
      <c r="L15" s="121"/>
      <c r="M15" s="122"/>
      <c r="N15" s="121"/>
      <c r="O15" s="122"/>
      <c r="P15" s="87">
        <f>SUBTOTAL(9,P16:P29)</f>
        <v>0</v>
      </c>
      <c r="Q15" s="123"/>
      <c r="R15" s="88">
        <f>SUBTOTAL(9,R16:R29)</f>
        <v>0</v>
      </c>
      <c r="S15" s="122"/>
      <c r="T15" s="88">
        <f>SUBTOTAL(9,T16:T29)</f>
        <v>0</v>
      </c>
      <c r="U15" s="124" t="s">
        <v>155</v>
      </c>
      <c r="V15" s="87">
        <f>SUBTOTAL(9,V16:V29)</f>
        <v>0</v>
      </c>
      <c r="W15" s="87">
        <f>SUBTOTAL(9,W16:W29)</f>
        <v>0</v>
      </c>
      <c r="X15" s="125"/>
      <c r="Y15" s="105"/>
      <c r="Z15" s="105"/>
    </row>
    <row r="16" spans="1:26" s="126" customFormat="1" ht="24" outlineLevel="2">
      <c r="F16" s="127">
        <v>1</v>
      </c>
      <c r="G16" s="128" t="s">
        <v>162</v>
      </c>
      <c r="H16" s="129" t="s">
        <v>180</v>
      </c>
      <c r="I16" s="129"/>
      <c r="J16" s="130" t="s">
        <v>181</v>
      </c>
      <c r="K16" s="128" t="s">
        <v>47</v>
      </c>
      <c r="L16" s="131">
        <v>0.61799999999999999</v>
      </c>
      <c r="M16" s="132"/>
      <c r="N16" s="131">
        <f>L16*(1+M16/100)</f>
        <v>0.61799999999999999</v>
      </c>
      <c r="O16" s="132"/>
      <c r="P16" s="133">
        <f>N16*O16</f>
        <v>0</v>
      </c>
      <c r="Q16" s="134"/>
      <c r="R16" s="135">
        <f>N16*Q16</f>
        <v>0</v>
      </c>
      <c r="S16" s="134"/>
      <c r="T16" s="135">
        <f>N16*S16</f>
        <v>0</v>
      </c>
      <c r="U16" s="133">
        <v>21</v>
      </c>
      <c r="V16" s="133">
        <f>P16*(U16/100)</f>
        <v>0</v>
      </c>
      <c r="W16" s="133">
        <f>P16+V16</f>
        <v>0</v>
      </c>
      <c r="X16" s="130"/>
      <c r="Y16" s="129" t="s">
        <v>636</v>
      </c>
      <c r="Z16" s="129" t="s">
        <v>182</v>
      </c>
    </row>
    <row r="17" spans="6:26" s="145" customFormat="1" ht="11.25" outlineLevel="3">
      <c r="F17" s="146"/>
      <c r="G17" s="147"/>
      <c r="H17" s="147"/>
      <c r="I17" s="147"/>
      <c r="J17" s="148" t="s">
        <v>641</v>
      </c>
      <c r="K17" s="147"/>
      <c r="L17" s="149">
        <v>0.58199999999999996</v>
      </c>
      <c r="M17" s="150"/>
      <c r="N17" s="151"/>
      <c r="O17" s="150"/>
      <c r="P17" s="152"/>
      <c r="Q17" s="153"/>
      <c r="R17" s="150"/>
      <c r="S17" s="150"/>
      <c r="T17" s="150"/>
      <c r="U17" s="154" t="s">
        <v>155</v>
      </c>
      <c r="V17" s="150"/>
      <c r="W17" s="150"/>
      <c r="X17" s="148"/>
      <c r="Y17" s="147"/>
      <c r="Z17" s="147"/>
    </row>
    <row r="18" spans="6:26" s="145" customFormat="1" ht="11.25" outlineLevel="3">
      <c r="F18" s="146"/>
      <c r="G18" s="147"/>
      <c r="H18" s="147"/>
      <c r="I18" s="147"/>
      <c r="J18" s="148" t="s">
        <v>184</v>
      </c>
      <c r="K18" s="147"/>
      <c r="L18" s="149">
        <v>3.5999999999999997E-2</v>
      </c>
      <c r="M18" s="150"/>
      <c r="N18" s="151"/>
      <c r="O18" s="150"/>
      <c r="P18" s="152"/>
      <c r="Q18" s="153"/>
      <c r="R18" s="150"/>
      <c r="S18" s="150"/>
      <c r="T18" s="150"/>
      <c r="U18" s="154" t="s">
        <v>155</v>
      </c>
      <c r="V18" s="150"/>
      <c r="W18" s="150"/>
      <c r="X18" s="148"/>
      <c r="Y18" s="147"/>
      <c r="Z18" s="147"/>
    </row>
    <row r="19" spans="6:26" s="126" customFormat="1" ht="12" outlineLevel="2">
      <c r="F19" s="127">
        <v>2</v>
      </c>
      <c r="G19" s="128" t="s">
        <v>162</v>
      </c>
      <c r="H19" s="129" t="s">
        <v>186</v>
      </c>
      <c r="I19" s="129"/>
      <c r="J19" s="130" t="s">
        <v>187</v>
      </c>
      <c r="K19" s="128" t="s">
        <v>47</v>
      </c>
      <c r="L19" s="131">
        <v>12.36</v>
      </c>
      <c r="M19" s="132"/>
      <c r="N19" s="131">
        <f>L19*(1+M19/100)</f>
        <v>12.36</v>
      </c>
      <c r="O19" s="132"/>
      <c r="P19" s="133">
        <f>N19*O19</f>
        <v>0</v>
      </c>
      <c r="Q19" s="134"/>
      <c r="R19" s="135">
        <f>N19*Q19</f>
        <v>0</v>
      </c>
      <c r="S19" s="134"/>
      <c r="T19" s="135">
        <f>N19*S19</f>
        <v>0</v>
      </c>
      <c r="U19" s="133">
        <v>21</v>
      </c>
      <c r="V19" s="133">
        <f>P19*(U19/100)</f>
        <v>0</v>
      </c>
      <c r="W19" s="133">
        <f>P19+V19</f>
        <v>0</v>
      </c>
      <c r="X19" s="130"/>
      <c r="Y19" s="129" t="s">
        <v>636</v>
      </c>
      <c r="Z19" s="129" t="s">
        <v>182</v>
      </c>
    </row>
    <row r="20" spans="6:26" s="145" customFormat="1" ht="11.25" outlineLevel="3">
      <c r="F20" s="146"/>
      <c r="G20" s="147"/>
      <c r="H20" s="147"/>
      <c r="I20" s="147"/>
      <c r="J20" s="148" t="s">
        <v>642</v>
      </c>
      <c r="K20" s="147"/>
      <c r="L20" s="149">
        <v>11.639999999999999</v>
      </c>
      <c r="M20" s="150"/>
      <c r="N20" s="151"/>
      <c r="O20" s="150"/>
      <c r="P20" s="152"/>
      <c r="Q20" s="153"/>
      <c r="R20" s="150"/>
      <c r="S20" s="150"/>
      <c r="T20" s="150"/>
      <c r="U20" s="154" t="s">
        <v>155</v>
      </c>
      <c r="V20" s="150"/>
      <c r="W20" s="150"/>
      <c r="X20" s="148"/>
      <c r="Y20" s="147"/>
      <c r="Z20" s="147"/>
    </row>
    <row r="21" spans="6:26" s="145" customFormat="1" ht="22.5" outlineLevel="3">
      <c r="F21" s="146"/>
      <c r="G21" s="147"/>
      <c r="H21" s="147"/>
      <c r="I21" s="147"/>
      <c r="J21" s="148" t="s">
        <v>643</v>
      </c>
      <c r="K21" s="147"/>
      <c r="L21" s="149">
        <v>0.72</v>
      </c>
      <c r="M21" s="150"/>
      <c r="N21" s="151"/>
      <c r="O21" s="150"/>
      <c r="P21" s="152"/>
      <c r="Q21" s="153"/>
      <c r="R21" s="150"/>
      <c r="S21" s="150"/>
      <c r="T21" s="150"/>
      <c r="U21" s="154" t="s">
        <v>155</v>
      </c>
      <c r="V21" s="150"/>
      <c r="W21" s="150"/>
      <c r="X21" s="148"/>
      <c r="Y21" s="147"/>
      <c r="Z21" s="147"/>
    </row>
    <row r="22" spans="6:26" s="126" customFormat="1" ht="12" outlineLevel="2">
      <c r="F22" s="127">
        <v>3</v>
      </c>
      <c r="G22" s="128" t="s">
        <v>162</v>
      </c>
      <c r="H22" s="129" t="s">
        <v>191</v>
      </c>
      <c r="I22" s="129"/>
      <c r="J22" s="130" t="s">
        <v>192</v>
      </c>
      <c r="K22" s="128" t="s">
        <v>47</v>
      </c>
      <c r="L22" s="131">
        <v>0.61799999999999999</v>
      </c>
      <c r="M22" s="132"/>
      <c r="N22" s="131">
        <f>L22*(1+M22/100)</f>
        <v>0.61799999999999999</v>
      </c>
      <c r="O22" s="132"/>
      <c r="P22" s="133">
        <f>N22*O22</f>
        <v>0</v>
      </c>
      <c r="Q22" s="134"/>
      <c r="R22" s="135">
        <f>N22*Q22</f>
        <v>0</v>
      </c>
      <c r="S22" s="134"/>
      <c r="T22" s="135">
        <f>N22*S22</f>
        <v>0</v>
      </c>
      <c r="U22" s="133">
        <v>21</v>
      </c>
      <c r="V22" s="133">
        <f>P22*(U22/100)</f>
        <v>0</v>
      </c>
      <c r="W22" s="133">
        <f>P22+V22</f>
        <v>0</v>
      </c>
      <c r="X22" s="130"/>
      <c r="Y22" s="129" t="s">
        <v>636</v>
      </c>
      <c r="Z22" s="129" t="s">
        <v>182</v>
      </c>
    </row>
    <row r="23" spans="6:26" s="145" customFormat="1" ht="11.25" outlineLevel="3">
      <c r="F23" s="146"/>
      <c r="G23" s="147"/>
      <c r="H23" s="147"/>
      <c r="I23" s="147"/>
      <c r="J23" s="148" t="s">
        <v>641</v>
      </c>
      <c r="K23" s="147"/>
      <c r="L23" s="149">
        <v>0.58199999999999996</v>
      </c>
      <c r="M23" s="150"/>
      <c r="N23" s="151"/>
      <c r="O23" s="150"/>
      <c r="P23" s="152"/>
      <c r="Q23" s="153"/>
      <c r="R23" s="150"/>
      <c r="S23" s="150"/>
      <c r="T23" s="150"/>
      <c r="U23" s="154" t="s">
        <v>155</v>
      </c>
      <c r="V23" s="150"/>
      <c r="W23" s="150"/>
      <c r="X23" s="148"/>
      <c r="Y23" s="147"/>
      <c r="Z23" s="147"/>
    </row>
    <row r="24" spans="6:26" s="145" customFormat="1" ht="11.25" outlineLevel="3">
      <c r="F24" s="146"/>
      <c r="G24" s="147"/>
      <c r="H24" s="147"/>
      <c r="I24" s="147"/>
      <c r="J24" s="148" t="s">
        <v>184</v>
      </c>
      <c r="K24" s="147"/>
      <c r="L24" s="149">
        <v>3.5999999999999997E-2</v>
      </c>
      <c r="M24" s="150"/>
      <c r="N24" s="151"/>
      <c r="O24" s="150"/>
      <c r="P24" s="152"/>
      <c r="Q24" s="153"/>
      <c r="R24" s="150"/>
      <c r="S24" s="150"/>
      <c r="T24" s="150"/>
      <c r="U24" s="154" t="s">
        <v>155</v>
      </c>
      <c r="V24" s="150"/>
      <c r="W24" s="150"/>
      <c r="X24" s="148"/>
      <c r="Y24" s="147"/>
      <c r="Z24" s="147"/>
    </row>
    <row r="25" spans="6:26" s="126" customFormat="1" ht="24" outlineLevel="2">
      <c r="F25" s="127">
        <v>4</v>
      </c>
      <c r="G25" s="128" t="s">
        <v>162</v>
      </c>
      <c r="H25" s="129" t="s">
        <v>193</v>
      </c>
      <c r="I25" s="129"/>
      <c r="J25" s="130" t="s">
        <v>194</v>
      </c>
      <c r="K25" s="128" t="s">
        <v>47</v>
      </c>
      <c r="L25" s="131">
        <v>0.58199999999999996</v>
      </c>
      <c r="M25" s="132"/>
      <c r="N25" s="131">
        <f>L25*(1+M25/100)</f>
        <v>0.58199999999999996</v>
      </c>
      <c r="O25" s="132"/>
      <c r="P25" s="133">
        <f>N25*O25</f>
        <v>0</v>
      </c>
      <c r="Q25" s="134"/>
      <c r="R25" s="135">
        <f>N25*Q25</f>
        <v>0</v>
      </c>
      <c r="S25" s="134"/>
      <c r="T25" s="135">
        <f>N25*S25</f>
        <v>0</v>
      </c>
      <c r="U25" s="133">
        <v>21</v>
      </c>
      <c r="V25" s="133">
        <f>P25*(U25/100)</f>
        <v>0</v>
      </c>
      <c r="W25" s="133">
        <f>P25+V25</f>
        <v>0</v>
      </c>
      <c r="X25" s="130"/>
      <c r="Y25" s="129" t="s">
        <v>636</v>
      </c>
      <c r="Z25" s="129" t="s">
        <v>182</v>
      </c>
    </row>
    <row r="26" spans="6:26" s="145" customFormat="1" ht="11.25" outlineLevel="3">
      <c r="F26" s="146"/>
      <c r="G26" s="147"/>
      <c r="H26" s="147"/>
      <c r="I26" s="147"/>
      <c r="J26" s="148" t="s">
        <v>641</v>
      </c>
      <c r="K26" s="147"/>
      <c r="L26" s="149">
        <v>0.58199999999999996</v>
      </c>
      <c r="M26" s="150"/>
      <c r="N26" s="151"/>
      <c r="O26" s="150"/>
      <c r="P26" s="152"/>
      <c r="Q26" s="153"/>
      <c r="R26" s="150"/>
      <c r="S26" s="150"/>
      <c r="T26" s="150"/>
      <c r="U26" s="154" t="s">
        <v>155</v>
      </c>
      <c r="V26" s="150"/>
      <c r="W26" s="150"/>
      <c r="X26" s="148"/>
      <c r="Y26" s="147"/>
      <c r="Z26" s="147"/>
    </row>
    <row r="27" spans="6:26" s="126" customFormat="1" ht="24" outlineLevel="2">
      <c r="F27" s="127">
        <v>5</v>
      </c>
      <c r="G27" s="128" t="s">
        <v>162</v>
      </c>
      <c r="H27" s="129" t="s">
        <v>195</v>
      </c>
      <c r="I27" s="129"/>
      <c r="J27" s="130" t="s">
        <v>196</v>
      </c>
      <c r="K27" s="128" t="s">
        <v>47</v>
      </c>
      <c r="L27" s="131">
        <v>3.5999999999999997E-2</v>
      </c>
      <c r="M27" s="132"/>
      <c r="N27" s="131">
        <f>L27*(1+M27/100)</f>
        <v>3.5999999999999997E-2</v>
      </c>
      <c r="O27" s="132"/>
      <c r="P27" s="133">
        <f>N27*O27</f>
        <v>0</v>
      </c>
      <c r="Q27" s="134"/>
      <c r="R27" s="135">
        <f>N27*Q27</f>
        <v>0</v>
      </c>
      <c r="S27" s="134"/>
      <c r="T27" s="135">
        <f>N27*S27</f>
        <v>0</v>
      </c>
      <c r="U27" s="133">
        <v>21</v>
      </c>
      <c r="V27" s="133">
        <f>P27*(U27/100)</f>
        <v>0</v>
      </c>
      <c r="W27" s="133">
        <f>P27+V27</f>
        <v>0</v>
      </c>
      <c r="X27" s="130"/>
      <c r="Y27" s="129" t="s">
        <v>636</v>
      </c>
      <c r="Z27" s="129" t="s">
        <v>182</v>
      </c>
    </row>
    <row r="28" spans="6:26" s="145" customFormat="1" ht="11.25" outlineLevel="3">
      <c r="F28" s="146"/>
      <c r="G28" s="147"/>
      <c r="H28" s="147"/>
      <c r="I28" s="147"/>
      <c r="J28" s="148" t="s">
        <v>184</v>
      </c>
      <c r="K28" s="147"/>
      <c r="L28" s="149">
        <v>3.5999999999999997E-2</v>
      </c>
      <c r="M28" s="150"/>
      <c r="N28" s="151"/>
      <c r="O28" s="150"/>
      <c r="P28" s="152"/>
      <c r="Q28" s="153"/>
      <c r="R28" s="150"/>
      <c r="S28" s="150"/>
      <c r="T28" s="150"/>
      <c r="U28" s="154" t="s">
        <v>155</v>
      </c>
      <c r="V28" s="150"/>
      <c r="W28" s="150"/>
      <c r="X28" s="148"/>
      <c r="Y28" s="147"/>
      <c r="Z28" s="147"/>
    </row>
    <row r="29" spans="6:26" s="136" customFormat="1" ht="12.75" customHeight="1" outlineLevel="2">
      <c r="F29" s="137"/>
      <c r="G29" s="138"/>
      <c r="H29" s="138"/>
      <c r="I29" s="138"/>
      <c r="J29" s="139"/>
      <c r="K29" s="138"/>
      <c r="L29" s="140"/>
      <c r="M29" s="141"/>
      <c r="N29" s="140"/>
      <c r="O29" s="141"/>
      <c r="P29" s="142"/>
      <c r="Q29" s="143"/>
      <c r="R29" s="141"/>
      <c r="S29" s="141"/>
      <c r="T29" s="141"/>
      <c r="U29" s="144" t="s">
        <v>155</v>
      </c>
      <c r="V29" s="141"/>
      <c r="W29" s="141"/>
      <c r="X29" s="141"/>
      <c r="Y29" s="138"/>
      <c r="Z29" s="138"/>
    </row>
    <row r="30" spans="6:26" s="118" customFormat="1" ht="16.5" customHeight="1" outlineLevel="1">
      <c r="F30" s="119"/>
      <c r="G30" s="104"/>
      <c r="H30" s="120"/>
      <c r="I30" s="120"/>
      <c r="J30" s="120" t="s">
        <v>199</v>
      </c>
      <c r="K30" s="104"/>
      <c r="L30" s="121"/>
      <c r="M30" s="122"/>
      <c r="N30" s="121"/>
      <c r="O30" s="122"/>
      <c r="P30" s="87">
        <f>SUBTOTAL(9,P31:P84)</f>
        <v>0</v>
      </c>
      <c r="Q30" s="123"/>
      <c r="R30" s="88">
        <f>SUBTOTAL(9,R31:R84)</f>
        <v>0.1203438</v>
      </c>
      <c r="S30" s="122"/>
      <c r="T30" s="88">
        <f>SUBTOTAL(9,T31:T84)</f>
        <v>3.1720873120000004</v>
      </c>
      <c r="U30" s="124" t="s">
        <v>155</v>
      </c>
      <c r="V30" s="87">
        <f>SUBTOTAL(9,V31:V84)</f>
        <v>0</v>
      </c>
      <c r="W30" s="87">
        <f>SUBTOTAL(9,W31:W84)</f>
        <v>0</v>
      </c>
      <c r="X30" s="125"/>
      <c r="Y30" s="105"/>
      <c r="Z30" s="105"/>
    </row>
    <row r="31" spans="6:26" s="126" customFormat="1" ht="24" outlineLevel="2">
      <c r="F31" s="127">
        <v>1</v>
      </c>
      <c r="G31" s="128" t="s">
        <v>162</v>
      </c>
      <c r="H31" s="129" t="s">
        <v>200</v>
      </c>
      <c r="I31" s="129"/>
      <c r="J31" s="130" t="s">
        <v>201</v>
      </c>
      <c r="K31" s="128" t="s">
        <v>49</v>
      </c>
      <c r="L31" s="131">
        <v>51.400000000000006</v>
      </c>
      <c r="M31" s="132">
        <v>0</v>
      </c>
      <c r="N31" s="131">
        <f>L31*(1+M31/100)</f>
        <v>51.400000000000006</v>
      </c>
      <c r="O31" s="132"/>
      <c r="P31" s="133">
        <f>N31*O31</f>
        <v>0</v>
      </c>
      <c r="Q31" s="134"/>
      <c r="R31" s="135">
        <f>N31*Q31</f>
        <v>0</v>
      </c>
      <c r="S31" s="134">
        <v>5.3499999999999997E-3</v>
      </c>
      <c r="T31" s="135">
        <f>N31*S31</f>
        <v>0.27499000000000001</v>
      </c>
      <c r="U31" s="133">
        <v>21</v>
      </c>
      <c r="V31" s="133">
        <f>P31*(U31/100)</f>
        <v>0</v>
      </c>
      <c r="W31" s="133">
        <f>P31+V31</f>
        <v>0</v>
      </c>
      <c r="X31" s="130"/>
      <c r="Y31" s="129" t="s">
        <v>636</v>
      </c>
      <c r="Z31" s="129" t="s">
        <v>60</v>
      </c>
    </row>
    <row r="32" spans="6:26" s="145" customFormat="1" ht="11.25" outlineLevel="3">
      <c r="F32" s="146"/>
      <c r="G32" s="147"/>
      <c r="H32" s="147"/>
      <c r="I32" s="147"/>
      <c r="J32" s="148" t="s">
        <v>644</v>
      </c>
      <c r="K32" s="147"/>
      <c r="L32" s="149">
        <v>22.200000000000003</v>
      </c>
      <c r="M32" s="150"/>
      <c r="N32" s="151"/>
      <c r="O32" s="150"/>
      <c r="P32" s="152"/>
      <c r="Q32" s="153"/>
      <c r="R32" s="150"/>
      <c r="S32" s="150"/>
      <c r="T32" s="150"/>
      <c r="U32" s="154" t="s">
        <v>155</v>
      </c>
      <c r="V32" s="150"/>
      <c r="W32" s="150"/>
      <c r="X32" s="148"/>
      <c r="Y32" s="147"/>
      <c r="Z32" s="147"/>
    </row>
    <row r="33" spans="6:26" s="145" customFormat="1" ht="11.25" outlineLevel="3">
      <c r="F33" s="146"/>
      <c r="G33" s="147"/>
      <c r="H33" s="147"/>
      <c r="I33" s="147"/>
      <c r="J33" s="148" t="s">
        <v>645</v>
      </c>
      <c r="K33" s="147"/>
      <c r="L33" s="149">
        <v>11.600000000000001</v>
      </c>
      <c r="M33" s="150"/>
      <c r="N33" s="151"/>
      <c r="O33" s="150"/>
      <c r="P33" s="152"/>
      <c r="Q33" s="153"/>
      <c r="R33" s="150"/>
      <c r="S33" s="150"/>
      <c r="T33" s="150"/>
      <c r="U33" s="154" t="s">
        <v>155</v>
      </c>
      <c r="V33" s="150"/>
      <c r="W33" s="150"/>
      <c r="X33" s="148"/>
      <c r="Y33" s="147"/>
      <c r="Z33" s="147"/>
    </row>
    <row r="34" spans="6:26" s="145" customFormat="1" ht="11.25" outlineLevel="3">
      <c r="F34" s="146"/>
      <c r="G34" s="147"/>
      <c r="H34" s="147"/>
      <c r="I34" s="147"/>
      <c r="J34" s="148" t="s">
        <v>646</v>
      </c>
      <c r="K34" s="147"/>
      <c r="L34" s="149">
        <v>11.600000000000001</v>
      </c>
      <c r="M34" s="150"/>
      <c r="N34" s="151"/>
      <c r="O34" s="150"/>
      <c r="P34" s="152"/>
      <c r="Q34" s="153"/>
      <c r="R34" s="150"/>
      <c r="S34" s="150"/>
      <c r="T34" s="150"/>
      <c r="U34" s="154" t="s">
        <v>155</v>
      </c>
      <c r="V34" s="150"/>
      <c r="W34" s="150"/>
      <c r="X34" s="148"/>
      <c r="Y34" s="147"/>
      <c r="Z34" s="147"/>
    </row>
    <row r="35" spans="6:26" s="145" customFormat="1" ht="11.25" outlineLevel="3">
      <c r="F35" s="146"/>
      <c r="G35" s="147"/>
      <c r="H35" s="147"/>
      <c r="I35" s="147"/>
      <c r="J35" s="148" t="s">
        <v>647</v>
      </c>
      <c r="K35" s="147"/>
      <c r="L35" s="149">
        <v>3</v>
      </c>
      <c r="M35" s="150"/>
      <c r="N35" s="151"/>
      <c r="O35" s="150"/>
      <c r="P35" s="152"/>
      <c r="Q35" s="153"/>
      <c r="R35" s="150"/>
      <c r="S35" s="150"/>
      <c r="T35" s="150"/>
      <c r="U35" s="154" t="s">
        <v>155</v>
      </c>
      <c r="V35" s="150"/>
      <c r="W35" s="150"/>
      <c r="X35" s="148"/>
      <c r="Y35" s="147"/>
      <c r="Z35" s="147"/>
    </row>
    <row r="36" spans="6:26" s="145" customFormat="1" ht="11.25" outlineLevel="3">
      <c r="F36" s="146"/>
      <c r="G36" s="147"/>
      <c r="H36" s="147"/>
      <c r="I36" s="147"/>
      <c r="J36" s="148" t="s">
        <v>648</v>
      </c>
      <c r="K36" s="147"/>
      <c r="L36" s="149">
        <v>3</v>
      </c>
      <c r="M36" s="150"/>
      <c r="N36" s="151"/>
      <c r="O36" s="150"/>
      <c r="P36" s="152"/>
      <c r="Q36" s="153"/>
      <c r="R36" s="150"/>
      <c r="S36" s="150"/>
      <c r="T36" s="150"/>
      <c r="U36" s="154" t="s">
        <v>155</v>
      </c>
      <c r="V36" s="150"/>
      <c r="W36" s="150"/>
      <c r="X36" s="148"/>
      <c r="Y36" s="147"/>
      <c r="Z36" s="147"/>
    </row>
    <row r="37" spans="6:26" s="126" customFormat="1" ht="24" outlineLevel="2">
      <c r="F37" s="127">
        <v>2</v>
      </c>
      <c r="G37" s="128" t="s">
        <v>162</v>
      </c>
      <c r="H37" s="129" t="s">
        <v>209</v>
      </c>
      <c r="I37" s="129"/>
      <c r="J37" s="130" t="s">
        <v>210</v>
      </c>
      <c r="K37" s="128" t="s">
        <v>49</v>
      </c>
      <c r="L37" s="131">
        <v>462.6</v>
      </c>
      <c r="M37" s="132">
        <v>0</v>
      </c>
      <c r="N37" s="131">
        <f>L37*(1+M37/100)</f>
        <v>462.6</v>
      </c>
      <c r="O37" s="132"/>
      <c r="P37" s="133">
        <f>N37*O37</f>
        <v>0</v>
      </c>
      <c r="Q37" s="134"/>
      <c r="R37" s="135">
        <f>N37*Q37</f>
        <v>0</v>
      </c>
      <c r="S37" s="134">
        <v>5.3E-3</v>
      </c>
      <c r="T37" s="135">
        <f>N37*S37</f>
        <v>2.4517800000000003</v>
      </c>
      <c r="U37" s="133">
        <v>21</v>
      </c>
      <c r="V37" s="133">
        <f>P37*(U37/100)</f>
        <v>0</v>
      </c>
      <c r="W37" s="133">
        <f>P37+V37</f>
        <v>0</v>
      </c>
      <c r="X37" s="130"/>
      <c r="Y37" s="129" t="s">
        <v>636</v>
      </c>
      <c r="Z37" s="129" t="s">
        <v>60</v>
      </c>
    </row>
    <row r="38" spans="6:26" s="145" customFormat="1" ht="11.25" outlineLevel="3">
      <c r="F38" s="146"/>
      <c r="G38" s="147"/>
      <c r="H38" s="147"/>
      <c r="I38" s="147"/>
      <c r="J38" s="148" t="s">
        <v>649</v>
      </c>
      <c r="K38" s="147"/>
      <c r="L38" s="149">
        <v>199.8</v>
      </c>
      <c r="M38" s="150"/>
      <c r="N38" s="151"/>
      <c r="O38" s="150"/>
      <c r="P38" s="152"/>
      <c r="Q38" s="153"/>
      <c r="R38" s="150"/>
      <c r="S38" s="150"/>
      <c r="T38" s="150"/>
      <c r="U38" s="154" t="s">
        <v>155</v>
      </c>
      <c r="V38" s="150"/>
      <c r="W38" s="150"/>
      <c r="X38" s="148"/>
      <c r="Y38" s="147"/>
      <c r="Z38" s="147"/>
    </row>
    <row r="39" spans="6:26" s="145" customFormat="1" ht="11.25" outlineLevel="3">
      <c r="F39" s="146"/>
      <c r="G39" s="147"/>
      <c r="H39" s="147"/>
      <c r="I39" s="147"/>
      <c r="J39" s="148" t="s">
        <v>650</v>
      </c>
      <c r="K39" s="147"/>
      <c r="L39" s="149">
        <v>104.4</v>
      </c>
      <c r="M39" s="150"/>
      <c r="N39" s="151"/>
      <c r="O39" s="150"/>
      <c r="P39" s="152"/>
      <c r="Q39" s="153"/>
      <c r="R39" s="150"/>
      <c r="S39" s="150"/>
      <c r="T39" s="150"/>
      <c r="U39" s="154" t="s">
        <v>155</v>
      </c>
      <c r="V39" s="150"/>
      <c r="W39" s="150"/>
      <c r="X39" s="148"/>
      <c r="Y39" s="147"/>
      <c r="Z39" s="147"/>
    </row>
    <row r="40" spans="6:26" s="145" customFormat="1" ht="11.25" outlineLevel="3">
      <c r="F40" s="146"/>
      <c r="G40" s="147"/>
      <c r="H40" s="147"/>
      <c r="I40" s="147"/>
      <c r="J40" s="148" t="s">
        <v>651</v>
      </c>
      <c r="K40" s="147"/>
      <c r="L40" s="149">
        <v>104.4</v>
      </c>
      <c r="M40" s="150"/>
      <c r="N40" s="151"/>
      <c r="O40" s="150"/>
      <c r="P40" s="152"/>
      <c r="Q40" s="153"/>
      <c r="R40" s="150"/>
      <c r="S40" s="150"/>
      <c r="T40" s="150"/>
      <c r="U40" s="154" t="s">
        <v>155</v>
      </c>
      <c r="V40" s="150"/>
      <c r="W40" s="150"/>
      <c r="X40" s="148"/>
      <c r="Y40" s="147"/>
      <c r="Z40" s="147"/>
    </row>
    <row r="41" spans="6:26" s="145" customFormat="1" ht="11.25" outlineLevel="3">
      <c r="F41" s="146"/>
      <c r="G41" s="147"/>
      <c r="H41" s="147"/>
      <c r="I41" s="147"/>
      <c r="J41" s="148" t="s">
        <v>652</v>
      </c>
      <c r="K41" s="147"/>
      <c r="L41" s="149">
        <v>27</v>
      </c>
      <c r="M41" s="150"/>
      <c r="N41" s="151"/>
      <c r="O41" s="150"/>
      <c r="P41" s="152"/>
      <c r="Q41" s="153"/>
      <c r="R41" s="150"/>
      <c r="S41" s="150"/>
      <c r="T41" s="150"/>
      <c r="U41" s="154" t="s">
        <v>155</v>
      </c>
      <c r="V41" s="150"/>
      <c r="W41" s="150"/>
      <c r="X41" s="148"/>
      <c r="Y41" s="147"/>
      <c r="Z41" s="147"/>
    </row>
    <row r="42" spans="6:26" s="145" customFormat="1" ht="11.25" outlineLevel="3">
      <c r="F42" s="146"/>
      <c r="G42" s="147"/>
      <c r="H42" s="147"/>
      <c r="I42" s="147"/>
      <c r="J42" s="148" t="s">
        <v>653</v>
      </c>
      <c r="K42" s="147"/>
      <c r="L42" s="149">
        <v>27</v>
      </c>
      <c r="M42" s="150"/>
      <c r="N42" s="151"/>
      <c r="O42" s="150"/>
      <c r="P42" s="152"/>
      <c r="Q42" s="153"/>
      <c r="R42" s="150"/>
      <c r="S42" s="150"/>
      <c r="T42" s="150"/>
      <c r="U42" s="154" t="s">
        <v>155</v>
      </c>
      <c r="V42" s="150"/>
      <c r="W42" s="150"/>
      <c r="X42" s="148"/>
      <c r="Y42" s="147"/>
      <c r="Z42" s="147"/>
    </row>
    <row r="43" spans="6:26" s="126" customFormat="1" ht="12" outlineLevel="2">
      <c r="F43" s="127">
        <v>3</v>
      </c>
      <c r="G43" s="128" t="s">
        <v>162</v>
      </c>
      <c r="H43" s="129" t="s">
        <v>228</v>
      </c>
      <c r="I43" s="129"/>
      <c r="J43" s="130" t="s">
        <v>229</v>
      </c>
      <c r="K43" s="128" t="s">
        <v>45</v>
      </c>
      <c r="L43" s="131">
        <v>202.41696000000005</v>
      </c>
      <c r="M43" s="132">
        <v>0</v>
      </c>
      <c r="N43" s="131">
        <f>L43*(1+M43/100)</f>
        <v>202.41696000000005</v>
      </c>
      <c r="O43" s="132"/>
      <c r="P43" s="133">
        <f>N43*O43</f>
        <v>0</v>
      </c>
      <c r="Q43" s="134"/>
      <c r="R43" s="135">
        <f>N43*Q43</f>
        <v>0</v>
      </c>
      <c r="S43" s="134">
        <v>2.2000000000000001E-3</v>
      </c>
      <c r="T43" s="135">
        <f>N43*S43</f>
        <v>0.44531731200000013</v>
      </c>
      <c r="U43" s="133">
        <v>21</v>
      </c>
      <c r="V43" s="133">
        <f>P43*(U43/100)</f>
        <v>0</v>
      </c>
      <c r="W43" s="133">
        <f>P43+V43</f>
        <v>0</v>
      </c>
      <c r="X43" s="130"/>
      <c r="Y43" s="129" t="s">
        <v>636</v>
      </c>
      <c r="Z43" s="129" t="s">
        <v>60</v>
      </c>
    </row>
    <row r="44" spans="6:26" s="145" customFormat="1" ht="22.5" outlineLevel="3">
      <c r="F44" s="146"/>
      <c r="G44" s="147"/>
      <c r="H44" s="147"/>
      <c r="I44" s="147"/>
      <c r="J44" s="148" t="s">
        <v>654</v>
      </c>
      <c r="K44" s="147"/>
      <c r="L44" s="149">
        <v>95.499960000000016</v>
      </c>
      <c r="M44" s="150"/>
      <c r="N44" s="151"/>
      <c r="O44" s="150"/>
      <c r="P44" s="152"/>
      <c r="Q44" s="153"/>
      <c r="R44" s="150"/>
      <c r="S44" s="150"/>
      <c r="T44" s="150"/>
      <c r="U44" s="154" t="s">
        <v>155</v>
      </c>
      <c r="V44" s="150"/>
      <c r="W44" s="150"/>
      <c r="X44" s="148"/>
      <c r="Y44" s="147"/>
      <c r="Z44" s="147"/>
    </row>
    <row r="45" spans="6:26" s="145" customFormat="1" ht="22.5" outlineLevel="3">
      <c r="F45" s="146"/>
      <c r="G45" s="147"/>
      <c r="H45" s="147"/>
      <c r="I45" s="147"/>
      <c r="J45" s="148" t="s">
        <v>655</v>
      </c>
      <c r="K45" s="147"/>
      <c r="L45" s="149">
        <v>37.152480000000004</v>
      </c>
      <c r="M45" s="150"/>
      <c r="N45" s="151"/>
      <c r="O45" s="150"/>
      <c r="P45" s="152"/>
      <c r="Q45" s="153"/>
      <c r="R45" s="150"/>
      <c r="S45" s="150"/>
      <c r="T45" s="150"/>
      <c r="U45" s="154" t="s">
        <v>155</v>
      </c>
      <c r="V45" s="150"/>
      <c r="W45" s="150"/>
      <c r="X45" s="148"/>
      <c r="Y45" s="147"/>
      <c r="Z45" s="147"/>
    </row>
    <row r="46" spans="6:26" s="145" customFormat="1" ht="22.5" outlineLevel="3">
      <c r="F46" s="146"/>
      <c r="G46" s="147"/>
      <c r="H46" s="147"/>
      <c r="I46" s="147"/>
      <c r="J46" s="148" t="s">
        <v>656</v>
      </c>
      <c r="K46" s="147"/>
      <c r="L46" s="149">
        <v>44.801520000000004</v>
      </c>
      <c r="M46" s="150"/>
      <c r="N46" s="151"/>
      <c r="O46" s="150"/>
      <c r="P46" s="152"/>
      <c r="Q46" s="153"/>
      <c r="R46" s="150"/>
      <c r="S46" s="150"/>
      <c r="T46" s="150"/>
      <c r="U46" s="154" t="s">
        <v>155</v>
      </c>
      <c r="V46" s="150"/>
      <c r="W46" s="150"/>
      <c r="X46" s="148"/>
      <c r="Y46" s="147"/>
      <c r="Z46" s="147"/>
    </row>
    <row r="47" spans="6:26" s="145" customFormat="1" ht="22.5" outlineLevel="3">
      <c r="F47" s="146"/>
      <c r="G47" s="147"/>
      <c r="H47" s="147"/>
      <c r="I47" s="147"/>
      <c r="J47" s="148" t="s">
        <v>657</v>
      </c>
      <c r="K47" s="147"/>
      <c r="L47" s="149">
        <v>12.057600000000001</v>
      </c>
      <c r="M47" s="150"/>
      <c r="N47" s="151"/>
      <c r="O47" s="150"/>
      <c r="P47" s="152"/>
      <c r="Q47" s="153"/>
      <c r="R47" s="150"/>
      <c r="S47" s="150"/>
      <c r="T47" s="150"/>
      <c r="U47" s="154" t="s">
        <v>155</v>
      </c>
      <c r="V47" s="150"/>
      <c r="W47" s="150"/>
      <c r="X47" s="148"/>
      <c r="Y47" s="147"/>
      <c r="Z47" s="147"/>
    </row>
    <row r="48" spans="6:26" s="145" customFormat="1" ht="22.5" outlineLevel="3">
      <c r="F48" s="146"/>
      <c r="G48" s="147"/>
      <c r="H48" s="147"/>
      <c r="I48" s="147"/>
      <c r="J48" s="148" t="s">
        <v>658</v>
      </c>
      <c r="K48" s="147"/>
      <c r="L48" s="149">
        <v>12.905400000000002</v>
      </c>
      <c r="M48" s="150"/>
      <c r="N48" s="151"/>
      <c r="O48" s="150"/>
      <c r="P48" s="152"/>
      <c r="Q48" s="153"/>
      <c r="R48" s="150"/>
      <c r="S48" s="150"/>
      <c r="T48" s="150"/>
      <c r="U48" s="154" t="s">
        <v>155</v>
      </c>
      <c r="V48" s="150"/>
      <c r="W48" s="150"/>
      <c r="X48" s="148"/>
      <c r="Y48" s="147"/>
      <c r="Z48" s="147"/>
    </row>
    <row r="49" spans="6:26" s="126" customFormat="1" ht="24" outlineLevel="2">
      <c r="F49" s="127">
        <v>4</v>
      </c>
      <c r="G49" s="128" t="s">
        <v>162</v>
      </c>
      <c r="H49" s="129" t="s">
        <v>237</v>
      </c>
      <c r="I49" s="129"/>
      <c r="J49" s="130" t="s">
        <v>238</v>
      </c>
      <c r="K49" s="128" t="s">
        <v>47</v>
      </c>
      <c r="L49" s="131">
        <v>0.61860612479999999</v>
      </c>
      <c r="M49" s="132">
        <v>0</v>
      </c>
      <c r="N49" s="131">
        <f>L49*(1+M49/100)</f>
        <v>0.61860612479999999</v>
      </c>
      <c r="O49" s="132"/>
      <c r="P49" s="133">
        <f>N49*O49</f>
        <v>0</v>
      </c>
      <c r="Q49" s="134"/>
      <c r="R49" s="135">
        <f>N49*Q49</f>
        <v>0</v>
      </c>
      <c r="S49" s="134"/>
      <c r="T49" s="135">
        <f>N49*S49</f>
        <v>0</v>
      </c>
      <c r="U49" s="133">
        <v>21</v>
      </c>
      <c r="V49" s="133">
        <f>P49*(U49/100)</f>
        <v>0</v>
      </c>
      <c r="W49" s="133">
        <f>P49+V49</f>
        <v>0</v>
      </c>
      <c r="X49" s="130"/>
      <c r="Y49" s="129" t="s">
        <v>636</v>
      </c>
      <c r="Z49" s="129" t="s">
        <v>60</v>
      </c>
    </row>
    <row r="50" spans="6:26" s="145" customFormat="1" ht="22.5" outlineLevel="3">
      <c r="F50" s="146"/>
      <c r="G50" s="147"/>
      <c r="H50" s="147"/>
      <c r="I50" s="147"/>
      <c r="J50" s="148" t="s">
        <v>659</v>
      </c>
      <c r="K50" s="147"/>
      <c r="L50" s="149">
        <v>0.30559987200000005</v>
      </c>
      <c r="M50" s="150"/>
      <c r="N50" s="151"/>
      <c r="O50" s="150"/>
      <c r="P50" s="152"/>
      <c r="Q50" s="153"/>
      <c r="R50" s="150"/>
      <c r="S50" s="150"/>
      <c r="T50" s="150"/>
      <c r="U50" s="154" t="s">
        <v>155</v>
      </c>
      <c r="V50" s="150"/>
      <c r="W50" s="150"/>
      <c r="X50" s="148"/>
      <c r="Y50" s="147"/>
      <c r="Z50" s="147"/>
    </row>
    <row r="51" spans="6:26" s="145" customFormat="1" ht="22.5" outlineLevel="3">
      <c r="F51" s="146"/>
      <c r="G51" s="147"/>
      <c r="H51" s="147"/>
      <c r="I51" s="147"/>
      <c r="J51" s="148" t="s">
        <v>660</v>
      </c>
      <c r="K51" s="147"/>
      <c r="L51" s="149">
        <v>8.9165952000000007E-2</v>
      </c>
      <c r="M51" s="150"/>
      <c r="N51" s="151"/>
      <c r="O51" s="150"/>
      <c r="P51" s="152"/>
      <c r="Q51" s="153"/>
      <c r="R51" s="150"/>
      <c r="S51" s="150"/>
      <c r="T51" s="150"/>
      <c r="U51" s="154" t="s">
        <v>155</v>
      </c>
      <c r="V51" s="150"/>
      <c r="W51" s="150"/>
      <c r="X51" s="148"/>
      <c r="Y51" s="147"/>
      <c r="Z51" s="147"/>
    </row>
    <row r="52" spans="6:26" s="145" customFormat="1" ht="22.5" outlineLevel="3">
      <c r="F52" s="146"/>
      <c r="G52" s="147"/>
      <c r="H52" s="147"/>
      <c r="I52" s="147"/>
      <c r="J52" s="148" t="s">
        <v>661</v>
      </c>
      <c r="K52" s="147"/>
      <c r="L52" s="149">
        <v>0.10752364799999999</v>
      </c>
      <c r="M52" s="150"/>
      <c r="N52" s="151"/>
      <c r="O52" s="150"/>
      <c r="P52" s="152"/>
      <c r="Q52" s="153"/>
      <c r="R52" s="150"/>
      <c r="S52" s="150"/>
      <c r="T52" s="150"/>
      <c r="U52" s="154" t="s">
        <v>155</v>
      </c>
      <c r="V52" s="150"/>
      <c r="W52" s="150"/>
      <c r="X52" s="148"/>
      <c r="Y52" s="147"/>
      <c r="Z52" s="147"/>
    </row>
    <row r="53" spans="6:26" s="145" customFormat="1" ht="22.5" outlineLevel="3">
      <c r="F53" s="146"/>
      <c r="G53" s="147"/>
      <c r="H53" s="147"/>
      <c r="I53" s="147"/>
      <c r="J53" s="148" t="s">
        <v>662</v>
      </c>
      <c r="K53" s="147"/>
      <c r="L53" s="149">
        <v>3.8584319999999998E-2</v>
      </c>
      <c r="M53" s="150"/>
      <c r="N53" s="151"/>
      <c r="O53" s="150"/>
      <c r="P53" s="152"/>
      <c r="Q53" s="153"/>
      <c r="R53" s="150"/>
      <c r="S53" s="150"/>
      <c r="T53" s="150"/>
      <c r="U53" s="154" t="s">
        <v>155</v>
      </c>
      <c r="V53" s="150"/>
      <c r="W53" s="150"/>
      <c r="X53" s="148"/>
      <c r="Y53" s="147"/>
      <c r="Z53" s="147"/>
    </row>
    <row r="54" spans="6:26" s="145" customFormat="1" ht="22.5" outlineLevel="3">
      <c r="F54" s="146"/>
      <c r="G54" s="147"/>
      <c r="H54" s="147"/>
      <c r="I54" s="147"/>
      <c r="J54" s="148" t="s">
        <v>663</v>
      </c>
      <c r="K54" s="147"/>
      <c r="L54" s="149">
        <v>4.1297280000000006E-2</v>
      </c>
      <c r="M54" s="150"/>
      <c r="N54" s="151"/>
      <c r="O54" s="150"/>
      <c r="P54" s="152"/>
      <c r="Q54" s="153"/>
      <c r="R54" s="150"/>
      <c r="S54" s="150"/>
      <c r="T54" s="150"/>
      <c r="U54" s="154" t="s">
        <v>155</v>
      </c>
      <c r="V54" s="150"/>
      <c r="W54" s="150"/>
      <c r="X54" s="148"/>
      <c r="Y54" s="147"/>
      <c r="Z54" s="147"/>
    </row>
    <row r="55" spans="6:26" s="145" customFormat="1" ht="11.25" outlineLevel="3">
      <c r="F55" s="146"/>
      <c r="G55" s="147"/>
      <c r="H55" s="147"/>
      <c r="I55" s="147"/>
      <c r="J55" s="148" t="s">
        <v>252</v>
      </c>
      <c r="K55" s="147"/>
      <c r="L55" s="149">
        <v>0.58217107200000007</v>
      </c>
      <c r="M55" s="150"/>
      <c r="N55" s="151"/>
      <c r="O55" s="150"/>
      <c r="P55" s="152"/>
      <c r="Q55" s="153"/>
      <c r="R55" s="150"/>
      <c r="S55" s="150"/>
      <c r="T55" s="150"/>
      <c r="U55" s="154" t="s">
        <v>155</v>
      </c>
      <c r="V55" s="150"/>
      <c r="W55" s="150"/>
      <c r="X55" s="148"/>
      <c r="Y55" s="147"/>
      <c r="Z55" s="147"/>
    </row>
    <row r="56" spans="6:26" s="145" customFormat="1" ht="22.5" outlineLevel="3">
      <c r="F56" s="146"/>
      <c r="G56" s="147"/>
      <c r="H56" s="147"/>
      <c r="I56" s="147"/>
      <c r="J56" s="148" t="s">
        <v>664</v>
      </c>
      <c r="K56" s="147"/>
      <c r="L56" s="149">
        <v>1.7189992800000005E-2</v>
      </c>
      <c r="M56" s="150"/>
      <c r="N56" s="151"/>
      <c r="O56" s="150"/>
      <c r="P56" s="152"/>
      <c r="Q56" s="153"/>
      <c r="R56" s="150"/>
      <c r="S56" s="150"/>
      <c r="T56" s="150"/>
      <c r="U56" s="154" t="s">
        <v>155</v>
      </c>
      <c r="V56" s="150"/>
      <c r="W56" s="150"/>
      <c r="X56" s="148"/>
      <c r="Y56" s="147"/>
      <c r="Z56" s="147"/>
    </row>
    <row r="57" spans="6:26" s="145" customFormat="1" ht="22.5" outlineLevel="3">
      <c r="F57" s="146"/>
      <c r="G57" s="147"/>
      <c r="H57" s="147"/>
      <c r="I57" s="147"/>
      <c r="J57" s="148" t="s">
        <v>665</v>
      </c>
      <c r="K57" s="147"/>
      <c r="L57" s="149">
        <v>6.6874464000000015E-3</v>
      </c>
      <c r="M57" s="150"/>
      <c r="N57" s="151"/>
      <c r="O57" s="150"/>
      <c r="P57" s="152"/>
      <c r="Q57" s="153"/>
      <c r="R57" s="150"/>
      <c r="S57" s="150"/>
      <c r="T57" s="150"/>
      <c r="U57" s="154" t="s">
        <v>155</v>
      </c>
      <c r="V57" s="150"/>
      <c r="W57" s="150"/>
      <c r="X57" s="148"/>
      <c r="Y57" s="147"/>
      <c r="Z57" s="147"/>
    </row>
    <row r="58" spans="6:26" s="145" customFormat="1" ht="22.5" outlineLevel="3">
      <c r="F58" s="146"/>
      <c r="G58" s="147"/>
      <c r="H58" s="147"/>
      <c r="I58" s="147"/>
      <c r="J58" s="148" t="s">
        <v>666</v>
      </c>
      <c r="K58" s="147"/>
      <c r="L58" s="149">
        <v>8.0642736000000013E-3</v>
      </c>
      <c r="M58" s="150"/>
      <c r="N58" s="151"/>
      <c r="O58" s="150"/>
      <c r="P58" s="152"/>
      <c r="Q58" s="153"/>
      <c r="R58" s="150"/>
      <c r="S58" s="150"/>
      <c r="T58" s="150"/>
      <c r="U58" s="154" t="s">
        <v>155</v>
      </c>
      <c r="V58" s="150"/>
      <c r="W58" s="150"/>
      <c r="X58" s="148"/>
      <c r="Y58" s="147"/>
      <c r="Z58" s="147"/>
    </row>
    <row r="59" spans="6:26" s="145" customFormat="1" ht="22.5" outlineLevel="3">
      <c r="F59" s="146"/>
      <c r="G59" s="147"/>
      <c r="H59" s="147"/>
      <c r="I59" s="147"/>
      <c r="J59" s="148" t="s">
        <v>667</v>
      </c>
      <c r="K59" s="147"/>
      <c r="L59" s="149">
        <v>2.1703680000000002E-3</v>
      </c>
      <c r="M59" s="150"/>
      <c r="N59" s="151"/>
      <c r="O59" s="150"/>
      <c r="P59" s="152"/>
      <c r="Q59" s="153"/>
      <c r="R59" s="150"/>
      <c r="S59" s="150"/>
      <c r="T59" s="150"/>
      <c r="U59" s="154" t="s">
        <v>155</v>
      </c>
      <c r="V59" s="150"/>
      <c r="W59" s="150"/>
      <c r="X59" s="148"/>
      <c r="Y59" s="147"/>
      <c r="Z59" s="147"/>
    </row>
    <row r="60" spans="6:26" s="145" customFormat="1" ht="22.5" outlineLevel="3">
      <c r="F60" s="146"/>
      <c r="G60" s="147"/>
      <c r="H60" s="147"/>
      <c r="I60" s="147"/>
      <c r="J60" s="148" t="s">
        <v>668</v>
      </c>
      <c r="K60" s="147"/>
      <c r="L60" s="149">
        <v>2.3229720000000004E-3</v>
      </c>
      <c r="M60" s="150"/>
      <c r="N60" s="151"/>
      <c r="O60" s="150"/>
      <c r="P60" s="152"/>
      <c r="Q60" s="153"/>
      <c r="R60" s="150"/>
      <c r="S60" s="150"/>
      <c r="T60" s="150"/>
      <c r="U60" s="154" t="s">
        <v>155</v>
      </c>
      <c r="V60" s="150"/>
      <c r="W60" s="150"/>
      <c r="X60" s="148"/>
      <c r="Y60" s="147"/>
      <c r="Z60" s="147"/>
    </row>
    <row r="61" spans="6:26" s="145" customFormat="1" ht="11.25" outlineLevel="3">
      <c r="F61" s="146"/>
      <c r="G61" s="147"/>
      <c r="H61" s="147"/>
      <c r="I61" s="147"/>
      <c r="J61" s="148" t="s">
        <v>260</v>
      </c>
      <c r="K61" s="147"/>
      <c r="L61" s="149">
        <v>3.6435052800000006E-2</v>
      </c>
      <c r="M61" s="150"/>
      <c r="N61" s="151"/>
      <c r="O61" s="150"/>
      <c r="P61" s="152"/>
      <c r="Q61" s="153"/>
      <c r="R61" s="150"/>
      <c r="S61" s="150"/>
      <c r="T61" s="150"/>
      <c r="U61" s="154" t="s">
        <v>155</v>
      </c>
      <c r="V61" s="150"/>
      <c r="W61" s="150"/>
      <c r="X61" s="148"/>
      <c r="Y61" s="147"/>
      <c r="Z61" s="147"/>
    </row>
    <row r="62" spans="6:26" s="126" customFormat="1" ht="24" outlineLevel="2">
      <c r="F62" s="127">
        <v>5</v>
      </c>
      <c r="G62" s="128" t="s">
        <v>162</v>
      </c>
      <c r="H62" s="129" t="s">
        <v>261</v>
      </c>
      <c r="I62" s="129"/>
      <c r="J62" s="130" t="s">
        <v>262</v>
      </c>
      <c r="K62" s="128" t="s">
        <v>49</v>
      </c>
      <c r="L62" s="131">
        <v>46.8</v>
      </c>
      <c r="M62" s="132"/>
      <c r="N62" s="131">
        <f>L62*(1+M62/100)</f>
        <v>46.8</v>
      </c>
      <c r="O62" s="132"/>
      <c r="P62" s="133">
        <f>N62*O62</f>
        <v>0</v>
      </c>
      <c r="Q62" s="134">
        <v>2.7999999999999998E-4</v>
      </c>
      <c r="R62" s="135">
        <f>N62*Q62</f>
        <v>1.3103999999999998E-2</v>
      </c>
      <c r="S62" s="134"/>
      <c r="T62" s="135">
        <f>N62*S62</f>
        <v>0</v>
      </c>
      <c r="U62" s="133">
        <v>21</v>
      </c>
      <c r="V62" s="133">
        <f>P62*(U62/100)</f>
        <v>0</v>
      </c>
      <c r="W62" s="133">
        <f>P62+V62</f>
        <v>0</v>
      </c>
      <c r="X62" s="130"/>
      <c r="Y62" s="129" t="s">
        <v>636</v>
      </c>
      <c r="Z62" s="129" t="s">
        <v>60</v>
      </c>
    </row>
    <row r="63" spans="6:26" s="145" customFormat="1" ht="11.25" outlineLevel="3">
      <c r="F63" s="146"/>
      <c r="G63" s="147"/>
      <c r="H63" s="147"/>
      <c r="I63" s="147"/>
      <c r="J63" s="148" t="s">
        <v>669</v>
      </c>
      <c r="K63" s="147"/>
      <c r="L63" s="149">
        <v>28.8</v>
      </c>
      <c r="M63" s="150"/>
      <c r="N63" s="151"/>
      <c r="O63" s="150"/>
      <c r="P63" s="152"/>
      <c r="Q63" s="153"/>
      <c r="R63" s="150"/>
      <c r="S63" s="150"/>
      <c r="T63" s="150"/>
      <c r="U63" s="154" t="s">
        <v>155</v>
      </c>
      <c r="V63" s="150"/>
      <c r="W63" s="150"/>
      <c r="X63" s="148"/>
      <c r="Y63" s="147"/>
      <c r="Z63" s="147"/>
    </row>
    <row r="64" spans="6:26" s="145" customFormat="1" ht="11.25" outlineLevel="3">
      <c r="F64" s="146"/>
      <c r="G64" s="147"/>
      <c r="H64" s="147"/>
      <c r="I64" s="147"/>
      <c r="J64" s="148" t="s">
        <v>670</v>
      </c>
      <c r="K64" s="147"/>
      <c r="L64" s="149">
        <v>18</v>
      </c>
      <c r="M64" s="150"/>
      <c r="N64" s="151"/>
      <c r="O64" s="150"/>
      <c r="P64" s="152"/>
      <c r="Q64" s="153"/>
      <c r="R64" s="150"/>
      <c r="S64" s="150"/>
      <c r="T64" s="150"/>
      <c r="U64" s="154" t="s">
        <v>155</v>
      </c>
      <c r="V64" s="150"/>
      <c r="W64" s="150"/>
      <c r="X64" s="148"/>
      <c r="Y64" s="147"/>
      <c r="Z64" s="147"/>
    </row>
    <row r="65" spans="6:26" s="126" customFormat="1" ht="24" outlineLevel="2">
      <c r="F65" s="127">
        <v>6</v>
      </c>
      <c r="G65" s="128" t="s">
        <v>162</v>
      </c>
      <c r="H65" s="129" t="s">
        <v>265</v>
      </c>
      <c r="I65" s="129"/>
      <c r="J65" s="130" t="s">
        <v>266</v>
      </c>
      <c r="K65" s="128" t="s">
        <v>49</v>
      </c>
      <c r="L65" s="131">
        <v>5.2</v>
      </c>
      <c r="M65" s="132"/>
      <c r="N65" s="131">
        <f>L65*(1+M65/100)</f>
        <v>5.2</v>
      </c>
      <c r="O65" s="132"/>
      <c r="P65" s="133">
        <f>N65*O65</f>
        <v>0</v>
      </c>
      <c r="Q65" s="134">
        <v>4.2000000000000002E-4</v>
      </c>
      <c r="R65" s="135">
        <f>N65*Q65</f>
        <v>2.1840000000000002E-3</v>
      </c>
      <c r="S65" s="134"/>
      <c r="T65" s="135">
        <f>N65*S65</f>
        <v>0</v>
      </c>
      <c r="U65" s="133">
        <v>21</v>
      </c>
      <c r="V65" s="133">
        <f>P65*(U65/100)</f>
        <v>0</v>
      </c>
      <c r="W65" s="133">
        <f>P65+V65</f>
        <v>0</v>
      </c>
      <c r="X65" s="130"/>
      <c r="Y65" s="129" t="s">
        <v>636</v>
      </c>
      <c r="Z65" s="129" t="s">
        <v>60</v>
      </c>
    </row>
    <row r="66" spans="6:26" s="145" customFormat="1" ht="11.25" outlineLevel="3">
      <c r="F66" s="146"/>
      <c r="G66" s="147"/>
      <c r="H66" s="147"/>
      <c r="I66" s="147"/>
      <c r="J66" s="148" t="s">
        <v>671</v>
      </c>
      <c r="K66" s="147"/>
      <c r="L66" s="149">
        <v>3.2</v>
      </c>
      <c r="M66" s="150"/>
      <c r="N66" s="151"/>
      <c r="O66" s="150"/>
      <c r="P66" s="152"/>
      <c r="Q66" s="153"/>
      <c r="R66" s="150"/>
      <c r="S66" s="150"/>
      <c r="T66" s="150"/>
      <c r="U66" s="154" t="s">
        <v>155</v>
      </c>
      <c r="V66" s="150"/>
      <c r="W66" s="150"/>
      <c r="X66" s="148"/>
      <c r="Y66" s="147"/>
      <c r="Z66" s="147"/>
    </row>
    <row r="67" spans="6:26" s="145" customFormat="1" ht="11.25" outlineLevel="3">
      <c r="F67" s="146"/>
      <c r="G67" s="147"/>
      <c r="H67" s="147"/>
      <c r="I67" s="147"/>
      <c r="J67" s="148" t="s">
        <v>672</v>
      </c>
      <c r="K67" s="147"/>
      <c r="L67" s="149">
        <v>2</v>
      </c>
      <c r="M67" s="150"/>
      <c r="N67" s="151"/>
      <c r="O67" s="150"/>
      <c r="P67" s="152"/>
      <c r="Q67" s="153"/>
      <c r="R67" s="150"/>
      <c r="S67" s="150"/>
      <c r="T67" s="150"/>
      <c r="U67" s="154" t="s">
        <v>155</v>
      </c>
      <c r="V67" s="150"/>
      <c r="W67" s="150"/>
      <c r="X67" s="148"/>
      <c r="Y67" s="147"/>
      <c r="Z67" s="147"/>
    </row>
    <row r="68" spans="6:26" s="126" customFormat="1" ht="12" outlineLevel="2">
      <c r="F68" s="127">
        <v>7</v>
      </c>
      <c r="G68" s="128" t="s">
        <v>176</v>
      </c>
      <c r="H68" s="129" t="s">
        <v>673</v>
      </c>
      <c r="I68" s="129"/>
      <c r="J68" s="130" t="s">
        <v>674</v>
      </c>
      <c r="K68" s="128" t="s">
        <v>49</v>
      </c>
      <c r="L68" s="131">
        <v>20</v>
      </c>
      <c r="M68" s="132">
        <v>15</v>
      </c>
      <c r="N68" s="131">
        <f>L68*(1+M68/100)</f>
        <v>23</v>
      </c>
      <c r="O68" s="132"/>
      <c r="P68" s="133">
        <f>N68*O68</f>
        <v>0</v>
      </c>
      <c r="Q68" s="134">
        <v>3.2200000000000002E-4</v>
      </c>
      <c r="R68" s="135">
        <f>N68*Q68</f>
        <v>7.4060000000000003E-3</v>
      </c>
      <c r="S68" s="134"/>
      <c r="T68" s="135">
        <f>N68*S68</f>
        <v>0</v>
      </c>
      <c r="U68" s="133">
        <v>21</v>
      </c>
      <c r="V68" s="133">
        <f>P68*(U68/100)</f>
        <v>0</v>
      </c>
      <c r="W68" s="133">
        <f>P68+V68</f>
        <v>0</v>
      </c>
      <c r="X68" s="130"/>
      <c r="Y68" s="129" t="s">
        <v>636</v>
      </c>
      <c r="Z68" s="129" t="s">
        <v>60</v>
      </c>
    </row>
    <row r="69" spans="6:26" s="145" customFormat="1" ht="11.25" outlineLevel="3">
      <c r="F69" s="146"/>
      <c r="G69" s="147"/>
      <c r="H69" s="147"/>
      <c r="I69" s="147"/>
      <c r="J69" s="148" t="s">
        <v>675</v>
      </c>
      <c r="K69" s="147"/>
      <c r="L69" s="149">
        <v>20</v>
      </c>
      <c r="M69" s="150"/>
      <c r="N69" s="151"/>
      <c r="O69" s="150"/>
      <c r="P69" s="152"/>
      <c r="Q69" s="153"/>
      <c r="R69" s="150"/>
      <c r="S69" s="150"/>
      <c r="T69" s="150"/>
      <c r="U69" s="154" t="s">
        <v>155</v>
      </c>
      <c r="V69" s="150"/>
      <c r="W69" s="150"/>
      <c r="X69" s="148"/>
      <c r="Y69" s="147"/>
      <c r="Z69" s="147"/>
    </row>
    <row r="70" spans="6:26" s="126" customFormat="1" ht="12" outlineLevel="2">
      <c r="F70" s="127">
        <v>8</v>
      </c>
      <c r="G70" s="128" t="s">
        <v>176</v>
      </c>
      <c r="H70" s="129" t="s">
        <v>268</v>
      </c>
      <c r="I70" s="129"/>
      <c r="J70" s="130" t="s">
        <v>269</v>
      </c>
      <c r="K70" s="128" t="s">
        <v>49</v>
      </c>
      <c r="L70" s="131">
        <v>32</v>
      </c>
      <c r="M70" s="132">
        <v>15</v>
      </c>
      <c r="N70" s="131">
        <f>L70*(1+M70/100)</f>
        <v>36.799999999999997</v>
      </c>
      <c r="O70" s="132"/>
      <c r="P70" s="133">
        <f>N70*O70</f>
        <v>0</v>
      </c>
      <c r="Q70" s="134">
        <v>3.7100000000000002E-4</v>
      </c>
      <c r="R70" s="135">
        <f>N70*Q70</f>
        <v>1.36528E-2</v>
      </c>
      <c r="S70" s="134"/>
      <c r="T70" s="135">
        <f>N70*S70</f>
        <v>0</v>
      </c>
      <c r="U70" s="133">
        <v>21</v>
      </c>
      <c r="V70" s="133">
        <f>P70*(U70/100)</f>
        <v>0</v>
      </c>
      <c r="W70" s="133">
        <f>P70+V70</f>
        <v>0</v>
      </c>
      <c r="X70" s="130"/>
      <c r="Y70" s="129" t="s">
        <v>636</v>
      </c>
      <c r="Z70" s="129" t="s">
        <v>60</v>
      </c>
    </row>
    <row r="71" spans="6:26" s="145" customFormat="1" ht="11.25" outlineLevel="3">
      <c r="F71" s="146"/>
      <c r="G71" s="147"/>
      <c r="H71" s="147"/>
      <c r="I71" s="147"/>
      <c r="J71" s="148" t="s">
        <v>676</v>
      </c>
      <c r="K71" s="147"/>
      <c r="L71" s="149">
        <v>32</v>
      </c>
      <c r="M71" s="150"/>
      <c r="N71" s="151"/>
      <c r="O71" s="150"/>
      <c r="P71" s="152"/>
      <c r="Q71" s="153"/>
      <c r="R71" s="150"/>
      <c r="S71" s="150"/>
      <c r="T71" s="150"/>
      <c r="U71" s="154" t="s">
        <v>155</v>
      </c>
      <c r="V71" s="150"/>
      <c r="W71" s="150"/>
      <c r="X71" s="148"/>
      <c r="Y71" s="147"/>
      <c r="Z71" s="147"/>
    </row>
    <row r="72" spans="6:26" s="126" customFormat="1" ht="24" outlineLevel="2">
      <c r="F72" s="127">
        <v>9</v>
      </c>
      <c r="G72" s="128" t="s">
        <v>162</v>
      </c>
      <c r="H72" s="129" t="s">
        <v>272</v>
      </c>
      <c r="I72" s="129"/>
      <c r="J72" s="130" t="s">
        <v>273</v>
      </c>
      <c r="K72" s="128" t="s">
        <v>49</v>
      </c>
      <c r="L72" s="131">
        <v>54</v>
      </c>
      <c r="M72" s="132"/>
      <c r="N72" s="131">
        <f>L72*(1+M72/100)</f>
        <v>54</v>
      </c>
      <c r="O72" s="132"/>
      <c r="P72" s="133">
        <f>N72*O72</f>
        <v>0</v>
      </c>
      <c r="Q72" s="134">
        <v>4.2000000000000002E-4</v>
      </c>
      <c r="R72" s="135">
        <f>N72*Q72</f>
        <v>2.2680000000000002E-2</v>
      </c>
      <c r="S72" s="134"/>
      <c r="T72" s="135">
        <f>N72*S72</f>
        <v>0</v>
      </c>
      <c r="U72" s="133">
        <v>21</v>
      </c>
      <c r="V72" s="133">
        <f>P72*(U72/100)</f>
        <v>0</v>
      </c>
      <c r="W72" s="133">
        <f>P72+V72</f>
        <v>0</v>
      </c>
      <c r="X72" s="130"/>
      <c r="Y72" s="129" t="s">
        <v>636</v>
      </c>
      <c r="Z72" s="129" t="s">
        <v>60</v>
      </c>
    </row>
    <row r="73" spans="6:26" s="145" customFormat="1" ht="11.25" outlineLevel="3">
      <c r="F73" s="146"/>
      <c r="G73" s="147"/>
      <c r="H73" s="147"/>
      <c r="I73" s="147"/>
      <c r="J73" s="148" t="s">
        <v>677</v>
      </c>
      <c r="K73" s="147"/>
      <c r="L73" s="149">
        <v>27</v>
      </c>
      <c r="M73" s="150"/>
      <c r="N73" s="151"/>
      <c r="O73" s="150"/>
      <c r="P73" s="152"/>
      <c r="Q73" s="153"/>
      <c r="R73" s="150"/>
      <c r="S73" s="150"/>
      <c r="T73" s="150"/>
      <c r="U73" s="154" t="s">
        <v>155</v>
      </c>
      <c r="V73" s="150"/>
      <c r="W73" s="150"/>
      <c r="X73" s="148"/>
      <c r="Y73" s="147"/>
      <c r="Z73" s="147"/>
    </row>
    <row r="74" spans="6:26" s="145" customFormat="1" ht="11.25" outlineLevel="3">
      <c r="F74" s="146"/>
      <c r="G74" s="147"/>
      <c r="H74" s="147"/>
      <c r="I74" s="147"/>
      <c r="J74" s="148" t="s">
        <v>678</v>
      </c>
      <c r="K74" s="147"/>
      <c r="L74" s="149">
        <v>27</v>
      </c>
      <c r="M74" s="150"/>
      <c r="N74" s="151"/>
      <c r="O74" s="150"/>
      <c r="P74" s="152"/>
      <c r="Q74" s="153"/>
      <c r="R74" s="150"/>
      <c r="S74" s="150"/>
      <c r="T74" s="150"/>
      <c r="U74" s="154" t="s">
        <v>155</v>
      </c>
      <c r="V74" s="150"/>
      <c r="W74" s="150"/>
      <c r="X74" s="148"/>
      <c r="Y74" s="147"/>
      <c r="Z74" s="147"/>
    </row>
    <row r="75" spans="6:26" s="126" customFormat="1" ht="24" outlineLevel="2">
      <c r="F75" s="127">
        <v>10</v>
      </c>
      <c r="G75" s="128" t="s">
        <v>162</v>
      </c>
      <c r="H75" s="129" t="s">
        <v>276</v>
      </c>
      <c r="I75" s="129"/>
      <c r="J75" s="130" t="s">
        <v>277</v>
      </c>
      <c r="K75" s="128" t="s">
        <v>49</v>
      </c>
      <c r="L75" s="131">
        <v>6</v>
      </c>
      <c r="M75" s="132"/>
      <c r="N75" s="131">
        <f>L75*(1+M75/100)</f>
        <v>6</v>
      </c>
      <c r="O75" s="132"/>
      <c r="P75" s="133">
        <f>N75*O75</f>
        <v>0</v>
      </c>
      <c r="Q75" s="134">
        <v>6.4000000000000005E-4</v>
      </c>
      <c r="R75" s="135">
        <f>N75*Q75</f>
        <v>3.8400000000000005E-3</v>
      </c>
      <c r="S75" s="134"/>
      <c r="T75" s="135">
        <f>N75*S75</f>
        <v>0</v>
      </c>
      <c r="U75" s="133">
        <v>21</v>
      </c>
      <c r="V75" s="133">
        <f>P75*(U75/100)</f>
        <v>0</v>
      </c>
      <c r="W75" s="133">
        <f>P75+V75</f>
        <v>0</v>
      </c>
      <c r="X75" s="130"/>
      <c r="Y75" s="129" t="s">
        <v>636</v>
      </c>
      <c r="Z75" s="129" t="s">
        <v>60</v>
      </c>
    </row>
    <row r="76" spans="6:26" s="145" customFormat="1" ht="11.25" outlineLevel="3">
      <c r="F76" s="146"/>
      <c r="G76" s="147"/>
      <c r="H76" s="147"/>
      <c r="I76" s="147"/>
      <c r="J76" s="148" t="s">
        <v>679</v>
      </c>
      <c r="K76" s="147"/>
      <c r="L76" s="149">
        <v>3</v>
      </c>
      <c r="M76" s="150"/>
      <c r="N76" s="151"/>
      <c r="O76" s="150"/>
      <c r="P76" s="152"/>
      <c r="Q76" s="153"/>
      <c r="R76" s="150"/>
      <c r="S76" s="150"/>
      <c r="T76" s="150"/>
      <c r="U76" s="154" t="s">
        <v>155</v>
      </c>
      <c r="V76" s="150"/>
      <c r="W76" s="150"/>
      <c r="X76" s="148"/>
      <c r="Y76" s="147"/>
      <c r="Z76" s="147"/>
    </row>
    <row r="77" spans="6:26" s="145" customFormat="1" ht="11.25" outlineLevel="3">
      <c r="F77" s="146"/>
      <c r="G77" s="147"/>
      <c r="H77" s="147"/>
      <c r="I77" s="147"/>
      <c r="J77" s="148" t="s">
        <v>680</v>
      </c>
      <c r="K77" s="147"/>
      <c r="L77" s="149">
        <v>3</v>
      </c>
      <c r="M77" s="150"/>
      <c r="N77" s="151"/>
      <c r="O77" s="150"/>
      <c r="P77" s="152"/>
      <c r="Q77" s="153"/>
      <c r="R77" s="150"/>
      <c r="S77" s="150"/>
      <c r="T77" s="150"/>
      <c r="U77" s="154" t="s">
        <v>155</v>
      </c>
      <c r="V77" s="150"/>
      <c r="W77" s="150"/>
      <c r="X77" s="148"/>
      <c r="Y77" s="147"/>
      <c r="Z77" s="147"/>
    </row>
    <row r="78" spans="6:26" s="126" customFormat="1" ht="12" outlineLevel="2">
      <c r="F78" s="127">
        <v>11</v>
      </c>
      <c r="G78" s="128" t="s">
        <v>176</v>
      </c>
      <c r="H78" s="129" t="s">
        <v>681</v>
      </c>
      <c r="I78" s="129"/>
      <c r="J78" s="130" t="s">
        <v>682</v>
      </c>
      <c r="K78" s="128" t="s">
        <v>49</v>
      </c>
      <c r="L78" s="131">
        <v>30</v>
      </c>
      <c r="M78" s="132">
        <v>15</v>
      </c>
      <c r="N78" s="131">
        <f>L78*(1+M78/100)</f>
        <v>34.5</v>
      </c>
      <c r="O78" s="132"/>
      <c r="P78" s="133">
        <f>N78*O78</f>
        <v>0</v>
      </c>
      <c r="Q78" s="134">
        <v>7.8399999999999997E-4</v>
      </c>
      <c r="R78" s="135">
        <f>N78*Q78</f>
        <v>2.7047999999999999E-2</v>
      </c>
      <c r="S78" s="134"/>
      <c r="T78" s="135">
        <f>N78*S78</f>
        <v>0</v>
      </c>
      <c r="U78" s="133">
        <v>21</v>
      </c>
      <c r="V78" s="133">
        <f>P78*(U78/100)</f>
        <v>0</v>
      </c>
      <c r="W78" s="133">
        <f>P78+V78</f>
        <v>0</v>
      </c>
      <c r="X78" s="130"/>
      <c r="Y78" s="129" t="s">
        <v>636</v>
      </c>
      <c r="Z78" s="129" t="s">
        <v>60</v>
      </c>
    </row>
    <row r="79" spans="6:26" s="145" customFormat="1" ht="11.25" outlineLevel="3">
      <c r="F79" s="146"/>
      <c r="G79" s="147"/>
      <c r="H79" s="147"/>
      <c r="I79" s="147"/>
      <c r="J79" s="148" t="s">
        <v>683</v>
      </c>
      <c r="K79" s="147"/>
      <c r="L79" s="149">
        <v>30</v>
      </c>
      <c r="M79" s="150"/>
      <c r="N79" s="151"/>
      <c r="O79" s="150"/>
      <c r="P79" s="152"/>
      <c r="Q79" s="153"/>
      <c r="R79" s="150"/>
      <c r="S79" s="150"/>
      <c r="T79" s="150"/>
      <c r="U79" s="154" t="s">
        <v>155</v>
      </c>
      <c r="V79" s="150"/>
      <c r="W79" s="150"/>
      <c r="X79" s="148"/>
      <c r="Y79" s="147"/>
      <c r="Z79" s="147"/>
    </row>
    <row r="80" spans="6:26" s="126" customFormat="1" ht="12" outlineLevel="2">
      <c r="F80" s="127">
        <v>12</v>
      </c>
      <c r="G80" s="128" t="s">
        <v>176</v>
      </c>
      <c r="H80" s="129" t="s">
        <v>280</v>
      </c>
      <c r="I80" s="129"/>
      <c r="J80" s="130" t="s">
        <v>281</v>
      </c>
      <c r="K80" s="128" t="s">
        <v>49</v>
      </c>
      <c r="L80" s="131">
        <v>30</v>
      </c>
      <c r="M80" s="132">
        <v>15</v>
      </c>
      <c r="N80" s="131">
        <f>L80*(1+M80/100)</f>
        <v>34.5</v>
      </c>
      <c r="O80" s="132"/>
      <c r="P80" s="133">
        <f>N80*O80</f>
        <v>0</v>
      </c>
      <c r="Q80" s="134">
        <v>8.8199999999999997E-4</v>
      </c>
      <c r="R80" s="135">
        <f>N80*Q80</f>
        <v>3.0428999999999998E-2</v>
      </c>
      <c r="S80" s="134"/>
      <c r="T80" s="135">
        <f>N80*S80</f>
        <v>0</v>
      </c>
      <c r="U80" s="133">
        <v>21</v>
      </c>
      <c r="V80" s="133">
        <f>P80*(U80/100)</f>
        <v>0</v>
      </c>
      <c r="W80" s="133">
        <f>P80+V80</f>
        <v>0</v>
      </c>
      <c r="X80" s="130"/>
      <c r="Y80" s="129" t="s">
        <v>636</v>
      </c>
      <c r="Z80" s="129" t="s">
        <v>60</v>
      </c>
    </row>
    <row r="81" spans="6:26" s="145" customFormat="1" ht="11.25" outlineLevel="3">
      <c r="F81" s="146"/>
      <c r="G81" s="147"/>
      <c r="H81" s="147"/>
      <c r="I81" s="147"/>
      <c r="J81" s="148" t="s">
        <v>684</v>
      </c>
      <c r="K81" s="147"/>
      <c r="L81" s="149">
        <v>30</v>
      </c>
      <c r="M81" s="150"/>
      <c r="N81" s="151"/>
      <c r="O81" s="150"/>
      <c r="P81" s="152"/>
      <c r="Q81" s="153"/>
      <c r="R81" s="150"/>
      <c r="S81" s="150"/>
      <c r="T81" s="150"/>
      <c r="U81" s="154" t="s">
        <v>155</v>
      </c>
      <c r="V81" s="150"/>
      <c r="W81" s="150"/>
      <c r="X81" s="148"/>
      <c r="Y81" s="147"/>
      <c r="Z81" s="147"/>
    </row>
    <row r="82" spans="6:26" s="126" customFormat="1" ht="24" outlineLevel="2">
      <c r="F82" s="127">
        <v>13</v>
      </c>
      <c r="G82" s="128" t="s">
        <v>162</v>
      </c>
      <c r="H82" s="129" t="s">
        <v>685</v>
      </c>
      <c r="I82" s="129"/>
      <c r="J82" s="130" t="s">
        <v>686</v>
      </c>
      <c r="K82" s="128" t="s">
        <v>46</v>
      </c>
      <c r="L82" s="131">
        <v>15</v>
      </c>
      <c r="M82" s="132">
        <v>0</v>
      </c>
      <c r="N82" s="131">
        <f>L82*(1+M82/100)</f>
        <v>15</v>
      </c>
      <c r="O82" s="132"/>
      <c r="P82" s="133">
        <f>N82*O82</f>
        <v>0</v>
      </c>
      <c r="Q82" s="134"/>
      <c r="R82" s="135">
        <f>N82*Q82</f>
        <v>0</v>
      </c>
      <c r="S82" s="134"/>
      <c r="T82" s="135">
        <f>N82*S82</f>
        <v>0</v>
      </c>
      <c r="U82" s="133">
        <v>21</v>
      </c>
      <c r="V82" s="133">
        <f>P82*(U82/100)</f>
        <v>0</v>
      </c>
      <c r="W82" s="133">
        <f>P82+V82</f>
        <v>0</v>
      </c>
      <c r="X82" s="130"/>
      <c r="Y82" s="129" t="s">
        <v>636</v>
      </c>
      <c r="Z82" s="129" t="s">
        <v>60</v>
      </c>
    </row>
    <row r="83" spans="6:26" s="126" customFormat="1" ht="12" outlineLevel="2">
      <c r="F83" s="127">
        <v>14</v>
      </c>
      <c r="G83" s="128" t="s">
        <v>162</v>
      </c>
      <c r="H83" s="129" t="s">
        <v>64</v>
      </c>
      <c r="I83" s="129"/>
      <c r="J83" s="130" t="s">
        <v>305</v>
      </c>
      <c r="K83" s="128" t="s">
        <v>65</v>
      </c>
      <c r="L83" s="131">
        <v>1.77</v>
      </c>
      <c r="M83" s="132">
        <v>0</v>
      </c>
      <c r="N83" s="131">
        <f>L83*(1+M83/100)</f>
        <v>1.77</v>
      </c>
      <c r="O83" s="132"/>
      <c r="P83" s="133">
        <f>N83*O83</f>
        <v>0</v>
      </c>
      <c r="Q83" s="134"/>
      <c r="R83" s="135">
        <f>N83*Q83</f>
        <v>0</v>
      </c>
      <c r="S83" s="134"/>
      <c r="T83" s="135">
        <f>N83*S83</f>
        <v>0</v>
      </c>
      <c r="U83" s="133">
        <v>21</v>
      </c>
      <c r="V83" s="133">
        <f>P83*(U83/100)</f>
        <v>0</v>
      </c>
      <c r="W83" s="133">
        <f>P83+V83</f>
        <v>0</v>
      </c>
      <c r="X83" s="130"/>
      <c r="Y83" s="129" t="s">
        <v>636</v>
      </c>
      <c r="Z83" s="129" t="s">
        <v>60</v>
      </c>
    </row>
    <row r="84" spans="6:26" s="136" customFormat="1" ht="12.75" customHeight="1" outlineLevel="2">
      <c r="F84" s="137"/>
      <c r="G84" s="138"/>
      <c r="H84" s="138"/>
      <c r="I84" s="138"/>
      <c r="J84" s="139"/>
      <c r="K84" s="138"/>
      <c r="L84" s="140"/>
      <c r="M84" s="141"/>
      <c r="N84" s="140"/>
      <c r="O84" s="141"/>
      <c r="P84" s="142"/>
      <c r="Q84" s="143"/>
      <c r="R84" s="141"/>
      <c r="S84" s="141"/>
      <c r="T84" s="141"/>
      <c r="U84" s="144" t="s">
        <v>155</v>
      </c>
      <c r="V84" s="141"/>
      <c r="W84" s="141"/>
      <c r="X84" s="141"/>
      <c r="Y84" s="138"/>
      <c r="Z84" s="138"/>
    </row>
    <row r="85" spans="6:26" s="118" customFormat="1" ht="16.5" customHeight="1" outlineLevel="1">
      <c r="F85" s="119"/>
      <c r="G85" s="104"/>
      <c r="H85" s="120"/>
      <c r="I85" s="120"/>
      <c r="J85" s="120" t="s">
        <v>310</v>
      </c>
      <c r="K85" s="104"/>
      <c r="L85" s="121"/>
      <c r="M85" s="122"/>
      <c r="N85" s="121"/>
      <c r="O85" s="122"/>
      <c r="P85" s="87">
        <f>SUBTOTAL(9,P86:P91)</f>
        <v>0</v>
      </c>
      <c r="Q85" s="123"/>
      <c r="R85" s="88">
        <f>SUBTOTAL(9,R86:R91)</f>
        <v>0</v>
      </c>
      <c r="S85" s="122"/>
      <c r="T85" s="88">
        <f>SUBTOTAL(9,T86:T91)</f>
        <v>1.35372</v>
      </c>
      <c r="U85" s="124" t="s">
        <v>155</v>
      </c>
      <c r="V85" s="87">
        <f>SUBTOTAL(9,V86:V91)</f>
        <v>0</v>
      </c>
      <c r="W85" s="87">
        <f>SUBTOTAL(9,W86:W91)</f>
        <v>0</v>
      </c>
      <c r="X85" s="125"/>
      <c r="Y85" s="105"/>
      <c r="Z85" s="105"/>
    </row>
    <row r="86" spans="6:26" s="126" customFormat="1" ht="12" outlineLevel="2">
      <c r="F86" s="127">
        <v>1</v>
      </c>
      <c r="G86" s="128" t="s">
        <v>162</v>
      </c>
      <c r="H86" s="129" t="s">
        <v>311</v>
      </c>
      <c r="I86" s="129"/>
      <c r="J86" s="130" t="s">
        <v>312</v>
      </c>
      <c r="K86" s="128" t="s">
        <v>49</v>
      </c>
      <c r="L86" s="131">
        <v>116</v>
      </c>
      <c r="M86" s="132">
        <v>0</v>
      </c>
      <c r="N86" s="131">
        <f>L86*(1+M86/100)</f>
        <v>116</v>
      </c>
      <c r="O86" s="132"/>
      <c r="P86" s="133">
        <f>N86*O86</f>
        <v>0</v>
      </c>
      <c r="Q86" s="134"/>
      <c r="R86" s="135">
        <f>N86*Q86</f>
        <v>0</v>
      </c>
      <c r="S86" s="134">
        <v>4.9699999999999996E-3</v>
      </c>
      <c r="T86" s="135">
        <f>N86*S86</f>
        <v>0.57651999999999992</v>
      </c>
      <c r="U86" s="133">
        <v>21</v>
      </c>
      <c r="V86" s="133">
        <f>P86*(U86/100)</f>
        <v>0</v>
      </c>
      <c r="W86" s="133">
        <f>P86+V86</f>
        <v>0</v>
      </c>
      <c r="X86" s="130" t="s">
        <v>313</v>
      </c>
      <c r="Y86" s="129" t="s">
        <v>636</v>
      </c>
      <c r="Z86" s="129" t="s">
        <v>104</v>
      </c>
    </row>
    <row r="87" spans="6:26" s="145" customFormat="1" ht="22.5" outlineLevel="3">
      <c r="F87" s="146"/>
      <c r="G87" s="147"/>
      <c r="H87" s="147"/>
      <c r="I87" s="147"/>
      <c r="J87" s="148" t="s">
        <v>687</v>
      </c>
      <c r="K87" s="147"/>
      <c r="L87" s="149">
        <v>116</v>
      </c>
      <c r="M87" s="150"/>
      <c r="N87" s="151"/>
      <c r="O87" s="150"/>
      <c r="P87" s="152"/>
      <c r="Q87" s="153"/>
      <c r="R87" s="150"/>
      <c r="S87" s="150"/>
      <c r="T87" s="150"/>
      <c r="U87" s="154" t="s">
        <v>155</v>
      </c>
      <c r="V87" s="150"/>
      <c r="W87" s="150"/>
      <c r="X87" s="148"/>
      <c r="Y87" s="147"/>
      <c r="Z87" s="147"/>
    </row>
    <row r="88" spans="6:26" s="126" customFormat="1" ht="12" outlineLevel="2">
      <c r="F88" s="127">
        <v>2</v>
      </c>
      <c r="G88" s="128" t="s">
        <v>162</v>
      </c>
      <c r="H88" s="129" t="s">
        <v>315</v>
      </c>
      <c r="I88" s="129"/>
      <c r="J88" s="130" t="s">
        <v>316</v>
      </c>
      <c r="K88" s="128" t="s">
        <v>49</v>
      </c>
      <c r="L88" s="131">
        <v>116</v>
      </c>
      <c r="M88" s="132">
        <v>0</v>
      </c>
      <c r="N88" s="131">
        <f>L88*(1+M88/100)</f>
        <v>116</v>
      </c>
      <c r="O88" s="132"/>
      <c r="P88" s="133">
        <f>N88*O88</f>
        <v>0</v>
      </c>
      <c r="Q88" s="134"/>
      <c r="R88" s="135">
        <f>N88*Q88</f>
        <v>0</v>
      </c>
      <c r="S88" s="134">
        <v>6.7000000000000002E-3</v>
      </c>
      <c r="T88" s="135">
        <f>N88*S88</f>
        <v>0.7772</v>
      </c>
      <c r="U88" s="133">
        <v>21</v>
      </c>
      <c r="V88" s="133">
        <f>P88*(U88/100)</f>
        <v>0</v>
      </c>
      <c r="W88" s="133">
        <f>P88+V88</f>
        <v>0</v>
      </c>
      <c r="X88" s="130" t="s">
        <v>313</v>
      </c>
      <c r="Y88" s="129" t="s">
        <v>636</v>
      </c>
      <c r="Z88" s="129" t="s">
        <v>104</v>
      </c>
    </row>
    <row r="89" spans="6:26" s="145" customFormat="1" ht="11.25" outlineLevel="3">
      <c r="F89" s="146"/>
      <c r="G89" s="147"/>
      <c r="H89" s="147"/>
      <c r="I89" s="147"/>
      <c r="J89" s="148" t="s">
        <v>688</v>
      </c>
      <c r="K89" s="147"/>
      <c r="L89" s="149">
        <v>116</v>
      </c>
      <c r="M89" s="150"/>
      <c r="N89" s="151"/>
      <c r="O89" s="150"/>
      <c r="P89" s="152"/>
      <c r="Q89" s="153"/>
      <c r="R89" s="150"/>
      <c r="S89" s="150"/>
      <c r="T89" s="150"/>
      <c r="U89" s="154" t="s">
        <v>155</v>
      </c>
      <c r="V89" s="150"/>
      <c r="W89" s="150"/>
      <c r="X89" s="148"/>
      <c r="Y89" s="147"/>
      <c r="Z89" s="147"/>
    </row>
    <row r="90" spans="6:26" s="126" customFormat="1" ht="24" outlineLevel="2">
      <c r="F90" s="127">
        <v>3</v>
      </c>
      <c r="G90" s="128" t="s">
        <v>162</v>
      </c>
      <c r="H90" s="129" t="s">
        <v>317</v>
      </c>
      <c r="I90" s="129"/>
      <c r="J90" s="130" t="s">
        <v>318</v>
      </c>
      <c r="K90" s="128" t="s">
        <v>47</v>
      </c>
      <c r="L90" s="131">
        <v>1.35372</v>
      </c>
      <c r="M90" s="132">
        <v>0</v>
      </c>
      <c r="N90" s="131">
        <f>L90*(1+M90/100)</f>
        <v>1.35372</v>
      </c>
      <c r="O90" s="132"/>
      <c r="P90" s="133">
        <f>N90*O90</f>
        <v>0</v>
      </c>
      <c r="Q90" s="134"/>
      <c r="R90" s="135">
        <f>N90*Q90</f>
        <v>0</v>
      </c>
      <c r="S90" s="134"/>
      <c r="T90" s="135">
        <f>N90*S90</f>
        <v>0</v>
      </c>
      <c r="U90" s="133">
        <v>21</v>
      </c>
      <c r="V90" s="133">
        <f>P90*(U90/100)</f>
        <v>0</v>
      </c>
      <c r="W90" s="133">
        <f>P90+V90</f>
        <v>0</v>
      </c>
      <c r="X90" s="130"/>
      <c r="Y90" s="129" t="s">
        <v>636</v>
      </c>
      <c r="Z90" s="129" t="s">
        <v>104</v>
      </c>
    </row>
    <row r="91" spans="6:26" s="136" customFormat="1" ht="12.75" customHeight="1" outlineLevel="2">
      <c r="F91" s="137"/>
      <c r="G91" s="138"/>
      <c r="H91" s="138"/>
      <c r="I91" s="138"/>
      <c r="J91" s="139"/>
      <c r="K91" s="138"/>
      <c r="L91" s="140"/>
      <c r="M91" s="141"/>
      <c r="N91" s="140"/>
      <c r="O91" s="141"/>
      <c r="P91" s="142"/>
      <c r="Q91" s="143"/>
      <c r="R91" s="141"/>
      <c r="S91" s="141"/>
      <c r="T91" s="141"/>
      <c r="U91" s="144" t="s">
        <v>155</v>
      </c>
      <c r="V91" s="141"/>
      <c r="W91" s="141"/>
      <c r="X91" s="141"/>
      <c r="Y91" s="138"/>
      <c r="Z91" s="138"/>
    </row>
    <row r="92" spans="6:26" s="118" customFormat="1" ht="16.5" customHeight="1" outlineLevel="1">
      <c r="F92" s="119"/>
      <c r="G92" s="104"/>
      <c r="H92" s="120"/>
      <c r="I92" s="120"/>
      <c r="J92" s="120" t="s">
        <v>331</v>
      </c>
      <c r="K92" s="104"/>
      <c r="L92" s="121"/>
      <c r="M92" s="122"/>
      <c r="N92" s="121"/>
      <c r="O92" s="122"/>
      <c r="P92" s="87">
        <f>SUBTOTAL(9,P93:P98)</f>
        <v>0</v>
      </c>
      <c r="Q92" s="123"/>
      <c r="R92" s="88">
        <f>SUBTOTAL(9,R93:R98)</f>
        <v>0</v>
      </c>
      <c r="S92" s="122"/>
      <c r="T92" s="88">
        <f>SUBTOTAL(9,T93:T98)</f>
        <v>0.37119999999999997</v>
      </c>
      <c r="U92" s="124" t="s">
        <v>155</v>
      </c>
      <c r="V92" s="87">
        <f>SUBTOTAL(9,V93:V98)</f>
        <v>0</v>
      </c>
      <c r="W92" s="87">
        <f>SUBTOTAL(9,W93:W98)</f>
        <v>0</v>
      </c>
      <c r="X92" s="125"/>
      <c r="Y92" s="105"/>
      <c r="Z92" s="105"/>
    </row>
    <row r="93" spans="6:26" s="126" customFormat="1" ht="12" outlineLevel="2">
      <c r="F93" s="127">
        <v>1</v>
      </c>
      <c r="G93" s="128" t="s">
        <v>162</v>
      </c>
      <c r="H93" s="129" t="s">
        <v>332</v>
      </c>
      <c r="I93" s="129"/>
      <c r="J93" s="130" t="s">
        <v>333</v>
      </c>
      <c r="K93" s="128" t="s">
        <v>46</v>
      </c>
      <c r="L93" s="131">
        <v>46.4</v>
      </c>
      <c r="M93" s="132"/>
      <c r="N93" s="131">
        <f>L93*(1+M93/100)</f>
        <v>46.4</v>
      </c>
      <c r="O93" s="132"/>
      <c r="P93" s="133">
        <f>N93*O93</f>
        <v>0</v>
      </c>
      <c r="Q93" s="134"/>
      <c r="R93" s="135">
        <f>N93*Q93</f>
        <v>0</v>
      </c>
      <c r="S93" s="134">
        <v>8.0000000000000002E-3</v>
      </c>
      <c r="T93" s="135">
        <f>N93*S93</f>
        <v>0.37119999999999997</v>
      </c>
      <c r="U93" s="133">
        <v>21</v>
      </c>
      <c r="V93" s="133">
        <f>P93*(U93/100)</f>
        <v>0</v>
      </c>
      <c r="W93" s="133">
        <f>P93+V93</f>
        <v>0</v>
      </c>
      <c r="X93" s="130" t="s">
        <v>313</v>
      </c>
      <c r="Y93" s="129" t="s">
        <v>636</v>
      </c>
      <c r="Z93" s="129" t="s">
        <v>334</v>
      </c>
    </row>
    <row r="94" spans="6:26" s="145" customFormat="1" ht="22.5" outlineLevel="3">
      <c r="F94" s="146"/>
      <c r="G94" s="147"/>
      <c r="H94" s="147"/>
      <c r="I94" s="147"/>
      <c r="J94" s="148" t="s">
        <v>689</v>
      </c>
      <c r="K94" s="147"/>
      <c r="L94" s="149">
        <v>0</v>
      </c>
      <c r="M94" s="150"/>
      <c r="N94" s="151"/>
      <c r="O94" s="150"/>
      <c r="P94" s="152"/>
      <c r="Q94" s="153"/>
      <c r="R94" s="150"/>
      <c r="S94" s="150"/>
      <c r="T94" s="150"/>
      <c r="U94" s="154" t="s">
        <v>155</v>
      </c>
      <c r="V94" s="150"/>
      <c r="W94" s="150"/>
      <c r="X94" s="148"/>
      <c r="Y94" s="147"/>
      <c r="Z94" s="147"/>
    </row>
    <row r="95" spans="6:26" s="145" customFormat="1" ht="11.25" outlineLevel="3">
      <c r="F95" s="146"/>
      <c r="G95" s="147"/>
      <c r="H95" s="147"/>
      <c r="I95" s="147"/>
      <c r="J95" s="148" t="s">
        <v>690</v>
      </c>
      <c r="K95" s="147"/>
      <c r="L95" s="149">
        <v>0</v>
      </c>
      <c r="M95" s="150"/>
      <c r="N95" s="151"/>
      <c r="O95" s="150"/>
      <c r="P95" s="152"/>
      <c r="Q95" s="153"/>
      <c r="R95" s="150"/>
      <c r="S95" s="150"/>
      <c r="T95" s="150"/>
      <c r="U95" s="154" t="s">
        <v>155</v>
      </c>
      <c r="V95" s="150"/>
      <c r="W95" s="150"/>
      <c r="X95" s="148"/>
      <c r="Y95" s="147"/>
      <c r="Z95" s="147"/>
    </row>
    <row r="96" spans="6:26" s="145" customFormat="1" ht="22.5" outlineLevel="3">
      <c r="F96" s="146"/>
      <c r="G96" s="147"/>
      <c r="H96" s="147"/>
      <c r="I96" s="147"/>
      <c r="J96" s="148" t="s">
        <v>337</v>
      </c>
      <c r="K96" s="147"/>
      <c r="L96" s="149">
        <v>46.4</v>
      </c>
      <c r="M96" s="150"/>
      <c r="N96" s="151"/>
      <c r="O96" s="150"/>
      <c r="P96" s="152"/>
      <c r="Q96" s="153"/>
      <c r="R96" s="150"/>
      <c r="S96" s="150"/>
      <c r="T96" s="150"/>
      <c r="U96" s="154" t="s">
        <v>155</v>
      </c>
      <c r="V96" s="150"/>
      <c r="W96" s="150"/>
      <c r="X96" s="148"/>
      <c r="Y96" s="147"/>
      <c r="Z96" s="147"/>
    </row>
    <row r="97" spans="6:26" s="126" customFormat="1" ht="24" outlineLevel="2">
      <c r="F97" s="127">
        <v>2</v>
      </c>
      <c r="G97" s="128" t="s">
        <v>162</v>
      </c>
      <c r="H97" s="129" t="s">
        <v>338</v>
      </c>
      <c r="I97" s="129"/>
      <c r="J97" s="130" t="s">
        <v>339</v>
      </c>
      <c r="K97" s="128" t="s">
        <v>47</v>
      </c>
      <c r="L97" s="131">
        <v>0.37119999999999997</v>
      </c>
      <c r="M97" s="132"/>
      <c r="N97" s="131">
        <f>L97*(1+M97/100)</f>
        <v>0.37119999999999997</v>
      </c>
      <c r="O97" s="132"/>
      <c r="P97" s="133">
        <f>N97*O97</f>
        <v>0</v>
      </c>
      <c r="Q97" s="134"/>
      <c r="R97" s="135">
        <f>N97*Q97</f>
        <v>0</v>
      </c>
      <c r="S97" s="134"/>
      <c r="T97" s="135">
        <f>N97*S97</f>
        <v>0</v>
      </c>
      <c r="U97" s="133">
        <v>21</v>
      </c>
      <c r="V97" s="133">
        <f>P97*(U97/100)</f>
        <v>0</v>
      </c>
      <c r="W97" s="133">
        <f>P97+V97</f>
        <v>0</v>
      </c>
      <c r="X97" s="130"/>
      <c r="Y97" s="129" t="s">
        <v>636</v>
      </c>
      <c r="Z97" s="129" t="s">
        <v>334</v>
      </c>
    </row>
    <row r="98" spans="6:26" s="136" customFormat="1" ht="12.75" customHeight="1" outlineLevel="2">
      <c r="F98" s="137"/>
      <c r="G98" s="138"/>
      <c r="H98" s="138"/>
      <c r="I98" s="138"/>
      <c r="J98" s="139"/>
      <c r="K98" s="138"/>
      <c r="L98" s="140"/>
      <c r="M98" s="141"/>
      <c r="N98" s="140"/>
      <c r="O98" s="141"/>
      <c r="P98" s="142"/>
      <c r="Q98" s="143"/>
      <c r="R98" s="141"/>
      <c r="S98" s="141"/>
      <c r="T98" s="141"/>
      <c r="U98" s="144" t="s">
        <v>155</v>
      </c>
      <c r="V98" s="141"/>
      <c r="W98" s="141"/>
      <c r="X98" s="141"/>
      <c r="Y98" s="138"/>
      <c r="Z98" s="138"/>
    </row>
    <row r="99" spans="6:26" s="118" customFormat="1" ht="16.5" customHeight="1" outlineLevel="1">
      <c r="F99" s="119"/>
      <c r="G99" s="104"/>
      <c r="H99" s="120"/>
      <c r="I99" s="120"/>
      <c r="J99" s="120" t="s">
        <v>366</v>
      </c>
      <c r="K99" s="104"/>
      <c r="L99" s="121"/>
      <c r="M99" s="122"/>
      <c r="N99" s="121"/>
      <c r="O99" s="122"/>
      <c r="P99" s="87">
        <f>SUBTOTAL(9,P100:P101)</f>
        <v>0</v>
      </c>
      <c r="Q99" s="123"/>
      <c r="R99" s="88">
        <f>SUBTOTAL(9,R100:R101)</f>
        <v>1.1299999999999999E-2</v>
      </c>
      <c r="S99" s="122"/>
      <c r="T99" s="88">
        <f>SUBTOTAL(9,T100:T101)</f>
        <v>0</v>
      </c>
      <c r="U99" s="124" t="s">
        <v>155</v>
      </c>
      <c r="V99" s="87">
        <f>SUBTOTAL(9,V100:V101)</f>
        <v>0</v>
      </c>
      <c r="W99" s="87">
        <f>SUBTOTAL(9,W100:W101)</f>
        <v>0</v>
      </c>
      <c r="X99" s="125"/>
      <c r="Y99" s="105"/>
      <c r="Z99" s="105"/>
    </row>
    <row r="100" spans="6:26" s="126" customFormat="1" ht="12" outlineLevel="2">
      <c r="F100" s="127">
        <v>1</v>
      </c>
      <c r="G100" s="128" t="s">
        <v>162</v>
      </c>
      <c r="H100" s="129" t="s">
        <v>68</v>
      </c>
      <c r="I100" s="129"/>
      <c r="J100" s="130" t="s">
        <v>397</v>
      </c>
      <c r="K100" s="128" t="s">
        <v>90</v>
      </c>
      <c r="L100" s="131">
        <v>10</v>
      </c>
      <c r="M100" s="132"/>
      <c r="N100" s="131">
        <f>L100*(1+M100/100)</f>
        <v>10</v>
      </c>
      <c r="O100" s="132"/>
      <c r="P100" s="133">
        <f>N100*O100</f>
        <v>0</v>
      </c>
      <c r="Q100" s="134">
        <v>1.1299999999999999E-3</v>
      </c>
      <c r="R100" s="135">
        <f>N100*Q100</f>
        <v>1.1299999999999999E-2</v>
      </c>
      <c r="S100" s="134"/>
      <c r="T100" s="135">
        <f>N100*S100</f>
        <v>0</v>
      </c>
      <c r="U100" s="133">
        <v>21</v>
      </c>
      <c r="V100" s="133">
        <f>P100*(U100/100)</f>
        <v>0</v>
      </c>
      <c r="W100" s="133">
        <f>P100+V100</f>
        <v>0</v>
      </c>
      <c r="X100" s="130"/>
      <c r="Y100" s="129" t="s">
        <v>636</v>
      </c>
      <c r="Z100" s="129" t="s">
        <v>61</v>
      </c>
    </row>
    <row r="101" spans="6:26" s="136" customFormat="1" ht="12.75" customHeight="1" outlineLevel="2">
      <c r="F101" s="137"/>
      <c r="G101" s="138"/>
      <c r="H101" s="138"/>
      <c r="I101" s="138"/>
      <c r="J101" s="139"/>
      <c r="K101" s="138"/>
      <c r="L101" s="140"/>
      <c r="M101" s="141"/>
      <c r="N101" s="140"/>
      <c r="O101" s="141"/>
      <c r="P101" s="142"/>
      <c r="Q101" s="143"/>
      <c r="R101" s="141"/>
      <c r="S101" s="141"/>
      <c r="T101" s="141"/>
      <c r="U101" s="144" t="s">
        <v>155</v>
      </c>
      <c r="V101" s="141"/>
      <c r="W101" s="141"/>
      <c r="X101" s="141"/>
      <c r="Y101" s="138"/>
      <c r="Z101" s="138"/>
    </row>
    <row r="102" spans="6:26" s="118" customFormat="1" ht="16.5" customHeight="1" outlineLevel="1">
      <c r="F102" s="119"/>
      <c r="G102" s="104"/>
      <c r="H102" s="120"/>
      <c r="I102" s="120"/>
      <c r="J102" s="120" t="s">
        <v>412</v>
      </c>
      <c r="K102" s="104"/>
      <c r="L102" s="121"/>
      <c r="M102" s="122"/>
      <c r="N102" s="121"/>
      <c r="O102" s="122"/>
      <c r="P102" s="87">
        <f>SUBTOTAL(9,P103:P117)</f>
        <v>0</v>
      </c>
      <c r="Q102" s="123"/>
      <c r="R102" s="88">
        <f>SUBTOTAL(9,R103:R117)</f>
        <v>0.18568588235294117</v>
      </c>
      <c r="S102" s="122"/>
      <c r="T102" s="88">
        <f>SUBTOTAL(9,T103:T117)</f>
        <v>1.3214223529411766</v>
      </c>
      <c r="U102" s="124" t="s">
        <v>155</v>
      </c>
      <c r="V102" s="87">
        <f>SUBTOTAL(9,V103:V117)</f>
        <v>0</v>
      </c>
      <c r="W102" s="87">
        <f>SUBTOTAL(9,W103:W117)</f>
        <v>0</v>
      </c>
      <c r="X102" s="125"/>
      <c r="Y102" s="105"/>
      <c r="Z102" s="105"/>
    </row>
    <row r="103" spans="6:26" s="126" customFormat="1" ht="12" outlineLevel="2">
      <c r="F103" s="127">
        <v>1</v>
      </c>
      <c r="G103" s="128" t="s">
        <v>162</v>
      </c>
      <c r="H103" s="129" t="s">
        <v>416</v>
      </c>
      <c r="I103" s="129"/>
      <c r="J103" s="130" t="s">
        <v>417</v>
      </c>
      <c r="K103" s="128" t="s">
        <v>49</v>
      </c>
      <c r="L103" s="131">
        <v>222</v>
      </c>
      <c r="M103" s="132">
        <v>0</v>
      </c>
      <c r="N103" s="131">
        <f>L103*(1+M103/100)</f>
        <v>222</v>
      </c>
      <c r="O103" s="132"/>
      <c r="P103" s="133">
        <f>N103*O103</f>
        <v>0</v>
      </c>
      <c r="Q103" s="134">
        <v>5.0000000000000002E-5</v>
      </c>
      <c r="R103" s="135">
        <f>N103*Q103</f>
        <v>1.11E-2</v>
      </c>
      <c r="S103" s="134">
        <v>5.3200000000000001E-3</v>
      </c>
      <c r="T103" s="135">
        <f>N103*S103</f>
        <v>1.1810400000000001</v>
      </c>
      <c r="U103" s="133">
        <v>21</v>
      </c>
      <c r="V103" s="133">
        <f>P103*(U103/100)</f>
        <v>0</v>
      </c>
      <c r="W103" s="133">
        <f>P103+V103</f>
        <v>0</v>
      </c>
      <c r="X103" s="130" t="s">
        <v>313</v>
      </c>
      <c r="Y103" s="129" t="s">
        <v>636</v>
      </c>
      <c r="Z103" s="129" t="s">
        <v>58</v>
      </c>
    </row>
    <row r="104" spans="6:26" s="145" customFormat="1" ht="22.5" outlineLevel="3">
      <c r="F104" s="146"/>
      <c r="G104" s="147"/>
      <c r="H104" s="147"/>
      <c r="I104" s="147"/>
      <c r="J104" s="148" t="s">
        <v>691</v>
      </c>
      <c r="K104" s="147"/>
      <c r="L104" s="149">
        <v>222</v>
      </c>
      <c r="M104" s="150"/>
      <c r="N104" s="151"/>
      <c r="O104" s="150"/>
      <c r="P104" s="152"/>
      <c r="Q104" s="153"/>
      <c r="R104" s="150"/>
      <c r="S104" s="150"/>
      <c r="T104" s="150"/>
      <c r="U104" s="154" t="s">
        <v>155</v>
      </c>
      <c r="V104" s="150"/>
      <c r="W104" s="150"/>
      <c r="X104" s="148"/>
      <c r="Y104" s="147"/>
      <c r="Z104" s="147"/>
    </row>
    <row r="105" spans="6:26" s="126" customFormat="1" ht="24" outlineLevel="2">
      <c r="F105" s="127">
        <v>2</v>
      </c>
      <c r="G105" s="128" t="s">
        <v>162</v>
      </c>
      <c r="H105" s="129" t="s">
        <v>427</v>
      </c>
      <c r="I105" s="129"/>
      <c r="J105" s="130" t="s">
        <v>428</v>
      </c>
      <c r="K105" s="128" t="s">
        <v>46</v>
      </c>
      <c r="L105" s="131">
        <v>65.294117647058826</v>
      </c>
      <c r="M105" s="132">
        <v>0</v>
      </c>
      <c r="N105" s="131">
        <f>L105*(1+M105/100)</f>
        <v>65.294117647058826</v>
      </c>
      <c r="O105" s="132"/>
      <c r="P105" s="133">
        <f>N105*O105</f>
        <v>0</v>
      </c>
      <c r="Q105" s="134">
        <v>2.0000000000000002E-5</v>
      </c>
      <c r="R105" s="135">
        <f>N105*Q105</f>
        <v>1.3058823529411767E-3</v>
      </c>
      <c r="S105" s="134">
        <v>2.15E-3</v>
      </c>
      <c r="T105" s="135">
        <f>N105*S105</f>
        <v>0.14038235294117649</v>
      </c>
      <c r="U105" s="133">
        <v>21</v>
      </c>
      <c r="V105" s="133">
        <f>P105*(U105/100)</f>
        <v>0</v>
      </c>
      <c r="W105" s="133">
        <f>P105+V105</f>
        <v>0</v>
      </c>
      <c r="X105" s="130" t="s">
        <v>313</v>
      </c>
      <c r="Y105" s="129" t="s">
        <v>636</v>
      </c>
      <c r="Z105" s="129" t="s">
        <v>58</v>
      </c>
    </row>
    <row r="106" spans="6:26" s="145" customFormat="1" ht="11.25" outlineLevel="3">
      <c r="F106" s="146"/>
      <c r="G106" s="147"/>
      <c r="H106" s="147"/>
      <c r="I106" s="147"/>
      <c r="J106" s="148" t="s">
        <v>692</v>
      </c>
      <c r="K106" s="147"/>
      <c r="L106" s="149">
        <v>65.294117647058826</v>
      </c>
      <c r="M106" s="150"/>
      <c r="N106" s="151"/>
      <c r="O106" s="150"/>
      <c r="P106" s="152"/>
      <c r="Q106" s="153"/>
      <c r="R106" s="150"/>
      <c r="S106" s="150"/>
      <c r="T106" s="150"/>
      <c r="U106" s="154" t="s">
        <v>155</v>
      </c>
      <c r="V106" s="150"/>
      <c r="W106" s="150"/>
      <c r="X106" s="148"/>
      <c r="Y106" s="147"/>
      <c r="Z106" s="147"/>
    </row>
    <row r="107" spans="6:26" s="126" customFormat="1" ht="24" outlineLevel="2">
      <c r="F107" s="127">
        <v>3</v>
      </c>
      <c r="G107" s="128" t="s">
        <v>162</v>
      </c>
      <c r="H107" s="129" t="s">
        <v>435</v>
      </c>
      <c r="I107" s="129"/>
      <c r="J107" s="130" t="s">
        <v>436</v>
      </c>
      <c r="K107" s="128" t="s">
        <v>47</v>
      </c>
      <c r="L107" s="131">
        <v>1.3214223529411766</v>
      </c>
      <c r="M107" s="132">
        <v>0</v>
      </c>
      <c r="N107" s="131">
        <f>L107*(1+M107/100)</f>
        <v>1.3214223529411766</v>
      </c>
      <c r="O107" s="132"/>
      <c r="P107" s="133">
        <f>N107*O107</f>
        <v>0</v>
      </c>
      <c r="Q107" s="134"/>
      <c r="R107" s="135">
        <f>N107*Q107</f>
        <v>0</v>
      </c>
      <c r="S107" s="134"/>
      <c r="T107" s="135">
        <f>N107*S107</f>
        <v>0</v>
      </c>
      <c r="U107" s="133">
        <v>21</v>
      </c>
      <c r="V107" s="133">
        <f>P107*(U107/100)</f>
        <v>0</v>
      </c>
      <c r="W107" s="133">
        <f>P107+V107</f>
        <v>0</v>
      </c>
      <c r="X107" s="130"/>
      <c r="Y107" s="129" t="s">
        <v>636</v>
      </c>
      <c r="Z107" s="129" t="s">
        <v>58</v>
      </c>
    </row>
    <row r="108" spans="6:26" s="126" customFormat="1" ht="12" outlineLevel="2">
      <c r="F108" s="127">
        <v>4</v>
      </c>
      <c r="G108" s="128" t="s">
        <v>162</v>
      </c>
      <c r="H108" s="129" t="s">
        <v>72</v>
      </c>
      <c r="I108" s="129"/>
      <c r="J108" s="130" t="s">
        <v>693</v>
      </c>
      <c r="K108" s="128" t="s">
        <v>49</v>
      </c>
      <c r="L108" s="131">
        <v>20</v>
      </c>
      <c r="M108" s="132">
        <v>0</v>
      </c>
      <c r="N108" s="131">
        <f>L108*(1+M108/100)</f>
        <v>20</v>
      </c>
      <c r="O108" s="132"/>
      <c r="P108" s="133">
        <f>N108*O108</f>
        <v>0</v>
      </c>
      <c r="Q108" s="134">
        <v>2.8400000000000001E-3</v>
      </c>
      <c r="R108" s="135">
        <f>N108*Q108</f>
        <v>5.6800000000000003E-2</v>
      </c>
      <c r="S108" s="134"/>
      <c r="T108" s="135">
        <f>N108*S108</f>
        <v>0</v>
      </c>
      <c r="U108" s="133">
        <v>21</v>
      </c>
      <c r="V108" s="133">
        <f>P108*(U108/100)</f>
        <v>0</v>
      </c>
      <c r="W108" s="133">
        <f>P108+V108</f>
        <v>0</v>
      </c>
      <c r="X108" s="130"/>
      <c r="Y108" s="129" t="s">
        <v>636</v>
      </c>
      <c r="Z108" s="129" t="s">
        <v>58</v>
      </c>
    </row>
    <row r="109" spans="6:26" s="145" customFormat="1" ht="11.25" outlineLevel="3">
      <c r="F109" s="146"/>
      <c r="G109" s="147"/>
      <c r="H109" s="147"/>
      <c r="I109" s="147"/>
      <c r="J109" s="148" t="s">
        <v>675</v>
      </c>
      <c r="K109" s="147"/>
      <c r="L109" s="149">
        <v>20</v>
      </c>
      <c r="M109" s="150"/>
      <c r="N109" s="151"/>
      <c r="O109" s="150"/>
      <c r="P109" s="152"/>
      <c r="Q109" s="153"/>
      <c r="R109" s="150"/>
      <c r="S109" s="150"/>
      <c r="T109" s="150"/>
      <c r="U109" s="154" t="s">
        <v>155</v>
      </c>
      <c r="V109" s="150"/>
      <c r="W109" s="150"/>
      <c r="X109" s="148"/>
      <c r="Y109" s="147"/>
      <c r="Z109" s="147"/>
    </row>
    <row r="110" spans="6:26" s="126" customFormat="1" ht="12" outlineLevel="2">
      <c r="F110" s="127">
        <v>5</v>
      </c>
      <c r="G110" s="128" t="s">
        <v>162</v>
      </c>
      <c r="H110" s="129" t="s">
        <v>73</v>
      </c>
      <c r="I110" s="129"/>
      <c r="J110" s="130" t="s">
        <v>694</v>
      </c>
      <c r="K110" s="128" t="s">
        <v>49</v>
      </c>
      <c r="L110" s="131">
        <v>32</v>
      </c>
      <c r="M110" s="132">
        <v>0</v>
      </c>
      <c r="N110" s="131">
        <f>L110*(1+M110/100)</f>
        <v>32</v>
      </c>
      <c r="O110" s="132"/>
      <c r="P110" s="133">
        <f>N110*O110</f>
        <v>0</v>
      </c>
      <c r="Q110" s="134">
        <v>3.64E-3</v>
      </c>
      <c r="R110" s="135">
        <f>N110*Q110</f>
        <v>0.11648</v>
      </c>
      <c r="S110" s="134"/>
      <c r="T110" s="135">
        <f>N110*S110</f>
        <v>0</v>
      </c>
      <c r="U110" s="133">
        <v>21</v>
      </c>
      <c r="V110" s="133">
        <f>P110*(U110/100)</f>
        <v>0</v>
      </c>
      <c r="W110" s="133">
        <f>P110+V110</f>
        <v>0</v>
      </c>
      <c r="X110" s="130"/>
      <c r="Y110" s="129" t="s">
        <v>636</v>
      </c>
      <c r="Z110" s="129" t="s">
        <v>58</v>
      </c>
    </row>
    <row r="111" spans="6:26" s="145" customFormat="1" ht="11.25" outlineLevel="3">
      <c r="F111" s="146"/>
      <c r="G111" s="147"/>
      <c r="H111" s="147"/>
      <c r="I111" s="147"/>
      <c r="J111" s="148" t="s">
        <v>676</v>
      </c>
      <c r="K111" s="147"/>
      <c r="L111" s="149">
        <v>32</v>
      </c>
      <c r="M111" s="150"/>
      <c r="N111" s="151"/>
      <c r="O111" s="150"/>
      <c r="P111" s="152"/>
      <c r="Q111" s="153"/>
      <c r="R111" s="150"/>
      <c r="S111" s="150"/>
      <c r="T111" s="150"/>
      <c r="U111" s="154" t="s">
        <v>155</v>
      </c>
      <c r="V111" s="150"/>
      <c r="W111" s="150"/>
      <c r="X111" s="148"/>
      <c r="Y111" s="147"/>
      <c r="Z111" s="147"/>
    </row>
    <row r="112" spans="6:26" s="126" customFormat="1" ht="24" outlineLevel="2">
      <c r="F112" s="127">
        <v>6</v>
      </c>
      <c r="G112" s="128" t="s">
        <v>162</v>
      </c>
      <c r="H112" s="129" t="s">
        <v>695</v>
      </c>
      <c r="I112" s="129"/>
      <c r="J112" s="130" t="s">
        <v>696</v>
      </c>
      <c r="K112" s="128" t="s">
        <v>46</v>
      </c>
      <c r="L112" s="131">
        <v>2</v>
      </c>
      <c r="M112" s="132">
        <v>0</v>
      </c>
      <c r="N112" s="131">
        <f>L112*(1+M112/100)</f>
        <v>2</v>
      </c>
      <c r="O112" s="132"/>
      <c r="P112" s="133">
        <f>N112*O112</f>
        <v>0</v>
      </c>
      <c r="Q112" s="134"/>
      <c r="R112" s="135">
        <f>N112*Q112</f>
        <v>0</v>
      </c>
      <c r="S112" s="134"/>
      <c r="T112" s="135">
        <f>N112*S112</f>
        <v>0</v>
      </c>
      <c r="U112" s="133">
        <v>21</v>
      </c>
      <c r="V112" s="133">
        <f>P112*(U112/100)</f>
        <v>0</v>
      </c>
      <c r="W112" s="133">
        <f>P112+V112</f>
        <v>0</v>
      </c>
      <c r="X112" s="130"/>
      <c r="Y112" s="129" t="s">
        <v>636</v>
      </c>
      <c r="Z112" s="129" t="s">
        <v>58</v>
      </c>
    </row>
    <row r="113" spans="6:26" s="126" customFormat="1" ht="12" outlineLevel="2">
      <c r="F113" s="127">
        <v>7</v>
      </c>
      <c r="G113" s="128" t="s">
        <v>162</v>
      </c>
      <c r="H113" s="129" t="s">
        <v>76</v>
      </c>
      <c r="I113" s="129"/>
      <c r="J113" s="130" t="s">
        <v>449</v>
      </c>
      <c r="K113" s="128" t="s">
        <v>49</v>
      </c>
      <c r="L113" s="131">
        <v>52</v>
      </c>
      <c r="M113" s="132">
        <v>0</v>
      </c>
      <c r="N113" s="131">
        <f>L113*(1+M113/100)</f>
        <v>52</v>
      </c>
      <c r="O113" s="132"/>
      <c r="P113" s="133">
        <f>N113*O113</f>
        <v>0</v>
      </c>
      <c r="Q113" s="134"/>
      <c r="R113" s="135">
        <f>N113*Q113</f>
        <v>0</v>
      </c>
      <c r="S113" s="134"/>
      <c r="T113" s="135">
        <f>N113*S113</f>
        <v>0</v>
      </c>
      <c r="U113" s="133">
        <v>21</v>
      </c>
      <c r="V113" s="133">
        <f>P113*(U113/100)</f>
        <v>0</v>
      </c>
      <c r="W113" s="133">
        <f>P113+V113</f>
        <v>0</v>
      </c>
      <c r="X113" s="130"/>
      <c r="Y113" s="129" t="s">
        <v>636</v>
      </c>
      <c r="Z113" s="129" t="s">
        <v>58</v>
      </c>
    </row>
    <row r="114" spans="6:26" s="145" customFormat="1" ht="11.25" outlineLevel="3">
      <c r="F114" s="146"/>
      <c r="G114" s="147"/>
      <c r="H114" s="147"/>
      <c r="I114" s="147"/>
      <c r="J114" s="148" t="s">
        <v>697</v>
      </c>
      <c r="K114" s="147"/>
      <c r="L114" s="149">
        <v>20</v>
      </c>
      <c r="M114" s="150"/>
      <c r="N114" s="151"/>
      <c r="O114" s="150"/>
      <c r="P114" s="152"/>
      <c r="Q114" s="153"/>
      <c r="R114" s="150"/>
      <c r="S114" s="150"/>
      <c r="T114" s="150"/>
      <c r="U114" s="154" t="s">
        <v>155</v>
      </c>
      <c r="V114" s="150"/>
      <c r="W114" s="150"/>
      <c r="X114" s="148"/>
      <c r="Y114" s="147"/>
      <c r="Z114" s="147"/>
    </row>
    <row r="115" spans="6:26" s="145" customFormat="1" ht="11.25" outlineLevel="3">
      <c r="F115" s="146"/>
      <c r="G115" s="147"/>
      <c r="H115" s="147"/>
      <c r="I115" s="147"/>
      <c r="J115" s="148" t="s">
        <v>698</v>
      </c>
      <c r="K115" s="147"/>
      <c r="L115" s="149">
        <v>32</v>
      </c>
      <c r="M115" s="150"/>
      <c r="N115" s="151"/>
      <c r="O115" s="150"/>
      <c r="P115" s="152"/>
      <c r="Q115" s="153"/>
      <c r="R115" s="150"/>
      <c r="S115" s="150"/>
      <c r="T115" s="150"/>
      <c r="U115" s="154" t="s">
        <v>155</v>
      </c>
      <c r="V115" s="150"/>
      <c r="W115" s="150"/>
      <c r="X115" s="148"/>
      <c r="Y115" s="147"/>
      <c r="Z115" s="147"/>
    </row>
    <row r="116" spans="6:26" s="126" customFormat="1" ht="12" outlineLevel="2">
      <c r="F116" s="127">
        <v>8</v>
      </c>
      <c r="G116" s="128" t="s">
        <v>162</v>
      </c>
      <c r="H116" s="129" t="s">
        <v>78</v>
      </c>
      <c r="I116" s="129"/>
      <c r="J116" s="130" t="s">
        <v>453</v>
      </c>
      <c r="K116" s="128" t="s">
        <v>65</v>
      </c>
      <c r="L116" s="131">
        <v>3.19</v>
      </c>
      <c r="M116" s="132">
        <v>0</v>
      </c>
      <c r="N116" s="131">
        <f>L116*(1+M116/100)</f>
        <v>3.19</v>
      </c>
      <c r="O116" s="132"/>
      <c r="P116" s="133">
        <f>N116*O116</f>
        <v>0</v>
      </c>
      <c r="Q116" s="134"/>
      <c r="R116" s="135">
        <f>N116*Q116</f>
        <v>0</v>
      </c>
      <c r="S116" s="134"/>
      <c r="T116" s="135">
        <f>N116*S116</f>
        <v>0</v>
      </c>
      <c r="U116" s="133">
        <v>21</v>
      </c>
      <c r="V116" s="133">
        <f>P116*(U116/100)</f>
        <v>0</v>
      </c>
      <c r="W116" s="133">
        <f>P116+V116</f>
        <v>0</v>
      </c>
      <c r="X116" s="130"/>
      <c r="Y116" s="129" t="s">
        <v>636</v>
      </c>
      <c r="Z116" s="129" t="s">
        <v>58</v>
      </c>
    </row>
    <row r="117" spans="6:26" s="136" customFormat="1" ht="12.75" customHeight="1" outlineLevel="2">
      <c r="F117" s="137"/>
      <c r="G117" s="138"/>
      <c r="H117" s="138"/>
      <c r="I117" s="138"/>
      <c r="J117" s="139"/>
      <c r="K117" s="138"/>
      <c r="L117" s="140"/>
      <c r="M117" s="141"/>
      <c r="N117" s="140"/>
      <c r="O117" s="141"/>
      <c r="P117" s="142"/>
      <c r="Q117" s="143"/>
      <c r="R117" s="141"/>
      <c r="S117" s="141"/>
      <c r="T117" s="141"/>
      <c r="U117" s="144" t="s">
        <v>155</v>
      </c>
      <c r="V117" s="141"/>
      <c r="W117" s="141"/>
      <c r="X117" s="141"/>
      <c r="Y117" s="138"/>
      <c r="Z117" s="138"/>
    </row>
    <row r="118" spans="6:26" s="118" customFormat="1" ht="16.5" customHeight="1" outlineLevel="1">
      <c r="F118" s="119"/>
      <c r="G118" s="104"/>
      <c r="H118" s="120"/>
      <c r="I118" s="120"/>
      <c r="J118" s="120" t="s">
        <v>454</v>
      </c>
      <c r="K118" s="104"/>
      <c r="L118" s="121"/>
      <c r="M118" s="122"/>
      <c r="N118" s="121"/>
      <c r="O118" s="122"/>
      <c r="P118" s="87">
        <f>SUBTOTAL(9,P119:P147)</f>
        <v>0</v>
      </c>
      <c r="Q118" s="123"/>
      <c r="R118" s="88">
        <f>SUBTOTAL(9,R119:R147)</f>
        <v>6.3999999999999994E-3</v>
      </c>
      <c r="S118" s="122"/>
      <c r="T118" s="88">
        <f>SUBTOTAL(9,T119:T147)</f>
        <v>4.5850000000000002E-2</v>
      </c>
      <c r="U118" s="124" t="s">
        <v>155</v>
      </c>
      <c r="V118" s="87">
        <f>SUBTOTAL(9,V119:V147)</f>
        <v>0</v>
      </c>
      <c r="W118" s="87">
        <f>SUBTOTAL(9,W119:W147)</f>
        <v>0</v>
      </c>
      <c r="X118" s="125"/>
      <c r="Y118" s="105"/>
      <c r="Z118" s="105"/>
    </row>
    <row r="119" spans="6:26" s="126" customFormat="1" ht="12" outlineLevel="2">
      <c r="F119" s="127">
        <v>1</v>
      </c>
      <c r="G119" s="128" t="s">
        <v>162</v>
      </c>
      <c r="H119" s="129" t="s">
        <v>471</v>
      </c>
      <c r="I119" s="129"/>
      <c r="J119" s="130" t="s">
        <v>472</v>
      </c>
      <c r="K119" s="128" t="s">
        <v>46</v>
      </c>
      <c r="L119" s="131">
        <v>4</v>
      </c>
      <c r="M119" s="132">
        <v>0</v>
      </c>
      <c r="N119" s="131">
        <f>L119*(1+M119/100)</f>
        <v>4</v>
      </c>
      <c r="O119" s="132"/>
      <c r="P119" s="133">
        <f>N119*O119</f>
        <v>0</v>
      </c>
      <c r="Q119" s="134">
        <v>2.0000000000000002E-5</v>
      </c>
      <c r="R119" s="135">
        <f>N119*Q119</f>
        <v>8.0000000000000007E-5</v>
      </c>
      <c r="S119" s="134">
        <v>0.01</v>
      </c>
      <c r="T119" s="135">
        <f>N119*S119</f>
        <v>0.04</v>
      </c>
      <c r="U119" s="133">
        <v>21</v>
      </c>
      <c r="V119" s="133">
        <f>P119*(U119/100)</f>
        <v>0</v>
      </c>
      <c r="W119" s="133">
        <f>P119+V119</f>
        <v>0</v>
      </c>
      <c r="X119" s="130" t="s">
        <v>313</v>
      </c>
      <c r="Y119" s="129" t="s">
        <v>636</v>
      </c>
      <c r="Z119" s="129" t="s">
        <v>62</v>
      </c>
    </row>
    <row r="120" spans="6:26" s="126" customFormat="1" ht="12" outlineLevel="2">
      <c r="F120" s="127">
        <v>2</v>
      </c>
      <c r="G120" s="128" t="s">
        <v>162</v>
      </c>
      <c r="H120" s="129" t="s">
        <v>461</v>
      </c>
      <c r="I120" s="129"/>
      <c r="J120" s="130" t="s">
        <v>462</v>
      </c>
      <c r="K120" s="128" t="s">
        <v>46</v>
      </c>
      <c r="L120" s="131">
        <v>13</v>
      </c>
      <c r="M120" s="132">
        <v>0</v>
      </c>
      <c r="N120" s="131">
        <f>L120*(1+M120/100)</f>
        <v>13</v>
      </c>
      <c r="O120" s="132"/>
      <c r="P120" s="133">
        <f>N120*O120</f>
        <v>0</v>
      </c>
      <c r="Q120" s="134">
        <v>9.0000000000000006E-5</v>
      </c>
      <c r="R120" s="135">
        <f>N120*Q120</f>
        <v>1.17E-3</v>
      </c>
      <c r="S120" s="134">
        <v>4.4999999999999999E-4</v>
      </c>
      <c r="T120" s="135">
        <f>N120*S120</f>
        <v>5.8500000000000002E-3</v>
      </c>
      <c r="U120" s="133">
        <v>21</v>
      </c>
      <c r="V120" s="133">
        <f>P120*(U120/100)</f>
        <v>0</v>
      </c>
      <c r="W120" s="133">
        <f>P120+V120</f>
        <v>0</v>
      </c>
      <c r="X120" s="130" t="s">
        <v>313</v>
      </c>
      <c r="Y120" s="129" t="s">
        <v>636</v>
      </c>
      <c r="Z120" s="129" t="s">
        <v>62</v>
      </c>
    </row>
    <row r="121" spans="6:26" s="126" customFormat="1" ht="24" outlineLevel="2">
      <c r="F121" s="127">
        <v>3</v>
      </c>
      <c r="G121" s="128" t="s">
        <v>162</v>
      </c>
      <c r="H121" s="129" t="s">
        <v>477</v>
      </c>
      <c r="I121" s="129"/>
      <c r="J121" s="130" t="s">
        <v>478</v>
      </c>
      <c r="K121" s="128" t="s">
        <v>47</v>
      </c>
      <c r="L121" s="131">
        <v>4.5850000000000002E-2</v>
      </c>
      <c r="M121" s="132">
        <v>0</v>
      </c>
      <c r="N121" s="131">
        <f>L121*(1+M121/100)</f>
        <v>4.5850000000000002E-2</v>
      </c>
      <c r="O121" s="132"/>
      <c r="P121" s="133">
        <f>N121*O121</f>
        <v>0</v>
      </c>
      <c r="Q121" s="134"/>
      <c r="R121" s="135">
        <f>N121*Q121</f>
        <v>0</v>
      </c>
      <c r="S121" s="134"/>
      <c r="T121" s="135">
        <f>N121*S121</f>
        <v>0</v>
      </c>
      <c r="U121" s="133">
        <v>21</v>
      </c>
      <c r="V121" s="133">
        <f>P121*(U121/100)</f>
        <v>0</v>
      </c>
      <c r="W121" s="133">
        <f>P121+V121</f>
        <v>0</v>
      </c>
      <c r="X121" s="130"/>
      <c r="Y121" s="129" t="s">
        <v>636</v>
      </c>
      <c r="Z121" s="129" t="s">
        <v>62</v>
      </c>
    </row>
    <row r="122" spans="6:26" s="126" customFormat="1" ht="12" outlineLevel="2">
      <c r="F122" s="127">
        <v>4</v>
      </c>
      <c r="G122" s="128" t="s">
        <v>162</v>
      </c>
      <c r="H122" s="129" t="s">
        <v>83</v>
      </c>
      <c r="I122" s="129"/>
      <c r="J122" s="130" t="s">
        <v>486</v>
      </c>
      <c r="K122" s="128" t="s">
        <v>46</v>
      </c>
      <c r="L122" s="131">
        <v>6</v>
      </c>
      <c r="M122" s="132">
        <v>0</v>
      </c>
      <c r="N122" s="131">
        <f>L122*(1+M122/100)</f>
        <v>6</v>
      </c>
      <c r="O122" s="132"/>
      <c r="P122" s="133">
        <f>N122*O122</f>
        <v>0</v>
      </c>
      <c r="Q122" s="134">
        <v>1.1E-4</v>
      </c>
      <c r="R122" s="135">
        <f>N122*Q122</f>
        <v>6.6E-4</v>
      </c>
      <c r="S122" s="134"/>
      <c r="T122" s="135">
        <f>N122*S122</f>
        <v>0</v>
      </c>
      <c r="U122" s="133">
        <v>21</v>
      </c>
      <c r="V122" s="133">
        <f>P122*(U122/100)</f>
        <v>0</v>
      </c>
      <c r="W122" s="133">
        <f>P122+V122</f>
        <v>0</v>
      </c>
      <c r="X122" s="130"/>
      <c r="Y122" s="129" t="s">
        <v>636</v>
      </c>
      <c r="Z122" s="129" t="s">
        <v>62</v>
      </c>
    </row>
    <row r="123" spans="6:26" s="145" customFormat="1" ht="11.25" outlineLevel="3">
      <c r="F123" s="146"/>
      <c r="G123" s="147"/>
      <c r="H123" s="147"/>
      <c r="I123" s="147"/>
      <c r="J123" s="148" t="s">
        <v>699</v>
      </c>
      <c r="K123" s="147"/>
      <c r="L123" s="149">
        <v>3</v>
      </c>
      <c r="M123" s="150"/>
      <c r="N123" s="151"/>
      <c r="O123" s="150"/>
      <c r="P123" s="152"/>
      <c r="Q123" s="153"/>
      <c r="R123" s="150"/>
      <c r="S123" s="150"/>
      <c r="T123" s="150"/>
      <c r="U123" s="154" t="s">
        <v>155</v>
      </c>
      <c r="V123" s="150"/>
      <c r="W123" s="150"/>
      <c r="X123" s="148"/>
      <c r="Y123" s="147"/>
      <c r="Z123" s="147"/>
    </row>
    <row r="124" spans="6:26" s="145" customFormat="1" ht="11.25" outlineLevel="3">
      <c r="F124" s="146"/>
      <c r="G124" s="147"/>
      <c r="H124" s="147"/>
      <c r="I124" s="147"/>
      <c r="J124" s="148" t="s">
        <v>700</v>
      </c>
      <c r="K124" s="147"/>
      <c r="L124" s="149">
        <v>3</v>
      </c>
      <c r="M124" s="150"/>
      <c r="N124" s="151"/>
      <c r="O124" s="150"/>
      <c r="P124" s="152"/>
      <c r="Q124" s="153"/>
      <c r="R124" s="150"/>
      <c r="S124" s="150"/>
      <c r="T124" s="150"/>
      <c r="U124" s="154" t="s">
        <v>155</v>
      </c>
      <c r="V124" s="150"/>
      <c r="W124" s="150"/>
      <c r="X124" s="148"/>
      <c r="Y124" s="147"/>
      <c r="Z124" s="147"/>
    </row>
    <row r="125" spans="6:26" s="126" customFormat="1" ht="12" outlineLevel="2">
      <c r="F125" s="127">
        <v>5</v>
      </c>
      <c r="G125" s="128" t="s">
        <v>176</v>
      </c>
      <c r="H125" s="129" t="s">
        <v>701</v>
      </c>
      <c r="I125" s="129"/>
      <c r="J125" s="130" t="s">
        <v>702</v>
      </c>
      <c r="K125" s="128" t="s">
        <v>46</v>
      </c>
      <c r="L125" s="131">
        <v>3</v>
      </c>
      <c r="M125" s="132">
        <v>0</v>
      </c>
      <c r="N125" s="131">
        <f>L125*(1+M125/100)</f>
        <v>3</v>
      </c>
      <c r="O125" s="132"/>
      <c r="P125" s="133">
        <f>N125*O125</f>
        <v>0</v>
      </c>
      <c r="Q125" s="134"/>
      <c r="R125" s="135">
        <f>N125*Q125</f>
        <v>0</v>
      </c>
      <c r="S125" s="134"/>
      <c r="T125" s="135">
        <f>N125*S125</f>
        <v>0</v>
      </c>
      <c r="U125" s="133">
        <v>21</v>
      </c>
      <c r="V125" s="133">
        <f>P125*(U125/100)</f>
        <v>0</v>
      </c>
      <c r="W125" s="133">
        <f>P125+V125</f>
        <v>0</v>
      </c>
      <c r="X125" s="130"/>
      <c r="Y125" s="129" t="s">
        <v>636</v>
      </c>
      <c r="Z125" s="129" t="s">
        <v>62</v>
      </c>
    </row>
    <row r="126" spans="6:26" s="126" customFormat="1" ht="12" outlineLevel="2">
      <c r="F126" s="127">
        <v>6</v>
      </c>
      <c r="G126" s="128" t="s">
        <v>176</v>
      </c>
      <c r="H126" s="129" t="s">
        <v>703</v>
      </c>
      <c r="I126" s="129"/>
      <c r="J126" s="130" t="s">
        <v>704</v>
      </c>
      <c r="K126" s="128" t="s">
        <v>46</v>
      </c>
      <c r="L126" s="131">
        <v>3</v>
      </c>
      <c r="M126" s="132">
        <v>0</v>
      </c>
      <c r="N126" s="131">
        <f>L126*(1+M126/100)</f>
        <v>3</v>
      </c>
      <c r="O126" s="132"/>
      <c r="P126" s="133">
        <f>N126*O126</f>
        <v>0</v>
      </c>
      <c r="Q126" s="134"/>
      <c r="R126" s="135">
        <f>N126*Q126</f>
        <v>0</v>
      </c>
      <c r="S126" s="134"/>
      <c r="T126" s="135">
        <f>N126*S126</f>
        <v>0</v>
      </c>
      <c r="U126" s="133">
        <v>21</v>
      </c>
      <c r="V126" s="133">
        <f>P126*(U126/100)</f>
        <v>0</v>
      </c>
      <c r="W126" s="133">
        <f>P126+V126</f>
        <v>0</v>
      </c>
      <c r="X126" s="130"/>
      <c r="Y126" s="129" t="s">
        <v>636</v>
      </c>
      <c r="Z126" s="129" t="s">
        <v>62</v>
      </c>
    </row>
    <row r="127" spans="6:26" s="126" customFormat="1" ht="12" outlineLevel="2">
      <c r="F127" s="127">
        <v>7</v>
      </c>
      <c r="G127" s="128" t="s">
        <v>162</v>
      </c>
      <c r="H127" s="129" t="s">
        <v>84</v>
      </c>
      <c r="I127" s="129"/>
      <c r="J127" s="130" t="s">
        <v>489</v>
      </c>
      <c r="K127" s="128" t="s">
        <v>46</v>
      </c>
      <c r="L127" s="131">
        <v>8</v>
      </c>
      <c r="M127" s="132">
        <v>0</v>
      </c>
      <c r="N127" s="131">
        <f>L127*(1+M127/100)</f>
        <v>8</v>
      </c>
      <c r="O127" s="132"/>
      <c r="P127" s="133">
        <f>N127*O127</f>
        <v>0</v>
      </c>
      <c r="Q127" s="134">
        <v>1.4999999999999999E-4</v>
      </c>
      <c r="R127" s="135">
        <f>N127*Q127</f>
        <v>1.1999999999999999E-3</v>
      </c>
      <c r="S127" s="134"/>
      <c r="T127" s="135">
        <f>N127*S127</f>
        <v>0</v>
      </c>
      <c r="U127" s="133">
        <v>21</v>
      </c>
      <c r="V127" s="133">
        <f>P127*(U127/100)</f>
        <v>0</v>
      </c>
      <c r="W127" s="133">
        <f>P127+V127</f>
        <v>0</v>
      </c>
      <c r="X127" s="130"/>
      <c r="Y127" s="129" t="s">
        <v>636</v>
      </c>
      <c r="Z127" s="129" t="s">
        <v>62</v>
      </c>
    </row>
    <row r="128" spans="6:26" s="145" customFormat="1" ht="11.25" outlineLevel="3">
      <c r="F128" s="146"/>
      <c r="G128" s="147"/>
      <c r="H128" s="147"/>
      <c r="I128" s="147"/>
      <c r="J128" s="148" t="s">
        <v>699</v>
      </c>
      <c r="K128" s="147"/>
      <c r="L128" s="149">
        <v>3</v>
      </c>
      <c r="M128" s="150"/>
      <c r="N128" s="151"/>
      <c r="O128" s="150"/>
      <c r="P128" s="152"/>
      <c r="Q128" s="153"/>
      <c r="R128" s="150"/>
      <c r="S128" s="150"/>
      <c r="T128" s="150"/>
      <c r="U128" s="154" t="s">
        <v>155</v>
      </c>
      <c r="V128" s="150"/>
      <c r="W128" s="150"/>
      <c r="X128" s="148"/>
      <c r="Y128" s="147"/>
      <c r="Z128" s="147"/>
    </row>
    <row r="129" spans="6:26" s="145" customFormat="1" ht="11.25" outlineLevel="3">
      <c r="F129" s="146"/>
      <c r="G129" s="147"/>
      <c r="H129" s="147"/>
      <c r="I129" s="147"/>
      <c r="J129" s="148" t="s">
        <v>705</v>
      </c>
      <c r="K129" s="147"/>
      <c r="L129" s="149">
        <v>4</v>
      </c>
      <c r="M129" s="150"/>
      <c r="N129" s="151"/>
      <c r="O129" s="150"/>
      <c r="P129" s="152"/>
      <c r="Q129" s="153"/>
      <c r="R129" s="150"/>
      <c r="S129" s="150"/>
      <c r="T129" s="150"/>
      <c r="U129" s="154" t="s">
        <v>155</v>
      </c>
      <c r="V129" s="150"/>
      <c r="W129" s="150"/>
      <c r="X129" s="148"/>
      <c r="Y129" s="147"/>
      <c r="Z129" s="147"/>
    </row>
    <row r="130" spans="6:26" s="145" customFormat="1" ht="11.25" outlineLevel="3">
      <c r="F130" s="146"/>
      <c r="G130" s="147"/>
      <c r="H130" s="147"/>
      <c r="I130" s="147"/>
      <c r="J130" s="148" t="s">
        <v>706</v>
      </c>
      <c r="K130" s="147"/>
      <c r="L130" s="149">
        <v>1</v>
      </c>
      <c r="M130" s="150"/>
      <c r="N130" s="151"/>
      <c r="O130" s="150"/>
      <c r="P130" s="152"/>
      <c r="Q130" s="153"/>
      <c r="R130" s="150"/>
      <c r="S130" s="150"/>
      <c r="T130" s="150"/>
      <c r="U130" s="154" t="s">
        <v>155</v>
      </c>
      <c r="V130" s="150"/>
      <c r="W130" s="150"/>
      <c r="X130" s="148"/>
      <c r="Y130" s="147"/>
      <c r="Z130" s="147"/>
    </row>
    <row r="131" spans="6:26" s="126" customFormat="1" ht="12" outlineLevel="2">
      <c r="F131" s="127">
        <v>8</v>
      </c>
      <c r="G131" s="128" t="s">
        <v>176</v>
      </c>
      <c r="H131" s="129" t="s">
        <v>707</v>
      </c>
      <c r="I131" s="129"/>
      <c r="J131" s="130" t="s">
        <v>708</v>
      </c>
      <c r="K131" s="128" t="s">
        <v>46</v>
      </c>
      <c r="L131" s="131">
        <v>3</v>
      </c>
      <c r="M131" s="132">
        <v>0</v>
      </c>
      <c r="N131" s="131">
        <f>L131*(1+M131/100)</f>
        <v>3</v>
      </c>
      <c r="O131" s="132"/>
      <c r="P131" s="133">
        <f>N131*O131</f>
        <v>0</v>
      </c>
      <c r="Q131" s="134"/>
      <c r="R131" s="135">
        <f>N131*Q131</f>
        <v>0</v>
      </c>
      <c r="S131" s="134"/>
      <c r="T131" s="135">
        <f>N131*S131</f>
        <v>0</v>
      </c>
      <c r="U131" s="133">
        <v>21</v>
      </c>
      <c r="V131" s="133">
        <f>P131*(U131/100)</f>
        <v>0</v>
      </c>
      <c r="W131" s="133">
        <f>P131+V131</f>
        <v>0</v>
      </c>
      <c r="X131" s="130"/>
      <c r="Y131" s="129" t="s">
        <v>636</v>
      </c>
      <c r="Z131" s="129" t="s">
        <v>62</v>
      </c>
    </row>
    <row r="132" spans="6:26" s="126" customFormat="1" ht="12" outlineLevel="2">
      <c r="F132" s="127">
        <v>9</v>
      </c>
      <c r="G132" s="128" t="s">
        <v>176</v>
      </c>
      <c r="H132" s="129" t="s">
        <v>709</v>
      </c>
      <c r="I132" s="129"/>
      <c r="J132" s="130" t="s">
        <v>710</v>
      </c>
      <c r="K132" s="128" t="s">
        <v>46</v>
      </c>
      <c r="L132" s="131">
        <v>4</v>
      </c>
      <c r="M132" s="132">
        <v>0</v>
      </c>
      <c r="N132" s="131">
        <f>L132*(1+M132/100)</f>
        <v>4</v>
      </c>
      <c r="O132" s="132"/>
      <c r="P132" s="133">
        <f>N132*O132</f>
        <v>0</v>
      </c>
      <c r="Q132" s="134"/>
      <c r="R132" s="135">
        <f>N132*Q132</f>
        <v>0</v>
      </c>
      <c r="S132" s="134"/>
      <c r="T132" s="135">
        <f>N132*S132</f>
        <v>0</v>
      </c>
      <c r="U132" s="133">
        <v>21</v>
      </c>
      <c r="V132" s="133">
        <f>P132*(U132/100)</f>
        <v>0</v>
      </c>
      <c r="W132" s="133">
        <f>P132+V132</f>
        <v>0</v>
      </c>
      <c r="X132" s="130"/>
      <c r="Y132" s="129" t="s">
        <v>636</v>
      </c>
      <c r="Z132" s="129" t="s">
        <v>62</v>
      </c>
    </row>
    <row r="133" spans="6:26" s="126" customFormat="1" ht="12" outlineLevel="2">
      <c r="F133" s="127">
        <v>10</v>
      </c>
      <c r="G133" s="128" t="s">
        <v>176</v>
      </c>
      <c r="H133" s="129" t="s">
        <v>490</v>
      </c>
      <c r="I133" s="129"/>
      <c r="J133" s="130" t="s">
        <v>491</v>
      </c>
      <c r="K133" s="128" t="s">
        <v>46</v>
      </c>
      <c r="L133" s="131">
        <v>1</v>
      </c>
      <c r="M133" s="132">
        <v>0</v>
      </c>
      <c r="N133" s="131">
        <f>L133*(1+M133/100)</f>
        <v>1</v>
      </c>
      <c r="O133" s="132"/>
      <c r="P133" s="133">
        <f>N133*O133</f>
        <v>0</v>
      </c>
      <c r="Q133" s="134"/>
      <c r="R133" s="135">
        <f>N133*Q133</f>
        <v>0</v>
      </c>
      <c r="S133" s="134"/>
      <c r="T133" s="135">
        <f>N133*S133</f>
        <v>0</v>
      </c>
      <c r="U133" s="133">
        <v>21</v>
      </c>
      <c r="V133" s="133">
        <f>P133*(U133/100)</f>
        <v>0</v>
      </c>
      <c r="W133" s="133">
        <f>P133+V133</f>
        <v>0</v>
      </c>
      <c r="X133" s="130"/>
      <c r="Y133" s="129" t="s">
        <v>636</v>
      </c>
      <c r="Z133" s="129" t="s">
        <v>62</v>
      </c>
    </row>
    <row r="134" spans="6:26" s="126" customFormat="1" ht="12" outlineLevel="2">
      <c r="F134" s="127">
        <v>11</v>
      </c>
      <c r="G134" s="128" t="s">
        <v>162</v>
      </c>
      <c r="H134" s="129" t="s">
        <v>85</v>
      </c>
      <c r="I134" s="129"/>
      <c r="J134" s="130" t="s">
        <v>492</v>
      </c>
      <c r="K134" s="128" t="s">
        <v>46</v>
      </c>
      <c r="L134" s="131">
        <v>14</v>
      </c>
      <c r="M134" s="132">
        <v>0</v>
      </c>
      <c r="N134" s="131">
        <f>L134*(1+M134/100)</f>
        <v>14</v>
      </c>
      <c r="O134" s="132"/>
      <c r="P134" s="133">
        <f>N134*O134</f>
        <v>0</v>
      </c>
      <c r="Q134" s="134">
        <v>2.2000000000000001E-4</v>
      </c>
      <c r="R134" s="135">
        <f>N134*Q134</f>
        <v>3.0800000000000003E-3</v>
      </c>
      <c r="S134" s="134"/>
      <c r="T134" s="135">
        <f>N134*S134</f>
        <v>0</v>
      </c>
      <c r="U134" s="133">
        <v>21</v>
      </c>
      <c r="V134" s="133">
        <f>P134*(U134/100)</f>
        <v>0</v>
      </c>
      <c r="W134" s="133">
        <f>P134+V134</f>
        <v>0</v>
      </c>
      <c r="X134" s="130"/>
      <c r="Y134" s="129" t="s">
        <v>636</v>
      </c>
      <c r="Z134" s="129" t="s">
        <v>62</v>
      </c>
    </row>
    <row r="135" spans="6:26" s="145" customFormat="1" ht="11.25" outlineLevel="3">
      <c r="F135" s="146"/>
      <c r="G135" s="147"/>
      <c r="H135" s="147"/>
      <c r="I135" s="147"/>
      <c r="J135" s="148" t="s">
        <v>711</v>
      </c>
      <c r="K135" s="147"/>
      <c r="L135" s="149">
        <v>7</v>
      </c>
      <c r="M135" s="150"/>
      <c r="N135" s="151"/>
      <c r="O135" s="150"/>
      <c r="P135" s="152"/>
      <c r="Q135" s="153"/>
      <c r="R135" s="150"/>
      <c r="S135" s="150"/>
      <c r="T135" s="150"/>
      <c r="U135" s="154" t="s">
        <v>155</v>
      </c>
      <c r="V135" s="150"/>
      <c r="W135" s="150"/>
      <c r="X135" s="148"/>
      <c r="Y135" s="147"/>
      <c r="Z135" s="147"/>
    </row>
    <row r="136" spans="6:26" s="145" customFormat="1" ht="11.25" outlineLevel="3">
      <c r="F136" s="146"/>
      <c r="G136" s="147"/>
      <c r="H136" s="147"/>
      <c r="I136" s="147"/>
      <c r="J136" s="148" t="s">
        <v>712</v>
      </c>
      <c r="K136" s="147"/>
      <c r="L136" s="149">
        <v>7</v>
      </c>
      <c r="M136" s="150"/>
      <c r="N136" s="151"/>
      <c r="O136" s="150"/>
      <c r="P136" s="152"/>
      <c r="Q136" s="153"/>
      <c r="R136" s="150"/>
      <c r="S136" s="150"/>
      <c r="T136" s="150"/>
      <c r="U136" s="154" t="s">
        <v>155</v>
      </c>
      <c r="V136" s="150"/>
      <c r="W136" s="150"/>
      <c r="X136" s="148"/>
      <c r="Y136" s="147"/>
      <c r="Z136" s="147"/>
    </row>
    <row r="137" spans="6:26" s="126" customFormat="1" ht="12" outlineLevel="2">
      <c r="F137" s="127">
        <v>12</v>
      </c>
      <c r="G137" s="128" t="s">
        <v>176</v>
      </c>
      <c r="H137" s="129" t="s">
        <v>497</v>
      </c>
      <c r="I137" s="129"/>
      <c r="J137" s="130" t="s">
        <v>498</v>
      </c>
      <c r="K137" s="128" t="s">
        <v>46</v>
      </c>
      <c r="L137" s="131">
        <v>7</v>
      </c>
      <c r="M137" s="132">
        <v>0</v>
      </c>
      <c r="N137" s="131">
        <f t="shared" ref="N137:N146" si="0">L137*(1+M137/100)</f>
        <v>7</v>
      </c>
      <c r="O137" s="132"/>
      <c r="P137" s="133">
        <f t="shared" ref="P137:P146" si="1">N137*O137</f>
        <v>0</v>
      </c>
      <c r="Q137" s="134"/>
      <c r="R137" s="135">
        <f t="shared" ref="R137:R146" si="2">N137*Q137</f>
        <v>0</v>
      </c>
      <c r="S137" s="134"/>
      <c r="T137" s="135">
        <f t="shared" ref="T137:T146" si="3">N137*S137</f>
        <v>0</v>
      </c>
      <c r="U137" s="133">
        <v>21</v>
      </c>
      <c r="V137" s="133">
        <f t="shared" ref="V137:V146" si="4">P137*(U137/100)</f>
        <v>0</v>
      </c>
      <c r="W137" s="133">
        <f t="shared" ref="W137:W146" si="5">P137+V137</f>
        <v>0</v>
      </c>
      <c r="X137" s="130"/>
      <c r="Y137" s="129" t="s">
        <v>636</v>
      </c>
      <c r="Z137" s="129" t="s">
        <v>62</v>
      </c>
    </row>
    <row r="138" spans="6:26" s="126" customFormat="1" ht="12" outlineLevel="2">
      <c r="F138" s="127">
        <v>13</v>
      </c>
      <c r="G138" s="128" t="s">
        <v>176</v>
      </c>
      <c r="H138" s="129" t="s">
        <v>505</v>
      </c>
      <c r="I138" s="129"/>
      <c r="J138" s="130" t="s">
        <v>506</v>
      </c>
      <c r="K138" s="128" t="s">
        <v>46</v>
      </c>
      <c r="L138" s="131">
        <v>7</v>
      </c>
      <c r="M138" s="132">
        <v>0</v>
      </c>
      <c r="N138" s="131">
        <f t="shared" si="0"/>
        <v>7</v>
      </c>
      <c r="O138" s="132"/>
      <c r="P138" s="133">
        <f t="shared" si="1"/>
        <v>0</v>
      </c>
      <c r="Q138" s="134"/>
      <c r="R138" s="135">
        <f t="shared" si="2"/>
        <v>0</v>
      </c>
      <c r="S138" s="134"/>
      <c r="T138" s="135">
        <f t="shared" si="3"/>
        <v>0</v>
      </c>
      <c r="U138" s="133">
        <v>21</v>
      </c>
      <c r="V138" s="133">
        <f t="shared" si="4"/>
        <v>0</v>
      </c>
      <c r="W138" s="133">
        <f t="shared" si="5"/>
        <v>0</v>
      </c>
      <c r="X138" s="130"/>
      <c r="Y138" s="129" t="s">
        <v>636</v>
      </c>
      <c r="Z138" s="129" t="s">
        <v>62</v>
      </c>
    </row>
    <row r="139" spans="6:26" s="126" customFormat="1" ht="12" outlineLevel="2">
      <c r="F139" s="127">
        <v>14</v>
      </c>
      <c r="G139" s="128" t="s">
        <v>162</v>
      </c>
      <c r="H139" s="129" t="s">
        <v>79</v>
      </c>
      <c r="I139" s="129"/>
      <c r="J139" s="130" t="s">
        <v>520</v>
      </c>
      <c r="K139" s="128" t="s">
        <v>46</v>
      </c>
      <c r="L139" s="131">
        <v>1</v>
      </c>
      <c r="M139" s="132">
        <v>0</v>
      </c>
      <c r="N139" s="131">
        <f t="shared" si="0"/>
        <v>1</v>
      </c>
      <c r="O139" s="132"/>
      <c r="P139" s="133">
        <f t="shared" si="1"/>
        <v>0</v>
      </c>
      <c r="Q139" s="134">
        <v>3.0000000000000001E-5</v>
      </c>
      <c r="R139" s="135">
        <f t="shared" si="2"/>
        <v>3.0000000000000001E-5</v>
      </c>
      <c r="S139" s="134"/>
      <c r="T139" s="135">
        <f t="shared" si="3"/>
        <v>0</v>
      </c>
      <c r="U139" s="133">
        <v>21</v>
      </c>
      <c r="V139" s="133">
        <f t="shared" si="4"/>
        <v>0</v>
      </c>
      <c r="W139" s="133">
        <f t="shared" si="5"/>
        <v>0</v>
      </c>
      <c r="X139" s="130"/>
      <c r="Y139" s="129" t="s">
        <v>636</v>
      </c>
      <c r="Z139" s="129" t="s">
        <v>62</v>
      </c>
    </row>
    <row r="140" spans="6:26" s="126" customFormat="1" ht="12" outlineLevel="2">
      <c r="F140" s="127">
        <v>15</v>
      </c>
      <c r="G140" s="128" t="s">
        <v>176</v>
      </c>
      <c r="H140" s="129" t="s">
        <v>521</v>
      </c>
      <c r="I140" s="129"/>
      <c r="J140" s="130" t="s">
        <v>522</v>
      </c>
      <c r="K140" s="128" t="s">
        <v>46</v>
      </c>
      <c r="L140" s="131">
        <v>1</v>
      </c>
      <c r="M140" s="132">
        <v>0</v>
      </c>
      <c r="N140" s="131">
        <f t="shared" si="0"/>
        <v>1</v>
      </c>
      <c r="O140" s="132"/>
      <c r="P140" s="133">
        <f t="shared" si="1"/>
        <v>0</v>
      </c>
      <c r="Q140" s="134"/>
      <c r="R140" s="135">
        <f t="shared" si="2"/>
        <v>0</v>
      </c>
      <c r="S140" s="134"/>
      <c r="T140" s="135">
        <f t="shared" si="3"/>
        <v>0</v>
      </c>
      <c r="U140" s="133">
        <v>21</v>
      </c>
      <c r="V140" s="133">
        <f t="shared" si="4"/>
        <v>0</v>
      </c>
      <c r="W140" s="133">
        <f t="shared" si="5"/>
        <v>0</v>
      </c>
      <c r="X140" s="130"/>
      <c r="Y140" s="129" t="s">
        <v>636</v>
      </c>
      <c r="Z140" s="129" t="s">
        <v>62</v>
      </c>
    </row>
    <row r="141" spans="6:26" s="126" customFormat="1" ht="12" outlineLevel="2">
      <c r="F141" s="127">
        <v>16</v>
      </c>
      <c r="G141" s="128" t="s">
        <v>162</v>
      </c>
      <c r="H141" s="129" t="s">
        <v>80</v>
      </c>
      <c r="I141" s="129"/>
      <c r="J141" s="130" t="s">
        <v>523</v>
      </c>
      <c r="K141" s="128" t="s">
        <v>46</v>
      </c>
      <c r="L141" s="131">
        <v>1</v>
      </c>
      <c r="M141" s="132">
        <v>0</v>
      </c>
      <c r="N141" s="131">
        <f t="shared" si="0"/>
        <v>1</v>
      </c>
      <c r="O141" s="132"/>
      <c r="P141" s="133">
        <f t="shared" si="1"/>
        <v>0</v>
      </c>
      <c r="Q141" s="134">
        <v>3.0000000000000001E-5</v>
      </c>
      <c r="R141" s="135">
        <f t="shared" si="2"/>
        <v>3.0000000000000001E-5</v>
      </c>
      <c r="S141" s="134"/>
      <c r="T141" s="135">
        <f t="shared" si="3"/>
        <v>0</v>
      </c>
      <c r="U141" s="133">
        <v>21</v>
      </c>
      <c r="V141" s="133">
        <f t="shared" si="4"/>
        <v>0</v>
      </c>
      <c r="W141" s="133">
        <f t="shared" si="5"/>
        <v>0</v>
      </c>
      <c r="X141" s="130"/>
      <c r="Y141" s="129" t="s">
        <v>636</v>
      </c>
      <c r="Z141" s="129" t="s">
        <v>62</v>
      </c>
    </row>
    <row r="142" spans="6:26" s="126" customFormat="1" ht="12" outlineLevel="2">
      <c r="F142" s="127">
        <v>17</v>
      </c>
      <c r="G142" s="128" t="s">
        <v>176</v>
      </c>
      <c r="H142" s="129" t="s">
        <v>524</v>
      </c>
      <c r="I142" s="129"/>
      <c r="J142" s="130" t="s">
        <v>525</v>
      </c>
      <c r="K142" s="128" t="s">
        <v>46</v>
      </c>
      <c r="L142" s="131">
        <v>1</v>
      </c>
      <c r="M142" s="132">
        <v>0</v>
      </c>
      <c r="N142" s="131">
        <f t="shared" si="0"/>
        <v>1</v>
      </c>
      <c r="O142" s="132"/>
      <c r="P142" s="133">
        <f t="shared" si="1"/>
        <v>0</v>
      </c>
      <c r="Q142" s="134"/>
      <c r="R142" s="135">
        <f t="shared" si="2"/>
        <v>0</v>
      </c>
      <c r="S142" s="134"/>
      <c r="T142" s="135">
        <f t="shared" si="3"/>
        <v>0</v>
      </c>
      <c r="U142" s="133">
        <v>21</v>
      </c>
      <c r="V142" s="133">
        <f t="shared" si="4"/>
        <v>0</v>
      </c>
      <c r="W142" s="133">
        <f t="shared" si="5"/>
        <v>0</v>
      </c>
      <c r="X142" s="130"/>
      <c r="Y142" s="129" t="s">
        <v>636</v>
      </c>
      <c r="Z142" s="129" t="s">
        <v>62</v>
      </c>
    </row>
    <row r="143" spans="6:26" s="126" customFormat="1" ht="12" outlineLevel="2">
      <c r="F143" s="127">
        <v>18</v>
      </c>
      <c r="G143" s="128" t="s">
        <v>162</v>
      </c>
      <c r="H143" s="129" t="s">
        <v>549</v>
      </c>
      <c r="I143" s="129"/>
      <c r="J143" s="130" t="s">
        <v>550</v>
      </c>
      <c r="K143" s="128" t="s">
        <v>46</v>
      </c>
      <c r="L143" s="131">
        <v>11</v>
      </c>
      <c r="M143" s="132">
        <v>0</v>
      </c>
      <c r="N143" s="131">
        <f t="shared" si="0"/>
        <v>11</v>
      </c>
      <c r="O143" s="132"/>
      <c r="P143" s="133">
        <f t="shared" si="1"/>
        <v>0</v>
      </c>
      <c r="Q143" s="134"/>
      <c r="R143" s="135">
        <f t="shared" si="2"/>
        <v>0</v>
      </c>
      <c r="S143" s="134"/>
      <c r="T143" s="135">
        <f t="shared" si="3"/>
        <v>0</v>
      </c>
      <c r="U143" s="133">
        <v>21</v>
      </c>
      <c r="V143" s="133">
        <f t="shared" si="4"/>
        <v>0</v>
      </c>
      <c r="W143" s="133">
        <f t="shared" si="5"/>
        <v>0</v>
      </c>
      <c r="X143" s="130"/>
      <c r="Y143" s="129" t="s">
        <v>636</v>
      </c>
      <c r="Z143" s="129" t="s">
        <v>62</v>
      </c>
    </row>
    <row r="144" spans="6:26" s="126" customFormat="1" ht="24" outlineLevel="2">
      <c r="F144" s="127">
        <v>19</v>
      </c>
      <c r="G144" s="128" t="s">
        <v>176</v>
      </c>
      <c r="H144" s="129" t="s">
        <v>551</v>
      </c>
      <c r="I144" s="129"/>
      <c r="J144" s="130" t="s">
        <v>552</v>
      </c>
      <c r="K144" s="128" t="s">
        <v>46</v>
      </c>
      <c r="L144" s="131">
        <v>11</v>
      </c>
      <c r="M144" s="132">
        <v>0</v>
      </c>
      <c r="N144" s="131">
        <f t="shared" si="0"/>
        <v>11</v>
      </c>
      <c r="O144" s="132"/>
      <c r="P144" s="133">
        <f t="shared" si="1"/>
        <v>0</v>
      </c>
      <c r="Q144" s="134"/>
      <c r="R144" s="135">
        <f t="shared" si="2"/>
        <v>0</v>
      </c>
      <c r="S144" s="134"/>
      <c r="T144" s="135">
        <f t="shared" si="3"/>
        <v>0</v>
      </c>
      <c r="U144" s="133">
        <v>21</v>
      </c>
      <c r="V144" s="133">
        <f t="shared" si="4"/>
        <v>0</v>
      </c>
      <c r="W144" s="133">
        <f t="shared" si="5"/>
        <v>0</v>
      </c>
      <c r="X144" s="130"/>
      <c r="Y144" s="129" t="s">
        <v>636</v>
      </c>
      <c r="Z144" s="129" t="s">
        <v>62</v>
      </c>
    </row>
    <row r="145" spans="6:26" s="126" customFormat="1" ht="36" outlineLevel="2">
      <c r="F145" s="127">
        <v>20</v>
      </c>
      <c r="G145" s="128" t="s">
        <v>162</v>
      </c>
      <c r="H145" s="129" t="s">
        <v>84</v>
      </c>
      <c r="I145" s="129"/>
      <c r="J145" s="130" t="s">
        <v>489</v>
      </c>
      <c r="K145" s="128" t="s">
        <v>46</v>
      </c>
      <c r="L145" s="131">
        <v>1</v>
      </c>
      <c r="M145" s="132">
        <v>0</v>
      </c>
      <c r="N145" s="131">
        <f t="shared" si="0"/>
        <v>1</v>
      </c>
      <c r="O145" s="132"/>
      <c r="P145" s="133">
        <f t="shared" si="1"/>
        <v>0</v>
      </c>
      <c r="Q145" s="134">
        <v>1.4999999999999999E-4</v>
      </c>
      <c r="R145" s="135">
        <f t="shared" si="2"/>
        <v>1.4999999999999999E-4</v>
      </c>
      <c r="S145" s="134"/>
      <c r="T145" s="135">
        <f t="shared" si="3"/>
        <v>0</v>
      </c>
      <c r="U145" s="133">
        <v>21</v>
      </c>
      <c r="V145" s="133">
        <f t="shared" si="4"/>
        <v>0</v>
      </c>
      <c r="W145" s="133">
        <f t="shared" si="5"/>
        <v>0</v>
      </c>
      <c r="X145" s="130" t="s">
        <v>713</v>
      </c>
      <c r="Y145" s="129" t="s">
        <v>636</v>
      </c>
      <c r="Z145" s="129" t="s">
        <v>62</v>
      </c>
    </row>
    <row r="146" spans="6:26" s="126" customFormat="1" ht="12" outlineLevel="2">
      <c r="F146" s="127">
        <v>21</v>
      </c>
      <c r="G146" s="128" t="s">
        <v>162</v>
      </c>
      <c r="H146" s="129" t="s">
        <v>89</v>
      </c>
      <c r="I146" s="129"/>
      <c r="J146" s="130" t="s">
        <v>555</v>
      </c>
      <c r="K146" s="128" t="s">
        <v>65</v>
      </c>
      <c r="L146" s="131">
        <v>0.27</v>
      </c>
      <c r="M146" s="132">
        <v>0</v>
      </c>
      <c r="N146" s="131">
        <f t="shared" si="0"/>
        <v>0.27</v>
      </c>
      <c r="O146" s="132"/>
      <c r="P146" s="133">
        <f t="shared" si="1"/>
        <v>0</v>
      </c>
      <c r="Q146" s="134"/>
      <c r="R146" s="135">
        <f t="shared" si="2"/>
        <v>0</v>
      </c>
      <c r="S146" s="134"/>
      <c r="T146" s="135">
        <f t="shared" si="3"/>
        <v>0</v>
      </c>
      <c r="U146" s="133">
        <v>21</v>
      </c>
      <c r="V146" s="133">
        <f t="shared" si="4"/>
        <v>0</v>
      </c>
      <c r="W146" s="133">
        <f t="shared" si="5"/>
        <v>0</v>
      </c>
      <c r="X146" s="130"/>
      <c r="Y146" s="129" t="s">
        <v>636</v>
      </c>
      <c r="Z146" s="129" t="s">
        <v>62</v>
      </c>
    </row>
    <row r="147" spans="6:26" s="136" customFormat="1" ht="12.75" customHeight="1" outlineLevel="2">
      <c r="F147" s="137"/>
      <c r="G147" s="138"/>
      <c r="H147" s="138"/>
      <c r="I147" s="138"/>
      <c r="J147" s="139"/>
      <c r="K147" s="138"/>
      <c r="L147" s="140"/>
      <c r="M147" s="141"/>
      <c r="N147" s="140"/>
      <c r="O147" s="141"/>
      <c r="P147" s="142"/>
      <c r="Q147" s="143"/>
      <c r="R147" s="141"/>
      <c r="S147" s="141"/>
      <c r="T147" s="141"/>
      <c r="U147" s="144" t="s">
        <v>155</v>
      </c>
      <c r="V147" s="141"/>
      <c r="W147" s="141"/>
      <c r="X147" s="141"/>
      <c r="Y147" s="138"/>
      <c r="Z147" s="138"/>
    </row>
    <row r="148" spans="6:26" s="118" customFormat="1" ht="16.5" customHeight="1" outlineLevel="1">
      <c r="F148" s="119"/>
      <c r="G148" s="104"/>
      <c r="H148" s="120"/>
      <c r="I148" s="120"/>
      <c r="J148" s="120" t="s">
        <v>556</v>
      </c>
      <c r="K148" s="104"/>
      <c r="L148" s="121"/>
      <c r="M148" s="122"/>
      <c r="N148" s="121"/>
      <c r="O148" s="122"/>
      <c r="P148" s="87">
        <f>SUBTOTAL(9,P149:P150)</f>
        <v>0</v>
      </c>
      <c r="Q148" s="123"/>
      <c r="R148" s="88">
        <f>SUBTOTAL(9,R149:R150)</f>
        <v>0</v>
      </c>
      <c r="S148" s="122"/>
      <c r="T148" s="88">
        <f>SUBTOTAL(9,T149:T150)</f>
        <v>0</v>
      </c>
      <c r="U148" s="124" t="s">
        <v>155</v>
      </c>
      <c r="V148" s="87">
        <f>SUBTOTAL(9,V149:V150)</f>
        <v>0</v>
      </c>
      <c r="W148" s="87">
        <f>SUBTOTAL(9,W149:W150)</f>
        <v>0</v>
      </c>
      <c r="X148" s="125"/>
      <c r="Y148" s="105"/>
      <c r="Z148" s="105"/>
    </row>
    <row r="149" spans="6:26" s="126" customFormat="1" ht="24" outlineLevel="2">
      <c r="F149" s="127">
        <v>1</v>
      </c>
      <c r="G149" s="128" t="s">
        <v>162</v>
      </c>
      <c r="H149" s="129" t="s">
        <v>714</v>
      </c>
      <c r="I149" s="129"/>
      <c r="J149" s="130" t="s">
        <v>715</v>
      </c>
      <c r="K149" s="128" t="s">
        <v>90</v>
      </c>
      <c r="L149" s="131">
        <v>2</v>
      </c>
      <c r="M149" s="132">
        <v>-50</v>
      </c>
      <c r="N149" s="131">
        <f>L149*(1+M149/100)</f>
        <v>1</v>
      </c>
      <c r="O149" s="132"/>
      <c r="P149" s="133">
        <f>N149*O149</f>
        <v>0</v>
      </c>
      <c r="Q149" s="134"/>
      <c r="R149" s="135">
        <f>N149*Q149</f>
        <v>0</v>
      </c>
      <c r="S149" s="134"/>
      <c r="T149" s="135">
        <f>N149*S149</f>
        <v>0</v>
      </c>
      <c r="U149" s="133">
        <v>21</v>
      </c>
      <c r="V149" s="133">
        <f>P149*(U149/100)</f>
        <v>0</v>
      </c>
      <c r="W149" s="133">
        <f>P149+V149</f>
        <v>0</v>
      </c>
      <c r="X149" s="130"/>
      <c r="Y149" s="129" t="s">
        <v>636</v>
      </c>
      <c r="Z149" s="129" t="s">
        <v>63</v>
      </c>
    </row>
    <row r="150" spans="6:26" s="136" customFormat="1" ht="12.75" customHeight="1" outlineLevel="2">
      <c r="F150" s="137"/>
      <c r="G150" s="138"/>
      <c r="H150" s="138"/>
      <c r="I150" s="138"/>
      <c r="J150" s="139"/>
      <c r="K150" s="138"/>
      <c r="L150" s="140"/>
      <c r="M150" s="141"/>
      <c r="N150" s="140"/>
      <c r="O150" s="141"/>
      <c r="P150" s="142"/>
      <c r="Q150" s="143"/>
      <c r="R150" s="141"/>
      <c r="S150" s="141"/>
      <c r="T150" s="141"/>
      <c r="U150" s="144" t="s">
        <v>155</v>
      </c>
      <c r="V150" s="141"/>
      <c r="W150" s="141"/>
      <c r="X150" s="141"/>
      <c r="Y150" s="138"/>
      <c r="Z150" s="138"/>
    </row>
    <row r="151" spans="6:26" s="118" customFormat="1" ht="16.5" customHeight="1" outlineLevel="1">
      <c r="F151" s="119"/>
      <c r="G151" s="104"/>
      <c r="H151" s="120"/>
      <c r="I151" s="120"/>
      <c r="J151" s="120" t="s">
        <v>575</v>
      </c>
      <c r="K151" s="104"/>
      <c r="L151" s="121"/>
      <c r="M151" s="122"/>
      <c r="N151" s="121"/>
      <c r="O151" s="122"/>
      <c r="P151" s="87">
        <f>SUBTOTAL(9,P152:P157)</f>
        <v>0</v>
      </c>
      <c r="Q151" s="123"/>
      <c r="R151" s="88">
        <f>SUBTOTAL(9,R152:R157)</f>
        <v>3.3600000000000001E-3</v>
      </c>
      <c r="S151" s="122"/>
      <c r="T151" s="88">
        <f>SUBTOTAL(9,T152:T157)</f>
        <v>0</v>
      </c>
      <c r="U151" s="124" t="s">
        <v>155</v>
      </c>
      <c r="V151" s="87">
        <f>SUBTOTAL(9,V152:V157)</f>
        <v>0</v>
      </c>
      <c r="W151" s="87">
        <f>SUBTOTAL(9,W152:W157)</f>
        <v>0</v>
      </c>
      <c r="X151" s="125"/>
      <c r="Y151" s="105"/>
      <c r="Z151" s="105"/>
    </row>
    <row r="152" spans="6:26" s="126" customFormat="1" ht="12" outlineLevel="2">
      <c r="F152" s="127">
        <v>1</v>
      </c>
      <c r="G152" s="128" t="s">
        <v>162</v>
      </c>
      <c r="H152" s="129" t="s">
        <v>584</v>
      </c>
      <c r="I152" s="129"/>
      <c r="J152" s="130" t="s">
        <v>585</v>
      </c>
      <c r="K152" s="128" t="s">
        <v>49</v>
      </c>
      <c r="L152" s="131">
        <v>112</v>
      </c>
      <c r="M152" s="132">
        <v>0</v>
      </c>
      <c r="N152" s="131">
        <f>L152*(1+M152/100)</f>
        <v>112</v>
      </c>
      <c r="O152" s="132"/>
      <c r="P152" s="133">
        <f>N152*O152</f>
        <v>0</v>
      </c>
      <c r="Q152" s="134">
        <v>3.0000000000000001E-5</v>
      </c>
      <c r="R152" s="135">
        <f>N152*Q152</f>
        <v>3.3600000000000001E-3</v>
      </c>
      <c r="S152" s="134"/>
      <c r="T152" s="135">
        <f>N152*S152</f>
        <v>0</v>
      </c>
      <c r="U152" s="133">
        <v>21</v>
      </c>
      <c r="V152" s="133">
        <f>P152*(U152/100)</f>
        <v>0</v>
      </c>
      <c r="W152" s="133">
        <f>P152+V152</f>
        <v>0</v>
      </c>
      <c r="X152" s="130"/>
      <c r="Y152" s="129" t="s">
        <v>636</v>
      </c>
      <c r="Z152" s="129" t="s">
        <v>40</v>
      </c>
    </row>
    <row r="153" spans="6:26" s="145" customFormat="1" ht="11.25" outlineLevel="3">
      <c r="F153" s="146"/>
      <c r="G153" s="147"/>
      <c r="H153" s="147"/>
      <c r="I153" s="147"/>
      <c r="J153" s="148" t="s">
        <v>697</v>
      </c>
      <c r="K153" s="147"/>
      <c r="L153" s="149">
        <v>20</v>
      </c>
      <c r="M153" s="150"/>
      <c r="N153" s="151"/>
      <c r="O153" s="150"/>
      <c r="P153" s="152"/>
      <c r="Q153" s="153"/>
      <c r="R153" s="150"/>
      <c r="S153" s="150"/>
      <c r="T153" s="150"/>
      <c r="U153" s="154" t="s">
        <v>155</v>
      </c>
      <c r="V153" s="150"/>
      <c r="W153" s="150"/>
      <c r="X153" s="148"/>
      <c r="Y153" s="147"/>
      <c r="Z153" s="147"/>
    </row>
    <row r="154" spans="6:26" s="145" customFormat="1" ht="11.25" outlineLevel="3">
      <c r="F154" s="146"/>
      <c r="G154" s="147"/>
      <c r="H154" s="147"/>
      <c r="I154" s="147"/>
      <c r="J154" s="148" t="s">
        <v>698</v>
      </c>
      <c r="K154" s="147"/>
      <c r="L154" s="149">
        <v>32</v>
      </c>
      <c r="M154" s="150"/>
      <c r="N154" s="151"/>
      <c r="O154" s="150"/>
      <c r="P154" s="152"/>
      <c r="Q154" s="153"/>
      <c r="R154" s="150"/>
      <c r="S154" s="150"/>
      <c r="T154" s="150"/>
      <c r="U154" s="154" t="s">
        <v>155</v>
      </c>
      <c r="V154" s="150"/>
      <c r="W154" s="150"/>
      <c r="X154" s="148"/>
      <c r="Y154" s="147"/>
      <c r="Z154" s="147"/>
    </row>
    <row r="155" spans="6:26" s="145" customFormat="1" ht="11.25" outlineLevel="3">
      <c r="F155" s="146"/>
      <c r="G155" s="147"/>
      <c r="H155" s="147"/>
      <c r="I155" s="147"/>
      <c r="J155" s="148" t="s">
        <v>716</v>
      </c>
      <c r="K155" s="147"/>
      <c r="L155" s="149">
        <v>30</v>
      </c>
      <c r="M155" s="150"/>
      <c r="N155" s="151"/>
      <c r="O155" s="150"/>
      <c r="P155" s="152"/>
      <c r="Q155" s="153"/>
      <c r="R155" s="150"/>
      <c r="S155" s="150"/>
      <c r="T155" s="150"/>
      <c r="U155" s="154" t="s">
        <v>155</v>
      </c>
      <c r="V155" s="150"/>
      <c r="W155" s="150"/>
      <c r="X155" s="148"/>
      <c r="Y155" s="147"/>
      <c r="Z155" s="147"/>
    </row>
    <row r="156" spans="6:26" s="145" customFormat="1" ht="11.25" outlineLevel="3">
      <c r="F156" s="146"/>
      <c r="G156" s="147"/>
      <c r="H156" s="147"/>
      <c r="I156" s="147"/>
      <c r="J156" s="148" t="s">
        <v>717</v>
      </c>
      <c r="K156" s="147"/>
      <c r="L156" s="149">
        <v>30</v>
      </c>
      <c r="M156" s="150"/>
      <c r="N156" s="151"/>
      <c r="O156" s="150"/>
      <c r="P156" s="152"/>
      <c r="Q156" s="153"/>
      <c r="R156" s="150"/>
      <c r="S156" s="150"/>
      <c r="T156" s="150"/>
      <c r="U156" s="154" t="s">
        <v>155</v>
      </c>
      <c r="V156" s="150"/>
      <c r="W156" s="150"/>
      <c r="X156" s="148"/>
      <c r="Y156" s="147"/>
      <c r="Z156" s="147"/>
    </row>
    <row r="157" spans="6:26" s="136" customFormat="1" ht="12.75" customHeight="1" outlineLevel="2">
      <c r="F157" s="137"/>
      <c r="G157" s="138"/>
      <c r="H157" s="138"/>
      <c r="I157" s="138"/>
      <c r="J157" s="139"/>
      <c r="K157" s="138"/>
      <c r="L157" s="140"/>
      <c r="M157" s="141"/>
      <c r="N157" s="140"/>
      <c r="O157" s="141"/>
      <c r="P157" s="142"/>
      <c r="Q157" s="143"/>
      <c r="R157" s="141"/>
      <c r="S157" s="141"/>
      <c r="T157" s="141"/>
      <c r="U157" s="144" t="s">
        <v>155</v>
      </c>
      <c r="V157" s="141"/>
      <c r="W157" s="141"/>
      <c r="X157" s="141"/>
      <c r="Y157" s="138"/>
      <c r="Z157" s="138"/>
    </row>
    <row r="158" spans="6:26" s="118" customFormat="1" ht="16.5" customHeight="1" outlineLevel="1">
      <c r="F158" s="119"/>
      <c r="G158" s="104"/>
      <c r="H158" s="120"/>
      <c r="I158" s="120"/>
      <c r="J158" s="120" t="s">
        <v>592</v>
      </c>
      <c r="K158" s="104"/>
      <c r="L158" s="121"/>
      <c r="M158" s="122"/>
      <c r="N158" s="121"/>
      <c r="O158" s="122"/>
      <c r="P158" s="87">
        <f>SUBTOTAL(9,P159:P160)</f>
        <v>0</v>
      </c>
      <c r="Q158" s="123"/>
      <c r="R158" s="88">
        <f>SUBTOTAL(9,R159:R160)</f>
        <v>0</v>
      </c>
      <c r="S158" s="122"/>
      <c r="T158" s="88">
        <f>SUBTOTAL(9,T159:T160)</f>
        <v>0</v>
      </c>
      <c r="U158" s="124" t="s">
        <v>155</v>
      </c>
      <c r="V158" s="87">
        <f>SUBTOTAL(9,V159:V160)</f>
        <v>0</v>
      </c>
      <c r="W158" s="87">
        <f>SUBTOTAL(9,W159:W160)</f>
        <v>0</v>
      </c>
      <c r="X158" s="125"/>
      <c r="Y158" s="105"/>
      <c r="Z158" s="105"/>
    </row>
    <row r="159" spans="6:26" s="126" customFormat="1" ht="12" outlineLevel="2">
      <c r="F159" s="127">
        <v>1</v>
      </c>
      <c r="G159" s="128" t="s">
        <v>42</v>
      </c>
      <c r="H159" s="129" t="s">
        <v>593</v>
      </c>
      <c r="I159" s="129"/>
      <c r="J159" s="130" t="s">
        <v>594</v>
      </c>
      <c r="K159" s="128" t="s">
        <v>90</v>
      </c>
      <c r="L159" s="131">
        <v>1</v>
      </c>
      <c r="M159" s="132"/>
      <c r="N159" s="131">
        <f>L159*(1+M159/100)</f>
        <v>1</v>
      </c>
      <c r="O159" s="132"/>
      <c r="P159" s="133">
        <f>N159*O159</f>
        <v>0</v>
      </c>
      <c r="Q159" s="134"/>
      <c r="R159" s="135">
        <f>N159*Q159</f>
        <v>0</v>
      </c>
      <c r="S159" s="134"/>
      <c r="T159" s="135">
        <f>N159*S159</f>
        <v>0</v>
      </c>
      <c r="U159" s="133">
        <v>21</v>
      </c>
      <c r="V159" s="133">
        <f>P159*(U159/100)</f>
        <v>0</v>
      </c>
      <c r="W159" s="133">
        <f>P159+V159</f>
        <v>0</v>
      </c>
      <c r="X159" s="130"/>
      <c r="Y159" s="129" t="s">
        <v>636</v>
      </c>
      <c r="Z159" s="129" t="s">
        <v>595</v>
      </c>
    </row>
    <row r="160" spans="6:26" s="136" customFormat="1" ht="12.75" customHeight="1" outlineLevel="2">
      <c r="F160" s="137"/>
      <c r="G160" s="138"/>
      <c r="H160" s="138"/>
      <c r="I160" s="138"/>
      <c r="J160" s="139"/>
      <c r="K160" s="138"/>
      <c r="L160" s="140"/>
      <c r="M160" s="141"/>
      <c r="N160" s="140"/>
      <c r="O160" s="141"/>
      <c r="P160" s="142"/>
      <c r="Q160" s="143"/>
      <c r="R160" s="141"/>
      <c r="S160" s="141"/>
      <c r="T160" s="141"/>
      <c r="U160" s="144" t="s">
        <v>155</v>
      </c>
      <c r="V160" s="141"/>
      <c r="W160" s="141"/>
      <c r="X160" s="141"/>
      <c r="Y160" s="138"/>
      <c r="Z160" s="138"/>
    </row>
    <row r="161" spans="6:26" s="118" customFormat="1" ht="16.5" customHeight="1" outlineLevel="1">
      <c r="F161" s="119"/>
      <c r="G161" s="104"/>
      <c r="H161" s="120"/>
      <c r="I161" s="120"/>
      <c r="J161" s="120" t="s">
        <v>596</v>
      </c>
      <c r="K161" s="104"/>
      <c r="L161" s="121"/>
      <c r="M161" s="122"/>
      <c r="N161" s="121"/>
      <c r="O161" s="122"/>
      <c r="P161" s="87">
        <f>SUBTOTAL(9,P162:P163)</f>
        <v>0</v>
      </c>
      <c r="Q161" s="123"/>
      <c r="R161" s="88">
        <f>SUBTOTAL(9,R162:R163)</f>
        <v>0</v>
      </c>
      <c r="S161" s="122"/>
      <c r="T161" s="88">
        <f>SUBTOTAL(9,T162:T163)</f>
        <v>0</v>
      </c>
      <c r="U161" s="124" t="s">
        <v>155</v>
      </c>
      <c r="V161" s="87">
        <f>SUBTOTAL(9,V162:V163)</f>
        <v>0</v>
      </c>
      <c r="W161" s="87">
        <f>SUBTOTAL(9,W162:W163)</f>
        <v>0</v>
      </c>
      <c r="X161" s="125"/>
      <c r="Y161" s="105"/>
      <c r="Z161" s="105"/>
    </row>
    <row r="162" spans="6:26" s="126" customFormat="1" ht="12" outlineLevel="2">
      <c r="F162" s="127">
        <v>1</v>
      </c>
      <c r="G162" s="128" t="s">
        <v>42</v>
      </c>
      <c r="H162" s="129" t="s">
        <v>597</v>
      </c>
      <c r="I162" s="129"/>
      <c r="J162" s="130" t="s">
        <v>598</v>
      </c>
      <c r="K162" s="128" t="s">
        <v>599</v>
      </c>
      <c r="L162" s="131">
        <v>5</v>
      </c>
      <c r="M162" s="132"/>
      <c r="N162" s="131">
        <f>L162*(1+M162/100)</f>
        <v>5</v>
      </c>
      <c r="O162" s="132"/>
      <c r="P162" s="133">
        <f>N162*O162</f>
        <v>0</v>
      </c>
      <c r="Q162" s="134"/>
      <c r="R162" s="135">
        <f>N162*Q162</f>
        <v>0</v>
      </c>
      <c r="S162" s="134"/>
      <c r="T162" s="135">
        <f>N162*S162</f>
        <v>0</v>
      </c>
      <c r="U162" s="133">
        <v>21</v>
      </c>
      <c r="V162" s="133">
        <f>P162*(U162/100)</f>
        <v>0</v>
      </c>
      <c r="W162" s="133">
        <f>P162+V162</f>
        <v>0</v>
      </c>
      <c r="X162" s="130"/>
      <c r="Y162" s="129" t="s">
        <v>636</v>
      </c>
      <c r="Z162" s="129" t="s">
        <v>600</v>
      </c>
    </row>
    <row r="163" spans="6:26" s="136" customFormat="1" ht="12.75" customHeight="1" outlineLevel="2">
      <c r="F163" s="137"/>
      <c r="G163" s="138"/>
      <c r="H163" s="138"/>
      <c r="I163" s="138"/>
      <c r="J163" s="139"/>
      <c r="K163" s="138"/>
      <c r="L163" s="140"/>
      <c r="M163" s="141"/>
      <c r="N163" s="140"/>
      <c r="O163" s="141"/>
      <c r="P163" s="142"/>
      <c r="Q163" s="143"/>
      <c r="R163" s="141"/>
      <c r="S163" s="141"/>
      <c r="T163" s="141"/>
      <c r="U163" s="144" t="s">
        <v>155</v>
      </c>
      <c r="V163" s="141"/>
      <c r="W163" s="141"/>
      <c r="X163" s="141"/>
      <c r="Y163" s="138"/>
      <c r="Z163" s="138"/>
    </row>
    <row r="164" spans="6:26" s="118" customFormat="1" ht="16.5" customHeight="1" outlineLevel="1">
      <c r="F164" s="119"/>
      <c r="G164" s="104"/>
      <c r="H164" s="120"/>
      <c r="I164" s="120"/>
      <c r="J164" s="120" t="s">
        <v>601</v>
      </c>
      <c r="K164" s="104"/>
      <c r="L164" s="121"/>
      <c r="M164" s="122"/>
      <c r="N164" s="121"/>
      <c r="O164" s="122"/>
      <c r="P164" s="87">
        <f>SUBTOTAL(9,P165:P167)</f>
        <v>0</v>
      </c>
      <c r="Q164" s="123"/>
      <c r="R164" s="88">
        <f>SUBTOTAL(9,R165:R167)</f>
        <v>0</v>
      </c>
      <c r="S164" s="122"/>
      <c r="T164" s="88">
        <f>SUBTOTAL(9,T165:T167)</f>
        <v>0</v>
      </c>
      <c r="U164" s="124" t="s">
        <v>155</v>
      </c>
      <c r="V164" s="87">
        <f>SUBTOTAL(9,V165:V167)</f>
        <v>0</v>
      </c>
      <c r="W164" s="87">
        <f>SUBTOTAL(9,W165:W167)</f>
        <v>0</v>
      </c>
      <c r="X164" s="125"/>
      <c r="Y164" s="105"/>
      <c r="Z164" s="105"/>
    </row>
    <row r="165" spans="6:26" s="126" customFormat="1" ht="12" outlineLevel="2">
      <c r="F165" s="127">
        <v>1</v>
      </c>
      <c r="G165" s="128" t="s">
        <v>42</v>
      </c>
      <c r="H165" s="129" t="s">
        <v>611</v>
      </c>
      <c r="I165" s="129"/>
      <c r="J165" s="130" t="s">
        <v>612</v>
      </c>
      <c r="K165" s="128" t="s">
        <v>90</v>
      </c>
      <c r="L165" s="131">
        <v>1</v>
      </c>
      <c r="M165" s="132"/>
      <c r="N165" s="131">
        <f>L165*(1+M165/100)</f>
        <v>1</v>
      </c>
      <c r="O165" s="132"/>
      <c r="P165" s="133">
        <f>N165*O165</f>
        <v>0</v>
      </c>
      <c r="Q165" s="134"/>
      <c r="R165" s="135">
        <f>N165*Q165</f>
        <v>0</v>
      </c>
      <c r="S165" s="134"/>
      <c r="T165" s="135">
        <f>N165*S165</f>
        <v>0</v>
      </c>
      <c r="U165" s="133">
        <v>21</v>
      </c>
      <c r="V165" s="133">
        <f>P165*(U165/100)</f>
        <v>0</v>
      </c>
      <c r="W165" s="133">
        <f>P165+V165</f>
        <v>0</v>
      </c>
      <c r="X165" s="130"/>
      <c r="Y165" s="129" t="s">
        <v>636</v>
      </c>
      <c r="Z165" s="129" t="s">
        <v>604</v>
      </c>
    </row>
    <row r="166" spans="6:26" s="126" customFormat="1" ht="12" outlineLevel="2">
      <c r="F166" s="127">
        <v>2</v>
      </c>
      <c r="G166" s="128" t="s">
        <v>42</v>
      </c>
      <c r="H166" s="129" t="s">
        <v>613</v>
      </c>
      <c r="I166" s="129"/>
      <c r="J166" s="130" t="s">
        <v>614</v>
      </c>
      <c r="K166" s="128" t="s">
        <v>46</v>
      </c>
      <c r="L166" s="131">
        <v>14</v>
      </c>
      <c r="M166" s="132"/>
      <c r="N166" s="131">
        <f>L166*(1+M166/100)</f>
        <v>14</v>
      </c>
      <c r="O166" s="132"/>
      <c r="P166" s="133">
        <f>N166*O166</f>
        <v>0</v>
      </c>
      <c r="Q166" s="134"/>
      <c r="R166" s="135">
        <f>N166*Q166</f>
        <v>0</v>
      </c>
      <c r="S166" s="134"/>
      <c r="T166" s="135">
        <f>N166*S166</f>
        <v>0</v>
      </c>
      <c r="U166" s="133">
        <v>21</v>
      </c>
      <c r="V166" s="133">
        <f>P166*(U166/100)</f>
        <v>0</v>
      </c>
      <c r="W166" s="133">
        <f>P166+V166</f>
        <v>0</v>
      </c>
      <c r="X166" s="130"/>
      <c r="Y166" s="129" t="s">
        <v>636</v>
      </c>
      <c r="Z166" s="129" t="s">
        <v>604</v>
      </c>
    </row>
    <row r="167" spans="6:26" s="136" customFormat="1" ht="12.75" customHeight="1" outlineLevel="2">
      <c r="F167" s="137"/>
      <c r="G167" s="138"/>
      <c r="H167" s="138"/>
      <c r="I167" s="138"/>
      <c r="J167" s="139"/>
      <c r="K167" s="138"/>
      <c r="L167" s="140"/>
      <c r="M167" s="141"/>
      <c r="N167" s="140"/>
      <c r="O167" s="141"/>
      <c r="P167" s="142"/>
      <c r="Q167" s="143"/>
      <c r="R167" s="141"/>
      <c r="S167" s="141"/>
      <c r="T167" s="141"/>
      <c r="U167" s="144" t="s">
        <v>155</v>
      </c>
      <c r="V167" s="141"/>
      <c r="W167" s="141"/>
      <c r="X167" s="141"/>
      <c r="Y167" s="138"/>
      <c r="Z167" s="138"/>
    </row>
    <row r="168" spans="6:26" s="118" customFormat="1" ht="16.5" customHeight="1" outlineLevel="1">
      <c r="F168" s="119"/>
      <c r="G168" s="104"/>
      <c r="H168" s="120"/>
      <c r="I168" s="120"/>
      <c r="J168" s="120" t="s">
        <v>617</v>
      </c>
      <c r="K168" s="104"/>
      <c r="L168" s="121"/>
      <c r="M168" s="122"/>
      <c r="N168" s="121"/>
      <c r="O168" s="122"/>
      <c r="P168" s="87">
        <f>SUBTOTAL(9,P169:P171)</f>
        <v>0</v>
      </c>
      <c r="Q168" s="123"/>
      <c r="R168" s="88">
        <f>SUBTOTAL(9,R169:R171)</f>
        <v>0</v>
      </c>
      <c r="S168" s="122"/>
      <c r="T168" s="88">
        <f>SUBTOTAL(9,T169:T171)</f>
        <v>0</v>
      </c>
      <c r="U168" s="124" t="s">
        <v>155</v>
      </c>
      <c r="V168" s="87">
        <f>SUBTOTAL(9,V169:V171)</f>
        <v>0</v>
      </c>
      <c r="W168" s="87">
        <f>SUBTOTAL(9,W169:W171)</f>
        <v>0</v>
      </c>
      <c r="X168" s="125"/>
      <c r="Y168" s="105"/>
      <c r="Z168" s="105"/>
    </row>
    <row r="169" spans="6:26" s="126" customFormat="1" ht="12" outlineLevel="2">
      <c r="F169" s="127">
        <v>1</v>
      </c>
      <c r="G169" s="128" t="s">
        <v>42</v>
      </c>
      <c r="H169" s="129" t="s">
        <v>623</v>
      </c>
      <c r="I169" s="129"/>
      <c r="J169" s="130" t="s">
        <v>624</v>
      </c>
      <c r="K169" s="128" t="s">
        <v>55</v>
      </c>
      <c r="L169" s="131">
        <v>16</v>
      </c>
      <c r="M169" s="132"/>
      <c r="N169" s="131">
        <f>L169*(1+M169/100)</f>
        <v>16</v>
      </c>
      <c r="O169" s="132"/>
      <c r="P169" s="133">
        <f>N169*O169</f>
        <v>0</v>
      </c>
      <c r="Q169" s="134"/>
      <c r="R169" s="135">
        <f>N169*Q169</f>
        <v>0</v>
      </c>
      <c r="S169" s="134"/>
      <c r="T169" s="135">
        <f>N169*S169</f>
        <v>0</v>
      </c>
      <c r="U169" s="133">
        <v>21</v>
      </c>
      <c r="V169" s="133">
        <f>P169*(U169/100)</f>
        <v>0</v>
      </c>
      <c r="W169" s="133">
        <f>P169+V169</f>
        <v>0</v>
      </c>
      <c r="X169" s="130"/>
      <c r="Y169" s="129" t="s">
        <v>636</v>
      </c>
      <c r="Z169" s="129" t="s">
        <v>620</v>
      </c>
    </row>
    <row r="170" spans="6:26" s="126" customFormat="1" ht="12" outlineLevel="2">
      <c r="F170" s="127">
        <v>2</v>
      </c>
      <c r="G170" s="128" t="s">
        <v>42</v>
      </c>
      <c r="H170" s="129" t="s">
        <v>625</v>
      </c>
      <c r="I170" s="129"/>
      <c r="J170" s="130" t="s">
        <v>626</v>
      </c>
      <c r="K170" s="128" t="s">
        <v>55</v>
      </c>
      <c r="L170" s="131">
        <v>8</v>
      </c>
      <c r="M170" s="132"/>
      <c r="N170" s="131">
        <f>L170*(1+M170/100)</f>
        <v>8</v>
      </c>
      <c r="O170" s="132"/>
      <c r="P170" s="133">
        <f>N170*O170</f>
        <v>0</v>
      </c>
      <c r="Q170" s="134"/>
      <c r="R170" s="135">
        <f>N170*Q170</f>
        <v>0</v>
      </c>
      <c r="S170" s="134"/>
      <c r="T170" s="135">
        <f>N170*S170</f>
        <v>0</v>
      </c>
      <c r="U170" s="133">
        <v>21</v>
      </c>
      <c r="V170" s="133">
        <f>P170*(U170/100)</f>
        <v>0</v>
      </c>
      <c r="W170" s="133">
        <f>P170+V170</f>
        <v>0</v>
      </c>
      <c r="X170" s="130"/>
      <c r="Y170" s="129" t="s">
        <v>636</v>
      </c>
      <c r="Z170" s="129" t="s">
        <v>620</v>
      </c>
    </row>
    <row r="171" spans="6:26" s="136" customFormat="1" ht="12.75" customHeight="1" outlineLevel="2">
      <c r="F171" s="137"/>
      <c r="G171" s="138"/>
      <c r="H171" s="138"/>
      <c r="I171" s="138"/>
      <c r="J171" s="139"/>
      <c r="K171" s="138"/>
      <c r="L171" s="140"/>
      <c r="M171" s="141"/>
      <c r="N171" s="140"/>
      <c r="O171" s="141"/>
      <c r="P171" s="142"/>
      <c r="Q171" s="143"/>
      <c r="R171" s="141"/>
      <c r="S171" s="141"/>
      <c r="T171" s="141"/>
      <c r="U171" s="144" t="s">
        <v>155</v>
      </c>
      <c r="V171" s="141"/>
      <c r="W171" s="141"/>
      <c r="X171" s="141"/>
      <c r="Y171" s="138"/>
      <c r="Z171" s="138"/>
    </row>
    <row r="172" spans="6:26" s="136" customFormat="1" ht="12.75" customHeight="1" outlineLevel="1">
      <c r="F172" s="137"/>
      <c r="G172" s="138"/>
      <c r="H172" s="138"/>
      <c r="I172" s="138"/>
      <c r="J172" s="139"/>
      <c r="K172" s="138"/>
      <c r="L172" s="140"/>
      <c r="M172" s="141"/>
      <c r="N172" s="140"/>
      <c r="O172" s="141"/>
      <c r="P172" s="142"/>
      <c r="Q172" s="143"/>
      <c r="R172" s="141"/>
      <c r="S172" s="141"/>
      <c r="T172" s="141"/>
      <c r="U172" s="144" t="s">
        <v>155</v>
      </c>
      <c r="V172" s="141"/>
      <c r="W172" s="141"/>
      <c r="X172" s="141"/>
      <c r="Y172" s="138"/>
      <c r="Z172" s="138"/>
    </row>
    <row r="173" spans="6:26" s="136" customFormat="1" ht="12.75" customHeight="1">
      <c r="F173" s="137"/>
      <c r="G173" s="138"/>
      <c r="H173" s="138"/>
      <c r="I173" s="138"/>
      <c r="J173" s="139"/>
      <c r="K173" s="138"/>
      <c r="L173" s="140"/>
      <c r="M173" s="141"/>
      <c r="N173" s="140"/>
      <c r="O173" s="141"/>
      <c r="P173" s="142"/>
      <c r="Q173" s="143"/>
      <c r="R173" s="141"/>
      <c r="S173" s="141"/>
      <c r="T173" s="141"/>
      <c r="U173" s="144" t="s">
        <v>155</v>
      </c>
      <c r="V173" s="141"/>
      <c r="W173" s="141"/>
      <c r="X173" s="141"/>
      <c r="Y173" s="138"/>
      <c r="Z173" s="138"/>
    </row>
  </sheetData>
  <mergeCells count="3">
    <mergeCell ref="F2:P2"/>
    <mergeCell ref="F4:P4"/>
    <mergeCell ref="F6:P6"/>
  </mergeCells>
  <pageMargins left="0.70866141732283472" right="0.70866141732283472" top="0.78740157480314965" bottom="0.78740157480314965" header="0.31496062992125984" footer="0.31496062992125984"/>
  <pageSetup paperSize="9" scale="65" fitToHeight="7" orientation="portrait" useFirstPageNumber="1" r:id="rId1"/>
  <headerFooter>
    <oddFooter>&amp;C&amp;P</oddFooter>
    <firstFooter>&amp;C&amp;P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8"/>
  <sheetViews>
    <sheetView workbookViewId="0">
      <selection activeCell="G10" sqref="G10"/>
    </sheetView>
  </sheetViews>
  <sheetFormatPr defaultColWidth="9.140625" defaultRowHeight="12.75"/>
  <cols>
    <col min="1" max="1" width="2" style="59" customWidth="1"/>
    <col min="2" max="2" width="16.42578125" style="59" customWidth="1"/>
    <col min="3" max="3" width="15.85546875" style="59" customWidth="1"/>
    <col min="4" max="4" width="14.5703125" style="59" customWidth="1"/>
    <col min="5" max="5" width="13.5703125" style="59" customWidth="1"/>
    <col min="6" max="6" width="16.5703125" style="59" customWidth="1"/>
    <col min="7" max="7" width="15.28515625" style="59" customWidth="1"/>
    <col min="8" max="9" width="9.140625" style="59"/>
    <col min="10" max="10" width="27.42578125" style="28" customWidth="1"/>
    <col min="11" max="11" width="40.140625" style="28" customWidth="1"/>
    <col min="12" max="16384" width="9.140625" style="59"/>
  </cols>
  <sheetData>
    <row r="1" spans="1:57" ht="24.75" customHeight="1" thickBot="1">
      <c r="A1" s="33" t="s">
        <v>110</v>
      </c>
      <c r="B1" s="34"/>
      <c r="C1" s="35"/>
      <c r="D1" s="35"/>
      <c r="E1" s="34"/>
      <c r="F1" s="34"/>
      <c r="G1" s="34"/>
      <c r="I1" s="46"/>
      <c r="J1" s="29"/>
      <c r="K1" s="29"/>
    </row>
    <row r="2" spans="1:57">
      <c r="A2" s="595" t="s">
        <v>0</v>
      </c>
      <c r="B2" s="596"/>
      <c r="C2" s="174" t="s">
        <v>124</v>
      </c>
      <c r="D2" s="615" t="s">
        <v>133</v>
      </c>
      <c r="E2" s="616"/>
      <c r="F2" s="31" t="s">
        <v>1</v>
      </c>
      <c r="G2" s="32"/>
      <c r="I2" s="46"/>
      <c r="J2" s="45" t="s">
        <v>36</v>
      </c>
      <c r="K2" s="29"/>
    </row>
    <row r="3" spans="1:57" ht="15.75" customHeight="1">
      <c r="A3" s="601" t="s">
        <v>2</v>
      </c>
      <c r="B3" s="602"/>
      <c r="C3" s="617" t="s">
        <v>3</v>
      </c>
      <c r="D3" s="618"/>
      <c r="E3" s="619"/>
      <c r="F3" s="2" t="s">
        <v>4</v>
      </c>
      <c r="G3" s="23"/>
      <c r="I3" s="46"/>
      <c r="J3" s="29"/>
      <c r="K3" s="29"/>
    </row>
    <row r="4" spans="1:57">
      <c r="A4" s="592" t="s">
        <v>48</v>
      </c>
      <c r="B4" s="593"/>
      <c r="C4" s="609" t="s">
        <v>793</v>
      </c>
      <c r="D4" s="610"/>
      <c r="E4" s="611"/>
      <c r="F4" s="2" t="s">
        <v>6</v>
      </c>
      <c r="G4" s="23"/>
      <c r="I4" s="46"/>
      <c r="J4" s="29"/>
      <c r="K4" s="45" t="s">
        <v>2</v>
      </c>
    </row>
    <row r="5" spans="1:57" ht="12.95" customHeight="1">
      <c r="A5" s="601" t="s">
        <v>7</v>
      </c>
      <c r="B5" s="602"/>
      <c r="C5" s="65" t="s">
        <v>8</v>
      </c>
      <c r="D5" s="65"/>
      <c r="E5" s="1"/>
      <c r="F5" s="3" t="s">
        <v>9</v>
      </c>
      <c r="G5" s="25"/>
      <c r="I5" s="46"/>
      <c r="J5" s="29"/>
      <c r="K5" s="29"/>
      <c r="O5" s="4"/>
    </row>
    <row r="6" spans="1:57" ht="23.25" customHeight="1">
      <c r="A6" s="175"/>
      <c r="B6" s="173"/>
      <c r="C6" s="612" t="s">
        <v>125</v>
      </c>
      <c r="D6" s="613"/>
      <c r="E6" s="614"/>
      <c r="F6" s="5" t="s">
        <v>10</v>
      </c>
      <c r="G6" s="25"/>
      <c r="I6" s="46"/>
      <c r="J6" s="29"/>
      <c r="K6" s="45" t="s">
        <v>34</v>
      </c>
    </row>
    <row r="7" spans="1:57">
      <c r="A7" s="594" t="s">
        <v>11</v>
      </c>
      <c r="B7" s="591"/>
      <c r="C7" s="589"/>
      <c r="D7" s="590"/>
      <c r="E7" s="591"/>
      <c r="F7" s="6" t="s">
        <v>12</v>
      </c>
      <c r="G7" s="7"/>
      <c r="H7" s="8"/>
      <c r="I7" s="47"/>
      <c r="J7" s="29"/>
      <c r="K7" s="29"/>
    </row>
    <row r="8" spans="1:57">
      <c r="A8" s="603"/>
      <c r="B8" s="604"/>
      <c r="C8" s="604"/>
      <c r="D8" s="604"/>
      <c r="E8" s="604"/>
      <c r="F8" s="604"/>
      <c r="G8" s="605"/>
      <c r="H8" s="9"/>
      <c r="I8" s="46"/>
      <c r="J8" s="29"/>
      <c r="K8" s="29"/>
    </row>
    <row r="9" spans="1:57">
      <c r="A9" s="594" t="s">
        <v>13</v>
      </c>
      <c r="B9" s="591"/>
      <c r="C9" s="589" t="s">
        <v>131</v>
      </c>
      <c r="D9" s="590"/>
      <c r="E9" s="591"/>
      <c r="F9" s="10" t="s">
        <v>22</v>
      </c>
      <c r="G9" s="163">
        <v>42039</v>
      </c>
      <c r="H9" s="11"/>
      <c r="I9" s="46"/>
      <c r="J9" s="48"/>
      <c r="K9" s="29"/>
    </row>
    <row r="10" spans="1:57" ht="13.5" customHeight="1">
      <c r="A10" s="594" t="s">
        <v>14</v>
      </c>
      <c r="B10" s="591"/>
      <c r="C10" s="589"/>
      <c r="D10" s="590"/>
      <c r="E10" s="591"/>
      <c r="F10" s="12" t="s">
        <v>15</v>
      </c>
      <c r="G10" s="24" t="s">
        <v>126</v>
      </c>
      <c r="H10" s="9"/>
      <c r="I10" s="46"/>
      <c r="J10" s="29"/>
      <c r="K10" s="29"/>
      <c r="BA10" s="13"/>
      <c r="BB10" s="13"/>
      <c r="BC10" s="13"/>
      <c r="BD10" s="13"/>
      <c r="BE10" s="13"/>
    </row>
    <row r="11" spans="1:57" ht="12.75" customHeight="1">
      <c r="A11" s="594" t="s">
        <v>16</v>
      </c>
      <c r="B11" s="591"/>
      <c r="C11" s="586" t="s">
        <v>112</v>
      </c>
      <c r="D11" s="587"/>
      <c r="E11" s="588"/>
      <c r="F11" s="14" t="s">
        <v>17</v>
      </c>
      <c r="G11" s="170"/>
      <c r="H11" s="9"/>
      <c r="I11" s="46"/>
      <c r="J11" s="29"/>
      <c r="K11" s="29"/>
    </row>
    <row r="12" spans="1:57" ht="28.5" customHeight="1" thickBot="1">
      <c r="A12" s="36" t="s">
        <v>31</v>
      </c>
      <c r="B12" s="37"/>
      <c r="C12" s="37"/>
      <c r="D12" s="37"/>
      <c r="E12" s="38"/>
      <c r="F12" s="38"/>
      <c r="G12" s="39"/>
      <c r="H12" s="9"/>
      <c r="I12" s="46"/>
      <c r="J12" s="29"/>
      <c r="K12" s="29"/>
    </row>
    <row r="13" spans="1:57" ht="17.25" customHeight="1" thickBot="1">
      <c r="A13" s="181"/>
      <c r="B13" s="176" t="s">
        <v>32</v>
      </c>
      <c r="C13" s="177"/>
      <c r="D13" s="178"/>
      <c r="E13" s="179"/>
      <c r="F13" s="179"/>
      <c r="G13" s="180" t="s">
        <v>33</v>
      </c>
      <c r="I13" s="46"/>
      <c r="J13" s="29"/>
      <c r="K13" s="29"/>
    </row>
    <row r="14" spans="1:57" ht="15.95" customHeight="1">
      <c r="A14" s="15"/>
      <c r="B14" s="66" t="s">
        <v>29</v>
      </c>
      <c r="C14" s="42"/>
      <c r="D14" s="622"/>
      <c r="E14" s="623"/>
      <c r="F14" s="43"/>
      <c r="G14" s="41">
        <v>0</v>
      </c>
      <c r="I14" s="46"/>
      <c r="J14" s="29"/>
      <c r="K14" s="29"/>
    </row>
    <row r="15" spans="1:57" ht="15.95" customHeight="1">
      <c r="A15" s="15"/>
      <c r="B15" s="67" t="s">
        <v>30</v>
      </c>
      <c r="C15" s="40"/>
      <c r="D15" s="624"/>
      <c r="E15" s="625"/>
      <c r="F15" s="44"/>
      <c r="G15" s="41">
        <f>'Rekapitulace SO 03-UTa'!B33</f>
        <v>0</v>
      </c>
      <c r="I15" s="46"/>
      <c r="J15" s="29"/>
      <c r="K15" s="29"/>
    </row>
    <row r="16" spans="1:57" ht="15.95" customHeight="1">
      <c r="A16" s="15"/>
      <c r="B16" s="67" t="s">
        <v>33</v>
      </c>
      <c r="C16" s="40"/>
      <c r="D16" s="624"/>
      <c r="E16" s="625"/>
      <c r="F16" s="44"/>
      <c r="G16" s="41">
        <f>SUM(G14:G15)</f>
        <v>0</v>
      </c>
      <c r="I16" s="46"/>
      <c r="J16" s="29"/>
      <c r="K16" s="29"/>
    </row>
    <row r="17" spans="1:11" ht="15.95" customHeight="1">
      <c r="A17" s="15"/>
      <c r="B17" s="67" t="s">
        <v>128</v>
      </c>
      <c r="C17" s="69">
        <v>2.9</v>
      </c>
      <c r="D17" s="624" t="s">
        <v>65</v>
      </c>
      <c r="E17" s="625"/>
      <c r="F17" s="68"/>
      <c r="G17" s="41">
        <f>G16*(C17/100)</f>
        <v>0</v>
      </c>
      <c r="I17" s="46"/>
      <c r="J17" s="29"/>
      <c r="K17" s="29"/>
    </row>
    <row r="18" spans="1:11" ht="15.95" customHeight="1">
      <c r="A18" s="15"/>
      <c r="B18" s="67" t="s">
        <v>129</v>
      </c>
      <c r="C18" s="69">
        <v>1.8</v>
      </c>
      <c r="D18" s="626" t="s">
        <v>65</v>
      </c>
      <c r="E18" s="627"/>
      <c r="F18" s="68"/>
      <c r="G18" s="41">
        <f>G16*(C18/100)</f>
        <v>0</v>
      </c>
      <c r="I18" s="46"/>
      <c r="J18" s="29"/>
      <c r="K18" s="29"/>
    </row>
    <row r="19" spans="1:11" ht="15.95" customHeight="1" thickBot="1">
      <c r="A19" s="15"/>
      <c r="B19" s="67" t="s">
        <v>33</v>
      </c>
      <c r="C19" s="40"/>
      <c r="D19" s="624"/>
      <c r="E19" s="625"/>
      <c r="F19" s="44"/>
      <c r="G19" s="41">
        <f>SUM(G16:G18)</f>
        <v>0</v>
      </c>
      <c r="I19" s="46"/>
      <c r="J19" s="29"/>
      <c r="K19" s="29"/>
    </row>
    <row r="20" spans="1:11">
      <c r="A20" s="182" t="s">
        <v>18</v>
      </c>
      <c r="B20" s="183"/>
      <c r="C20" s="184"/>
      <c r="D20" s="183" t="s">
        <v>19</v>
      </c>
      <c r="E20" s="183"/>
      <c r="F20" s="185" t="s">
        <v>20</v>
      </c>
      <c r="G20" s="186"/>
      <c r="I20" s="46"/>
      <c r="J20" s="29"/>
      <c r="K20" s="29"/>
    </row>
    <row r="21" spans="1:11">
      <c r="A21" s="201" t="s">
        <v>21</v>
      </c>
      <c r="B21" s="17"/>
      <c r="C21" s="198"/>
      <c r="D21" s="17" t="s">
        <v>21</v>
      </c>
      <c r="E21" s="17"/>
      <c r="F21" s="199" t="s">
        <v>21</v>
      </c>
      <c r="G21" s="200"/>
      <c r="I21" s="46"/>
      <c r="J21" s="29"/>
      <c r="K21" s="29"/>
    </row>
    <row r="22" spans="1:11" ht="24" customHeight="1">
      <c r="A22" s="606" t="s">
        <v>37</v>
      </c>
      <c r="B22" s="607"/>
      <c r="C22" s="608"/>
      <c r="D22" s="628" t="s">
        <v>37</v>
      </c>
      <c r="E22" s="608"/>
      <c r="F22" s="628" t="s">
        <v>37</v>
      </c>
      <c r="G22" s="629"/>
      <c r="I22" s="46"/>
      <c r="J22" s="29"/>
      <c r="K22" s="29"/>
    </row>
    <row r="23" spans="1:11" ht="18" customHeight="1">
      <c r="A23" s="597" t="s">
        <v>23</v>
      </c>
      <c r="B23" s="598"/>
      <c r="C23" s="62"/>
      <c r="D23" s="61" t="s">
        <v>24</v>
      </c>
      <c r="E23" s="62"/>
      <c r="F23" s="17" t="s">
        <v>24</v>
      </c>
      <c r="G23" s="16"/>
      <c r="I23" s="46"/>
      <c r="J23" s="29"/>
      <c r="K23" s="29"/>
    </row>
    <row r="24" spans="1:11">
      <c r="A24" s="599" t="s">
        <v>25</v>
      </c>
      <c r="B24" s="600"/>
      <c r="C24" s="26">
        <v>15</v>
      </c>
      <c r="D24" s="18" t="s">
        <v>26</v>
      </c>
      <c r="E24" s="19"/>
      <c r="F24" s="620">
        <v>0</v>
      </c>
      <c r="G24" s="621"/>
      <c r="I24" s="46"/>
      <c r="J24" s="29"/>
      <c r="K24" s="29"/>
    </row>
    <row r="25" spans="1:11">
      <c r="A25" s="599" t="s">
        <v>27</v>
      </c>
      <c r="B25" s="600"/>
      <c r="C25" s="26">
        <f>SazbaDPH1</f>
        <v>15</v>
      </c>
      <c r="D25" s="18" t="s">
        <v>28</v>
      </c>
      <c r="E25" s="19"/>
      <c r="F25" s="620">
        <v>0</v>
      </c>
      <c r="G25" s="621"/>
    </row>
    <row r="26" spans="1:11">
      <c r="A26" s="599" t="s">
        <v>25</v>
      </c>
      <c r="B26" s="600"/>
      <c r="C26" s="26">
        <v>21</v>
      </c>
      <c r="D26" s="18" t="s">
        <v>28</v>
      </c>
      <c r="E26" s="19"/>
      <c r="F26" s="620">
        <f>G19</f>
        <v>0</v>
      </c>
      <c r="G26" s="621"/>
    </row>
    <row r="27" spans="1:11" ht="13.5" thickBot="1">
      <c r="A27" s="634" t="s">
        <v>27</v>
      </c>
      <c r="B27" s="635"/>
      <c r="C27" s="26">
        <f>SazbaDPH2</f>
        <v>21</v>
      </c>
      <c r="D27" s="18" t="s">
        <v>28</v>
      </c>
      <c r="E27" s="19"/>
      <c r="F27" s="630">
        <f>Zaklad22*0.21</f>
        <v>0</v>
      </c>
      <c r="G27" s="631"/>
    </row>
    <row r="28" spans="1:11" s="20" customFormat="1" ht="19.5" customHeight="1" thickBot="1">
      <c r="A28" s="636" t="s">
        <v>140</v>
      </c>
      <c r="B28" s="637"/>
      <c r="C28" s="637"/>
      <c r="D28" s="187"/>
      <c r="E28" s="188"/>
      <c r="F28" s="632">
        <f>SUM(F24:G27)</f>
        <v>0</v>
      </c>
      <c r="G28" s="633"/>
      <c r="J28" s="30"/>
      <c r="K28" s="30"/>
    </row>
    <row r="29" spans="1:11" ht="18" customHeight="1">
      <c r="A29" s="21"/>
    </row>
    <row r="30" spans="1:11">
      <c r="B30" s="70"/>
      <c r="C30" s="70"/>
      <c r="D30" s="70"/>
      <c r="E30" s="70"/>
      <c r="F30" s="70"/>
      <c r="G30" s="70"/>
      <c r="H30" s="59" t="s">
        <v>5</v>
      </c>
    </row>
    <row r="31" spans="1:11" ht="14.25" customHeight="1">
      <c r="A31" s="21"/>
      <c r="B31" s="70"/>
      <c r="C31" s="70"/>
      <c r="D31" s="70"/>
      <c r="E31" s="70"/>
      <c r="F31" s="70"/>
      <c r="G31" s="70"/>
      <c r="H31" s="59" t="s">
        <v>5</v>
      </c>
    </row>
    <row r="32" spans="1:11" ht="12.75" customHeight="1">
      <c r="A32" s="22"/>
      <c r="B32" s="70"/>
      <c r="C32" s="70"/>
      <c r="D32" s="70"/>
      <c r="E32" s="70"/>
      <c r="F32" s="70"/>
      <c r="G32" s="70"/>
      <c r="H32" s="59" t="s">
        <v>5</v>
      </c>
    </row>
    <row r="33" spans="1:8">
      <c r="A33" s="22"/>
      <c r="B33" s="70"/>
      <c r="C33" s="70"/>
      <c r="D33" s="70"/>
      <c r="E33" s="70"/>
      <c r="F33" s="70"/>
      <c r="G33" s="70"/>
      <c r="H33" s="59" t="s">
        <v>5</v>
      </c>
    </row>
    <row r="34" spans="1:8">
      <c r="A34" s="22"/>
      <c r="B34" s="70"/>
      <c r="C34" s="70"/>
      <c r="D34" s="70"/>
      <c r="E34" s="70"/>
      <c r="F34" s="70"/>
      <c r="G34" s="70"/>
      <c r="H34" s="59" t="s">
        <v>5</v>
      </c>
    </row>
    <row r="35" spans="1:8">
      <c r="A35" s="22"/>
      <c r="B35" s="70"/>
      <c r="C35" s="70"/>
      <c r="D35" s="70"/>
      <c r="E35" s="70"/>
      <c r="F35" s="70"/>
      <c r="G35" s="70"/>
      <c r="H35" s="59" t="s">
        <v>5</v>
      </c>
    </row>
    <row r="36" spans="1:8">
      <c r="A36" s="22"/>
      <c r="B36" s="70"/>
      <c r="C36" s="70"/>
      <c r="D36" s="70"/>
      <c r="E36" s="70"/>
      <c r="F36" s="70"/>
      <c r="G36" s="70"/>
      <c r="H36" s="59" t="s">
        <v>5</v>
      </c>
    </row>
    <row r="37" spans="1:8">
      <c r="A37" s="22"/>
      <c r="B37" s="70"/>
      <c r="C37" s="70"/>
      <c r="D37" s="70"/>
      <c r="E37" s="70"/>
      <c r="F37" s="70"/>
      <c r="G37" s="70"/>
      <c r="H37" s="59" t="s">
        <v>5</v>
      </c>
    </row>
    <row r="38" spans="1:8">
      <c r="A38" s="22"/>
      <c r="B38" s="70"/>
      <c r="C38" s="70"/>
      <c r="D38" s="70"/>
      <c r="E38" s="70"/>
      <c r="F38" s="70"/>
      <c r="G38" s="70"/>
      <c r="H38" s="59" t="s">
        <v>5</v>
      </c>
    </row>
    <row r="39" spans="1:8" ht="12.75" customHeight="1">
      <c r="A39" s="22"/>
      <c r="B39" s="70"/>
      <c r="C39" s="70"/>
      <c r="D39" s="70"/>
      <c r="E39" s="70"/>
      <c r="F39" s="70"/>
      <c r="G39" s="70"/>
      <c r="H39" s="59" t="s">
        <v>5</v>
      </c>
    </row>
    <row r="40" spans="1:8">
      <c r="B40" s="70"/>
      <c r="C40" s="70"/>
      <c r="D40" s="70"/>
      <c r="E40" s="70"/>
      <c r="F40" s="70"/>
      <c r="G40" s="70"/>
    </row>
    <row r="41" spans="1:8">
      <c r="B41" s="70"/>
      <c r="C41" s="70"/>
      <c r="D41" s="70"/>
      <c r="E41" s="70"/>
      <c r="F41" s="70"/>
      <c r="G41" s="70"/>
    </row>
    <row r="42" spans="1:8">
      <c r="B42" s="70"/>
      <c r="C42" s="70"/>
      <c r="D42" s="70"/>
      <c r="E42" s="70"/>
      <c r="F42" s="70"/>
      <c r="G42" s="70"/>
    </row>
    <row r="43" spans="1:8">
      <c r="B43" s="70"/>
      <c r="C43" s="70"/>
      <c r="D43" s="70"/>
      <c r="E43" s="70"/>
      <c r="F43" s="70"/>
      <c r="G43" s="70"/>
    </row>
    <row r="44" spans="1:8">
      <c r="B44" s="27"/>
      <c r="C44" s="27"/>
      <c r="D44" s="27"/>
      <c r="E44" s="27"/>
      <c r="F44" s="27"/>
      <c r="G44" s="27"/>
    </row>
    <row r="45" spans="1:8">
      <c r="B45" s="27"/>
      <c r="C45" s="27"/>
      <c r="D45" s="27"/>
      <c r="E45" s="27"/>
      <c r="F45" s="27"/>
      <c r="G45" s="27"/>
    </row>
    <row r="46" spans="1:8">
      <c r="B46" s="27"/>
      <c r="C46" s="27"/>
      <c r="D46" s="27"/>
      <c r="E46" s="27"/>
      <c r="F46" s="27"/>
      <c r="G46" s="27"/>
    </row>
    <row r="47" spans="1:8">
      <c r="B47" s="27"/>
      <c r="C47" s="27"/>
      <c r="D47" s="27"/>
      <c r="E47" s="27"/>
      <c r="F47" s="27"/>
      <c r="G47" s="27"/>
    </row>
    <row r="48" spans="1:8">
      <c r="B48" s="27"/>
      <c r="C48" s="27"/>
      <c r="D48" s="27"/>
      <c r="E48" s="27"/>
      <c r="F48" s="27"/>
      <c r="G48" s="27"/>
    </row>
  </sheetData>
  <mergeCells count="37">
    <mergeCell ref="A2:B2"/>
    <mergeCell ref="D2:E2"/>
    <mergeCell ref="A3:B3"/>
    <mergeCell ref="C3:E3"/>
    <mergeCell ref="A4:B4"/>
    <mergeCell ref="C4:E4"/>
    <mergeCell ref="D15:E15"/>
    <mergeCell ref="A5:B5"/>
    <mergeCell ref="C6:E6"/>
    <mergeCell ref="A7:B7"/>
    <mergeCell ref="C7:E7"/>
    <mergeCell ref="A8:G8"/>
    <mergeCell ref="A9:B9"/>
    <mergeCell ref="C9:E9"/>
    <mergeCell ref="A10:B10"/>
    <mergeCell ref="C10:E10"/>
    <mergeCell ref="A11:B11"/>
    <mergeCell ref="C11:E11"/>
    <mergeCell ref="D14:E14"/>
    <mergeCell ref="D16:E16"/>
    <mergeCell ref="D17:E17"/>
    <mergeCell ref="D18:E18"/>
    <mergeCell ref="D19:E19"/>
    <mergeCell ref="A22:C22"/>
    <mergeCell ref="D22:E22"/>
    <mergeCell ref="F22:G22"/>
    <mergeCell ref="A23:B23"/>
    <mergeCell ref="A24:B24"/>
    <mergeCell ref="F24:G24"/>
    <mergeCell ref="A25:B25"/>
    <mergeCell ref="F25:G25"/>
    <mergeCell ref="A26:B26"/>
    <mergeCell ref="F26:G26"/>
    <mergeCell ref="A27:B27"/>
    <mergeCell ref="F27:G27"/>
    <mergeCell ref="A28:C28"/>
    <mergeCell ref="F28:G28"/>
  </mergeCells>
  <pageMargins left="0.70866141732283472" right="0.70866141732283472" top="0.78740157480314965" bottom="0.78740157480314965" header="0.31496062992125984" footer="0.31496062992125984"/>
  <pageSetup paperSize="9" scale="94" fitToHeight="7" orientation="portrait" useFirstPageNumber="1" r:id="rId1"/>
  <headerFooter>
    <oddFooter>&amp;C&amp;P</oddFooter>
    <firstFooter>&amp;C&amp;P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H36"/>
  <sheetViews>
    <sheetView workbookViewId="0">
      <pane ySplit="7" topLeftCell="A23" activePane="bottomLeft" state="frozen"/>
      <selection activeCell="K29" sqref="K29"/>
      <selection pane="bottomLeft" activeCell="N33" sqref="N33"/>
    </sheetView>
  </sheetViews>
  <sheetFormatPr defaultRowHeight="12.75" outlineLevelRow="1"/>
  <cols>
    <col min="1" max="1" width="80.7109375" style="206" customWidth="1"/>
    <col min="2" max="2" width="15.7109375" style="206" customWidth="1"/>
    <col min="3" max="5" width="15.7109375" style="206" hidden="1" customWidth="1"/>
    <col min="6" max="255" width="9.140625" style="206"/>
    <col min="256" max="256" width="0" style="206" hidden="1" customWidth="1"/>
    <col min="257" max="257" width="80.7109375" style="206" customWidth="1"/>
    <col min="258" max="261" width="15.7109375" style="206" customWidth="1"/>
    <col min="262" max="511" width="9.140625" style="206"/>
    <col min="512" max="512" width="0" style="206" hidden="1" customWidth="1"/>
    <col min="513" max="513" width="80.7109375" style="206" customWidth="1"/>
    <col min="514" max="517" width="15.7109375" style="206" customWidth="1"/>
    <col min="518" max="767" width="9.140625" style="206"/>
    <col min="768" max="768" width="0" style="206" hidden="1" customWidth="1"/>
    <col min="769" max="769" width="80.7109375" style="206" customWidth="1"/>
    <col min="770" max="773" width="15.7109375" style="206" customWidth="1"/>
    <col min="774" max="1023" width="9.140625" style="206"/>
    <col min="1024" max="1024" width="0" style="206" hidden="1" customWidth="1"/>
    <col min="1025" max="1025" width="80.7109375" style="206" customWidth="1"/>
    <col min="1026" max="1029" width="15.7109375" style="206" customWidth="1"/>
    <col min="1030" max="1279" width="9.140625" style="206"/>
    <col min="1280" max="1280" width="0" style="206" hidden="1" customWidth="1"/>
    <col min="1281" max="1281" width="80.7109375" style="206" customWidth="1"/>
    <col min="1282" max="1285" width="15.7109375" style="206" customWidth="1"/>
    <col min="1286" max="1535" width="9.140625" style="206"/>
    <col min="1536" max="1536" width="0" style="206" hidden="1" customWidth="1"/>
    <col min="1537" max="1537" width="80.7109375" style="206" customWidth="1"/>
    <col min="1538" max="1541" width="15.7109375" style="206" customWidth="1"/>
    <col min="1542" max="1791" width="9.140625" style="206"/>
    <col min="1792" max="1792" width="0" style="206" hidden="1" customWidth="1"/>
    <col min="1793" max="1793" width="80.7109375" style="206" customWidth="1"/>
    <col min="1794" max="1797" width="15.7109375" style="206" customWidth="1"/>
    <col min="1798" max="2047" width="9.140625" style="206"/>
    <col min="2048" max="2048" width="0" style="206" hidden="1" customWidth="1"/>
    <col min="2049" max="2049" width="80.7109375" style="206" customWidth="1"/>
    <col min="2050" max="2053" width="15.7109375" style="206" customWidth="1"/>
    <col min="2054" max="2303" width="9.140625" style="206"/>
    <col min="2304" max="2304" width="0" style="206" hidden="1" customWidth="1"/>
    <col min="2305" max="2305" width="80.7109375" style="206" customWidth="1"/>
    <col min="2306" max="2309" width="15.7109375" style="206" customWidth="1"/>
    <col min="2310" max="2559" width="9.140625" style="206"/>
    <col min="2560" max="2560" width="0" style="206" hidden="1" customWidth="1"/>
    <col min="2561" max="2561" width="80.7109375" style="206" customWidth="1"/>
    <col min="2562" max="2565" width="15.7109375" style="206" customWidth="1"/>
    <col min="2566" max="2815" width="9.140625" style="206"/>
    <col min="2816" max="2816" width="0" style="206" hidden="1" customWidth="1"/>
    <col min="2817" max="2817" width="80.7109375" style="206" customWidth="1"/>
    <col min="2818" max="2821" width="15.7109375" style="206" customWidth="1"/>
    <col min="2822" max="3071" width="9.140625" style="206"/>
    <col min="3072" max="3072" width="0" style="206" hidden="1" customWidth="1"/>
    <col min="3073" max="3073" width="80.7109375" style="206" customWidth="1"/>
    <col min="3074" max="3077" width="15.7109375" style="206" customWidth="1"/>
    <col min="3078" max="3327" width="9.140625" style="206"/>
    <col min="3328" max="3328" width="0" style="206" hidden="1" customWidth="1"/>
    <col min="3329" max="3329" width="80.7109375" style="206" customWidth="1"/>
    <col min="3330" max="3333" width="15.7109375" style="206" customWidth="1"/>
    <col min="3334" max="3583" width="9.140625" style="206"/>
    <col min="3584" max="3584" width="0" style="206" hidden="1" customWidth="1"/>
    <col min="3585" max="3585" width="80.7109375" style="206" customWidth="1"/>
    <col min="3586" max="3589" width="15.7109375" style="206" customWidth="1"/>
    <col min="3590" max="3839" width="9.140625" style="206"/>
    <col min="3840" max="3840" width="0" style="206" hidden="1" customWidth="1"/>
    <col min="3841" max="3841" width="80.7109375" style="206" customWidth="1"/>
    <col min="3842" max="3845" width="15.7109375" style="206" customWidth="1"/>
    <col min="3846" max="4095" width="9.140625" style="206"/>
    <col min="4096" max="4096" width="0" style="206" hidden="1" customWidth="1"/>
    <col min="4097" max="4097" width="80.7109375" style="206" customWidth="1"/>
    <col min="4098" max="4101" width="15.7109375" style="206" customWidth="1"/>
    <col min="4102" max="4351" width="9.140625" style="206"/>
    <col min="4352" max="4352" width="0" style="206" hidden="1" customWidth="1"/>
    <col min="4353" max="4353" width="80.7109375" style="206" customWidth="1"/>
    <col min="4354" max="4357" width="15.7109375" style="206" customWidth="1"/>
    <col min="4358" max="4607" width="9.140625" style="206"/>
    <col min="4608" max="4608" width="0" style="206" hidden="1" customWidth="1"/>
    <col min="4609" max="4609" width="80.7109375" style="206" customWidth="1"/>
    <col min="4610" max="4613" width="15.7109375" style="206" customWidth="1"/>
    <col min="4614" max="4863" width="9.140625" style="206"/>
    <col min="4864" max="4864" width="0" style="206" hidden="1" customWidth="1"/>
    <col min="4865" max="4865" width="80.7109375" style="206" customWidth="1"/>
    <col min="4866" max="4869" width="15.7109375" style="206" customWidth="1"/>
    <col min="4870" max="5119" width="9.140625" style="206"/>
    <col min="5120" max="5120" width="0" style="206" hidden="1" customWidth="1"/>
    <col min="5121" max="5121" width="80.7109375" style="206" customWidth="1"/>
    <col min="5122" max="5125" width="15.7109375" style="206" customWidth="1"/>
    <col min="5126" max="5375" width="9.140625" style="206"/>
    <col min="5376" max="5376" width="0" style="206" hidden="1" customWidth="1"/>
    <col min="5377" max="5377" width="80.7109375" style="206" customWidth="1"/>
    <col min="5378" max="5381" width="15.7109375" style="206" customWidth="1"/>
    <col min="5382" max="5631" width="9.140625" style="206"/>
    <col min="5632" max="5632" width="0" style="206" hidden="1" customWidth="1"/>
    <col min="5633" max="5633" width="80.7109375" style="206" customWidth="1"/>
    <col min="5634" max="5637" width="15.7109375" style="206" customWidth="1"/>
    <col min="5638" max="5887" width="9.140625" style="206"/>
    <col min="5888" max="5888" width="0" style="206" hidden="1" customWidth="1"/>
    <col min="5889" max="5889" width="80.7109375" style="206" customWidth="1"/>
    <col min="5890" max="5893" width="15.7109375" style="206" customWidth="1"/>
    <col min="5894" max="6143" width="9.140625" style="206"/>
    <col min="6144" max="6144" width="0" style="206" hidden="1" customWidth="1"/>
    <col min="6145" max="6145" width="80.7109375" style="206" customWidth="1"/>
    <col min="6146" max="6149" width="15.7109375" style="206" customWidth="1"/>
    <col min="6150" max="6399" width="9.140625" style="206"/>
    <col min="6400" max="6400" width="0" style="206" hidden="1" customWidth="1"/>
    <col min="6401" max="6401" width="80.7109375" style="206" customWidth="1"/>
    <col min="6402" max="6405" width="15.7109375" style="206" customWidth="1"/>
    <col min="6406" max="6655" width="9.140625" style="206"/>
    <col min="6656" max="6656" width="0" style="206" hidden="1" customWidth="1"/>
    <col min="6657" max="6657" width="80.7109375" style="206" customWidth="1"/>
    <col min="6658" max="6661" width="15.7109375" style="206" customWidth="1"/>
    <col min="6662" max="6911" width="9.140625" style="206"/>
    <col min="6912" max="6912" width="0" style="206" hidden="1" customWidth="1"/>
    <col min="6913" max="6913" width="80.7109375" style="206" customWidth="1"/>
    <col min="6914" max="6917" width="15.7109375" style="206" customWidth="1"/>
    <col min="6918" max="7167" width="9.140625" style="206"/>
    <col min="7168" max="7168" width="0" style="206" hidden="1" customWidth="1"/>
    <col min="7169" max="7169" width="80.7109375" style="206" customWidth="1"/>
    <col min="7170" max="7173" width="15.7109375" style="206" customWidth="1"/>
    <col min="7174" max="7423" width="9.140625" style="206"/>
    <col min="7424" max="7424" width="0" style="206" hidden="1" customWidth="1"/>
    <col min="7425" max="7425" width="80.7109375" style="206" customWidth="1"/>
    <col min="7426" max="7429" width="15.7109375" style="206" customWidth="1"/>
    <col min="7430" max="7679" width="9.140625" style="206"/>
    <col min="7680" max="7680" width="0" style="206" hidden="1" customWidth="1"/>
    <col min="7681" max="7681" width="80.7109375" style="206" customWidth="1"/>
    <col min="7682" max="7685" width="15.7109375" style="206" customWidth="1"/>
    <col min="7686" max="7935" width="9.140625" style="206"/>
    <col min="7936" max="7936" width="0" style="206" hidden="1" customWidth="1"/>
    <col min="7937" max="7937" width="80.7109375" style="206" customWidth="1"/>
    <col min="7938" max="7941" width="15.7109375" style="206" customWidth="1"/>
    <col min="7942" max="8191" width="9.140625" style="206"/>
    <col min="8192" max="8192" width="0" style="206" hidden="1" customWidth="1"/>
    <col min="8193" max="8193" width="80.7109375" style="206" customWidth="1"/>
    <col min="8194" max="8197" width="15.7109375" style="206" customWidth="1"/>
    <col min="8198" max="8447" width="9.140625" style="206"/>
    <col min="8448" max="8448" width="0" style="206" hidden="1" customWidth="1"/>
    <col min="8449" max="8449" width="80.7109375" style="206" customWidth="1"/>
    <col min="8450" max="8453" width="15.7109375" style="206" customWidth="1"/>
    <col min="8454" max="8703" width="9.140625" style="206"/>
    <col min="8704" max="8704" width="0" style="206" hidden="1" customWidth="1"/>
    <col min="8705" max="8705" width="80.7109375" style="206" customWidth="1"/>
    <col min="8706" max="8709" width="15.7109375" style="206" customWidth="1"/>
    <col min="8710" max="8959" width="9.140625" style="206"/>
    <col min="8960" max="8960" width="0" style="206" hidden="1" customWidth="1"/>
    <col min="8961" max="8961" width="80.7109375" style="206" customWidth="1"/>
    <col min="8962" max="8965" width="15.7109375" style="206" customWidth="1"/>
    <col min="8966" max="9215" width="9.140625" style="206"/>
    <col min="9216" max="9216" width="0" style="206" hidden="1" customWidth="1"/>
    <col min="9217" max="9217" width="80.7109375" style="206" customWidth="1"/>
    <col min="9218" max="9221" width="15.7109375" style="206" customWidth="1"/>
    <col min="9222" max="9471" width="9.140625" style="206"/>
    <col min="9472" max="9472" width="0" style="206" hidden="1" customWidth="1"/>
    <col min="9473" max="9473" width="80.7109375" style="206" customWidth="1"/>
    <col min="9474" max="9477" width="15.7109375" style="206" customWidth="1"/>
    <col min="9478" max="9727" width="9.140625" style="206"/>
    <col min="9728" max="9728" width="0" style="206" hidden="1" customWidth="1"/>
    <col min="9729" max="9729" width="80.7109375" style="206" customWidth="1"/>
    <col min="9730" max="9733" width="15.7109375" style="206" customWidth="1"/>
    <col min="9734" max="9983" width="9.140625" style="206"/>
    <col min="9984" max="9984" width="0" style="206" hidden="1" customWidth="1"/>
    <col min="9985" max="9985" width="80.7109375" style="206" customWidth="1"/>
    <col min="9986" max="9989" width="15.7109375" style="206" customWidth="1"/>
    <col min="9990" max="10239" width="9.140625" style="206"/>
    <col min="10240" max="10240" width="0" style="206" hidden="1" customWidth="1"/>
    <col min="10241" max="10241" width="80.7109375" style="206" customWidth="1"/>
    <col min="10242" max="10245" width="15.7109375" style="206" customWidth="1"/>
    <col min="10246" max="10495" width="9.140625" style="206"/>
    <col min="10496" max="10496" width="0" style="206" hidden="1" customWidth="1"/>
    <col min="10497" max="10497" width="80.7109375" style="206" customWidth="1"/>
    <col min="10498" max="10501" width="15.7109375" style="206" customWidth="1"/>
    <col min="10502" max="10751" width="9.140625" style="206"/>
    <col min="10752" max="10752" width="0" style="206" hidden="1" customWidth="1"/>
    <col min="10753" max="10753" width="80.7109375" style="206" customWidth="1"/>
    <col min="10754" max="10757" width="15.7109375" style="206" customWidth="1"/>
    <col min="10758" max="11007" width="9.140625" style="206"/>
    <col min="11008" max="11008" width="0" style="206" hidden="1" customWidth="1"/>
    <col min="11009" max="11009" width="80.7109375" style="206" customWidth="1"/>
    <col min="11010" max="11013" width="15.7109375" style="206" customWidth="1"/>
    <col min="11014" max="11263" width="9.140625" style="206"/>
    <col min="11264" max="11264" width="0" style="206" hidden="1" customWidth="1"/>
    <col min="11265" max="11265" width="80.7109375" style="206" customWidth="1"/>
    <col min="11266" max="11269" width="15.7109375" style="206" customWidth="1"/>
    <col min="11270" max="11519" width="9.140625" style="206"/>
    <col min="11520" max="11520" width="0" style="206" hidden="1" customWidth="1"/>
    <col min="11521" max="11521" width="80.7109375" style="206" customWidth="1"/>
    <col min="11522" max="11525" width="15.7109375" style="206" customWidth="1"/>
    <col min="11526" max="11775" width="9.140625" style="206"/>
    <col min="11776" max="11776" width="0" style="206" hidden="1" customWidth="1"/>
    <col min="11777" max="11777" width="80.7109375" style="206" customWidth="1"/>
    <col min="11778" max="11781" width="15.7109375" style="206" customWidth="1"/>
    <col min="11782" max="12031" width="9.140625" style="206"/>
    <col min="12032" max="12032" width="0" style="206" hidden="1" customWidth="1"/>
    <col min="12033" max="12033" width="80.7109375" style="206" customWidth="1"/>
    <col min="12034" max="12037" width="15.7109375" style="206" customWidth="1"/>
    <col min="12038" max="12287" width="9.140625" style="206"/>
    <col min="12288" max="12288" width="0" style="206" hidden="1" customWidth="1"/>
    <col min="12289" max="12289" width="80.7109375" style="206" customWidth="1"/>
    <col min="12290" max="12293" width="15.7109375" style="206" customWidth="1"/>
    <col min="12294" max="12543" width="9.140625" style="206"/>
    <col min="12544" max="12544" width="0" style="206" hidden="1" customWidth="1"/>
    <col min="12545" max="12545" width="80.7109375" style="206" customWidth="1"/>
    <col min="12546" max="12549" width="15.7109375" style="206" customWidth="1"/>
    <col min="12550" max="12799" width="9.140625" style="206"/>
    <col min="12800" max="12800" width="0" style="206" hidden="1" customWidth="1"/>
    <col min="12801" max="12801" width="80.7109375" style="206" customWidth="1"/>
    <col min="12802" max="12805" width="15.7109375" style="206" customWidth="1"/>
    <col min="12806" max="13055" width="9.140625" style="206"/>
    <col min="13056" max="13056" width="0" style="206" hidden="1" customWidth="1"/>
    <col min="13057" max="13057" width="80.7109375" style="206" customWidth="1"/>
    <col min="13058" max="13061" width="15.7109375" style="206" customWidth="1"/>
    <col min="13062" max="13311" width="9.140625" style="206"/>
    <col min="13312" max="13312" width="0" style="206" hidden="1" customWidth="1"/>
    <col min="13313" max="13313" width="80.7109375" style="206" customWidth="1"/>
    <col min="13314" max="13317" width="15.7109375" style="206" customWidth="1"/>
    <col min="13318" max="13567" width="9.140625" style="206"/>
    <col min="13568" max="13568" width="0" style="206" hidden="1" customWidth="1"/>
    <col min="13569" max="13569" width="80.7109375" style="206" customWidth="1"/>
    <col min="13570" max="13573" width="15.7109375" style="206" customWidth="1"/>
    <col min="13574" max="13823" width="9.140625" style="206"/>
    <col min="13824" max="13824" width="0" style="206" hidden="1" customWidth="1"/>
    <col min="13825" max="13825" width="80.7109375" style="206" customWidth="1"/>
    <col min="13826" max="13829" width="15.7109375" style="206" customWidth="1"/>
    <col min="13830" max="14079" width="9.140625" style="206"/>
    <col min="14080" max="14080" width="0" style="206" hidden="1" customWidth="1"/>
    <col min="14081" max="14081" width="80.7109375" style="206" customWidth="1"/>
    <col min="14082" max="14085" width="15.7109375" style="206" customWidth="1"/>
    <col min="14086" max="14335" width="9.140625" style="206"/>
    <col min="14336" max="14336" width="0" style="206" hidden="1" customWidth="1"/>
    <col min="14337" max="14337" width="80.7109375" style="206" customWidth="1"/>
    <col min="14338" max="14341" width="15.7109375" style="206" customWidth="1"/>
    <col min="14342" max="14591" width="9.140625" style="206"/>
    <col min="14592" max="14592" width="0" style="206" hidden="1" customWidth="1"/>
    <col min="14593" max="14593" width="80.7109375" style="206" customWidth="1"/>
    <col min="14594" max="14597" width="15.7109375" style="206" customWidth="1"/>
    <col min="14598" max="14847" width="9.140625" style="206"/>
    <col min="14848" max="14848" width="0" style="206" hidden="1" customWidth="1"/>
    <col min="14849" max="14849" width="80.7109375" style="206" customWidth="1"/>
    <col min="14850" max="14853" width="15.7109375" style="206" customWidth="1"/>
    <col min="14854" max="15103" width="9.140625" style="206"/>
    <col min="15104" max="15104" width="0" style="206" hidden="1" customWidth="1"/>
    <col min="15105" max="15105" width="80.7109375" style="206" customWidth="1"/>
    <col min="15106" max="15109" width="15.7109375" style="206" customWidth="1"/>
    <col min="15110" max="15359" width="9.140625" style="206"/>
    <col min="15360" max="15360" width="0" style="206" hidden="1" customWidth="1"/>
    <col min="15361" max="15361" width="80.7109375" style="206" customWidth="1"/>
    <col min="15362" max="15365" width="15.7109375" style="206" customWidth="1"/>
    <col min="15366" max="15615" width="9.140625" style="206"/>
    <col min="15616" max="15616" width="0" style="206" hidden="1" customWidth="1"/>
    <col min="15617" max="15617" width="80.7109375" style="206" customWidth="1"/>
    <col min="15618" max="15621" width="15.7109375" style="206" customWidth="1"/>
    <col min="15622" max="15871" width="9.140625" style="206"/>
    <col min="15872" max="15872" width="0" style="206" hidden="1" customWidth="1"/>
    <col min="15873" max="15873" width="80.7109375" style="206" customWidth="1"/>
    <col min="15874" max="15877" width="15.7109375" style="206" customWidth="1"/>
    <col min="15878" max="16127" width="9.140625" style="206"/>
    <col min="16128" max="16128" width="0" style="206" hidden="1" customWidth="1"/>
    <col min="16129" max="16129" width="80.7109375" style="206" customWidth="1"/>
    <col min="16130" max="16133" width="15.7109375" style="206" customWidth="1"/>
    <col min="16134" max="16384" width="9.140625" style="206"/>
  </cols>
  <sheetData>
    <row r="1" spans="1:8" ht="15.75">
      <c r="A1" s="71" t="s">
        <v>134</v>
      </c>
      <c r="B1" s="72"/>
    </row>
    <row r="2" spans="1:8" ht="30" customHeight="1">
      <c r="A2" s="638" t="s">
        <v>125</v>
      </c>
      <c r="B2" s="638"/>
    </row>
    <row r="3" spans="1:8" ht="15">
      <c r="A3" s="71" t="s">
        <v>631</v>
      </c>
      <c r="B3" s="172"/>
    </row>
    <row r="4" spans="1:8" ht="15">
      <c r="A4" s="546" t="s">
        <v>1757</v>
      </c>
      <c r="B4" s="546"/>
    </row>
    <row r="5" spans="1:8" ht="15.75" customHeight="1">
      <c r="A5" s="71" t="s">
        <v>632</v>
      </c>
      <c r="B5" s="172"/>
      <c r="C5" s="203"/>
      <c r="D5" s="204"/>
      <c r="E5" s="202"/>
      <c r="F5" s="205"/>
    </row>
    <row r="6" spans="1:8" ht="14.25" customHeight="1">
      <c r="A6" s="546" t="s">
        <v>793</v>
      </c>
      <c r="B6" s="546"/>
      <c r="C6" s="203"/>
      <c r="D6" s="204"/>
      <c r="E6" s="202"/>
      <c r="F6" s="205"/>
    </row>
    <row r="7" spans="1:8" ht="13.5" thickBot="1">
      <c r="A7" s="207" t="s">
        <v>135</v>
      </c>
      <c r="B7" s="207" t="s">
        <v>136</v>
      </c>
      <c r="C7" s="207" t="s">
        <v>137</v>
      </c>
      <c r="D7" s="207" t="s">
        <v>27</v>
      </c>
      <c r="E7" s="207" t="s">
        <v>138</v>
      </c>
      <c r="F7" s="208"/>
    </row>
    <row r="8" spans="1:8">
      <c r="A8" s="209"/>
      <c r="B8" s="210"/>
      <c r="C8" s="210"/>
      <c r="D8" s="210"/>
      <c r="E8" s="210"/>
      <c r="F8" s="208"/>
    </row>
    <row r="9" spans="1:8" s="211" customFormat="1" ht="15.75" customHeight="1">
      <c r="A9" s="212" t="str">
        <f>IF('Položky SO 03-UTa'!$J$9=0,"",'Položky SO 03-UTa'!$J$9)</f>
        <v>SO3-UT: SO3-UT - KOTELNA - AS-PO</v>
      </c>
      <c r="B9" s="213">
        <f>'Položky SO 03-UTa'!P9</f>
        <v>0</v>
      </c>
      <c r="C9" s="214">
        <f>IF('Položky SO 03-UTa'!$R$9=0,"",'Položky SO 03-UTa'!$R$9)</f>
        <v>0.1042607</v>
      </c>
      <c r="D9" s="213" t="str">
        <f>IF('Položky SO 03-UTa'!$V$9=0,"",'Položky SO 03-UTa'!$V$9)</f>
        <v/>
      </c>
      <c r="E9" s="213" t="str">
        <f>IF('Položky SO 03-UTa'!$W$9=0,"",'Položky SO 03-UTa'!$W$9)</f>
        <v/>
      </c>
      <c r="H9" s="213"/>
    </row>
    <row r="10" spans="1:8" s="215" customFormat="1" ht="15" customHeight="1" outlineLevel="1">
      <c r="A10" s="216" t="str">
        <f>IF('Položky SO 03-UTa'!$J$10=0,"",'Položky SO 03-UTa'!$J$10)</f>
        <v>713: Izolace tepelné</v>
      </c>
      <c r="B10" s="217">
        <f>'Položky SO 03-UTa'!P10</f>
        <v>0</v>
      </c>
      <c r="C10" s="218">
        <f>IF('Položky SO 03-UTa'!$R$10=0,"",'Položky SO 03-UTa'!$R$10)</f>
        <v>1.1550700000000001E-2</v>
      </c>
      <c r="D10" s="217" t="str">
        <f>IF('Položky SO 03-UTa'!$V$10=0,"",'Položky SO 03-UTa'!$V$10)</f>
        <v/>
      </c>
      <c r="E10" s="217" t="str">
        <f>IF('Položky SO 03-UTa'!$W$10=0,"",'Položky SO 03-UTa'!$W$10)</f>
        <v/>
      </c>
      <c r="H10" s="217"/>
    </row>
    <row r="11" spans="1:8" s="215" customFormat="1" ht="15" customHeight="1" outlineLevel="1">
      <c r="A11" s="216" t="str">
        <f>IF('Položky SO 03-UTa'!$J$25=0,"",'Položky SO 03-UTa'!$J$25)</f>
        <v>721: Vnitřní kanalizace</v>
      </c>
      <c r="B11" s="217">
        <f>'Položky SO 03-UTa'!P25</f>
        <v>0</v>
      </c>
      <c r="C11" s="218">
        <f>IF('Položky SO 03-UTa'!$R$25=0,"",'Položky SO 03-UTa'!$R$25)</f>
        <v>2.8999999999999998E-3</v>
      </c>
      <c r="D11" s="217" t="str">
        <f>IF('Položky SO 03-UTa'!$V$25=0,"",'Položky SO 03-UTa'!$V$25)</f>
        <v/>
      </c>
      <c r="E11" s="217" t="str">
        <f>IF('Položky SO 03-UTa'!$W$25=0,"",'Položky SO 03-UTa'!$W$25)</f>
        <v/>
      </c>
      <c r="H11" s="217"/>
    </row>
    <row r="12" spans="1:8" s="215" customFormat="1" ht="15" customHeight="1" outlineLevel="1">
      <c r="A12" s="216" t="str">
        <f>IF('Položky SO 03-UTa'!$J$29=0,"",'Položky SO 03-UTa'!$J$29)</f>
        <v>731: Ústřední vytápění - kotelny</v>
      </c>
      <c r="B12" s="217">
        <f>'Položky SO 03-UTa'!P29</f>
        <v>0</v>
      </c>
      <c r="C12" s="218">
        <f>IF('Položky SO 03-UTa'!$R$29=0,"",'Položky SO 03-UTa'!$R$29)</f>
        <v>4.3800000000000002E-3</v>
      </c>
      <c r="D12" s="217" t="str">
        <f>IF('Položky SO 03-UTa'!$V$29=0,"",'Položky SO 03-UTa'!$V$29)</f>
        <v/>
      </c>
      <c r="E12" s="217" t="str">
        <f>IF('Položky SO 03-UTa'!$W$29=0,"",'Položky SO 03-UTa'!$W$29)</f>
        <v/>
      </c>
      <c r="H12" s="217"/>
    </row>
    <row r="13" spans="1:8" s="215" customFormat="1" ht="15" customHeight="1" outlineLevel="1">
      <c r="A13" s="216" t="str">
        <f>IF('Položky SO 03-UTa'!$J$39=0,"",'Položky SO 03-UTa'!$J$39)</f>
        <v>732: Ústřední vytápění - strojovny</v>
      </c>
      <c r="B13" s="217">
        <f>'Položky SO 03-UTa'!P39</f>
        <v>0</v>
      </c>
      <c r="C13" s="218">
        <f>IF('Položky SO 03-UTa'!$R$39=0,"",'Položky SO 03-UTa'!$R$39)</f>
        <v>1.864E-2</v>
      </c>
      <c r="D13" s="217" t="str">
        <f>IF('Položky SO 03-UTa'!$V$39=0,"",'Položky SO 03-UTa'!$V$39)</f>
        <v/>
      </c>
      <c r="E13" s="217" t="str">
        <f>IF('Položky SO 03-UTa'!$W$39=0,"",'Položky SO 03-UTa'!$W$39)</f>
        <v/>
      </c>
      <c r="H13" s="217"/>
    </row>
    <row r="14" spans="1:8" s="215" customFormat="1" ht="15" customHeight="1" outlineLevel="1">
      <c r="A14" s="216" t="str">
        <f>IF('Položky SO 03-UTa'!$J$47=0,"",'Položky SO 03-UTa'!$J$47)</f>
        <v>733: Ústřední vytápění - rozvodné potrubí</v>
      </c>
      <c r="B14" s="217">
        <f>'Položky SO 03-UTa'!P47</f>
        <v>0</v>
      </c>
      <c r="C14" s="218">
        <f>IF('Položky SO 03-UTa'!$R$47=0,"",'Položky SO 03-UTa'!$R$47)</f>
        <v>6.1199999999999991E-2</v>
      </c>
      <c r="D14" s="217" t="str">
        <f>IF('Položky SO 03-UTa'!$V$47=0,"",'Položky SO 03-UTa'!$V$47)</f>
        <v/>
      </c>
      <c r="E14" s="217" t="str">
        <f>IF('Položky SO 03-UTa'!$W$47=0,"",'Položky SO 03-UTa'!$W$47)</f>
        <v/>
      </c>
      <c r="H14" s="217"/>
    </row>
    <row r="15" spans="1:8" s="215" customFormat="1" ht="15" customHeight="1" outlineLevel="1">
      <c r="A15" s="216" t="str">
        <f>IF('Položky SO 03-UTa'!$J$67=0,"",'Položky SO 03-UTa'!$J$67)</f>
        <v>734: Ústřední vytápění - armatury</v>
      </c>
      <c r="B15" s="217">
        <f>'Položky SO 03-UTa'!P67</f>
        <v>0</v>
      </c>
      <c r="C15" s="218">
        <f>IF('Položky SO 03-UTa'!$R$67=0,"",'Položky SO 03-UTa'!$R$67)</f>
        <v>4.5099999999999993E-3</v>
      </c>
      <c r="D15" s="217" t="str">
        <f>IF('Položky SO 03-UTa'!$V$67=0,"",'Položky SO 03-UTa'!$V$67)</f>
        <v/>
      </c>
      <c r="E15" s="217" t="str">
        <f>IF('Položky SO 03-UTa'!$W$67=0,"",'Položky SO 03-UTa'!$W$67)</f>
        <v/>
      </c>
      <c r="H15" s="217"/>
    </row>
    <row r="16" spans="1:8" s="215" customFormat="1" ht="15" customHeight="1" outlineLevel="1">
      <c r="A16" s="216" t="str">
        <f>IF('Položky SO 03-UTa'!$J$86=0,"",'Položky SO 03-UTa'!$J$86)</f>
        <v>783: Nátěry</v>
      </c>
      <c r="B16" s="217">
        <f>'Položky SO 03-UTa'!P86</f>
        <v>0</v>
      </c>
      <c r="C16" s="218">
        <f>IF('Položky SO 03-UTa'!$R$86=0,"",'Položky SO 03-UTa'!$R$86)</f>
        <v>1.08E-3</v>
      </c>
      <c r="D16" s="217" t="str">
        <f>IF('Položky SO 03-UTa'!$V$86=0,"",'Položky SO 03-UTa'!$V$86)</f>
        <v/>
      </c>
      <c r="E16" s="217" t="str">
        <f>IF('Položky SO 03-UTa'!$W$86=0,"",'Položky SO 03-UTa'!$W$86)</f>
        <v/>
      </c>
      <c r="H16" s="217"/>
    </row>
    <row r="17" spans="1:8" s="215" customFormat="1" ht="15" customHeight="1" outlineLevel="1">
      <c r="A17" s="216" t="str">
        <f>IF('Položky SO 03-UTa'!$J$93=0,"",'Položky SO 03-UTa'!$J$93)</f>
        <v>V01: Průzkumné, geodetické a projektové práce</v>
      </c>
      <c r="B17" s="217">
        <f>'Položky SO 03-UTa'!P93</f>
        <v>0</v>
      </c>
      <c r="C17" s="218" t="str">
        <f>IF('Položky SO 03-UTa'!$R$93=0,"",'Položky SO 03-UTa'!$R$93)</f>
        <v/>
      </c>
      <c r="D17" s="217" t="str">
        <f>IF('Položky SO 03-UTa'!$V$93=0,"",'Položky SO 03-UTa'!$V$93)</f>
        <v/>
      </c>
      <c r="E17" s="217" t="str">
        <f>IF('Položky SO 03-UTa'!$W$93=0,"",'Položky SO 03-UTa'!$W$93)</f>
        <v/>
      </c>
      <c r="H17" s="217"/>
    </row>
    <row r="18" spans="1:8" s="215" customFormat="1" ht="15" customHeight="1" outlineLevel="1">
      <c r="A18" s="216" t="str">
        <f>IF('Položky SO 03-UTa'!$J$96=0,"",'Položky SO 03-UTa'!$J$96)</f>
        <v>V03: Zařízení staveniště</v>
      </c>
      <c r="B18" s="217">
        <f>'Položky SO 03-UTa'!P96</f>
        <v>0</v>
      </c>
      <c r="C18" s="218" t="str">
        <f>IF('Položky SO 03-UTa'!$R$96=0,"",'Položky SO 03-UTa'!$R$96)</f>
        <v/>
      </c>
      <c r="D18" s="217" t="str">
        <f>IF('Položky SO 03-UTa'!$V$96=0,"",'Položky SO 03-UTa'!$V$96)</f>
        <v/>
      </c>
      <c r="E18" s="217" t="str">
        <f>IF('Položky SO 03-UTa'!$W$96=0,"",'Položky SO 03-UTa'!$W$96)</f>
        <v/>
      </c>
      <c r="H18" s="217"/>
    </row>
    <row r="19" spans="1:8" s="215" customFormat="1" ht="15" customHeight="1" outlineLevel="1">
      <c r="A19" s="216" t="str">
        <f>IF('Položky SO 03-UTa'!$J$99=0,"",'Položky SO 03-UTa'!$J$99)</f>
        <v>V04: Inženýrská činnost</v>
      </c>
      <c r="B19" s="217">
        <f>'Položky SO 03-UTa'!P99</f>
        <v>0</v>
      </c>
      <c r="C19" s="218" t="str">
        <f>IF('Položky SO 03-UTa'!$R$99=0,"",'Položky SO 03-UTa'!$R$99)</f>
        <v/>
      </c>
      <c r="D19" s="217" t="str">
        <f>IF('Položky SO 03-UTa'!$V$99=0,"",'Položky SO 03-UTa'!$V$99)</f>
        <v/>
      </c>
      <c r="E19" s="217" t="str">
        <f>IF('Položky SO 03-UTa'!$W$99=0,"",'Položky SO 03-UTa'!$W$99)</f>
        <v/>
      </c>
      <c r="H19" s="217"/>
    </row>
    <row r="20" spans="1:8" s="215" customFormat="1" ht="15" customHeight="1" outlineLevel="1">
      <c r="A20" s="216" t="str">
        <f>IF('Položky SO 03-UTa'!$J$107=0,"",'Položky SO 03-UTa'!$J$107)</f>
        <v>V09: Ostatní náklady</v>
      </c>
      <c r="B20" s="217">
        <f>'Položky SO 03-UTa'!P107</f>
        <v>0</v>
      </c>
      <c r="C20" s="218" t="str">
        <f>IF('Položky SO 03-UTa'!$R$107=0,"",'Položky SO 03-UTa'!$R$107)</f>
        <v/>
      </c>
      <c r="D20" s="217" t="str">
        <f>IF('Položky SO 03-UTa'!$V$107=0,"",'Položky SO 03-UTa'!$V$107)</f>
        <v/>
      </c>
      <c r="E20" s="217" t="str">
        <f>IF('Položky SO 03-UTa'!$W$107=0,"",'Položky SO 03-UTa'!$W$107)</f>
        <v/>
      </c>
      <c r="H20" s="217"/>
    </row>
    <row r="21" spans="1:8" ht="13.5" outlineLevel="1" thickBot="1">
      <c r="A21" s="219"/>
    </row>
    <row r="22" spans="1:8" s="220" customFormat="1" ht="15">
      <c r="A22" s="221" t="s">
        <v>139</v>
      </c>
      <c r="B22" s="222">
        <f>SUBTOTAL(9,B9:B21)/2</f>
        <v>0</v>
      </c>
      <c r="C22" s="223"/>
      <c r="D22" s="224"/>
      <c r="E22" s="224"/>
    </row>
    <row r="23" spans="1:8" s="220" customFormat="1" ht="15">
      <c r="A23" s="575"/>
      <c r="B23" s="576"/>
      <c r="C23" s="577"/>
      <c r="D23" s="578"/>
      <c r="E23" s="578"/>
    </row>
    <row r="24" spans="1:8" s="220" customFormat="1" ht="15">
      <c r="A24" s="575"/>
      <c r="B24" s="576"/>
      <c r="C24" s="577"/>
      <c r="D24" s="578"/>
      <c r="E24" s="578"/>
    </row>
    <row r="25" spans="1:8" s="220" customFormat="1" ht="14.25">
      <c r="A25" s="212" t="s">
        <v>1952</v>
      </c>
      <c r="B25" s="213">
        <f>'Položky SO 03-UTa'!P114</f>
        <v>0</v>
      </c>
      <c r="C25" s="577"/>
      <c r="D25" s="578"/>
      <c r="E25" s="578"/>
      <c r="H25" s="213"/>
    </row>
    <row r="26" spans="1:8" s="220" customFormat="1" ht="14.25">
      <c r="A26" s="248" t="s">
        <v>1954</v>
      </c>
      <c r="B26" s="217">
        <f>'Položky SO 03-UTa'!P116</f>
        <v>0</v>
      </c>
      <c r="C26" s="577"/>
      <c r="D26" s="578"/>
      <c r="E26" s="578"/>
      <c r="H26" s="217"/>
    </row>
    <row r="27" spans="1:8" s="220" customFormat="1" ht="14.25">
      <c r="A27" s="248" t="s">
        <v>1955</v>
      </c>
      <c r="B27" s="217">
        <f>'Položky SO 03-UTa'!P119</f>
        <v>0</v>
      </c>
      <c r="C27" s="577"/>
      <c r="D27" s="578"/>
      <c r="E27" s="578"/>
      <c r="H27" s="217"/>
    </row>
    <row r="28" spans="1:8" s="220" customFormat="1" ht="14.25">
      <c r="A28" s="248" t="s">
        <v>1956</v>
      </c>
      <c r="B28" s="217">
        <f>'Položky SO 03-UTa'!P136</f>
        <v>0</v>
      </c>
      <c r="C28" s="577"/>
      <c r="D28" s="578"/>
      <c r="E28" s="578"/>
      <c r="H28" s="217"/>
    </row>
    <row r="29" spans="1:8" s="220" customFormat="1" ht="14.25">
      <c r="A29" s="248" t="s">
        <v>1957</v>
      </c>
      <c r="B29" s="217">
        <f>'Položky SO 03-UTa'!P147</f>
        <v>0</v>
      </c>
      <c r="C29" s="577"/>
      <c r="D29" s="578"/>
      <c r="E29" s="578"/>
      <c r="H29" s="217"/>
    </row>
    <row r="30" spans="1:8" s="220" customFormat="1" ht="15" thickBot="1">
      <c r="A30" s="248" t="s">
        <v>1958</v>
      </c>
      <c r="B30" s="217">
        <f>'Položky SO 03-UTa'!P150</f>
        <v>0</v>
      </c>
      <c r="C30" s="577"/>
      <c r="D30" s="578"/>
      <c r="E30" s="578"/>
      <c r="H30" s="217"/>
    </row>
    <row r="31" spans="1:8" s="220" customFormat="1" ht="15">
      <c r="A31" s="221" t="s">
        <v>139</v>
      </c>
      <c r="B31" s="222">
        <f>SUBTOTAL(9,B25:B30)/2</f>
        <v>0</v>
      </c>
      <c r="C31" s="577"/>
      <c r="D31" s="578"/>
      <c r="E31" s="578"/>
    </row>
    <row r="32" spans="1:8" s="220" customFormat="1" ht="15">
      <c r="A32" s="575"/>
      <c r="B32" s="576"/>
      <c r="C32" s="577"/>
      <c r="D32" s="578"/>
      <c r="E32" s="578"/>
    </row>
    <row r="33" spans="1:5" s="220" customFormat="1" ht="15">
      <c r="A33" s="563" t="s">
        <v>1951</v>
      </c>
      <c r="B33" s="576">
        <f>B31+B22</f>
        <v>0</v>
      </c>
      <c r="C33" s="577"/>
      <c r="D33" s="578"/>
      <c r="E33" s="578"/>
    </row>
    <row r="34" spans="1:5" s="220" customFormat="1" ht="15">
      <c r="A34" s="95" t="s">
        <v>718</v>
      </c>
      <c r="B34" s="96">
        <f>B33*0.21</f>
        <v>0</v>
      </c>
    </row>
    <row r="35" spans="1:5" s="225" customFormat="1" ht="13.5" thickBot="1">
      <c r="A35" s="226"/>
      <c r="B35" s="227"/>
    </row>
    <row r="36" spans="1:5" s="220" customFormat="1" ht="15">
      <c r="A36" s="221" t="s">
        <v>140</v>
      </c>
      <c r="B36" s="222">
        <f>SUM(B33:B35)</f>
        <v>0</v>
      </c>
      <c r="C36" s="221" t="str">
        <f>'[4]Kryci list'!C7</f>
        <v>CZK</v>
      </c>
      <c r="D36" s="224"/>
      <c r="E36" s="224"/>
    </row>
  </sheetData>
  <mergeCells count="1">
    <mergeCell ref="A2:B2"/>
  </mergeCells>
  <pageMargins left="0.70866141732283472" right="0.70866141732283472" top="0.78740157480314965" bottom="0.78740157480314965" header="0.31496062992125984" footer="0.31496062992125984"/>
  <pageSetup paperSize="9" scale="92" fitToHeight="7" orientation="portrait" useFirstPageNumber="1" r:id="rId1"/>
  <headerFooter>
    <oddFooter>&amp;C&amp;P</oddFooter>
    <firstFooter>&amp;C&amp;P</firstFooter>
  </headerFooter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0YsKx24TT7o9fLVKpoGjDkReGFw=</DigestValue>
    </Reference>
    <Reference URI="#idOfficeObject" Type="http://www.w3.org/2000/09/xmldsig#Object">
      <DigestMethod Algorithm="http://www.w3.org/2000/09/xmldsig#sha1"/>
      <DigestValue>UtJuHNeACUhl4QUvfIJYPFf/ss8=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wwrje9Voy+vYUKmwQM2JclTA098=</DigestValue>
    </Reference>
  </SignedInfo>
  <SignatureValue>WeQ+dnTSReTtY9vLJvliiDuxghHH9IEEMcJ7Wbi2w24+8uQbSTsUq8FH9ImrcUev5vZ9SuId0udB
9b8lfwwbu8rIKGLr8H4lpgg4TgVNDzDH61Eej85lIZYQCFIndH/4jT7MtvYLApEXcRYemU/xl/lu
AabbbZV1nyBfaWL/riRi+ZDK22s/NEZTbHerMIEok3VvYE1OVoa2vM6Fa04mRFpkI35aZwwL5tNZ
2nNpw2B8FmtSFuZ7oN32c8JuD89U20VQm+T842LI8He6wMUTRrdFnH+SoZgtSnK8xYadZRs7XpPd
Td+oFSk4Fx3pNerozhKQoflMib+awY4NZW3M7w==</SignatureValue>
  <KeyInfo>
    <X509Data>
      <X509Certificate>MIIHLTCCBhWgAwIBAgIDGh64MA0GCSqGSIb3DQEBCwUAMF8xCzAJBgNVBAYTAkNaMSwwKgYDVQQK
DCPEjGVza8OhIHBvxaF0YSwgcy5wLiBbScSMIDQ3MTE0OTgzXTEiMCAGA1UEAxMZUG9zdFNpZ251
bSBRdWFsaWZpZWQgQ0EgMjAeFw0xNDExMTEwODExMTJaFw0xNTEyMDEwODExMTJaMIIBAjELMAkG
A1UEBhMCQ1oxRzBFBgNVBAoMPkFybcOhZG7DrSBTZXJ2aXNuw60sIHDFmcOtc3DEm3Zrb3bDoSBv
cmdhbml6YWNlIFtJxIwgNjA0NjA1ODBdMTgwNgYDVQQLDC9Bcm3DoWRuw60gU2VydmlzbsOtLCBw
xZnDrXNwxJt2a292w6Egb3JnYW5pemFjZTEQMA4GA1UECxMHUEVSMTUwMzEhMB8GA1UEAwwYQmNB
LiBKYW5hIEtvcnnEjcOhbmtvdsOhMRAwDgYDVQQFEwdQNDIyNDg5MSkwJwYDVQQMDCByZWZlcmVu
dCBha3ZpemnEjW7DrWhvIMWZw616ZW7DrTCCASIwDQYJKoZIhvcNAQEBBQADggEPADCCAQoCggEB
AJD+ArpHb0lGHHZDY1DJe2y6ppHLN53tXf2u7GjXb5lVut90dy49sXs2tRChNxxR0ySXEqT/S4rI
t1J2faNdUdLCE8f24BWk1PTx+3OodfOnhzP3fIpT3AP3bhBLzyGFC5kY8JWQ4FBblfHB3/LKJJ3G
mfweWBNClefRIcsU1vd4QldmCXxXjFTE/Jv+uq/S6QEyJy2k9EwL38GlzRl/o0eV7v59ExPfKr9F
IPRasuFWkaTjufXM8nDLvJrUKZbF4NOALzKX49JBhPWNX6rOGQm2RorMxE7mnzw5XBAkaQibbgiQ
kVmJQMUwiG95+4QBFgLXrRi0Ju/W1vSe5hCyFzcCAwEAAaOCA0swggNHMEoGA1UdEQRDMEGBGWph
bmEua29yeWNhbmtvdmFAYXMtcG8uY3qgGQYJKwYBBAHcGQIBoAwTCjE1ODQ1NzMzNzWgCQYDVQQN
oAITADCCAQ4GA1UdIASCAQUwggEBMIH+BglngQYBBAEHgiwwgfAwgccGCCsGAQUFBwICMIG6GoG3
VGVudG8ga3ZhbGlmaWtvdmFueSBjZXJ0aWZpa2F0IGJ5bCB2eWRhbiBwb2RsZSB6YWtvbmEgMjI3
LzIwMDBTYi4gYSBuYXZhem55Y2ggcHJlZHBpc3UuL1RoaXMgcXVhbGlmaWVkIGNlcnRpZmljYXRl
IHdhcyBpc3N1ZWQgYWNjb3JkaW5nIHRvIExhdyBObyAyMjcvMjAwMENvbGwuIGFuZCByZWxhdGVk
IHJlZ3VsYXRpb25zMCQGCCsGAQUFBwIBFhhodHRwOi8vd3d3LnBvc3RzaWdudW0uY3owGAYIKwYB
BQUHAQMEDDAKMAgGBgQAjkYBATCByAYIKwYBBQUHAQEEgbswgbgwOwYIKwYBBQUHMAKGL2h0dHA6
Ly93d3cucG9zdHNpZ251bS5jei9jcnQvcHNxdWFsaWZpZWRjYTIuY3J0MDwGCCsGAQUFBzAChjBo
dHRwOi8vd3d3Mi5wb3N0c2lnbnVtLmN6L2NydC9wc3F1YWxpZmllZGNhMi5jcnQwOwYIKwYBBQUH
MAKGL2h0dHA6Ly9wb3N0c2lnbnVtLnR0Yy5jei9jcnQvcHNxdWFsaWZpZWRjYTIuY3J0MA4GA1Ud
DwEB/wQEAwIF4DAfBgNVHSMEGDAWgBSJ6EzfiyY5PtckLhIOeufmJ+XWlzCBsQYDVR0fBIGpMIGm
MDWgM6Axhi9odHRwOi8vd3d3LnBvc3RzaWdudW0uY3ovY3JsL3BzcXVhbGlmaWVkY2EyLmNybDA2
oDSgMoYwaHR0cDovL3d3dzIucG9zdHNpZ251bS5jei9jcmwvcHNxdWFsaWZpZWRjYTIuY3JsMDWg
M6Axhi9odHRwOi8vcG9zdHNpZ251bS50dGMuY3ovY3JsL3BzcXVhbGlmaWVkY2EyLmNybDAdBgNV
HQ4EFgQUXH74GDcqhpGHABa11Wbe8//SZ54wDQYJKoZIhvcNAQELBQADggEBAGCc+x/Qq1x2oZaE
SIbUkOJqsrtVbW5P/oQkm1Ez8zy8zidXASIIK3RWJZWPNmrqTKYpYZetkSsR9dAsUsUBQ0Zn4I9q
5rSa9UTSNsR0OSOMa89Vmp7xP1K4zw7Jna5hLCAPJsVTG2rGdkLJpghO9NPkxQd71uh8xvbGxXYO
RG1Q7TsobhtHC18zjcddCaiQ+XkYtfMYsJrcZkzS7CvFHytRmOWwSEdXhKLxEZ4obu/dnFt7xNc2
zGBOn7HbhKsQUNwMG7Fq1v0FxB7wOrRRiq4b208xTwo7LnPpl2aO4VJyvuIyPW16JGe6FZCyNG5O
W9jqTjEmghB7Smp2HxppA3k=</X509Certificate>
    </X509Data>
  </KeyInfo>
  <Object xmlns:mdssi="http://schemas.openxmlformats.org/package/2006/digital-signature" Id="idPackageObject">
    <Manifest>
      <Reference URI="/xl/printerSettings/printerSettings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4.xml?ContentType=application/vnd.openxmlformats-officedocument.spreadsheetml.worksheet+xml">
        <DigestMethod Algorithm="http://www.w3.org/2000/09/xmldsig#sha1"/>
        <DigestValue>Zf4dK69At02t6jXVTnloAyx7AJw=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15.xml?ContentType=application/vnd.openxmlformats-officedocument.spreadsheetml.worksheet+xml">
        <DigestMethod Algorithm="http://www.w3.org/2000/09/xmldsig#sha1"/>
        <DigestValue>ue+PuoQkIdWSbVhYa3RHth+Rkx0=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63.xml?ContentType=application/vnd.openxmlformats-officedocument.spreadsheetml.worksheet+xml">
        <DigestMethod Algorithm="http://www.w3.org/2000/09/xmldsig#sha1"/>
        <DigestValue>pLBiqgs7Ai99u2fXPz/JofjQzyo=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64.xml?ContentType=application/vnd.openxmlformats-officedocument.spreadsheetml.worksheet+xml">
        <DigestMethod Algorithm="http://www.w3.org/2000/09/xmldsig#sha1"/>
        <DigestValue>gksgoDoeypVFKTaQYdolJIvg/E0=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2.xml?ContentType=application/vnd.openxmlformats-officedocument.spreadsheetml.worksheet+xml">
        <DigestMethod Algorithm="http://www.w3.org/2000/09/xmldsig#sha1"/>
        <DigestValue>7kmAGNzac962dwmFXBaj3Hzmtzw=</DigestValue>
      </Reference>
      <Reference URI="/xl/externalLinks/externalLink8.xml?ContentType=application/vnd.openxmlformats-officedocument.spreadsheetml.externalLink+xml">
        <DigestMethod Algorithm="http://www.w3.org/2000/09/xmldsig#sha1"/>
        <DigestValue>u8HEGwLOnD3mPwacmAEnJ1zg3ac=</DigestValue>
      </Reference>
      <Reference URI="/xl/worksheets/sheet9.xml?ContentType=application/vnd.openxmlformats-officedocument.spreadsheetml.worksheet+xml">
        <DigestMethod Algorithm="http://www.w3.org/2000/09/xmldsig#sha1"/>
        <DigestValue>yRlYnzkzCRIKzL+5f5GMB/grcYM=</DigestValue>
      </Reference>
      <Reference URI="/xl/worksheets/sheet53.xml?ContentType=application/vnd.openxmlformats-officedocument.spreadsheetml.worksheet+xml">
        <DigestMethod Algorithm="http://www.w3.org/2000/09/xmldsig#sha1"/>
        <DigestValue>lLoCApdN1jAE4EgB2qP+col8HwM=</DigestValue>
      </Reference>
      <Reference URI="/xl/worksheets/sheet13.xml?ContentType=application/vnd.openxmlformats-officedocument.spreadsheetml.worksheet+xml">
        <DigestMethod Algorithm="http://www.w3.org/2000/09/xmldsig#sha1"/>
        <DigestValue>H6xoMRQ4e8OXxkvs6OcSnyPgTk4=</DigestValue>
      </Reference>
      <Reference URI="/xl/externalLinks/externalLink20.xml?ContentType=application/vnd.openxmlformats-officedocument.spreadsheetml.externalLink+xml">
        <DigestMethod Algorithm="http://www.w3.org/2000/09/xmldsig#sha1"/>
        <DigestValue>u8HEGwLOnD3mPwacmAEnJ1zg3ac=</DigestValue>
      </Reference>
      <Reference URI="/xl/worksheets/sheet12.xml?ContentType=application/vnd.openxmlformats-officedocument.spreadsheetml.worksheet+xml">
        <DigestMethod Algorithm="http://www.w3.org/2000/09/xmldsig#sha1"/>
        <DigestValue>YKiXPPp9ZD4RzfZSUX2lJertWyE=</DigestValue>
      </Reference>
      <Reference URI="/xl/worksheets/sheet11.xml?ContentType=application/vnd.openxmlformats-officedocument.spreadsheetml.worksheet+xml">
        <DigestMethod Algorithm="http://www.w3.org/2000/09/xmldsig#sha1"/>
        <DigestValue>SW4PnKwSvQNqvjBpIlySyi8vkH8=</DigestValue>
      </Reference>
      <Reference URI="/xl/externalLinks/externalLink9.xml?ContentType=application/vnd.openxmlformats-officedocument.spreadsheetml.externalLink+xml">
        <DigestMethod Algorithm="http://www.w3.org/2000/09/xmldsig#sha1"/>
        <DigestValue>CU941RG/yUZxKoV9Hfsog4tY/r0=</DigestValue>
      </Reference>
      <Reference URI="/xl/worksheets/sheet10.xml?ContentType=application/vnd.openxmlformats-officedocument.spreadsheetml.worksheet+xml">
        <DigestMethod Algorithm="http://www.w3.org/2000/09/xmldsig#sha1"/>
        <DigestValue>2vbFqd8j81aJ2LfwURlhLqSnpw0=</DigestValue>
      </Reference>
      <Reference URI="/xl/worksheets/sheet65.xml?ContentType=application/vnd.openxmlformats-officedocument.spreadsheetml.worksheet+xml">
        <DigestMethod Algorithm="http://www.w3.org/2000/09/xmldsig#sha1"/>
        <DigestValue>dbXeoiXrGRglNDGh4UUeI2x96C0=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xMUJxLvFOXNNB1w7HuvrAeHUOo8=</DigestValue>
      </Reference>
      <Reference URI="/xl/worksheets/sheet66.xml?ContentType=application/vnd.openxmlformats-officedocument.spreadsheetml.worksheet+xml">
        <DigestMethod Algorithm="http://www.w3.org/2000/09/xmldsig#sha1"/>
        <DigestValue>mLH87c2sW10eRn9ZBBndnOo2g3A=</DigestValue>
      </Reference>
      <Reference URI="/xl/worksheets/sheet56.xml?ContentType=application/vnd.openxmlformats-officedocument.spreadsheetml.worksheet+xml">
        <DigestMethod Algorithm="http://www.w3.org/2000/09/xmldsig#sha1"/>
        <DigestValue>aryRKNtGF+KnU6Rf8+HZVxz2rKw=</DigestValue>
      </Reference>
      <Reference URI="/xl/printerSettings/printerSettings3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externalLinks/externalLink19.xml?ContentType=application/vnd.openxmlformats-officedocument.spreadsheetml.externalLink+xml">
        <DigestMethod Algorithm="http://www.w3.org/2000/09/xmldsig#sha1"/>
        <DigestValue>1PFI4oK7Bv/dZMUJd8iKwIHLxuw=</DigestValue>
      </Reference>
      <Reference URI="/xl/printerSettings/printerSettings6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8.xml?ContentType=application/vnd.openxmlformats-officedocument.spreadsheetml.worksheet+xml">
        <DigestMethod Algorithm="http://www.w3.org/2000/09/xmldsig#sha1"/>
        <DigestValue>YfcXp+FNu+ikUu8/9qZ4pXcFuJw=</DigestValue>
      </Reference>
      <Reference URI="/xl/printerSettings/printerSettings6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9.xml?ContentType=application/vnd.openxmlformats-officedocument.spreadsheetml.worksheet+xml">
        <DigestMethod Algorithm="http://www.w3.org/2000/09/xmldsig#sha1"/>
        <DigestValue>Z2BfWZHp4fkUt/1PoKA+XO28UTc=</DigestValue>
      </Reference>
      <Reference URI="/xl/printerSettings/printerSettings3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5.xml?ContentType=application/vnd.openxmlformats-officedocument.spreadsheetml.worksheet+xml">
        <DigestMethod Algorithm="http://www.w3.org/2000/09/xmldsig#sha1"/>
        <DigestValue>0VPoaGl7irkz9EinIhvgzb51RrY=</DigestValue>
      </Reference>
      <Reference URI="/xl/printerSettings/printerSettings3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67.xml?ContentType=application/vnd.openxmlformats-officedocument.spreadsheetml.worksheet+xml">
        <DigestMethod Algorithm="http://www.w3.org/2000/09/xmldsig#sha1"/>
        <DigestValue>2wMPUMb8NSvv7TbYy5f5SeXVCk4=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62.xml?ContentType=application/vnd.openxmlformats-officedocument.spreadsheetml.worksheet+xml">
        <DigestMethod Algorithm="http://www.w3.org/2000/09/xmldsig#sha1"/>
        <DigestValue>1Ir0G284/X/FJPNnM48OSuXsjhA=</DigestValue>
      </Reference>
      <Reference URI="/xl/externalLinks/externalLink7.xml?ContentType=application/vnd.openxmlformats-officedocument.spreadsheetml.externalLink+xml">
        <DigestMethod Algorithm="http://www.w3.org/2000/09/xmldsig#sha1"/>
        <DigestValue>D1q4l4KcmervYKoQ052Bnt/j5c8=</DigestValue>
      </Reference>
      <Reference URI="/xl/worksheets/sheet61.xml?ContentType=application/vnd.openxmlformats-officedocument.spreadsheetml.worksheet+xml">
        <DigestMethod Algorithm="http://www.w3.org/2000/09/xmldsig#sha1"/>
        <DigestValue>tnoo7GJPPh7Zk1G79ul5LdDLrc0=</DigestValue>
      </Reference>
      <Reference URI="/xl/worksheets/sheet60.xml?ContentType=application/vnd.openxmlformats-officedocument.spreadsheetml.worksheet+xml">
        <DigestMethod Algorithm="http://www.w3.org/2000/09/xmldsig#sha1"/>
        <DigestValue>l7HM6O2dZ/EAsc2FIase/MrRcM4=</DigestValue>
      </Reference>
      <Reference URI="/xl/externalLinks/externalLink12.xml?ContentType=application/vnd.openxmlformats-officedocument.spreadsheetml.externalLink+xml">
        <DigestMethod Algorithm="http://www.w3.org/2000/09/xmldsig#sha1"/>
        <DigestValue>3tdtRL7mkk29+5ueMyT/L6jVJik=</DigestValue>
      </Reference>
      <Reference URI="/xl/worksheets/sheet8.xml?ContentType=application/vnd.openxmlformats-officedocument.spreadsheetml.worksheet+xml">
        <DigestMethod Algorithm="http://www.w3.org/2000/09/xmldsig#sha1"/>
        <DigestValue>FaTqL4aBgd/QEOuC99sZ0URrOSw=</DigestValue>
      </Reference>
      <Reference URI="/xl/worksheets/sheet6.xml?ContentType=application/vnd.openxmlformats-officedocument.spreadsheetml.worksheet+xml">
        <DigestMethod Algorithm="http://www.w3.org/2000/09/xmldsig#sha1"/>
        <DigestValue>bYQYzZ6KHNDFBGbEF6XblDlmKZo=</DigestValue>
      </Reference>
      <Reference URI="/xl/printerSettings/printerSettings2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2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1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externalLinks/externalLink15.xml?ContentType=application/vnd.openxmlformats-officedocument.spreadsheetml.externalLink+xml">
        <DigestMethod Algorithm="http://www.w3.org/2000/09/xmldsig#sha1"/>
        <DigestValue>1PFI4oK7Bv/dZMUJd8iKwIHLxuw=</DigestValue>
      </Reference>
      <Reference URI="/xl/worksheets/sheet5.xml?ContentType=application/vnd.openxmlformats-officedocument.spreadsheetml.worksheet+xml">
        <DigestMethod Algorithm="http://www.w3.org/2000/09/xmldsig#sha1"/>
        <DigestValue>igPmmFY7Xr8cOWhKneULl2BOb0I=</DigestValue>
      </Reference>
      <Reference URI="/xl/worksheets/sheet50.xml?ContentType=application/vnd.openxmlformats-officedocument.spreadsheetml.worksheet+xml">
        <DigestMethod Algorithm="http://www.w3.org/2000/09/xmldsig#sha1"/>
        <DigestValue>OQCbzTwvKOy/TGCfBFSXpwmZkxc=</DigestValue>
      </Reference>
      <Reference URI="/xl/externalLinks/externalLink14.xml?ContentType=application/vnd.openxmlformats-officedocument.spreadsheetml.externalLink+xml">
        <DigestMethod Algorithm="http://www.w3.org/2000/09/xmldsig#sha1"/>
        <DigestValue>CU941RG/yUZxKoV9Hfsog4tY/r0=</DigestValue>
      </Reference>
      <Reference URI="/xl/worksheets/sheet7.xml?ContentType=application/vnd.openxmlformats-officedocument.spreadsheetml.worksheet+xml">
        <DigestMethod Algorithm="http://www.w3.org/2000/09/xmldsig#sha1"/>
        <DigestValue>USbnExqaLGtaxJevqr6dnpXmmN0=</DigestValue>
      </Reference>
      <Reference URI="/xl/worksheets/sheet51.xml?ContentType=application/vnd.openxmlformats-officedocument.spreadsheetml.worksheet+xml">
        <DigestMethod Algorithm="http://www.w3.org/2000/09/xmldsig#sha1"/>
        <DigestValue>cVEyjVdgTRtwZtOqtseCwfYpoME=</DigestValue>
      </Reference>
      <Reference URI="/xl/externalLinks/externalLink13.xml?ContentType=application/vnd.openxmlformats-officedocument.spreadsheetml.externalLink+xml">
        <DigestMethod Algorithm="http://www.w3.org/2000/09/xmldsig#sha1"/>
        <DigestValue>n/WN0BMRJ18RRth+kLipIpiIH9g=</DigestValue>
      </Reference>
      <Reference URI="/xl/worksheets/sheet49.xml?ContentType=application/vnd.openxmlformats-officedocument.spreadsheetml.worksheet+xml">
        <DigestMethod Algorithm="http://www.w3.org/2000/09/xmldsig#sha1"/>
        <DigestValue>M/xBBtL1RasjAIzF0COmE4R5N/c=</DigestValue>
      </Reference>
      <Reference URI="/xl/externalLinks/externalLink1.xml?ContentType=application/vnd.openxmlformats-officedocument.spreadsheetml.externalLink+xml">
        <DigestMethod Algorithm="http://www.w3.org/2000/09/xmldsig#sha1"/>
        <DigestValue>QL6zAbFPwo7jrBoixVP0Ct9qalw=</DigestValue>
      </Reference>
      <Reference URI="/xl/externalLinks/externalLink16.xml?ContentType=application/vnd.openxmlformats-officedocument.spreadsheetml.externalLink+xml">
        <DigestMethod Algorithm="http://www.w3.org/2000/09/xmldsig#sha1"/>
        <DigestValue>u8HEGwLOnD3mPwacmAEnJ1zg3ac=</DigestValue>
      </Reference>
      <Reference URI="/xl/printerSettings/printerSettings1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externalLinks/externalLink18.xml?ContentType=application/vnd.openxmlformats-officedocument.spreadsheetml.externalLink+xml">
        <DigestMethod Algorithm="http://www.w3.org/2000/09/xmldsig#sha1"/>
        <DigestValue>DkIKju12ZtSXUyBbLsEQqm5wAkw=</DigestValue>
      </Reference>
      <Reference URI="/xl/externalLinks/externalLink4.xml?ContentType=application/vnd.openxmlformats-officedocument.spreadsheetml.externalLink+xml">
        <DigestMethod Algorithm="http://www.w3.org/2000/09/xmldsig#sha1"/>
        <DigestValue>u8HEGwLOnD3mPwacmAEnJ1zg3ac=</DigestValue>
      </Reference>
      <Reference URI="/xl/externalLinks/externalLink3.xml?ContentType=application/vnd.openxmlformats-officedocument.spreadsheetml.externalLink+xml">
        <DigestMethod Algorithm="http://www.w3.org/2000/09/xmldsig#sha1"/>
        <DigestValue>1PFI4oK7Bv/dZMUJd8iKwIHLxuw=</DigestValue>
      </Reference>
      <Reference URI="/xl/externalLinks/externalLink17.xml?ContentType=application/vnd.openxmlformats-officedocument.spreadsheetml.externalLink+xml">
        <DigestMethod Algorithm="http://www.w3.org/2000/09/xmldsig#sha1"/>
        <DigestValue>u8HEGwLOnD3mPwacmAEnJ1zg3ac=</DigestValue>
      </Reference>
      <Reference URI="/xl/externalLinks/externalLink2.xml?ContentType=application/vnd.openxmlformats-officedocument.spreadsheetml.externalLink+xml">
        <DigestMethod Algorithm="http://www.w3.org/2000/09/xmldsig#sha1"/>
        <DigestValue>JIai7d45hQwk8GJ0mHFRXETF6kg=</DigestValue>
      </Reference>
      <Reference URI="/xl/externalLinks/externalLink11.xml?ContentType=application/vnd.openxmlformats-officedocument.spreadsheetml.externalLink+xml">
        <DigestMethod Algorithm="http://www.w3.org/2000/09/xmldsig#sha1"/>
        <DigestValue>3tdtRL7mkk29+5ueMyT/L6jVJik=</DigestValue>
      </Reference>
      <Reference URI="/xl/printerSettings/printerSettings5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57.xml?ContentType=application/vnd.openxmlformats-officedocument.spreadsheetml.worksheet+xml">
        <DigestMethod Algorithm="http://www.w3.org/2000/09/xmldsig#sha1"/>
        <DigestValue>Qr5kfjkkckjfttCcotnRRHYb31E=</DigestValue>
      </Reference>
      <Reference URI="/xl/printerSettings/printerSettings5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34.bin?ContentType=application/vnd.openxmlformats-officedocument.spreadsheetml.printerSettings">
        <DigestMethod Algorithm="http://www.w3.org/2000/09/xmldsig#sha1"/>
        <DigestValue>u8ydqA4Ea5OSsXLfuTf1dJggK0E=</DigestValue>
      </Reference>
      <Reference URI="/xl/worksheets/sheet24.xml?ContentType=application/vnd.openxmlformats-officedocument.spreadsheetml.worksheet+xml">
        <DigestMethod Algorithm="http://www.w3.org/2000/09/xmldsig#sha1"/>
        <DigestValue>LJPOM61sjwhqqu+/vVtL5mU79oY=</DigestValue>
      </Reference>
      <Reference URI="/xl/printerSettings/printerSettings3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0.xml?ContentType=application/vnd.openxmlformats-officedocument.spreadsheetml.worksheet+xml">
        <DigestMethod Algorithm="http://www.w3.org/2000/09/xmldsig#sha1"/>
        <DigestValue>KqK1e4H5DoBRvT1rFyfuJmAfLi4=</DigestValue>
      </Reference>
      <Reference URI="/xl/printerSettings/printerSettings4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9.xml?ContentType=application/vnd.openxmlformats-officedocument.spreadsheetml.worksheet+xml">
        <DigestMethod Algorithm="http://www.w3.org/2000/09/xmldsig#sha1"/>
        <DigestValue>ba9o9te0toaoTbsI8qFuvqFevL0=</DigestValue>
      </Reference>
      <Reference URI="/xl/printerSettings/printerSettings4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8.xml?ContentType=application/vnd.openxmlformats-officedocument.spreadsheetml.worksheet+xml">
        <DigestMethod Algorithm="http://www.w3.org/2000/09/xmldsig#sha1"/>
        <DigestValue>s922IVUC1kIKJzRiWGaIJnns37I=</DigestValue>
      </Reference>
      <Reference URI="/xl/worksheets/sheet23.xml?ContentType=application/vnd.openxmlformats-officedocument.spreadsheetml.worksheet+xml">
        <DigestMethod Algorithm="http://www.w3.org/2000/09/xmldsig#sha1"/>
        <DigestValue>kAtSI7WejkySdjygKqHg2oBoOiY=</DigestValue>
      </Reference>
      <Reference URI="/xl/printerSettings/printerSettings3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2.xml?ContentType=application/vnd.openxmlformats-officedocument.spreadsheetml.worksheet+xml">
        <DigestMethod Algorithm="http://www.w3.org/2000/09/xmldsig#sha1"/>
        <DigestValue>Wxkns7Va7o/5xR7sk7kXmcv9684=</DigestValue>
      </Reference>
      <Reference URI="/xl/worksheets/sheet20.xml?ContentType=application/vnd.openxmlformats-officedocument.spreadsheetml.worksheet+xml">
        <DigestMethod Algorithm="http://www.w3.org/2000/09/xmldsig#sha1"/>
        <DigestValue>JZD0e2EqS/EZK4wWCk2g4DeDFGI=</DigestValue>
      </Reference>
      <Reference URI="/xl/worksheets/sheet14.xml?ContentType=application/vnd.openxmlformats-officedocument.spreadsheetml.worksheet+xml">
        <DigestMethod Algorithm="http://www.w3.org/2000/09/xmldsig#sha1"/>
        <DigestValue>cM3OTwHVKUdFsYE2XB2gV0T6qrc=</DigestValue>
      </Reference>
      <Reference URI="/xl/worksheets/sheet19.xml?ContentType=application/vnd.openxmlformats-officedocument.spreadsheetml.worksheet+xml">
        <DigestMethod Algorithm="http://www.w3.org/2000/09/xmldsig#sha1"/>
        <DigestValue>brn2gXGrI/glnBb8xtwge4KFS2s=</DigestValue>
      </Reference>
      <Reference URI="/xl/printerSettings/printerSettings3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18.xml?ContentType=application/vnd.openxmlformats-officedocument.spreadsheetml.worksheet+xml">
        <DigestMethod Algorithm="http://www.w3.org/2000/09/xmldsig#sha1"/>
        <DigestValue>PHsVEyO6v6Q1Ybbbnl4TA3yBEpo=</DigestValue>
      </Reference>
      <Reference URI="/xl/printerSettings/printerSettings3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17.xml?ContentType=application/vnd.openxmlformats-officedocument.spreadsheetml.worksheet+xml">
        <DigestMethod Algorithm="http://www.w3.org/2000/09/xmldsig#sha1"/>
        <DigestValue>UeDhDaliK0zIrx1qpeY6Ak4sa8g=</DigestValue>
      </Reference>
      <Reference URI="/xl/printerSettings/printerSettings3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4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7.xml?ContentType=application/vnd.openxmlformats-officedocument.spreadsheetml.worksheet+xml">
        <DigestMethod Algorithm="http://www.w3.org/2000/09/xmldsig#sha1"/>
        <DigestValue>TZ+jjFmo8lvT+kbakrTphk5FEXA=</DigestValue>
      </Reference>
      <Reference URI="/xl/printerSettings/printerSettings5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4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.xml?ContentType=application/vnd.openxmlformats-officedocument.spreadsheetml.worksheet+xml">
        <DigestMethod Algorithm="http://www.w3.org/2000/09/xmldsig#sha1"/>
        <DigestValue>XduvErYd4YpXTfmInaHlLkafYxQ=</DigestValue>
      </Reference>
      <Reference URI="/xl/printerSettings/printerSettings4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.xml?ContentType=application/vnd.openxmlformats-officedocument.spreadsheetml.worksheet+xml">
        <DigestMethod Algorithm="http://www.w3.org/2000/09/xmldsig#sha1"/>
        <DigestValue>vVhPcD+mUXNI95bKsR6e0Ua1Nwk=</DigestValue>
      </Reference>
      <Reference URI="/xl/printerSettings/printerSettings4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4.xml?ContentType=application/vnd.openxmlformats-officedocument.spreadsheetml.worksheet+xml">
        <DigestMethod Algorithm="http://www.w3.org/2000/09/xmldsig#sha1"/>
        <DigestValue>/2NeBUtXrYUervPxkjEPfuisFk8=</DigestValue>
      </Reference>
      <Reference URI="/xl/externalLinks/externalLink10.xml?ContentType=application/vnd.openxmlformats-officedocument.spreadsheetml.externalLink+xml">
        <DigestMethod Algorithm="http://www.w3.org/2000/09/xmldsig#sha1"/>
        <DigestValue>CU941RG/yUZxKoV9Hfsog4tY/r0=</DigestValue>
      </Reference>
      <Reference URI="/xl/workbook.xml?ContentType=application/vnd.openxmlformats-officedocument.spreadsheetml.sheet.main+xml">
        <DigestMethod Algorithm="http://www.w3.org/2000/09/xmldsig#sha1"/>
        <DigestValue>nzwEpTgO8qUWCAWn2WwlaL1J1xg=</DigestValue>
      </Reference>
      <Reference URI="/xl/sharedStrings.xml?ContentType=application/vnd.openxmlformats-officedocument.spreadsheetml.sharedStrings+xml">
        <DigestMethod Algorithm="http://www.w3.org/2000/09/xmldsig#sha1"/>
        <DigestValue>FwZgHn/HdLo1GfJZih4c8LZXcS8=</DigestValue>
      </Reference>
      <Reference URI="/xl/styles.xml?ContentType=application/vnd.openxmlformats-officedocument.spreadsheetml.styles+xml">
        <DigestMethod Algorithm="http://www.w3.org/2000/09/xmldsig#sha1"/>
        <DigestValue>HJ/fgSharfLEVAt63zkmxtZtW3I=</DigestValue>
      </Reference>
      <Reference URI="/xl/theme/theme1.xml?ContentType=application/vnd.openxmlformats-officedocument.theme+xml">
        <DigestMethod Algorithm="http://www.w3.org/2000/09/xmldsig#sha1"/>
        <DigestValue>SWm0CNMQs/SdtwG1mVStSZuQRZg=</DigestValue>
      </Reference>
      <Reference URI="/xl/worksheets/sheet26.xml?ContentType=application/vnd.openxmlformats-officedocument.spreadsheetml.worksheet+xml">
        <DigestMethod Algorithm="http://www.w3.org/2000/09/xmldsig#sha1"/>
        <DigestValue>IrlqRrg5Bd3LdsVzAp6ngVV9m/Q=</DigestValue>
      </Reference>
      <Reference URI="/xl/printerSettings/printerSettings4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5.xml?ContentType=application/vnd.openxmlformats-officedocument.spreadsheetml.worksheet+xml">
        <DigestMethod Algorithm="http://www.w3.org/2000/09/xmldsig#sha1"/>
        <DigestValue>KozaS76nS4HWWvOp9gpeJcMfdDE=</DigestValue>
      </Reference>
      <Reference URI="/xl/printerSettings/printerSettings48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47.xml?ContentType=application/vnd.openxmlformats-officedocument.spreadsheetml.worksheet+xml">
        <DigestMethod Algorithm="http://www.w3.org/2000/09/xmldsig#sha1"/>
        <DigestValue>h9gy6jC7D4WBDxd8tAABungO0+s=</DigestValue>
      </Reference>
      <Reference URI="/xl/printerSettings/printerSettings4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1.xml?ContentType=application/vnd.openxmlformats-officedocument.spreadsheetml.worksheet+xml">
        <DigestMethod Algorithm="http://www.w3.org/2000/09/xmldsig#sha1"/>
        <DigestValue>hThW9Q+4DxiCFuNGwn07pqyCnQw=</DigestValue>
      </Reference>
      <Reference URI="/xl/printerSettings/printerSettings40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39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21.xml?ContentType=application/vnd.openxmlformats-officedocument.spreadsheetml.worksheet+xml">
        <DigestMethod Algorithm="http://www.w3.org/2000/09/xmldsig#sha1"/>
        <DigestValue>PmE/YZaCeIb9kyK0rbGI8PVEuY4=</DigestValue>
      </Reference>
      <Reference URI="/xl/worksheets/sheet46.xml?ContentType=application/vnd.openxmlformats-officedocument.spreadsheetml.worksheet+xml">
        <DigestMethod Algorithm="http://www.w3.org/2000/09/xmldsig#sha1"/>
        <DigestValue>EoElWNlDctqXHn8DaoEy32L5JOE=</DigestValue>
      </Reference>
      <Reference URI="/xl/worksheets/sheet36.xml?ContentType=application/vnd.openxmlformats-officedocument.spreadsheetml.worksheet+xml">
        <DigestMethod Algorithm="http://www.w3.org/2000/09/xmldsig#sha1"/>
        <DigestValue>e2+d49bZV1zjPTp7jk8AJdEWXa4=</DigestValue>
      </Reference>
      <Reference URI="/xl/printerSettings/printerSettings5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45.xml?ContentType=application/vnd.openxmlformats-officedocument.spreadsheetml.worksheet+xml">
        <DigestMethod Algorithm="http://www.w3.org/2000/09/xmldsig#sha1"/>
        <DigestValue>fptRs7QhcKJJio8fc7XIRibl3aw=</DigestValue>
      </Reference>
      <Reference URI="/xl/calcChain.xml?ContentType=application/vnd.openxmlformats-officedocument.spreadsheetml.calcChain+xml">
        <DigestMethod Algorithm="http://www.w3.org/2000/09/xmldsig#sha1"/>
        <DigestValue>cnHyRM99BbgvRbwKFN+zjIey9Zc=</DigestValue>
      </Reference>
      <Reference URI="/xl/worksheets/sheet44.xml?ContentType=application/vnd.openxmlformats-officedocument.spreadsheetml.worksheet+xml">
        <DigestMethod Algorithm="http://www.w3.org/2000/09/xmldsig#sha1"/>
        <DigestValue>zTJe5S98tsECxbpXG8/fqLDqjAk=</DigestValue>
      </Reference>
      <Reference URI="/xl/worksheets/sheet37.xml?ContentType=application/vnd.openxmlformats-officedocument.spreadsheetml.worksheet+xml">
        <DigestMethod Algorithm="http://www.w3.org/2000/09/xmldsig#sha1"/>
        <DigestValue>H3EZmsEhncX8jPVXCsjFQTQaSc0=</DigestValue>
      </Reference>
      <Reference URI="/xl/externalLinks/externalLink6.xml?ContentType=application/vnd.openxmlformats-officedocument.spreadsheetml.externalLink+xml">
        <DigestMethod Algorithm="http://www.w3.org/2000/09/xmldsig#sha1"/>
        <DigestValue>TUyGvRTI2HGzls5wQ1lPuMHoDss=</DigestValue>
      </Reference>
      <Reference URI="/xl/worksheets/sheet41.xml?ContentType=application/vnd.openxmlformats-officedocument.spreadsheetml.worksheet+xml">
        <DigestMethod Algorithm="http://www.w3.org/2000/09/xmldsig#sha1"/>
        <DigestValue>dltS5F3BZ4zqq+3AVsTPBzPfJ9A=</DigestValue>
      </Reference>
      <Reference URI="/xl/printerSettings/printerSettings6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6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4.xml?ContentType=application/vnd.openxmlformats-officedocument.spreadsheetml.worksheet+xml">
        <DigestMethod Algorithm="http://www.w3.org/2000/09/xmldsig#sha1"/>
        <DigestValue>QYUtO2xGlPDN1oZh6rEthLA3PsE=</DigestValue>
      </Reference>
      <Reference URI="/xl/printerSettings/printerSettings64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9.xml?ContentType=application/vnd.openxmlformats-officedocument.spreadsheetml.worksheet+xml">
        <DigestMethod Algorithm="http://www.w3.org/2000/09/xmldsig#sha1"/>
        <DigestValue>A9NWp++HpfwjbhPvKPOK6vWqyH8=</DigestValue>
      </Reference>
      <Reference URI="/xl/externalLinks/externalLink5.xml?ContentType=application/vnd.openxmlformats-officedocument.spreadsheetml.externalLink+xml">
        <DigestMethod Algorithm="http://www.w3.org/2000/09/xmldsig#sha1"/>
        <DigestValue>FffmLlJqJerF5k+EFdfpotDPefs=</DigestValue>
      </Reference>
      <Reference URI="/xl/worksheets/sheet40.xml?ContentType=application/vnd.openxmlformats-officedocument.spreadsheetml.worksheet+xml">
        <DigestMethod Algorithm="http://www.w3.org/2000/09/xmldsig#sha1"/>
        <DigestValue>aHHeaUtRrBjMwto+hnckppkqeiU=</DigestValue>
      </Reference>
      <Reference URI="/xl/printerSettings/printerSettings6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43.xml?ContentType=application/vnd.openxmlformats-officedocument.spreadsheetml.worksheet+xml">
        <DigestMethod Algorithm="http://www.w3.org/2000/09/xmldsig#sha1"/>
        <DigestValue>Nrdn1oPjVrblrIuZ+lHD1G/yfOY=</DigestValue>
      </Reference>
      <Reference URI="/xl/printerSettings/printerSettings6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57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2.xml?ContentType=application/vnd.openxmlformats-officedocument.spreadsheetml.worksheet+xml">
        <DigestMethod Algorithm="http://www.w3.org/2000/09/xmldsig#sha1"/>
        <DigestValue>fahazGaz/u2+W9y+tyuMDYTP5UM=</DigestValue>
      </Reference>
      <Reference URI="/xl/printerSettings/printerSettings52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16.xml?ContentType=application/vnd.openxmlformats-officedocument.spreadsheetml.worksheet+xml">
        <DigestMethod Algorithm="http://www.w3.org/2000/09/xmldsig#sha1"/>
        <DigestValue>YLZ4eQLgwLYEWQ7Vq9tVCSXuIQY=</DigestValue>
      </Reference>
      <Reference URI="/xl/worksheets/sheet31.xml?ContentType=application/vnd.openxmlformats-officedocument.spreadsheetml.worksheet+xml">
        <DigestMethod Algorithm="http://www.w3.org/2000/09/xmldsig#sha1"/>
        <DigestValue>kKXgvgGNRx6DKeEFLdRWNFkJN54=</DigestValue>
      </Reference>
      <Reference URI="/xl/printerSettings/printerSettings51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5.xml?ContentType=application/vnd.openxmlformats-officedocument.spreadsheetml.worksheet+xml">
        <DigestMethod Algorithm="http://www.w3.org/2000/09/xmldsig#sha1"/>
        <DigestValue>h4RxvxM7Ta4C+gb1bw+zVz7c7bQ=</DigestValue>
      </Reference>
      <Reference URI="/xl/printerSettings/printerSettings53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3.xml?ContentType=application/vnd.openxmlformats-officedocument.spreadsheetml.worksheet+xml">
        <DigestMethod Algorithm="http://www.w3.org/2000/09/xmldsig#sha1"/>
        <DigestValue>3Z9Kz9oDc20OezIHY7mcneezWIQ=</DigestValue>
      </Reference>
      <Reference URI="/xl/printerSettings/printerSettings5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38.xml?ContentType=application/vnd.openxmlformats-officedocument.spreadsheetml.worksheet+xml">
        <DigestMethod Algorithm="http://www.w3.org/2000/09/xmldsig#sha1"/>
        <DigestValue>EvjdAxZ3v5HGyVCzaboBs7G4l6Y=</DigestValue>
      </Reference>
      <Reference URI="/xl/worksheets/sheet42.xml?ContentType=application/vnd.openxmlformats-officedocument.spreadsheetml.worksheet+xml">
        <DigestMethod Algorithm="http://www.w3.org/2000/09/xmldsig#sha1"/>
        <DigestValue>Iz6sBG7jbH7xqVEbqLlxyPN17X0=</DigestValue>
      </Reference>
      <Reference URI="/xl/printerSettings/printerSettings65.bin?ContentType=application/vnd.openxmlformats-officedocument.spreadsheetml.printerSettings">
        <DigestMethod Algorithm="http://www.w3.org/2000/09/xmldsig#sha1"/>
        <DigestValue>6XNpOuXgpuT+jwXtDCBoRedXbj4=</DigestValue>
      </Reference>
      <Reference URI="/xl/printerSettings/printerSettings56.bin?ContentType=application/vnd.openxmlformats-officedocument.spreadsheetml.printerSettings">
        <DigestMethod Algorithm="http://www.w3.org/2000/09/xmldsig#sha1"/>
        <DigestValue>6XNpOuXgpuT+jwXtDCBoRedXbj4=</DigestValue>
      </Reference>
      <Reference URI="/xl/worksheets/sheet48.xml?ContentType=application/vnd.openxmlformats-officedocument.spreadsheetml.worksheet+xml">
        <DigestMethod Algorithm="http://www.w3.org/2000/09/xmldsig#sha1"/>
        <DigestValue>oUdkA/cr6z1YWKfym1xnMqWUn/s=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externalLinks/_rels/externalLink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ZN+Scxt+0HCNUBGnJwHjERwsDSA=</DigestValue>
      </Reference>
      <Reference URI="/xl/externalLinks/_rels/externalLink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cm5g8C2Y0dOR2pJIfWBQXbp1R/k=</DigestValue>
      </Reference>
      <Reference URI="/xl/externalLinks/_rels/externalLink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IUt6eX6RbkhdVqMcJT9UyMljGuc=</DigestValue>
      </Reference>
      <Reference URI="/xl/externalLinks/_rels/externalLink1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TV5aOUu/OgX0M0gb4SCq9u963S0=</DigestValue>
      </Reference>
      <Reference URI="/xl/externalLinks/_rels/externalLink2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v4THwTv6iuIhAIJHWvFDYMWLdls=</DigestValue>
      </Reference>
      <Reference URI="/xl/externalLinks/_rels/externalLink1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3Y/rmEHJxvGMSsMnXUJd1zWcs3U=</DigestValue>
      </Reference>
      <Reference URI="/xl/externalLinks/_rels/externalLink1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2s31lu9ju94XTELlVfQMJ5ZvVm8=</DigestValue>
      </Reference>
      <Reference URI="/xl/externalLinks/_rels/externalLink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DGH8VjQUq55WyF3doUWY2JOjdSA=</DigestValue>
      </Reference>
      <Reference URI="/xl/externalLinks/_rels/externalLink1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A/wZFQtj0OWizznfVutfiTISl1E=</DigestValue>
      </Reference>
      <Reference URI="/xl/externalLinks/_rels/externalLink1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NDyvcA30zUdPHRZNMfrnHpBGsAw=</DigestValue>
      </Reference>
      <Reference URI="/xl/externalLinks/_rels/externalLink1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h/MkW5DMGu7eaygINeYT+8UXA0s=</DigestValue>
      </Reference>
      <Reference URI="/xl/externalLinks/_rels/externalLink1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41W5LHBy9z7QeR+ZoSl+OxDbeLQ=</DigestValue>
      </Reference>
      <Reference URI="/xl/externalLinks/_rels/externalLink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SAvY3xKGlnBAOQCjJzzuUMvrfN0=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U7CUEIIjus89uV8hommNXczPLCs=</DigestValue>
      </Reference>
      <Reference URI="/xl/externalLinks/_rels/externalLink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ZDp8OmRLrr7EkSTtTV7Xiae37OM=</DigestValue>
      </Reference>
      <Reference URI="/xl/worksheets/_rels/sheet4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lek47efS5/M6lB46SNFIz4c7SbU=</DigestValue>
      </Reference>
      <Reference URI="/xl/worksheets/_rels/sheet4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yt++Ewlk+30tBZxfBzGjgmWs8b4=</DigestValue>
      </Reference>
      <Reference URI="/xl/worksheets/_rels/sheet4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Q5n7QjRTkGdKHsotXOGPJDaWezc=</DigestValue>
      </Reference>
      <Reference URI="/xl/worksheets/_rels/sheet3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eT5oGdrKoU05mRiIBOmSLZn9F9c=</DigestValue>
      </Reference>
      <Reference URI="/xl/worksheets/_rels/sheet3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74tv9Rb4qFrEliWwteYyghpt1iw=</DigestValue>
      </Reference>
      <Reference URI="/xl/worksheets/_rels/sheet3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Y0XZ1NDQMJWvP1zJEB+83zFUlt4=</DigestValue>
      </Reference>
      <Reference URI="/xl/worksheets/_rels/sheet2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LyuePC7sNA3MdcTaQLhlPFZ2YQg=</DigestValue>
      </Reference>
      <Reference URI="/xl/worksheets/_rels/sheet4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DkRFVHbRBGdMIJ1bMDlqDzaK8vI=</DigestValue>
      </Reference>
      <Reference URI="/xl/worksheets/_rels/sheet4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A6hY66o+bxmwQsLOWT+7Cjf1jq0=</DigestValue>
      </Reference>
      <Reference URI="/xl/worksheets/_rels/sheet4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8Ds6TCdmGBdY6CRiQcd6vQ2AGe4=</DigestValue>
      </Reference>
      <Reference URI="/xl/worksheets/_rels/sheet3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/WSWMsdhGwL/GTSYZR37v/jfcuU=</DigestValue>
      </Reference>
      <Reference URI="/xl/worksheets/_rels/sheet3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reKpvsMjLP9mVkjTqTfzPhoHTbg=</DigestValue>
      </Reference>
      <Reference URI="/xl/worksheets/_rels/sheet3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n/Ke3iQXOGmJGEpPFiNoOqV2XxE=</DigestValue>
      </Reference>
      <Reference URI="/xl/worksheets/_rels/sheet3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8Zljj1ffsmmrf+WGfpjluRm5K1c=</DigestValue>
      </Reference>
      <Reference URI="/xl/worksheets/_rels/sheet3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X7z5Nve+p9LVQkM2kDFBE8xqqBs=</DigestValue>
      </Reference>
      <Reference URI="/xl/worksheets/_rels/sheet4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qW7teb0+jEndYBKBPeLPcpW9vJo=</DigestValue>
      </Reference>
      <Reference URI="/xl/worksheets/_rels/sheet2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zFBIT+73NUIg0ZpWj1ECB0YRvIE=</DigestValue>
      </Reference>
      <Reference URI="/xl/worksheets/_rels/sheet1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4OyBNgaQZMCiDe/IHDjNth6hUhA=</DigestValue>
      </Reference>
      <Reference URI="/xl/worksheets/_rels/sheet1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ibkiIuzQ2e+YaSZ+kFpdH5M+LcA=</DigestValue>
      </Reference>
      <Reference URI="/xl/worksheets/_rels/sheet2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5sFr47hXze+BQ7GABZ2RzTOyQnM=</DigestValue>
      </Reference>
      <Reference URI="/xl/worksheets/_rels/sheet4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N8YlZFsNcL3qYvMnIb2HJJayIUk=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ew+sNkCbSxwNPstBsGRjC+14Sxg=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p3Vo1ELbv4NvleayWI6std39/r8=</DigestValue>
      </Reference>
      <Reference URI="/xl/worksheets/_rels/sheet2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1m3MipMfv0ocI+m7uzOCrSyzeuQ=</DigestValue>
      </Reference>
      <Reference URI="/xl/worksheets/_rels/sheet2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x0diZZHRUCBTXH7nb2xil3wGAfc=</DigestValue>
      </Reference>
      <Reference URI="/xl/worksheets/_rels/sheet2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rp1OhALCHJoINApODzpEZbKO0xw=</DigestValue>
      </Reference>
      <Reference URI="/xl/worksheets/_rels/sheet1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90J5z1TBOhifoo6InYYUeFEUQFs=</DigestValue>
      </Reference>
      <Reference URI="/xl/worksheets/_rels/sheet2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IhTJiI3OEjL+6ddYq/bi5WEJH1U=</DigestValue>
      </Reference>
      <Reference URI="/xl/worksheets/_rels/sheet2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eOMIzz5kFNZXkkXzA/QG3y5Peew=</DigestValue>
      </Reference>
      <Reference URI="/xl/worksheets/_rels/sheet2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0H3sB6Ny/QrLASS+bkgW4l8TWT0=</DigestValue>
      </Reference>
      <Reference URI="/xl/worksheets/_rels/sheet3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GS7RmXVBn/P3eAGo+nXKmb7blLc=</DigestValue>
      </Reference>
      <Reference URI="/xl/worksheets/_rels/sheet2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2JmNphk+eVZaeWaXZhsQQQtR/m4=</DigestValue>
      </Reference>
      <Reference URI="/xl/worksheets/_rels/sheet3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IbyN+53U2bN/UJdQVfX6jFCXj80=</DigestValue>
      </Reference>
      <Reference URI="/xl/worksheets/_rels/sheet4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BZnTGboxY/Oux6Bp7muH002sGvE=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DFdJzDLZ8OTJcoQLID9K1l3GaC8=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pRTIgt3ZCwCHdZOTjQ1jGIvjSb8=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evqmqFUdbvaL3aMipGrmdpdWthI=</DigestValue>
      </Reference>
      <Reference URI="/xl/worksheets/_rels/sheet5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ySZzJQB/cyaTYKF5TgDs/QGRXZI=</DigestValue>
      </Reference>
      <Reference URI="/xl/externalLinks/_rels/externalLink1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yFY/PtGI7AYIflT7DNWwYmEXeRc=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Vclzwqg39PLFkJdzcx3F8AQsaJo=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PxK0qP4o06/lzq3VVh8E9mUG7h0=</DigestValue>
      </Reference>
      <Reference URI="/xl/worksheets/_rels/sheet1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LPejZ6yBAfuuMiUZm6rOO7mcndA=</DigestValue>
      </Reference>
      <Reference URI="/xl/worksheets/_rels/sheet5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iiv7Y0JYho46Bn7SUVrDokCKkIU=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yMhQTw9PBMCmGwuuB9JTPShwImc=</DigestValue>
      </Reference>
      <Reference URI="/xl/worksheets/_rels/sheet5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PcspVkbFvtPogx3ahbAbEudyW0s=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gkTFEbnSuK6MvjQ/0bHVz1jn4Mk=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2WMKFDl8LPUcUBClbyUdM+H19H8=</DigestValue>
      </Reference>
      <Reference URI="/xl/externalLinks/_rels/externalLink1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D8ZMVhocr7PgMhbkkJboKpinTyg=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EvMqWcHNXm0VsN009vp3WspLeTU=</DigestValue>
      </Reference>
      <Reference URI="/xl/worksheets/_rels/sheet4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SPyDVVK4fFYO/54qrJnbzoKD7SM=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gLMRZB7s88mg+sKljXP+o9GVNVU=</DigestValue>
      </Reference>
      <Reference URI="/xl/externalLinks/_rels/externalLink1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ZzFYm2S3yk5T1bmw1aa6r6r+dGg=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N/uDggg8AIygyJh+dIPdIaS6kno=</DigestValue>
      </Reference>
      <Reference URI="/xl/worksheets/_rels/sheet5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5IqD9p7Tud9+BTq6b7R0zIKi2jY=</DigestValue>
      </Reference>
      <Reference URI="/xl/worksheets/_rels/sheet5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NCtKSfphGKPWQxWuCQLRrM4T/Dc=</DigestValue>
      </Reference>
      <Reference URI="/xl/worksheets/_rels/sheet5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ecZsXt5m5X6ZAgXgeDxqAyhl1CU=</DigestValue>
      </Reference>
      <Reference URI="/xl/worksheets/_rels/sheet5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Ht0kBxIyw+DSblZXPOlWGaGe6lo=</DigestValue>
      </Reference>
      <Reference URI="/xl/worksheets/_rels/sheet58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ZlkoaJ2r/QOihpwXa9FKb7DUAvs=</DigestValue>
      </Reference>
      <Reference URI="/xl/worksheets/_rels/sheet59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HAP+Ssb/mEpGwM06URLY4kKnHFc=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n+0vGARnVcePbMd38IPwNKCZjEA=</DigestValue>
      </Reference>
      <Reference URI="/xl/worksheets/_rels/sheet60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iJWlxFClarehxfXrR6l1O3t0czw=</DigestValue>
      </Reference>
      <Reference URI="/xl/worksheets/_rels/sheet6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JDG2Q4Rq5CUDyA7HXfIPgYl2de8=</DigestValue>
      </Reference>
      <Reference URI="/xl/worksheets/_rels/sheet6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am0CTAAcMkfMhFaCF5WNonGOPq0=</DigestValue>
      </Reference>
      <Reference URI="/xl/worksheets/_rels/sheet1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wq4CjvcIXrAyAs/vmq7dZAl44ms=</DigestValue>
      </Reference>
      <Reference URI="/xl/worksheets/_rels/sheet63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MzY/j53htLL+Z6GcdC1WMliZApo=</DigestValue>
      </Reference>
      <Reference URI="/xl/worksheets/_rels/sheet5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X4+Vd+gWPqFpvacbsmk9rTKGEL8=</DigestValue>
      </Reference>
      <Reference URI="/xl/worksheets/_rels/sheet64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hlpVKdd0vdIlcZrOeKB/EoKh4mo=</DigestValue>
      </Reference>
      <Reference URI="/xl/worksheets/_rels/sheet66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WIVBECRVZDJ//78+XBN9bON2sm8=</DigestValue>
      </Reference>
      <Reference URI="/xl/worksheets/_rels/sheet67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Xb2TiHPCfh+Od98C1zDMacof6NY=</DigestValue>
      </Reference>
      <Reference URI="/xl/worksheets/_rels/sheet65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1a8cl3IQF6dyNp4WXSwFfeYy2HA=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26"/>
            <mdssi:RelationshipReference SourceId="rId21"/>
            <mdssi:RelationshipReference SourceId="rId42"/>
            <mdssi:RelationshipReference SourceId="rId47"/>
            <mdssi:RelationshipReference SourceId="rId63"/>
            <mdssi:RelationshipReference SourceId="rId68"/>
            <mdssi:RelationshipReference SourceId="rId84"/>
            <mdssi:RelationshipReference SourceId="rId89"/>
            <mdssi:RelationshipReference SourceId="rId16"/>
            <mdssi:RelationshipReference SourceId="rId11"/>
            <mdssi:RelationshipReference SourceId="rId32"/>
            <mdssi:RelationshipReference SourceId="rId37"/>
            <mdssi:RelationshipReference SourceId="rId53"/>
            <mdssi:RelationshipReference SourceId="rId58"/>
            <mdssi:RelationshipReference SourceId="rId74"/>
            <mdssi:RelationshipReference SourceId="rId79"/>
            <mdssi:RelationshipReference SourceId="rId5"/>
            <mdssi:RelationshipReference SourceId="rId90"/>
            <mdssi:RelationshipReference SourceId="rId14"/>
            <mdssi:RelationshipReference SourceId="rId22"/>
            <mdssi:RelationshipReference SourceId="rId27"/>
            <mdssi:RelationshipReference SourceId="rId30"/>
            <mdssi:RelationshipReference SourceId="rId35"/>
            <mdssi:RelationshipReference SourceId="rId43"/>
            <mdssi:RelationshipReference SourceId="rId48"/>
            <mdssi:RelationshipReference SourceId="rId56"/>
            <mdssi:RelationshipReference SourceId="rId64"/>
            <mdssi:RelationshipReference SourceId="rId69"/>
            <mdssi:RelationshipReference SourceId="rId77"/>
            <mdssi:RelationshipReference SourceId="rId8"/>
            <mdssi:RelationshipReference SourceId="rId51"/>
            <mdssi:RelationshipReference SourceId="rId72"/>
            <mdssi:RelationshipReference SourceId="rId80"/>
            <mdssi:RelationshipReference SourceId="rId85"/>
            <mdssi:RelationshipReference SourceId="rId3"/>
            <mdssi:RelationshipReference SourceId="rId12"/>
            <mdssi:RelationshipReference SourceId="rId17"/>
            <mdssi:RelationshipReference SourceId="rId25"/>
            <mdssi:RelationshipReference SourceId="rId33"/>
            <mdssi:RelationshipReference SourceId="rId38"/>
            <mdssi:RelationshipReference SourceId="rId46"/>
            <mdssi:RelationshipReference SourceId="rId59"/>
            <mdssi:RelationshipReference SourceId="rId67"/>
            <mdssi:RelationshipReference SourceId="rId20"/>
            <mdssi:RelationshipReference SourceId="rId41"/>
            <mdssi:RelationshipReference SourceId="rId54"/>
            <mdssi:RelationshipReference SourceId="rId62"/>
            <mdssi:RelationshipReference SourceId="rId70"/>
            <mdssi:RelationshipReference SourceId="rId75"/>
            <mdssi:RelationshipReference SourceId="rId83"/>
            <mdssi:RelationshipReference SourceId="rId88"/>
            <mdssi:RelationshipReference SourceId="rId91"/>
            <mdssi:RelationshipReference SourceId="rId1"/>
            <mdssi:RelationshipReference SourceId="rId6"/>
            <mdssi:RelationshipReference SourceId="rId15"/>
            <mdssi:RelationshipReference SourceId="rId23"/>
            <mdssi:RelationshipReference SourceId="rId28"/>
            <mdssi:RelationshipReference SourceId="rId36"/>
            <mdssi:RelationshipReference SourceId="rId49"/>
            <mdssi:RelationshipReference SourceId="rId57"/>
            <mdssi:RelationshipReference SourceId="rId10"/>
            <mdssi:RelationshipReference SourceId="rId31"/>
            <mdssi:RelationshipReference SourceId="rId44"/>
            <mdssi:RelationshipReference SourceId="rId52"/>
            <mdssi:RelationshipReference SourceId="rId60"/>
            <mdssi:RelationshipReference SourceId="rId65"/>
            <mdssi:RelationshipReference SourceId="rId73"/>
            <mdssi:RelationshipReference SourceId="rId78"/>
            <mdssi:RelationshipReference SourceId="rId81"/>
            <mdssi:RelationshipReference SourceId="rId86"/>
            <mdssi:RelationshipReference SourceId="rId4"/>
            <mdssi:RelationshipReference SourceId="rId9"/>
            <mdssi:RelationshipReference SourceId="rId13"/>
            <mdssi:RelationshipReference SourceId="rId18"/>
            <mdssi:RelationshipReference SourceId="rId39"/>
            <mdssi:RelationshipReference SourceId="rId34"/>
            <mdssi:RelationshipReference SourceId="rId50"/>
            <mdssi:RelationshipReference SourceId="rId55"/>
            <mdssi:RelationshipReference SourceId="rId76"/>
            <mdssi:RelationshipReference SourceId="rId7"/>
            <mdssi:RelationshipReference SourceId="rId71"/>
            <mdssi:RelationshipReference SourceId="rId2"/>
            <mdssi:RelationshipReference SourceId="rId29"/>
            <mdssi:RelationshipReference SourceId="rId24"/>
            <mdssi:RelationshipReference SourceId="rId40"/>
            <mdssi:RelationshipReference SourceId="rId45"/>
            <mdssi:RelationshipReference SourceId="rId66"/>
            <mdssi:RelationshipReference SourceId="rId87"/>
            <mdssi:RelationshipReference SourceId="rId61"/>
            <mdssi:RelationshipReference SourceId="rId82"/>
            <mdssi:RelationshipReference SourceId="rId19"/>
          </Transform>
          <Transform Algorithm="http://www.w3.org/TR/2001/REC-xml-c14n-20010315"/>
        </Transforms>
        <DigestMethod Algorithm="http://www.w3.org/2000/09/xmldsig#sha1"/>
        <DigestValue>W22Epq507OuZHvXfksuTV5Xx1lY=</DigestValue>
      </Reference>
    </Manifest>
    <SignatureProperties>
      <SignatureProperty Id="idSignatureTime" Target="#idPackageSignature">
        <mdssi:SignatureTime>
          <mdssi:Format>YYYY-MM-DDThh:mm:ssTZD</mdssi:Format>
          <mdssi:Value>2015-06-25T13:21:13Z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6.1</WindowsVersion>
          <OfficeVersion>14.0</OfficeVersion>
          <ApplicationVersion>14.0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2015-06-25T13:21:13Z</xd:SigningTime>
          <xd:SigningCertificate>
            <xd:Cert>
              <xd:CertDigest>
                <DigestMethod Algorithm="http://www.w3.org/2000/09/xmldsig#sha1"/>
                <DigestValue>hni50gmP+uGx8+4iSHeUZWLkbow=</DigestValue>
              </xd:CertDigest>
              <xd:IssuerSerial>
                <X509IssuerName>CN=PostSignum Qualified CA 2, O="Česká pošta, s.p. [IČ 47114983]", C=CZ</X509IssuerName>
                <X509SerialNumber>1711800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67</vt:i4>
      </vt:variant>
      <vt:variant>
        <vt:lpstr>Pojmenované oblasti</vt:lpstr>
      </vt:variant>
      <vt:variant>
        <vt:i4>548</vt:i4>
      </vt:variant>
    </vt:vector>
  </HeadingPairs>
  <TitlesOfParts>
    <vt:vector size="615" baseType="lpstr">
      <vt:lpstr>Celková rekapitulace</vt:lpstr>
      <vt:lpstr>Krycí list SO 01-UT</vt:lpstr>
      <vt:lpstr>Rekapitulace SO 01-UTa</vt:lpstr>
      <vt:lpstr>Položky SO 01-UTa</vt:lpstr>
      <vt:lpstr>Krycí list SO 02-UT</vt:lpstr>
      <vt:lpstr>Rekapitulace SO 02-UT</vt:lpstr>
      <vt:lpstr>Položky SO 02-UT</vt:lpstr>
      <vt:lpstr>Krycí list SO 03-UT</vt:lpstr>
      <vt:lpstr>Rekapitulace SO 03-UTa</vt:lpstr>
      <vt:lpstr>Položky SO 03-UTa</vt:lpstr>
      <vt:lpstr>Krycí list SO 04-UT</vt:lpstr>
      <vt:lpstr>Rekapitulace SO 04-UTa</vt:lpstr>
      <vt:lpstr>Položky SO 04-UTa</vt:lpstr>
      <vt:lpstr>Krycí list SO 05-UT</vt:lpstr>
      <vt:lpstr>Rekapitulace SO 05-UTa</vt:lpstr>
      <vt:lpstr>Položky SO 05-UTa</vt:lpstr>
      <vt:lpstr>Krycí list SO 01-Stavba</vt:lpstr>
      <vt:lpstr>Rekapitulace SO 01-Stavba</vt:lpstr>
      <vt:lpstr>Položky SO 01-Stavba</vt:lpstr>
      <vt:lpstr>Krycí list SO 04-Stavba</vt:lpstr>
      <vt:lpstr>Rekapitulace SO 04-Stavba</vt:lpstr>
      <vt:lpstr>Položky SO 04-Stavba</vt:lpstr>
      <vt:lpstr>Krycí list SO 05-Stavba</vt:lpstr>
      <vt:lpstr>Rekapitulace SO 05-Stavba</vt:lpstr>
      <vt:lpstr>Položky SO 05-Stavba</vt:lpstr>
      <vt:lpstr>Krycí list IO 01-Stavba</vt:lpstr>
      <vt:lpstr>Rekapitulace IO 01-Stavba</vt:lpstr>
      <vt:lpstr>Položky IO 01-Stavba</vt:lpstr>
      <vt:lpstr>Krycí list IO 02-Stavba</vt:lpstr>
      <vt:lpstr>Rekapitulace IO 02-Stavba</vt:lpstr>
      <vt:lpstr>Položky IO 02-Stavba</vt:lpstr>
      <vt:lpstr>Krycí list SO 01 MaR</vt:lpstr>
      <vt:lpstr>Rekapitulace  SO 01 MaR</vt:lpstr>
      <vt:lpstr>Položky  SO 01 MaR</vt:lpstr>
      <vt:lpstr>Krycí list SO 02 MaR</vt:lpstr>
      <vt:lpstr>Rekapitulace SO 02 MaR</vt:lpstr>
      <vt:lpstr>Položky SO 02 MaR</vt:lpstr>
      <vt:lpstr>Krycí list SO 03 MaR</vt:lpstr>
      <vt:lpstr>Rekapitulace SO 03 MaR</vt:lpstr>
      <vt:lpstr>Položky SO 03 MaR</vt:lpstr>
      <vt:lpstr>Krycí list SO 04 MaR</vt:lpstr>
      <vt:lpstr>Rekapitulace SO 04 MaR</vt:lpstr>
      <vt:lpstr>Položky SO 04 MaR</vt:lpstr>
      <vt:lpstr>Krycí list SO 05 MaR</vt:lpstr>
      <vt:lpstr>Rekapitulace SO 05 MaR</vt:lpstr>
      <vt:lpstr>Položky SO 05 MaR</vt:lpstr>
      <vt:lpstr>Krycí list IO 03 MaR</vt:lpstr>
      <vt:lpstr>Rekapitulace IO 03 MaR</vt:lpstr>
      <vt:lpstr>Položky IO 03 MaR</vt:lpstr>
      <vt:lpstr>Krycí list SO 01 Plyn</vt:lpstr>
      <vt:lpstr>Rekapitulace SO 01 Plyn</vt:lpstr>
      <vt:lpstr>Položky SO 01 Plyn</vt:lpstr>
      <vt:lpstr>Krycí list SO 03 Plyn</vt:lpstr>
      <vt:lpstr>Rekapitulace SO 03 Plyn</vt:lpstr>
      <vt:lpstr>Položky SO 03 Plyn</vt:lpstr>
      <vt:lpstr>Krycí list SO 04 Plyn</vt:lpstr>
      <vt:lpstr>Rekapitulace SO 04 Plyn</vt:lpstr>
      <vt:lpstr>Položky SO 04 Plyn</vt:lpstr>
      <vt:lpstr>Krycí list SO 05 Plyn</vt:lpstr>
      <vt:lpstr>Rekapitulace SO 05 Plyn</vt:lpstr>
      <vt:lpstr>Položky SO 05 Plyn</vt:lpstr>
      <vt:lpstr>Krycí list IO 01 Plyn</vt:lpstr>
      <vt:lpstr>Rekapitulace IO 01 Plyn</vt:lpstr>
      <vt:lpstr>Položky  IO 01 Plyn</vt:lpstr>
      <vt:lpstr>Krycí list IO 02 Plyn</vt:lpstr>
      <vt:lpstr>Rekapitulace IO 02 Plyn</vt:lpstr>
      <vt:lpstr>Položky IO 02 Plyn</vt:lpstr>
      <vt:lpstr>'Položky SO 01-UTa'!__CENA__</vt:lpstr>
      <vt:lpstr>'Položky SO 01-UTa'!__MAIN__</vt:lpstr>
      <vt:lpstr>'Rekapitulace  SO 01 MaR'!__MAIN2__</vt:lpstr>
      <vt:lpstr>'Rekapitulace IO 01 Plyn'!__MAIN2__</vt:lpstr>
      <vt:lpstr>'Rekapitulace IO 02 Plyn'!__MAIN2__</vt:lpstr>
      <vt:lpstr>'Rekapitulace IO 03 MaR'!__MAIN2__</vt:lpstr>
      <vt:lpstr>'Rekapitulace SO 01 Plyn'!__MAIN2__</vt:lpstr>
      <vt:lpstr>'Rekapitulace SO 01-UTa'!__MAIN2__</vt:lpstr>
      <vt:lpstr>'Rekapitulace SO 02 MaR'!__MAIN2__</vt:lpstr>
      <vt:lpstr>'Rekapitulace SO 02-UT'!__MAIN2__</vt:lpstr>
      <vt:lpstr>'Rekapitulace SO 03 MaR'!__MAIN2__</vt:lpstr>
      <vt:lpstr>'Rekapitulace SO 03 Plyn'!__MAIN2__</vt:lpstr>
      <vt:lpstr>'Rekapitulace SO 03-UTa'!__MAIN2__</vt:lpstr>
      <vt:lpstr>'Rekapitulace SO 04 MaR'!__MAIN2__</vt:lpstr>
      <vt:lpstr>'Rekapitulace SO 04 Plyn'!__MAIN2__</vt:lpstr>
      <vt:lpstr>'Rekapitulace SO 04-UTa'!__MAIN2__</vt:lpstr>
      <vt:lpstr>'Rekapitulace SO 05 MaR'!__MAIN2__</vt:lpstr>
      <vt:lpstr>'Rekapitulace SO 05 Plyn'!__MAIN2__</vt:lpstr>
      <vt:lpstr>'Rekapitulace SO 05-UTa'!__MAIN2__</vt:lpstr>
      <vt:lpstr>'Položky SO 01-UTa'!__SAZBA__</vt:lpstr>
      <vt:lpstr>'Položky SO 01-UTa'!__T0__</vt:lpstr>
      <vt:lpstr>'Položky SO 01-UTa'!__T1__</vt:lpstr>
      <vt:lpstr>'Položky SO 01-UTa'!__T2__</vt:lpstr>
      <vt:lpstr>'Rekapitulace  SO 01 MaR'!__TR0__</vt:lpstr>
      <vt:lpstr>'Rekapitulace IO 01 Plyn'!__TR0__</vt:lpstr>
      <vt:lpstr>'Rekapitulace IO 02 Plyn'!__TR0__</vt:lpstr>
      <vt:lpstr>'Rekapitulace IO 03 MaR'!__TR0__</vt:lpstr>
      <vt:lpstr>'Rekapitulace SO 01 Plyn'!__TR0__</vt:lpstr>
      <vt:lpstr>'Rekapitulace SO 01-UTa'!__TR0__</vt:lpstr>
      <vt:lpstr>'Rekapitulace SO 02 MaR'!__TR0__</vt:lpstr>
      <vt:lpstr>'Rekapitulace SO 02-UT'!__TR0__</vt:lpstr>
      <vt:lpstr>'Rekapitulace SO 03 MaR'!__TR0__</vt:lpstr>
      <vt:lpstr>'Rekapitulace SO 03 Plyn'!__TR0__</vt:lpstr>
      <vt:lpstr>'Rekapitulace SO 03-UTa'!__TR0__</vt:lpstr>
      <vt:lpstr>'Rekapitulace SO 04 MaR'!__TR0__</vt:lpstr>
      <vt:lpstr>'Rekapitulace SO 04 Plyn'!__TR0__</vt:lpstr>
      <vt:lpstr>'Rekapitulace SO 04-UTa'!__TR0__</vt:lpstr>
      <vt:lpstr>'Rekapitulace SO 05 MaR'!__TR0__</vt:lpstr>
      <vt:lpstr>'Rekapitulace SO 05 Plyn'!__TR0__</vt:lpstr>
      <vt:lpstr>'Rekapitulace SO 05-UTa'!__TR0__</vt:lpstr>
      <vt:lpstr>'Rekapitulace  SO 01 MaR'!__TR1__</vt:lpstr>
      <vt:lpstr>'Rekapitulace IO 01 Plyn'!__TR1__</vt:lpstr>
      <vt:lpstr>'Rekapitulace IO 02 Plyn'!__TR1__</vt:lpstr>
      <vt:lpstr>'Rekapitulace SO 01 Plyn'!__TR1__</vt:lpstr>
      <vt:lpstr>'Rekapitulace SO 01-UTa'!__TR1__</vt:lpstr>
      <vt:lpstr>'Rekapitulace SO 02 MaR'!__TR1__</vt:lpstr>
      <vt:lpstr>'Rekapitulace SO 02-UT'!__TR1__</vt:lpstr>
      <vt:lpstr>'Rekapitulace SO 03 MaR'!__TR1__</vt:lpstr>
      <vt:lpstr>'Rekapitulace SO 03 Plyn'!__TR1__</vt:lpstr>
      <vt:lpstr>'Rekapitulace SO 03-UTa'!__TR1__</vt:lpstr>
      <vt:lpstr>'Rekapitulace SO 04 MaR'!__TR1__</vt:lpstr>
      <vt:lpstr>'Rekapitulace SO 04 Plyn'!__TR1__</vt:lpstr>
      <vt:lpstr>'Rekapitulace SO 04-UTa'!__TR1__</vt:lpstr>
      <vt:lpstr>'Rekapitulace SO 05 MaR'!__TR1__</vt:lpstr>
      <vt:lpstr>'Rekapitulace SO 05 Plyn'!__TR1__</vt:lpstr>
      <vt:lpstr>'Krycí list IO 01 Plyn'!cisloobjektu</vt:lpstr>
      <vt:lpstr>'Krycí list IO 01-Stavba'!cisloobjektu</vt:lpstr>
      <vt:lpstr>'Krycí list IO 02 Plyn'!cisloobjektu</vt:lpstr>
      <vt:lpstr>'Krycí list IO 02-Stavba'!cisloobjektu</vt:lpstr>
      <vt:lpstr>'Krycí list IO 03 MaR'!cisloobjektu</vt:lpstr>
      <vt:lpstr>'Krycí list SO 01 MaR'!cisloobjektu</vt:lpstr>
      <vt:lpstr>'Krycí list SO 01 Plyn'!cisloobjektu</vt:lpstr>
      <vt:lpstr>'Krycí list SO 01-Stavba'!cisloobjektu</vt:lpstr>
      <vt:lpstr>'Krycí list SO 02 MaR'!cisloobjektu</vt:lpstr>
      <vt:lpstr>'Krycí list SO 02-UT'!cisloobjektu</vt:lpstr>
      <vt:lpstr>'Krycí list SO 03 MaR'!cisloobjektu</vt:lpstr>
      <vt:lpstr>'Krycí list SO 03 Plyn'!cisloobjektu</vt:lpstr>
      <vt:lpstr>'Krycí list SO 03-UT'!cisloobjektu</vt:lpstr>
      <vt:lpstr>'Krycí list SO 04 MaR'!cisloobjektu</vt:lpstr>
      <vt:lpstr>'Krycí list SO 04 Plyn'!cisloobjektu</vt:lpstr>
      <vt:lpstr>'Krycí list SO 04-Stavba'!cisloobjektu</vt:lpstr>
      <vt:lpstr>'Krycí list SO 04-UT'!cisloobjektu</vt:lpstr>
      <vt:lpstr>'Krycí list SO 05 MaR'!cisloobjektu</vt:lpstr>
      <vt:lpstr>'Krycí list SO 05 Plyn'!cisloobjektu</vt:lpstr>
      <vt:lpstr>'Krycí list SO 05-Stavba'!cisloobjektu</vt:lpstr>
      <vt:lpstr>'Krycí list SO 05-UT'!cisloobjektu</vt:lpstr>
      <vt:lpstr>cisloobjektu</vt:lpstr>
      <vt:lpstr>'Krycí list IO 01-Stavba'!CisloRozpoctu</vt:lpstr>
      <vt:lpstr>'Krycí list IO 02-Stavba'!CisloRozpoctu</vt:lpstr>
      <vt:lpstr>'Krycí list SO 01-Stavba'!CisloRozpoctu</vt:lpstr>
      <vt:lpstr>'Krycí list SO 02-UT'!CisloRozpoctu</vt:lpstr>
      <vt:lpstr>'Krycí list SO 03-UT'!CisloRozpoctu</vt:lpstr>
      <vt:lpstr>'Krycí list SO 04-Stavba'!CisloRozpoctu</vt:lpstr>
      <vt:lpstr>'Krycí list SO 04-UT'!CisloRozpoctu</vt:lpstr>
      <vt:lpstr>'Krycí list SO 05-Stavba'!CisloRozpoctu</vt:lpstr>
      <vt:lpstr>'Krycí list SO 05-UT'!CisloRozpoctu</vt:lpstr>
      <vt:lpstr>CisloRozpoctu</vt:lpstr>
      <vt:lpstr>'Krycí list IO 01 Plyn'!cislostavby</vt:lpstr>
      <vt:lpstr>'Krycí list IO 01-Stavba'!cislostavby</vt:lpstr>
      <vt:lpstr>'Krycí list IO 02 Plyn'!cislostavby</vt:lpstr>
      <vt:lpstr>'Krycí list IO 02-Stavba'!cislostavby</vt:lpstr>
      <vt:lpstr>'Krycí list IO 03 MaR'!cislostavby</vt:lpstr>
      <vt:lpstr>'Krycí list SO 01 MaR'!cislostavby</vt:lpstr>
      <vt:lpstr>'Krycí list SO 01 Plyn'!cislostavby</vt:lpstr>
      <vt:lpstr>'Krycí list SO 01-Stavba'!cislostavby</vt:lpstr>
      <vt:lpstr>'Krycí list SO 02 MaR'!cislostavby</vt:lpstr>
      <vt:lpstr>'Krycí list SO 02-UT'!cislostavby</vt:lpstr>
      <vt:lpstr>'Krycí list SO 03 MaR'!cislostavby</vt:lpstr>
      <vt:lpstr>'Krycí list SO 03 Plyn'!cislostavby</vt:lpstr>
      <vt:lpstr>'Krycí list SO 03-UT'!cislostavby</vt:lpstr>
      <vt:lpstr>'Krycí list SO 04 MaR'!cislostavby</vt:lpstr>
      <vt:lpstr>'Krycí list SO 04 Plyn'!cislostavby</vt:lpstr>
      <vt:lpstr>'Krycí list SO 04-Stavba'!cislostavby</vt:lpstr>
      <vt:lpstr>'Krycí list SO 04-UT'!cislostavby</vt:lpstr>
      <vt:lpstr>'Krycí list SO 05 MaR'!cislostavby</vt:lpstr>
      <vt:lpstr>'Krycí list SO 05 Plyn'!cislostavby</vt:lpstr>
      <vt:lpstr>'Krycí list SO 05-Stavba'!cislostavby</vt:lpstr>
      <vt:lpstr>'Krycí list SO 05-UT'!cislostavby</vt:lpstr>
      <vt:lpstr>cislostavby</vt:lpstr>
      <vt:lpstr>'Krycí list IO 01 Plyn'!JKSO</vt:lpstr>
      <vt:lpstr>'Krycí list IO 01-Stavba'!JKSO</vt:lpstr>
      <vt:lpstr>'Krycí list IO 02 Plyn'!JKSO</vt:lpstr>
      <vt:lpstr>'Krycí list IO 02-Stavba'!JKSO</vt:lpstr>
      <vt:lpstr>'Krycí list IO 03 MaR'!JKSO</vt:lpstr>
      <vt:lpstr>'Krycí list SO 01 MaR'!JKSO</vt:lpstr>
      <vt:lpstr>'Krycí list SO 01 Plyn'!JKSO</vt:lpstr>
      <vt:lpstr>'Krycí list SO 01-Stavba'!JKSO</vt:lpstr>
      <vt:lpstr>'Krycí list SO 02 MaR'!JKSO</vt:lpstr>
      <vt:lpstr>'Krycí list SO 02-UT'!JKSO</vt:lpstr>
      <vt:lpstr>'Krycí list SO 03 MaR'!JKSO</vt:lpstr>
      <vt:lpstr>'Krycí list SO 03 Plyn'!JKSO</vt:lpstr>
      <vt:lpstr>'Krycí list SO 03-UT'!JKSO</vt:lpstr>
      <vt:lpstr>'Krycí list SO 04 MaR'!JKSO</vt:lpstr>
      <vt:lpstr>'Krycí list SO 04 Plyn'!JKSO</vt:lpstr>
      <vt:lpstr>'Krycí list SO 04-Stavba'!JKSO</vt:lpstr>
      <vt:lpstr>'Krycí list SO 04-UT'!JKSO</vt:lpstr>
      <vt:lpstr>'Krycí list SO 05 MaR'!JKSO</vt:lpstr>
      <vt:lpstr>'Krycí list SO 05 Plyn'!JKSO</vt:lpstr>
      <vt:lpstr>'Krycí list SO 05-Stavba'!JKSO</vt:lpstr>
      <vt:lpstr>'Krycí list SO 05-UT'!JKSO</vt:lpstr>
      <vt:lpstr>JKSO</vt:lpstr>
      <vt:lpstr>'Krycí list IO 01 Plyn'!MJ</vt:lpstr>
      <vt:lpstr>'Krycí list IO 01-Stavba'!MJ</vt:lpstr>
      <vt:lpstr>'Krycí list IO 02 Plyn'!MJ</vt:lpstr>
      <vt:lpstr>'Krycí list IO 02-Stavba'!MJ</vt:lpstr>
      <vt:lpstr>'Krycí list IO 03 MaR'!MJ</vt:lpstr>
      <vt:lpstr>'Krycí list SO 01 MaR'!MJ</vt:lpstr>
      <vt:lpstr>'Krycí list SO 01 Plyn'!MJ</vt:lpstr>
      <vt:lpstr>'Krycí list SO 01-Stavba'!MJ</vt:lpstr>
      <vt:lpstr>'Krycí list SO 02 MaR'!MJ</vt:lpstr>
      <vt:lpstr>'Krycí list SO 02-UT'!MJ</vt:lpstr>
      <vt:lpstr>'Krycí list SO 03 MaR'!MJ</vt:lpstr>
      <vt:lpstr>'Krycí list SO 03 Plyn'!MJ</vt:lpstr>
      <vt:lpstr>'Krycí list SO 03-UT'!MJ</vt:lpstr>
      <vt:lpstr>'Krycí list SO 04 MaR'!MJ</vt:lpstr>
      <vt:lpstr>'Krycí list SO 04 Plyn'!MJ</vt:lpstr>
      <vt:lpstr>'Krycí list SO 04-Stavba'!MJ</vt:lpstr>
      <vt:lpstr>'Krycí list SO 04-UT'!MJ</vt:lpstr>
      <vt:lpstr>'Krycí list SO 05 MaR'!MJ</vt:lpstr>
      <vt:lpstr>'Krycí list SO 05 Plyn'!MJ</vt:lpstr>
      <vt:lpstr>'Krycí list SO 05-Stavba'!MJ</vt:lpstr>
      <vt:lpstr>'Krycí list SO 05-UT'!MJ</vt:lpstr>
      <vt:lpstr>MJ</vt:lpstr>
      <vt:lpstr>'Krycí list IO 01 Plyn'!nazevobjektu</vt:lpstr>
      <vt:lpstr>'Krycí list IO 01-Stavba'!nazevobjektu</vt:lpstr>
      <vt:lpstr>'Krycí list IO 02 Plyn'!nazevobjektu</vt:lpstr>
      <vt:lpstr>'Krycí list IO 02-Stavba'!nazevobjektu</vt:lpstr>
      <vt:lpstr>'Krycí list IO 03 MaR'!nazevobjektu</vt:lpstr>
      <vt:lpstr>'Krycí list SO 01 MaR'!nazevobjektu</vt:lpstr>
      <vt:lpstr>'Krycí list SO 01 Plyn'!nazevobjektu</vt:lpstr>
      <vt:lpstr>'Krycí list SO 01-Stavba'!nazevobjektu</vt:lpstr>
      <vt:lpstr>'Krycí list SO 02 MaR'!nazevobjektu</vt:lpstr>
      <vt:lpstr>'Krycí list SO 02-UT'!nazevobjektu</vt:lpstr>
      <vt:lpstr>'Krycí list SO 03 MaR'!nazevobjektu</vt:lpstr>
      <vt:lpstr>'Krycí list SO 03 Plyn'!nazevobjektu</vt:lpstr>
      <vt:lpstr>'Krycí list SO 03-UT'!nazevobjektu</vt:lpstr>
      <vt:lpstr>'Krycí list SO 04 MaR'!nazevobjektu</vt:lpstr>
      <vt:lpstr>'Krycí list SO 04 Plyn'!nazevobjektu</vt:lpstr>
      <vt:lpstr>'Krycí list SO 04-Stavba'!nazevobjektu</vt:lpstr>
      <vt:lpstr>'Krycí list SO 04-UT'!nazevobjektu</vt:lpstr>
      <vt:lpstr>'Krycí list SO 05 MaR'!nazevobjektu</vt:lpstr>
      <vt:lpstr>'Krycí list SO 05 Plyn'!nazevobjektu</vt:lpstr>
      <vt:lpstr>'Krycí list SO 05-Stavba'!nazevobjektu</vt:lpstr>
      <vt:lpstr>'Krycí list SO 05-UT'!nazevobjektu</vt:lpstr>
      <vt:lpstr>nazevobjektu</vt:lpstr>
      <vt:lpstr>'Krycí list IO 01 Plyn'!NazevRozpoctu</vt:lpstr>
      <vt:lpstr>'Krycí list IO 01-Stavba'!NazevRozpoctu</vt:lpstr>
      <vt:lpstr>'Krycí list IO 02 Plyn'!NazevRozpoctu</vt:lpstr>
      <vt:lpstr>'Krycí list IO 02-Stavba'!NazevRozpoctu</vt:lpstr>
      <vt:lpstr>'Krycí list IO 03 MaR'!NazevRozpoctu</vt:lpstr>
      <vt:lpstr>'Krycí list SO 01 MaR'!NazevRozpoctu</vt:lpstr>
      <vt:lpstr>'Krycí list SO 01 Plyn'!NazevRozpoctu</vt:lpstr>
      <vt:lpstr>'Krycí list SO 01-Stavba'!NazevRozpoctu</vt:lpstr>
      <vt:lpstr>'Krycí list SO 02 MaR'!NazevRozpoctu</vt:lpstr>
      <vt:lpstr>'Krycí list SO 02-UT'!NazevRozpoctu</vt:lpstr>
      <vt:lpstr>'Krycí list SO 03 MaR'!NazevRozpoctu</vt:lpstr>
      <vt:lpstr>'Krycí list SO 03 Plyn'!NazevRozpoctu</vt:lpstr>
      <vt:lpstr>'Krycí list SO 03-UT'!NazevRozpoctu</vt:lpstr>
      <vt:lpstr>'Krycí list SO 04 MaR'!NazevRozpoctu</vt:lpstr>
      <vt:lpstr>'Krycí list SO 04 Plyn'!NazevRozpoctu</vt:lpstr>
      <vt:lpstr>'Krycí list SO 04-Stavba'!NazevRozpoctu</vt:lpstr>
      <vt:lpstr>'Krycí list SO 04-UT'!NazevRozpoctu</vt:lpstr>
      <vt:lpstr>'Krycí list SO 05 MaR'!NazevRozpoctu</vt:lpstr>
      <vt:lpstr>'Krycí list SO 05 Plyn'!NazevRozpoctu</vt:lpstr>
      <vt:lpstr>'Krycí list SO 05-Stavba'!NazevRozpoctu</vt:lpstr>
      <vt:lpstr>'Krycí list SO 05-UT'!NazevRozpoctu</vt:lpstr>
      <vt:lpstr>NazevRozpoctu</vt:lpstr>
      <vt:lpstr>'Krycí list IO 01 Plyn'!nazevstavby</vt:lpstr>
      <vt:lpstr>'Krycí list IO 01-Stavba'!nazevstavby</vt:lpstr>
      <vt:lpstr>'Krycí list IO 02 Plyn'!nazevstavby</vt:lpstr>
      <vt:lpstr>'Krycí list IO 02-Stavba'!nazevstavby</vt:lpstr>
      <vt:lpstr>'Krycí list IO 03 MaR'!nazevstavby</vt:lpstr>
      <vt:lpstr>'Krycí list SO 01 MaR'!nazevstavby</vt:lpstr>
      <vt:lpstr>'Krycí list SO 01 Plyn'!nazevstavby</vt:lpstr>
      <vt:lpstr>'Krycí list SO 01-Stavba'!nazevstavby</vt:lpstr>
      <vt:lpstr>'Krycí list SO 02 MaR'!nazevstavby</vt:lpstr>
      <vt:lpstr>'Krycí list SO 02-UT'!nazevstavby</vt:lpstr>
      <vt:lpstr>'Krycí list SO 03 MaR'!nazevstavby</vt:lpstr>
      <vt:lpstr>'Krycí list SO 03 Plyn'!nazevstavby</vt:lpstr>
      <vt:lpstr>'Krycí list SO 03-UT'!nazevstavby</vt:lpstr>
      <vt:lpstr>'Krycí list SO 04 MaR'!nazevstavby</vt:lpstr>
      <vt:lpstr>'Krycí list SO 04 Plyn'!nazevstavby</vt:lpstr>
      <vt:lpstr>'Krycí list SO 04-Stavba'!nazevstavby</vt:lpstr>
      <vt:lpstr>'Krycí list SO 04-UT'!nazevstavby</vt:lpstr>
      <vt:lpstr>'Krycí list SO 05 MaR'!nazevstavby</vt:lpstr>
      <vt:lpstr>'Krycí list SO 05 Plyn'!nazevstavby</vt:lpstr>
      <vt:lpstr>'Krycí list SO 05-Stavba'!nazevstavby</vt:lpstr>
      <vt:lpstr>'Krycí list SO 05-UT'!nazevstavby</vt:lpstr>
      <vt:lpstr>nazevstavby</vt:lpstr>
      <vt:lpstr>'Položky  IO 01 Plyn'!Názvy_tisku</vt:lpstr>
      <vt:lpstr>'Položky  SO 01 MaR'!Názvy_tisku</vt:lpstr>
      <vt:lpstr>'Položky IO 02 Plyn'!Názvy_tisku</vt:lpstr>
      <vt:lpstr>'Položky IO 03 MaR'!Názvy_tisku</vt:lpstr>
      <vt:lpstr>'Položky SO 01 Plyn'!Názvy_tisku</vt:lpstr>
      <vt:lpstr>'Položky SO 01-UTa'!Názvy_tisku</vt:lpstr>
      <vt:lpstr>'Položky SO 02 MaR'!Názvy_tisku</vt:lpstr>
      <vt:lpstr>'Položky SO 02-UT'!Názvy_tisku</vt:lpstr>
      <vt:lpstr>'Položky SO 03 MaR'!Názvy_tisku</vt:lpstr>
      <vt:lpstr>'Položky SO 03 Plyn'!Názvy_tisku</vt:lpstr>
      <vt:lpstr>'Položky SO 03-UTa'!Názvy_tisku</vt:lpstr>
      <vt:lpstr>'Položky SO 04 MaR'!Názvy_tisku</vt:lpstr>
      <vt:lpstr>'Položky SO 04 Plyn'!Názvy_tisku</vt:lpstr>
      <vt:lpstr>'Položky SO 04-UTa'!Názvy_tisku</vt:lpstr>
      <vt:lpstr>'Položky SO 05 MaR'!Názvy_tisku</vt:lpstr>
      <vt:lpstr>'Položky SO 05 Plyn'!Názvy_tisku</vt:lpstr>
      <vt:lpstr>'Položky SO 05-UTa'!Názvy_tisku</vt:lpstr>
      <vt:lpstr>'Krycí list IO 01 Plyn'!Objednatel</vt:lpstr>
      <vt:lpstr>'Krycí list IO 01-Stavba'!Objednatel</vt:lpstr>
      <vt:lpstr>'Krycí list IO 02 Plyn'!Objednatel</vt:lpstr>
      <vt:lpstr>'Krycí list IO 02-Stavba'!Objednatel</vt:lpstr>
      <vt:lpstr>'Krycí list IO 03 MaR'!Objednatel</vt:lpstr>
      <vt:lpstr>'Krycí list SO 01 MaR'!Objednatel</vt:lpstr>
      <vt:lpstr>'Krycí list SO 01 Plyn'!Objednatel</vt:lpstr>
      <vt:lpstr>'Krycí list SO 01-Stavba'!Objednatel</vt:lpstr>
      <vt:lpstr>'Krycí list SO 02 MaR'!Objednatel</vt:lpstr>
      <vt:lpstr>'Krycí list SO 02-UT'!Objednatel</vt:lpstr>
      <vt:lpstr>'Krycí list SO 03 MaR'!Objednatel</vt:lpstr>
      <vt:lpstr>'Krycí list SO 03 Plyn'!Objednatel</vt:lpstr>
      <vt:lpstr>'Krycí list SO 03-UT'!Objednatel</vt:lpstr>
      <vt:lpstr>'Krycí list SO 04 MaR'!Objednatel</vt:lpstr>
      <vt:lpstr>'Krycí list SO 04 Plyn'!Objednatel</vt:lpstr>
      <vt:lpstr>'Krycí list SO 04-Stavba'!Objednatel</vt:lpstr>
      <vt:lpstr>'Krycí list SO 04-UT'!Objednatel</vt:lpstr>
      <vt:lpstr>'Krycí list SO 05 MaR'!Objednatel</vt:lpstr>
      <vt:lpstr>'Krycí list SO 05 Plyn'!Objednatel</vt:lpstr>
      <vt:lpstr>'Krycí list SO 05-Stavba'!Objednatel</vt:lpstr>
      <vt:lpstr>'Krycí list SO 05-UT'!Objednatel</vt:lpstr>
      <vt:lpstr>Objednatel</vt:lpstr>
      <vt:lpstr>'Celková rekapitulace'!Oblast_tisku</vt:lpstr>
      <vt:lpstr>'Krycí list IO 01 Plyn'!Oblast_tisku</vt:lpstr>
      <vt:lpstr>'Krycí list IO 01-Stavba'!Oblast_tisku</vt:lpstr>
      <vt:lpstr>'Krycí list IO 02 Plyn'!Oblast_tisku</vt:lpstr>
      <vt:lpstr>'Krycí list IO 02-Stavba'!Oblast_tisku</vt:lpstr>
      <vt:lpstr>'Krycí list IO 03 MaR'!Oblast_tisku</vt:lpstr>
      <vt:lpstr>'Krycí list SO 01 MaR'!Oblast_tisku</vt:lpstr>
      <vt:lpstr>'Krycí list SO 01 Plyn'!Oblast_tisku</vt:lpstr>
      <vt:lpstr>'Krycí list SO 01-Stavba'!Oblast_tisku</vt:lpstr>
      <vt:lpstr>'Krycí list SO 01-UT'!Oblast_tisku</vt:lpstr>
      <vt:lpstr>'Krycí list SO 02 MaR'!Oblast_tisku</vt:lpstr>
      <vt:lpstr>'Krycí list SO 02-UT'!Oblast_tisku</vt:lpstr>
      <vt:lpstr>'Krycí list SO 03 MaR'!Oblast_tisku</vt:lpstr>
      <vt:lpstr>'Krycí list SO 03 Plyn'!Oblast_tisku</vt:lpstr>
      <vt:lpstr>'Krycí list SO 03-UT'!Oblast_tisku</vt:lpstr>
      <vt:lpstr>'Krycí list SO 04 MaR'!Oblast_tisku</vt:lpstr>
      <vt:lpstr>'Krycí list SO 04 Plyn'!Oblast_tisku</vt:lpstr>
      <vt:lpstr>'Krycí list SO 04-Stavba'!Oblast_tisku</vt:lpstr>
      <vt:lpstr>'Krycí list SO 04-UT'!Oblast_tisku</vt:lpstr>
      <vt:lpstr>'Krycí list SO 05 MaR'!Oblast_tisku</vt:lpstr>
      <vt:lpstr>'Krycí list SO 05 Plyn'!Oblast_tisku</vt:lpstr>
      <vt:lpstr>'Krycí list SO 05-Stavba'!Oblast_tisku</vt:lpstr>
      <vt:lpstr>'Krycí list SO 05-UT'!Oblast_tisku</vt:lpstr>
      <vt:lpstr>'Položky  IO 01 Plyn'!Oblast_tisku</vt:lpstr>
      <vt:lpstr>'Položky  SO 01 MaR'!Oblast_tisku</vt:lpstr>
      <vt:lpstr>'Položky IO 01-Stavba'!Oblast_tisku</vt:lpstr>
      <vt:lpstr>'Položky IO 02 Plyn'!Oblast_tisku</vt:lpstr>
      <vt:lpstr>'Položky IO 02-Stavba'!Oblast_tisku</vt:lpstr>
      <vt:lpstr>'Položky SO 01 Plyn'!Oblast_tisku</vt:lpstr>
      <vt:lpstr>'Položky SO 01-Stavba'!Oblast_tisku</vt:lpstr>
      <vt:lpstr>'Položky SO 01-UTa'!Oblast_tisku</vt:lpstr>
      <vt:lpstr>'Položky SO 02 MaR'!Oblast_tisku</vt:lpstr>
      <vt:lpstr>'Položky SO 02-UT'!Oblast_tisku</vt:lpstr>
      <vt:lpstr>'Položky SO 03 MaR'!Oblast_tisku</vt:lpstr>
      <vt:lpstr>'Položky SO 03 Plyn'!Oblast_tisku</vt:lpstr>
      <vt:lpstr>'Položky SO 03-UTa'!Oblast_tisku</vt:lpstr>
      <vt:lpstr>'Položky SO 04 MaR'!Oblast_tisku</vt:lpstr>
      <vt:lpstr>'Položky SO 04 Plyn'!Oblast_tisku</vt:lpstr>
      <vt:lpstr>'Položky SO 04-Stavba'!Oblast_tisku</vt:lpstr>
      <vt:lpstr>'Položky SO 04-UTa'!Oblast_tisku</vt:lpstr>
      <vt:lpstr>'Položky SO 05 MaR'!Oblast_tisku</vt:lpstr>
      <vt:lpstr>'Položky SO 05 Plyn'!Oblast_tisku</vt:lpstr>
      <vt:lpstr>'Položky SO 05-Stavba'!Oblast_tisku</vt:lpstr>
      <vt:lpstr>'Položky SO 05-UTa'!Oblast_tisku</vt:lpstr>
      <vt:lpstr>'Rekapitulace  SO 01 MaR'!Oblast_tisku</vt:lpstr>
      <vt:lpstr>'Rekapitulace IO 01 Plyn'!Oblast_tisku</vt:lpstr>
      <vt:lpstr>'Rekapitulace IO 01-Stavba'!Oblast_tisku</vt:lpstr>
      <vt:lpstr>'Rekapitulace IO 02 Plyn'!Oblast_tisku</vt:lpstr>
      <vt:lpstr>'Rekapitulace SO 01 Plyn'!Oblast_tisku</vt:lpstr>
      <vt:lpstr>'Rekapitulace SO 01-Stavba'!Oblast_tisku</vt:lpstr>
      <vt:lpstr>'Rekapitulace SO 01-UTa'!Oblast_tisku</vt:lpstr>
      <vt:lpstr>'Rekapitulace SO 02 MaR'!Oblast_tisku</vt:lpstr>
      <vt:lpstr>'Rekapitulace SO 02-UT'!Oblast_tisku</vt:lpstr>
      <vt:lpstr>'Rekapitulace SO 03 MaR'!Oblast_tisku</vt:lpstr>
      <vt:lpstr>'Rekapitulace SO 03 Plyn'!Oblast_tisku</vt:lpstr>
      <vt:lpstr>'Rekapitulace SO 03-UTa'!Oblast_tisku</vt:lpstr>
      <vt:lpstr>'Rekapitulace SO 04 MaR'!Oblast_tisku</vt:lpstr>
      <vt:lpstr>'Rekapitulace SO 04 Plyn'!Oblast_tisku</vt:lpstr>
      <vt:lpstr>'Rekapitulace SO 04-Stavba'!Oblast_tisku</vt:lpstr>
      <vt:lpstr>'Rekapitulace SO 04-UTa'!Oblast_tisku</vt:lpstr>
      <vt:lpstr>'Rekapitulace SO 05 MaR'!Oblast_tisku</vt:lpstr>
      <vt:lpstr>'Rekapitulace SO 05 Plyn'!Oblast_tisku</vt:lpstr>
      <vt:lpstr>'Rekapitulace SO 05-Stavba'!Oblast_tisku</vt:lpstr>
      <vt:lpstr>'Rekapitulace SO 05-UTa'!Oblast_tisku</vt:lpstr>
      <vt:lpstr>'Krycí list IO 01 Plyn'!PocetMJ</vt:lpstr>
      <vt:lpstr>'Krycí list IO 01-Stavba'!PocetMJ</vt:lpstr>
      <vt:lpstr>'Krycí list IO 02 Plyn'!PocetMJ</vt:lpstr>
      <vt:lpstr>'Krycí list IO 02-Stavba'!PocetMJ</vt:lpstr>
      <vt:lpstr>'Krycí list IO 03 MaR'!PocetMJ</vt:lpstr>
      <vt:lpstr>'Krycí list SO 01 MaR'!PocetMJ</vt:lpstr>
      <vt:lpstr>'Krycí list SO 01 Plyn'!PocetMJ</vt:lpstr>
      <vt:lpstr>'Krycí list SO 01-Stavba'!PocetMJ</vt:lpstr>
      <vt:lpstr>'Krycí list SO 02 MaR'!PocetMJ</vt:lpstr>
      <vt:lpstr>'Krycí list SO 02-UT'!PocetMJ</vt:lpstr>
      <vt:lpstr>'Krycí list SO 03 MaR'!PocetMJ</vt:lpstr>
      <vt:lpstr>'Krycí list SO 03 Plyn'!PocetMJ</vt:lpstr>
      <vt:lpstr>'Krycí list SO 03-UT'!PocetMJ</vt:lpstr>
      <vt:lpstr>'Krycí list SO 04 MaR'!PocetMJ</vt:lpstr>
      <vt:lpstr>'Krycí list SO 04 Plyn'!PocetMJ</vt:lpstr>
      <vt:lpstr>'Krycí list SO 04-Stavba'!PocetMJ</vt:lpstr>
      <vt:lpstr>'Krycí list SO 04-UT'!PocetMJ</vt:lpstr>
      <vt:lpstr>'Krycí list SO 05 MaR'!PocetMJ</vt:lpstr>
      <vt:lpstr>'Krycí list SO 05 Plyn'!PocetMJ</vt:lpstr>
      <vt:lpstr>'Krycí list SO 05-Stavba'!PocetMJ</vt:lpstr>
      <vt:lpstr>'Krycí list SO 05-UT'!PocetMJ</vt:lpstr>
      <vt:lpstr>PocetMJ</vt:lpstr>
      <vt:lpstr>'Krycí list IO 01 Plyn'!Poznamka</vt:lpstr>
      <vt:lpstr>'Krycí list IO 01-Stavba'!Poznamka</vt:lpstr>
      <vt:lpstr>'Krycí list IO 02 Plyn'!Poznamka</vt:lpstr>
      <vt:lpstr>'Krycí list IO 02-Stavba'!Poznamka</vt:lpstr>
      <vt:lpstr>'Krycí list IO 03 MaR'!Poznamka</vt:lpstr>
      <vt:lpstr>'Krycí list SO 01 MaR'!Poznamka</vt:lpstr>
      <vt:lpstr>'Krycí list SO 01 Plyn'!Poznamka</vt:lpstr>
      <vt:lpstr>'Krycí list SO 01-Stavba'!Poznamka</vt:lpstr>
      <vt:lpstr>'Krycí list SO 02 MaR'!Poznamka</vt:lpstr>
      <vt:lpstr>'Krycí list SO 02-UT'!Poznamka</vt:lpstr>
      <vt:lpstr>'Krycí list SO 03 MaR'!Poznamka</vt:lpstr>
      <vt:lpstr>'Krycí list SO 03 Plyn'!Poznamka</vt:lpstr>
      <vt:lpstr>'Krycí list SO 03-UT'!Poznamka</vt:lpstr>
      <vt:lpstr>'Krycí list SO 04 MaR'!Poznamka</vt:lpstr>
      <vt:lpstr>'Krycí list SO 04 Plyn'!Poznamka</vt:lpstr>
      <vt:lpstr>'Krycí list SO 04-Stavba'!Poznamka</vt:lpstr>
      <vt:lpstr>'Krycí list SO 04-UT'!Poznamka</vt:lpstr>
      <vt:lpstr>'Krycí list SO 05 MaR'!Poznamka</vt:lpstr>
      <vt:lpstr>'Krycí list SO 05 Plyn'!Poznamka</vt:lpstr>
      <vt:lpstr>'Krycí list SO 05-Stavba'!Poznamka</vt:lpstr>
      <vt:lpstr>'Krycí list SO 05-UT'!Poznamka</vt:lpstr>
      <vt:lpstr>Poznamka</vt:lpstr>
      <vt:lpstr>'Krycí list IO 01 Plyn'!Projektant</vt:lpstr>
      <vt:lpstr>'Krycí list IO 01-Stavba'!Projektant</vt:lpstr>
      <vt:lpstr>'Krycí list IO 02 Plyn'!Projektant</vt:lpstr>
      <vt:lpstr>'Krycí list IO 02-Stavba'!Projektant</vt:lpstr>
      <vt:lpstr>'Krycí list IO 03 MaR'!Projektant</vt:lpstr>
      <vt:lpstr>'Krycí list SO 01 MaR'!Projektant</vt:lpstr>
      <vt:lpstr>'Krycí list SO 01 Plyn'!Projektant</vt:lpstr>
      <vt:lpstr>'Krycí list SO 01-Stavba'!Projektant</vt:lpstr>
      <vt:lpstr>'Krycí list SO 02 MaR'!Projektant</vt:lpstr>
      <vt:lpstr>'Krycí list SO 02-UT'!Projektant</vt:lpstr>
      <vt:lpstr>'Krycí list SO 03 MaR'!Projektant</vt:lpstr>
      <vt:lpstr>'Krycí list SO 03 Plyn'!Projektant</vt:lpstr>
      <vt:lpstr>'Krycí list SO 03-UT'!Projektant</vt:lpstr>
      <vt:lpstr>'Krycí list SO 04 MaR'!Projektant</vt:lpstr>
      <vt:lpstr>'Krycí list SO 04 Plyn'!Projektant</vt:lpstr>
      <vt:lpstr>'Krycí list SO 04-Stavba'!Projektant</vt:lpstr>
      <vt:lpstr>'Krycí list SO 04-UT'!Projektant</vt:lpstr>
      <vt:lpstr>'Krycí list SO 05 MaR'!Projektant</vt:lpstr>
      <vt:lpstr>'Krycí list SO 05 Plyn'!Projektant</vt:lpstr>
      <vt:lpstr>'Krycí list SO 05-Stavba'!Projektant</vt:lpstr>
      <vt:lpstr>'Krycí list SO 05-UT'!Projektant</vt:lpstr>
      <vt:lpstr>Projektant</vt:lpstr>
      <vt:lpstr>'Krycí list IO 01 Plyn'!Rozpoctoval</vt:lpstr>
      <vt:lpstr>'Krycí list IO 01-Stavba'!Rozpoctoval</vt:lpstr>
      <vt:lpstr>'Krycí list IO 02 Plyn'!Rozpoctoval</vt:lpstr>
      <vt:lpstr>'Krycí list IO 02-Stavba'!Rozpoctoval</vt:lpstr>
      <vt:lpstr>'Krycí list IO 03 MaR'!Rozpoctoval</vt:lpstr>
      <vt:lpstr>'Krycí list SO 01 MaR'!Rozpoctoval</vt:lpstr>
      <vt:lpstr>'Krycí list SO 01 Plyn'!Rozpoctoval</vt:lpstr>
      <vt:lpstr>'Krycí list SO 01-Stavba'!Rozpoctoval</vt:lpstr>
      <vt:lpstr>'Krycí list SO 02 MaR'!Rozpoctoval</vt:lpstr>
      <vt:lpstr>'Krycí list SO 02-UT'!Rozpoctoval</vt:lpstr>
      <vt:lpstr>'Krycí list SO 03 MaR'!Rozpoctoval</vt:lpstr>
      <vt:lpstr>'Krycí list SO 03 Plyn'!Rozpoctoval</vt:lpstr>
      <vt:lpstr>'Krycí list SO 03-UT'!Rozpoctoval</vt:lpstr>
      <vt:lpstr>'Krycí list SO 04 MaR'!Rozpoctoval</vt:lpstr>
      <vt:lpstr>'Krycí list SO 04 Plyn'!Rozpoctoval</vt:lpstr>
      <vt:lpstr>'Krycí list SO 04-Stavba'!Rozpoctoval</vt:lpstr>
      <vt:lpstr>'Krycí list SO 04-UT'!Rozpoctoval</vt:lpstr>
      <vt:lpstr>'Krycí list SO 05 MaR'!Rozpoctoval</vt:lpstr>
      <vt:lpstr>'Krycí list SO 05 Plyn'!Rozpoctoval</vt:lpstr>
      <vt:lpstr>'Krycí list SO 05-Stavba'!Rozpoctoval</vt:lpstr>
      <vt:lpstr>'Krycí list SO 05-UT'!Rozpoctoval</vt:lpstr>
      <vt:lpstr>Rozpoctoval</vt:lpstr>
      <vt:lpstr>Rozváděč</vt:lpstr>
      <vt:lpstr>'Krycí list IO 01 Plyn'!SazbaDPH1</vt:lpstr>
      <vt:lpstr>'Krycí list IO 01-Stavba'!SazbaDPH1</vt:lpstr>
      <vt:lpstr>'Krycí list IO 02 Plyn'!SazbaDPH1</vt:lpstr>
      <vt:lpstr>'Krycí list IO 02-Stavba'!SazbaDPH1</vt:lpstr>
      <vt:lpstr>'Krycí list IO 03 MaR'!SazbaDPH1</vt:lpstr>
      <vt:lpstr>'Krycí list SO 01 MaR'!SazbaDPH1</vt:lpstr>
      <vt:lpstr>'Krycí list SO 01 Plyn'!SazbaDPH1</vt:lpstr>
      <vt:lpstr>'Krycí list SO 01-Stavba'!SazbaDPH1</vt:lpstr>
      <vt:lpstr>'Krycí list SO 02 MaR'!SazbaDPH1</vt:lpstr>
      <vt:lpstr>'Krycí list SO 02-UT'!SazbaDPH1</vt:lpstr>
      <vt:lpstr>'Krycí list SO 03 MaR'!SazbaDPH1</vt:lpstr>
      <vt:lpstr>'Krycí list SO 03 Plyn'!SazbaDPH1</vt:lpstr>
      <vt:lpstr>'Krycí list SO 03-UT'!SazbaDPH1</vt:lpstr>
      <vt:lpstr>'Krycí list SO 04 MaR'!SazbaDPH1</vt:lpstr>
      <vt:lpstr>'Krycí list SO 04 Plyn'!SazbaDPH1</vt:lpstr>
      <vt:lpstr>'Krycí list SO 04-Stavba'!SazbaDPH1</vt:lpstr>
      <vt:lpstr>'Krycí list SO 04-UT'!SazbaDPH1</vt:lpstr>
      <vt:lpstr>'Krycí list SO 05 MaR'!SazbaDPH1</vt:lpstr>
      <vt:lpstr>'Krycí list SO 05 Plyn'!SazbaDPH1</vt:lpstr>
      <vt:lpstr>'Krycí list SO 05-Stavba'!SazbaDPH1</vt:lpstr>
      <vt:lpstr>'Krycí list SO 05-UT'!SazbaDPH1</vt:lpstr>
      <vt:lpstr>SazbaDPH1</vt:lpstr>
      <vt:lpstr>'Krycí list IO 01 Plyn'!SazbaDPH2</vt:lpstr>
      <vt:lpstr>'Krycí list IO 01-Stavba'!SazbaDPH2</vt:lpstr>
      <vt:lpstr>'Krycí list IO 02 Plyn'!SazbaDPH2</vt:lpstr>
      <vt:lpstr>'Krycí list IO 02-Stavba'!SazbaDPH2</vt:lpstr>
      <vt:lpstr>'Krycí list IO 03 MaR'!SazbaDPH2</vt:lpstr>
      <vt:lpstr>'Krycí list SO 01 MaR'!SazbaDPH2</vt:lpstr>
      <vt:lpstr>'Krycí list SO 01 Plyn'!SazbaDPH2</vt:lpstr>
      <vt:lpstr>'Krycí list SO 01-Stavba'!SazbaDPH2</vt:lpstr>
      <vt:lpstr>'Krycí list SO 02 MaR'!SazbaDPH2</vt:lpstr>
      <vt:lpstr>'Krycí list SO 02-UT'!SazbaDPH2</vt:lpstr>
      <vt:lpstr>'Krycí list SO 03 MaR'!SazbaDPH2</vt:lpstr>
      <vt:lpstr>'Krycí list SO 03 Plyn'!SazbaDPH2</vt:lpstr>
      <vt:lpstr>'Krycí list SO 03-UT'!SazbaDPH2</vt:lpstr>
      <vt:lpstr>'Krycí list SO 04 MaR'!SazbaDPH2</vt:lpstr>
      <vt:lpstr>'Krycí list SO 04 Plyn'!SazbaDPH2</vt:lpstr>
      <vt:lpstr>'Krycí list SO 04-Stavba'!SazbaDPH2</vt:lpstr>
      <vt:lpstr>'Krycí list SO 04-UT'!SazbaDPH2</vt:lpstr>
      <vt:lpstr>'Krycí list SO 05 MaR'!SazbaDPH2</vt:lpstr>
      <vt:lpstr>'Krycí list SO 05 Plyn'!SazbaDPH2</vt:lpstr>
      <vt:lpstr>'Krycí list SO 05-Stavba'!SazbaDPH2</vt:lpstr>
      <vt:lpstr>'Krycí list SO 05-UT'!SazbaDPH2</vt:lpstr>
      <vt:lpstr>SazbaDPH2</vt:lpstr>
      <vt:lpstr>'Krycí list IO 01 Plyn'!Zakazka</vt:lpstr>
      <vt:lpstr>'Krycí list IO 01-Stavba'!Zakazka</vt:lpstr>
      <vt:lpstr>'Krycí list IO 02 Plyn'!Zakazka</vt:lpstr>
      <vt:lpstr>'Krycí list IO 02-Stavba'!Zakazka</vt:lpstr>
      <vt:lpstr>'Krycí list IO 03 MaR'!Zakazka</vt:lpstr>
      <vt:lpstr>'Krycí list SO 01 MaR'!Zakazka</vt:lpstr>
      <vt:lpstr>'Krycí list SO 01 Plyn'!Zakazka</vt:lpstr>
      <vt:lpstr>'Krycí list SO 01-Stavba'!Zakazka</vt:lpstr>
      <vt:lpstr>'Krycí list SO 02 MaR'!Zakazka</vt:lpstr>
      <vt:lpstr>'Krycí list SO 02-UT'!Zakazka</vt:lpstr>
      <vt:lpstr>'Krycí list SO 03 MaR'!Zakazka</vt:lpstr>
      <vt:lpstr>'Krycí list SO 03 Plyn'!Zakazka</vt:lpstr>
      <vt:lpstr>'Krycí list SO 03-UT'!Zakazka</vt:lpstr>
      <vt:lpstr>'Krycí list SO 04 MaR'!Zakazka</vt:lpstr>
      <vt:lpstr>'Krycí list SO 04 Plyn'!Zakazka</vt:lpstr>
      <vt:lpstr>'Krycí list SO 04-Stavba'!Zakazka</vt:lpstr>
      <vt:lpstr>'Krycí list SO 04-UT'!Zakazka</vt:lpstr>
      <vt:lpstr>'Krycí list SO 05 MaR'!Zakazka</vt:lpstr>
      <vt:lpstr>'Krycí list SO 05 Plyn'!Zakazka</vt:lpstr>
      <vt:lpstr>'Krycí list SO 05-Stavba'!Zakazka</vt:lpstr>
      <vt:lpstr>'Krycí list SO 05-UT'!Zakazka</vt:lpstr>
      <vt:lpstr>Zakazka</vt:lpstr>
      <vt:lpstr>'Položky  SO 01 MaR'!Zakazka_J39</vt:lpstr>
      <vt:lpstr>'Položky IO 03 MaR'!Zakazka_J39</vt:lpstr>
      <vt:lpstr>'Položky SO 03 MaR'!Zakazka_J39</vt:lpstr>
      <vt:lpstr>'Položky SO 04 MaR'!Zakazka_J39</vt:lpstr>
      <vt:lpstr>'Položky SO 05 MaR'!Zakazka_J39</vt:lpstr>
      <vt:lpstr>'Krycí list IO 01 Plyn'!Zaklad22</vt:lpstr>
      <vt:lpstr>'Krycí list IO 01-Stavba'!Zaklad22</vt:lpstr>
      <vt:lpstr>'Krycí list IO 02 Plyn'!Zaklad22</vt:lpstr>
      <vt:lpstr>'Krycí list IO 02-Stavba'!Zaklad22</vt:lpstr>
      <vt:lpstr>'Krycí list IO 03 MaR'!Zaklad22</vt:lpstr>
      <vt:lpstr>'Krycí list SO 01 MaR'!Zaklad22</vt:lpstr>
      <vt:lpstr>'Krycí list SO 01 Plyn'!Zaklad22</vt:lpstr>
      <vt:lpstr>'Krycí list SO 01-Stavba'!Zaklad22</vt:lpstr>
      <vt:lpstr>'Krycí list SO 02 MaR'!Zaklad22</vt:lpstr>
      <vt:lpstr>'Krycí list SO 02-UT'!Zaklad22</vt:lpstr>
      <vt:lpstr>'Krycí list SO 03 MaR'!Zaklad22</vt:lpstr>
      <vt:lpstr>'Krycí list SO 03 Plyn'!Zaklad22</vt:lpstr>
      <vt:lpstr>'Krycí list SO 03-UT'!Zaklad22</vt:lpstr>
      <vt:lpstr>'Krycí list SO 04 MaR'!Zaklad22</vt:lpstr>
      <vt:lpstr>'Krycí list SO 04 Plyn'!Zaklad22</vt:lpstr>
      <vt:lpstr>'Krycí list SO 04-Stavba'!Zaklad22</vt:lpstr>
      <vt:lpstr>'Krycí list SO 04-UT'!Zaklad22</vt:lpstr>
      <vt:lpstr>'Krycí list SO 05 MaR'!Zaklad22</vt:lpstr>
      <vt:lpstr>'Krycí list SO 05 Plyn'!Zaklad22</vt:lpstr>
      <vt:lpstr>'Krycí list SO 05-Stavba'!Zaklad22</vt:lpstr>
      <vt:lpstr>'Krycí list SO 05-UT'!Zaklad22</vt:lpstr>
      <vt:lpstr>Zaklad22</vt:lpstr>
      <vt:lpstr>'Krycí list IO 01 Plyn'!Zaklad5</vt:lpstr>
      <vt:lpstr>'Krycí list IO 01-Stavba'!Zaklad5</vt:lpstr>
      <vt:lpstr>'Krycí list IO 02 Plyn'!Zaklad5</vt:lpstr>
      <vt:lpstr>'Krycí list IO 02-Stavba'!Zaklad5</vt:lpstr>
      <vt:lpstr>'Krycí list IO 03 MaR'!Zaklad5</vt:lpstr>
      <vt:lpstr>'Krycí list SO 01 MaR'!Zaklad5</vt:lpstr>
      <vt:lpstr>'Krycí list SO 01 Plyn'!Zaklad5</vt:lpstr>
      <vt:lpstr>'Krycí list SO 01-Stavba'!Zaklad5</vt:lpstr>
      <vt:lpstr>'Krycí list SO 02 MaR'!Zaklad5</vt:lpstr>
      <vt:lpstr>'Krycí list SO 02-UT'!Zaklad5</vt:lpstr>
      <vt:lpstr>'Krycí list SO 03 MaR'!Zaklad5</vt:lpstr>
      <vt:lpstr>'Krycí list SO 03 Plyn'!Zaklad5</vt:lpstr>
      <vt:lpstr>'Krycí list SO 03-UT'!Zaklad5</vt:lpstr>
      <vt:lpstr>'Krycí list SO 04 MaR'!Zaklad5</vt:lpstr>
      <vt:lpstr>'Krycí list SO 04 Plyn'!Zaklad5</vt:lpstr>
      <vt:lpstr>'Krycí list SO 04-Stavba'!Zaklad5</vt:lpstr>
      <vt:lpstr>'Krycí list SO 04-UT'!Zaklad5</vt:lpstr>
      <vt:lpstr>'Krycí list SO 05 MaR'!Zaklad5</vt:lpstr>
      <vt:lpstr>'Krycí list SO 05 Plyn'!Zaklad5</vt:lpstr>
      <vt:lpstr>'Krycí list SO 05-Stavba'!Zaklad5</vt:lpstr>
      <vt:lpstr>'Krycí list SO 05-UT'!Zaklad5</vt:lpstr>
      <vt:lpstr>Zaklad5</vt:lpstr>
      <vt:lpstr>'Krycí list IO 01 Plyn'!Zhotovitel</vt:lpstr>
      <vt:lpstr>'Krycí list IO 01-Stavba'!Zhotovitel</vt:lpstr>
      <vt:lpstr>'Krycí list IO 02 Plyn'!Zhotovitel</vt:lpstr>
      <vt:lpstr>'Krycí list IO 02-Stavba'!Zhotovitel</vt:lpstr>
      <vt:lpstr>'Krycí list IO 03 MaR'!Zhotovitel</vt:lpstr>
      <vt:lpstr>'Krycí list SO 01 MaR'!Zhotovitel</vt:lpstr>
      <vt:lpstr>'Krycí list SO 01 Plyn'!Zhotovitel</vt:lpstr>
      <vt:lpstr>'Krycí list SO 01-Stavba'!Zhotovitel</vt:lpstr>
      <vt:lpstr>'Krycí list SO 02 MaR'!Zhotovitel</vt:lpstr>
      <vt:lpstr>'Krycí list SO 02-UT'!Zhotovitel</vt:lpstr>
      <vt:lpstr>'Krycí list SO 03 MaR'!Zhotovitel</vt:lpstr>
      <vt:lpstr>'Krycí list SO 03 Plyn'!Zhotovitel</vt:lpstr>
      <vt:lpstr>'Krycí list SO 03-UT'!Zhotovitel</vt:lpstr>
      <vt:lpstr>'Krycí list SO 04 MaR'!Zhotovitel</vt:lpstr>
      <vt:lpstr>'Krycí list SO 04 Plyn'!Zhotovitel</vt:lpstr>
      <vt:lpstr>'Krycí list SO 04-Stavba'!Zhotovitel</vt:lpstr>
      <vt:lpstr>'Krycí list SO 04-UT'!Zhotovitel</vt:lpstr>
      <vt:lpstr>'Krycí list SO 05 MaR'!Zhotovitel</vt:lpstr>
      <vt:lpstr>'Krycí list SO 05 Plyn'!Zhotovitel</vt:lpstr>
      <vt:lpstr>'Krycí list SO 05-Stavba'!Zhotovitel</vt:lpstr>
      <vt:lpstr>'Krycí list SO 05-UT'!Zhotovitel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Radim Štěpánek</dc:creator>
  <cp:lastModifiedBy>KORYČÁNKOVÁ Jana</cp:lastModifiedBy>
  <cp:lastPrinted>2014-12-09T13:36:06Z</cp:lastPrinted>
  <dcterms:created xsi:type="dcterms:W3CDTF">2007-08-08T05:50:21Z</dcterms:created>
  <dcterms:modified xsi:type="dcterms:W3CDTF">2015-06-25T13:21:07Z</dcterms:modified>
</cp:coreProperties>
</file>