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CD1 - Objekt C" sheetId="1" r:id="rId1"/>
  </sheets>
  <definedNames>
    <definedName name="_xlnm._FilterDatabase" localSheetId="0" hidden="1">'CD1 - Objekt C'!$C$83:$K$83</definedName>
    <definedName name="_xlnm.Print_Titles" localSheetId="0">'CD1 - Objekt C'!$83:$83</definedName>
    <definedName name="_xlnm.Print_Area" localSheetId="0">'CD1 - Objekt C'!$C$4:$J$36,'CD1 - Objekt C'!$C$42:$J$65,'CD1 - Objekt C'!$C$71:$K$136</definedName>
  </definedNames>
  <calcPr calcId="145621" fullCalcOnLoad="1" iterateCount="1"/>
</workbook>
</file>

<file path=xl/calcChain.xml><?xml version="1.0" encoding="utf-8"?>
<calcChain xmlns="http://schemas.openxmlformats.org/spreadsheetml/2006/main">
  <c r="E45" i="1" l="1"/>
  <c r="E47" i="1"/>
  <c r="F49" i="1"/>
  <c r="J49" i="1"/>
  <c r="F51" i="1"/>
  <c r="J51" i="1"/>
  <c r="F52" i="1"/>
  <c r="E74" i="1"/>
  <c r="E76" i="1"/>
  <c r="F78" i="1"/>
  <c r="J78" i="1"/>
  <c r="F80" i="1"/>
  <c r="J80" i="1"/>
  <c r="F81" i="1"/>
  <c r="P86" i="1"/>
  <c r="T86" i="1"/>
  <c r="T85" i="1" s="1"/>
  <c r="T84" i="1" s="1"/>
  <c r="J87" i="1"/>
  <c r="BF87" i="1" s="1"/>
  <c r="P87" i="1"/>
  <c r="R87" i="1"/>
  <c r="R86" i="1" s="1"/>
  <c r="R85" i="1" s="1"/>
  <c r="R84" i="1" s="1"/>
  <c r="T87" i="1"/>
  <c r="BE87" i="1"/>
  <c r="F30" i="1" s="1"/>
  <c r="BG87" i="1"/>
  <c r="F32" i="1" s="1"/>
  <c r="BH87" i="1"/>
  <c r="F33" i="1" s="1"/>
  <c r="BI87" i="1"/>
  <c r="F34" i="1" s="1"/>
  <c r="BK87" i="1"/>
  <c r="BK86" i="1" s="1"/>
  <c r="J100" i="1"/>
  <c r="BF100" i="1" s="1"/>
  <c r="P100" i="1"/>
  <c r="R100" i="1"/>
  <c r="T100" i="1"/>
  <c r="BE100" i="1"/>
  <c r="BG100" i="1"/>
  <c r="BH100" i="1"/>
  <c r="BI100" i="1"/>
  <c r="BK100" i="1"/>
  <c r="R110" i="1"/>
  <c r="J111" i="1"/>
  <c r="P111" i="1"/>
  <c r="P110" i="1" s="1"/>
  <c r="R111" i="1"/>
  <c r="T111" i="1"/>
  <c r="T110" i="1" s="1"/>
  <c r="BE111" i="1"/>
  <c r="BF111" i="1"/>
  <c r="BG111" i="1"/>
  <c r="BH111" i="1"/>
  <c r="BI111" i="1"/>
  <c r="BK111" i="1"/>
  <c r="BK110" i="1" s="1"/>
  <c r="J110" i="1" s="1"/>
  <c r="J59" i="1" s="1"/>
  <c r="P119" i="1"/>
  <c r="T119" i="1"/>
  <c r="J120" i="1"/>
  <c r="BF120" i="1" s="1"/>
  <c r="P120" i="1"/>
  <c r="R120" i="1"/>
  <c r="R119" i="1" s="1"/>
  <c r="T120" i="1"/>
  <c r="BE120" i="1"/>
  <c r="BG120" i="1"/>
  <c r="BH120" i="1"/>
  <c r="BI120" i="1"/>
  <c r="BK120" i="1"/>
  <c r="BK119" i="1" s="1"/>
  <c r="J119" i="1" s="1"/>
  <c r="J60" i="1" s="1"/>
  <c r="J124" i="1"/>
  <c r="BF124" i="1" s="1"/>
  <c r="P124" i="1"/>
  <c r="R124" i="1"/>
  <c r="T124" i="1"/>
  <c r="BE124" i="1"/>
  <c r="BG124" i="1"/>
  <c r="BH124" i="1"/>
  <c r="BI124" i="1"/>
  <c r="BK124" i="1"/>
  <c r="R127" i="1"/>
  <c r="J128" i="1"/>
  <c r="P128" i="1"/>
  <c r="P127" i="1" s="1"/>
  <c r="R128" i="1"/>
  <c r="T128" i="1"/>
  <c r="T127" i="1" s="1"/>
  <c r="BE128" i="1"/>
  <c r="BF128" i="1"/>
  <c r="BG128" i="1"/>
  <c r="BH128" i="1"/>
  <c r="BI128" i="1"/>
  <c r="BK128" i="1"/>
  <c r="BK127" i="1" s="1"/>
  <c r="J127" i="1" s="1"/>
  <c r="J61" i="1" s="1"/>
  <c r="J130" i="1"/>
  <c r="J62" i="1" s="1"/>
  <c r="P132" i="1"/>
  <c r="P131" i="1" s="1"/>
  <c r="T132" i="1"/>
  <c r="T131" i="1" s="1"/>
  <c r="J133" i="1"/>
  <c r="BF133" i="1" s="1"/>
  <c r="P133" i="1"/>
  <c r="R133" i="1"/>
  <c r="R132" i="1" s="1"/>
  <c r="R131" i="1" s="1"/>
  <c r="T133" i="1"/>
  <c r="BE133" i="1"/>
  <c r="BG133" i="1"/>
  <c r="BH133" i="1"/>
  <c r="BI133" i="1"/>
  <c r="BK133" i="1"/>
  <c r="J135" i="1"/>
  <c r="BF135" i="1" s="1"/>
  <c r="P135" i="1"/>
  <c r="R135" i="1"/>
  <c r="T135" i="1"/>
  <c r="BE135" i="1"/>
  <c r="BG135" i="1"/>
  <c r="BH135" i="1"/>
  <c r="BI135" i="1"/>
  <c r="BK135" i="1"/>
  <c r="BK132" i="1" s="1"/>
  <c r="J132" i="1" l="1"/>
  <c r="J64" i="1" s="1"/>
  <c r="BK131" i="1"/>
  <c r="J131" i="1" s="1"/>
  <c r="J63" i="1" s="1"/>
  <c r="P85" i="1"/>
  <c r="P84" i="1" s="1"/>
  <c r="BK85" i="1"/>
  <c r="J86" i="1"/>
  <c r="J58" i="1" s="1"/>
  <c r="J31" i="1"/>
  <c r="F31" i="1"/>
  <c r="J30" i="1"/>
  <c r="BK84" i="1" l="1"/>
  <c r="J84" i="1" s="1"/>
  <c r="J85" i="1"/>
  <c r="J57" i="1" s="1"/>
  <c r="J27" i="1" l="1"/>
  <c r="J36" i="1" s="1"/>
  <c r="J56" i="1"/>
</calcChain>
</file>

<file path=xl/sharedStrings.xml><?xml version="1.0" encoding="utf-8"?>
<sst xmlns="http://schemas.openxmlformats.org/spreadsheetml/2006/main" count="525" uniqueCount="157">
  <si>
    <t>2</t>
  </si>
  <si>
    <t>PP</t>
  </si>
  <si>
    <t>Práce nepředvídatelné vč.dodávky materiálu a montáže</t>
  </si>
  <si>
    <t>56542560</t>
  </si>
  <si>
    <t>64</t>
  </si>
  <si>
    <t>ROZPOCET</t>
  </si>
  <si>
    <t>K</t>
  </si>
  <si>
    <t>snížená</t>
  </si>
  <si>
    <t>hod</t>
  </si>
  <si>
    <t>9211012</t>
  </si>
  <si>
    <t>8</t>
  </si>
  <si>
    <t>-2092353004</t>
  </si>
  <si>
    <t>kus</t>
  </si>
  <si>
    <t>9211011</t>
  </si>
  <si>
    <t>7</t>
  </si>
  <si>
    <t>1</t>
  </si>
  <si>
    <t>D</t>
  </si>
  <si>
    <t>3</t>
  </si>
  <si>
    <t>Elektromontáže</t>
  </si>
  <si>
    <t>21-M</t>
  </si>
  <si>
    <t>0</t>
  </si>
  <si>
    <t>Práce a dodávky M</t>
  </si>
  <si>
    <t>M</t>
  </si>
  <si>
    <t>PSV</t>
  </si>
  <si>
    <t>Přesun hmot pro budovy a haly občanské výstavby, bydlení, výrobu a služby s nosnou svislou konstrukcí montovanou z dílců betonových plošných nebo tyčových s jakýmkoliv obvodovým pláštěm kromě vyzdívaného, i bez pláště vodorovná dopravní vzdálenost do 100 m, pro budovy a haly vícepodlažní, výšky přes 18 do 52 m</t>
  </si>
  <si>
    <t>-1837052328</t>
  </si>
  <si>
    <t>4</t>
  </si>
  <si>
    <t>CS ÚRS 2015 01</t>
  </si>
  <si>
    <t>t</t>
  </si>
  <si>
    <t>Přesun hmot pro budovy vícepodlažní v do 52 m z betonových dílců s nezděným pláštěm</t>
  </si>
  <si>
    <t>998014022</t>
  </si>
  <si>
    <t>6</t>
  </si>
  <si>
    <t>Přesun hmot</t>
  </si>
  <si>
    <t>99</t>
  </si>
  <si>
    <t>-1</t>
  </si>
  <si>
    <t>VV</t>
  </si>
  <si>
    <t>Součet</t>
  </si>
  <si>
    <t>-2239,2</t>
  </si>
  <si>
    <t>1416487138</t>
  </si>
  <si>
    <t>m</t>
  </si>
  <si>
    <t>Vysekání spáry mezi panely průřezu 40x50 mm</t>
  </si>
  <si>
    <t>974081119R01</t>
  </si>
  <si>
    <t>5</t>
  </si>
  <si>
    <t>3747,304</t>
  </si>
  <si>
    <t>Demontáž ochranné sítě zavěšené na konstrukci lešení z textilie z umělých vláken</t>
  </si>
  <si>
    <t>314180440</t>
  </si>
  <si>
    <t>m2</t>
  </si>
  <si>
    <t>Demontáž ochranné sítě z textilie z umělých vláken</t>
  </si>
  <si>
    <t>944511811</t>
  </si>
  <si>
    <t>Ostatní konstrukce a práce-bourání</t>
  </si>
  <si>
    <t>9</t>
  </si>
  <si>
    <t>(2,25+0,17)</t>
  </si>
  <si>
    <t>(1,95+0,3)</t>
  </si>
  <si>
    <t>"DET 4-3"</t>
  </si>
  <si>
    <t>"DET 2-3"</t>
  </si>
  <si>
    <t>"dle výkresu detailů"</t>
  </si>
  <si>
    <t>Začištění omítek (s dodáním hmot) kolem oken, dveří, podlah, obkladů apod.</t>
  </si>
  <si>
    <t>803225087</t>
  </si>
  <si>
    <t>Začištění omítek kolem oken, dveří, podlah nebo obkladů vč. výmalby</t>
  </si>
  <si>
    <t>619995001R01</t>
  </si>
  <si>
    <t>Úpravy povrchu, podlahy, osazení</t>
  </si>
  <si>
    <t>"(2,25+0,17)/0,5"   5</t>
  </si>
  <si>
    <t>"19,05/0,5"   38*2</t>
  </si>
  <si>
    <t>"(1,95+0,3)/0,5"   5</t>
  </si>
  <si>
    <t>"kotvení po 500 mm,2 kotvy na 1 kotvení"</t>
  </si>
  <si>
    <t>"dle F.1.1.2.35 "C" Pohled severní a západní- nový stav"</t>
  </si>
  <si>
    <t>"dle F.1.1.2.34 "C" Pohled jižní a východní- nový stav"</t>
  </si>
  <si>
    <t>879421992</t>
  </si>
  <si>
    <t>Kotvy z pásové oceli 40/3/250 mm vč. kotvení k panelům</t>
  </si>
  <si>
    <t>310991010R01</t>
  </si>
  <si>
    <t>0,35*(2,25+0,17)*0,3</t>
  </si>
  <si>
    <t>19,05*0,085*0,135*2</t>
  </si>
  <si>
    <t>0,35*(1,95+0,3)*0,14</t>
  </si>
  <si>
    <t>19,05*0,15*0,17*2</t>
  </si>
  <si>
    <t>"DET 1-3"</t>
  </si>
  <si>
    <t>"DET 1-2"</t>
  </si>
  <si>
    <t>"DET 1-1"</t>
  </si>
  <si>
    <t>Zazdívka otvorů ve zdivu nadzákladovém nepálenými tvárnicemi plochy přes 1 m2 do 4 m2 , ve zdi tl. do 300 mm</t>
  </si>
  <si>
    <t>371243855</t>
  </si>
  <si>
    <t>m3</t>
  </si>
  <si>
    <t>Zazdívka otvorů pl do 4 m2 ve zdivu nadzákladovém z nepálených tvárnic tl do 300 mm</t>
  </si>
  <si>
    <t>310279842</t>
  </si>
  <si>
    <t>Svislé a kompletní konstrukce</t>
  </si>
  <si>
    <t>HSV</t>
  </si>
  <si>
    <t>Náklady soupisu celkem</t>
  </si>
  <si>
    <t>Suť Celkem [t]</t>
  </si>
  <si>
    <t>J. suť [t]</t>
  </si>
  <si>
    <t>Hmotnost
celkem [t]</t>
  </si>
  <si>
    <t>J. hmotnost
[t]</t>
  </si>
  <si>
    <t>Nh celkem [h]</t>
  </si>
  <si>
    <t>J. Nh [h]</t>
  </si>
  <si>
    <t>DPH</t>
  </si>
  <si>
    <t>Poznámka</t>
  </si>
  <si>
    <t>Cenová soustava</t>
  </si>
  <si>
    <t>Cena celkem
[CZK]</t>
  </si>
  <si>
    <t>J.cena [CZK]</t>
  </si>
  <si>
    <t>Množství</t>
  </si>
  <si>
    <t>MJ</t>
  </si>
  <si>
    <t>Popis</t>
  </si>
  <si>
    <t>Kód</t>
  </si>
  <si>
    <t>Typ</t>
  </si>
  <si>
    <t>PČ</t>
  </si>
  <si>
    <t>Uchazeč:</t>
  </si>
  <si>
    <t>Projektant:</t>
  </si>
  <si>
    <t>Zadavatel:</t>
  </si>
  <si>
    <t>Datum:</t>
  </si>
  <si>
    <t>Místo:</t>
  </si>
  <si>
    <t>Objekt:</t>
  </si>
  <si>
    <t>Stavba:</t>
  </si>
  <si>
    <t>SOUPIS PRACÍ</t>
  </si>
  <si>
    <t xml:space="preserve">    21-M - Elektromontáže</t>
  </si>
  <si>
    <t>M - Práce a dodávky M</t>
  </si>
  <si>
    <t>PSV - PSV</t>
  </si>
  <si>
    <t xml:space="preserve">    99 - Přesun hmot</t>
  </si>
  <si>
    <t xml:space="preserve">    9 - Ostatní konstrukce a práce-bourání</t>
  </si>
  <si>
    <t xml:space="preserve">    6 - Úpravy povrchu, podlahy, osazení</t>
  </si>
  <si>
    <t xml:space="preserve">    3 - Svislé a kompletní konstrukce</t>
  </si>
  <si>
    <t>HSV - HSV</t>
  </si>
  <si>
    <t>Cena celkem [CZK]</t>
  </si>
  <si>
    <t>Kód dílu - Popis</t>
  </si>
  <si>
    <t>REKAPITULACE ČLENĚNÍ SOUPISU PRACÍ</t>
  </si>
  <si>
    <t>CZK</t>
  </si>
  <si>
    <t>v</t>
  </si>
  <si>
    <t>Cena s DPH</t>
  </si>
  <si>
    <t>nulová</t>
  </si>
  <si>
    <t>sníž. přenesená</t>
  </si>
  <si>
    <t>zákl. přenesená</t>
  </si>
  <si>
    <t>základní</t>
  </si>
  <si>
    <t>Výše daně</t>
  </si>
  <si>
    <t>Sazba daně</t>
  </si>
  <si>
    <t>Základ daně</t>
  </si>
  <si>
    <t>Cena bez DPH</t>
  </si>
  <si>
    <t>Soupis prací a dodávek je sestaven za využití položek Cenové soustavy ÚRS. Cenové a technické podmínky položek Cenové soustavy ÚRS, které nejsou uvedeny v soupisu prací ( tzn. úvodní části katalogů ) jsou neomezeně dálkově k dispozici na www.cs-urs.cz. Položky soupisu prací, které nemají ve sloupci "Cenová soustava" uveden žádný údaj, nepochází z Cenové soustavy ÚRS.
Předmětem zakázky je stavba podrobně popsaná v projektové dokumentaci a vyjádřená soupisem prací a dodávek. Podrobnosti o předmětu stavby a jejích technických podmínkách, zejména materiálových a kvalitativních požadavcích, jednotlivých výrobcích a konstrukcích, způsobu provádění stavby a další informace nutné pro realizaci stavby jsou součástí projektové dokumentace. Tato dokumentace je nedílnou součástí při ocenění soupisu prací a dodávek. Text jednotlivých položek soupisu prací a dodávek nedokáže díky svému omezenému rozsahu a pouze textové podobě vyjádřit popisovanou položku vyčerpávajícím způsobem. K úplnému popisu požadovaných prací slouží projektová dokumentace.
Poznámka ke kalkulaci:
V ceně povrchové úpravy zateplení obvodového pláště je započteno strukturování pomocí pásků.</t>
  </si>
  <si>
    <t>Poznámka:</t>
  </si>
  <si>
    <t>CZ25983857</t>
  </si>
  <si>
    <t>DIČ:</t>
  </si>
  <si>
    <t>AMX, s.r.o., Slezská 848, 500 03  Hradec Králové</t>
  </si>
  <si>
    <t>25983857</t>
  </si>
  <si>
    <t>IČ:</t>
  </si>
  <si>
    <t xml:space="preserve">Armádní Servisní, příspěvková organizace </t>
  </si>
  <si>
    <t>Praha 6- Ruzyně, U Prioru čp.938/6</t>
  </si>
  <si>
    <t>CC-CZ:</t>
  </si>
  <si>
    <t>801 74 52</t>
  </si>
  <si>
    <t>KSO:</t>
  </si>
  <si>
    <t>CD1 - Objekt C-dodatek</t>
  </si>
  <si>
    <t>Zateplení obvodového pláště</t>
  </si>
  <si>
    <t>False</t>
  </si>
  <si>
    <t>v ---  níže se nacházejí doplnkové a pomocné údaje k sestavám  --- v</t>
  </si>
  <si>
    <t>KRYCÍ LIST SOUPISU</t>
  </si>
  <si>
    <t>{7779B05D-5C36-4950-9F57-F1B1EEFD8715}</t>
  </si>
  <si>
    <t>&gt;&gt;  skryté sloupce  &lt;&lt;</t>
  </si>
  <si>
    <t>Rekapitulace stavby</t>
  </si>
  <si>
    <t>Zpět na list:</t>
  </si>
  <si>
    <t>3) Soupis prací</t>
  </si>
  <si>
    <t>2) Rekapitulace</t>
  </si>
  <si>
    <t>1) Krycí list soupisu</t>
  </si>
  <si>
    <t>List obsahuje: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</si>
</sst>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;\-#,##0.000"/>
    <numFmt numFmtId="165" formatCode="#,##0.00;\-#,##0.00"/>
    <numFmt numFmtId="166" formatCode="#,##0.00000;\-#,##0.00000"/>
    <numFmt numFmtId="167" formatCode="dd\.mm\.yyyy"/>
    <numFmt numFmtId="168" formatCode="0.00%;\-0.00%"/>
  </numFmts>
  <fonts count="25" x14ac:knownFonts="1">
    <font>
      <sz val="8"/>
      <name val="Trebuchet MS"/>
      <charset val="238"/>
    </font>
    <font>
      <sz val="7"/>
      <name val="Trebuchet MS"/>
      <charset val="238"/>
    </font>
    <font>
      <sz val="7"/>
      <color indexed="55"/>
      <name val="Trebuchet MS"/>
      <charset val="238"/>
    </font>
    <font>
      <sz val="8"/>
      <color indexed="55"/>
      <name val="Trebuchet MS"/>
      <charset val="238"/>
    </font>
    <font>
      <sz val="8"/>
      <color indexed="56"/>
      <name val="Trebuchet MS"/>
      <charset val="238"/>
    </font>
    <font>
      <sz val="10"/>
      <color indexed="56"/>
      <name val="Trebuchet MS"/>
      <charset val="238"/>
    </font>
    <font>
      <sz val="12"/>
      <color indexed="56"/>
      <name val="Trebuchet MS"/>
      <charset val="238"/>
    </font>
    <font>
      <sz val="8"/>
      <color indexed="10"/>
      <name val="Trebuchet MS"/>
      <charset val="238"/>
    </font>
    <font>
      <sz val="8"/>
      <color indexed="63"/>
      <name val="Trebuchet MS"/>
      <charset val="238"/>
    </font>
    <font>
      <sz val="8"/>
      <color indexed="20"/>
      <name val="Trebuchet MS"/>
      <charset val="238"/>
    </font>
    <font>
      <b/>
      <sz val="8"/>
      <name val="Trebuchet MS"/>
      <charset val="238"/>
    </font>
    <font>
      <sz val="8"/>
      <color indexed="16"/>
      <name val="Trebuchet MS"/>
      <charset val="238"/>
    </font>
    <font>
      <b/>
      <sz val="12"/>
      <color indexed="16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12"/>
      <name val="Trebuchet MS"/>
      <charset val="238"/>
    </font>
    <font>
      <b/>
      <sz val="16"/>
      <name val="Trebuchet MS"/>
      <charset val="238"/>
    </font>
    <font>
      <sz val="10"/>
      <name val="Trebuchet MS"/>
      <charset val="238"/>
    </font>
    <font>
      <sz val="12"/>
      <name val="Trebuchet MS"/>
      <charset val="238"/>
    </font>
    <font>
      <b/>
      <sz val="10"/>
      <name val="Trebuchet MS"/>
      <charset val="238"/>
    </font>
    <font>
      <sz val="8"/>
      <color indexed="48"/>
      <name val="Trebuchet MS"/>
      <charset val="238"/>
    </font>
    <font>
      <u/>
      <sz val="8"/>
      <color theme="10"/>
      <name val="Trebuchet MS"/>
      <charset val="238"/>
    </font>
    <font>
      <u/>
      <sz val="10"/>
      <color theme="10"/>
      <name val="Trebuchet MS"/>
      <family val="2"/>
      <charset val="238"/>
    </font>
    <font>
      <sz val="10"/>
      <color indexed="16"/>
      <name val="Trebuchet MS"/>
      <family val="2"/>
      <charset val="238"/>
    </font>
    <font>
      <sz val="1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2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55"/>
      </top>
      <bottom/>
      <diagonal/>
    </border>
  </borders>
  <cellStyleXfs count="2">
    <xf numFmtId="0" fontId="0" fillId="0" borderId="0" applyAlignment="0">
      <alignment vertical="top" wrapText="1"/>
      <protection locked="0"/>
    </xf>
    <xf numFmtId="0" fontId="21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0" fillId="0" borderId="6" xfId="0" applyBorder="1" applyAlignment="1">
      <alignment horizontal="left" vertical="center"/>
      <protection locked="0"/>
    </xf>
    <xf numFmtId="0" fontId="1" fillId="0" borderId="0" xfId="0" applyFont="1" applyAlignment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  <protection locked="0"/>
    </xf>
    <xf numFmtId="0" fontId="0" fillId="0" borderId="0" xfId="0" applyFont="1" applyAlignment="1">
      <alignment horizontal="left" vertical="center" wrapText="1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165" fontId="0" fillId="0" borderId="0" xfId="0" applyNumberFormat="1" applyFont="1" applyAlignment="1">
      <alignment horizontal="right" vertical="center"/>
      <protection locked="0"/>
    </xf>
    <xf numFmtId="166" fontId="3" fillId="0" borderId="7" xfId="0" applyNumberFormat="1" applyFont="1" applyBorder="1" applyAlignment="1">
      <alignment horizontal="right" vertical="center"/>
      <protection locked="0"/>
    </xf>
    <xf numFmtId="166" fontId="3" fillId="0" borderId="0" xfId="0" applyNumberFormat="1" applyFont="1" applyAlignment="1">
      <alignment horizontal="right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center" wrapText="1"/>
      <protection locked="0"/>
    </xf>
    <xf numFmtId="0" fontId="0" fillId="0" borderId="8" xfId="0" applyFont="1" applyBorder="1" applyAlignment="1">
      <alignment horizontal="left" vertical="center" wrapText="1"/>
      <protection locked="0"/>
    </xf>
    <xf numFmtId="164" fontId="0" fillId="0" borderId="8" xfId="0" applyNumberFormat="1" applyFont="1" applyBorder="1" applyAlignment="1">
      <alignment horizontal="right" vertical="center"/>
      <protection locked="0"/>
    </xf>
    <xf numFmtId="164" fontId="0" fillId="2" borderId="8" xfId="0" applyNumberFormat="1" applyFont="1" applyFill="1" applyBorder="1" applyAlignment="1">
      <alignment horizontal="right" vertical="center"/>
      <protection locked="0"/>
    </xf>
    <xf numFmtId="0" fontId="0" fillId="0" borderId="8" xfId="0" applyFont="1" applyBorder="1" applyAlignment="1">
      <alignment horizontal="center" vertical="center" wrapText="1"/>
      <protection locked="0"/>
    </xf>
    <xf numFmtId="49" fontId="0" fillId="0" borderId="8" xfId="0" applyNumberFormat="1" applyFont="1" applyBorder="1" applyAlignment="1">
      <alignment horizontal="left" vertical="center" wrapText="1"/>
      <protection locked="0"/>
    </xf>
    <xf numFmtId="0" fontId="0" fillId="0" borderId="8" xfId="0" applyFont="1" applyBorder="1" applyAlignment="1">
      <alignment horizontal="center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0" fillId="0" borderId="9" xfId="0" applyBorder="1" applyAlignment="1">
      <alignment horizontal="left" vertical="center"/>
      <protection locked="0"/>
    </xf>
    <xf numFmtId="0" fontId="0" fillId="0" borderId="0" xfId="0" applyFont="1" applyAlignment="1">
      <alignment horizontal="left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0" fontId="4" fillId="0" borderId="0" xfId="0" applyFont="1" applyAlignment="1">
      <alignment horizontal="left"/>
      <protection locked="0"/>
    </xf>
    <xf numFmtId="166" fontId="4" fillId="0" borderId="7" xfId="0" applyNumberFormat="1" applyFont="1" applyBorder="1" applyAlignment="1">
      <alignment horizontal="right"/>
      <protection locked="0"/>
    </xf>
    <xf numFmtId="166" fontId="4" fillId="0" borderId="0" xfId="0" applyNumberFormat="1" applyFont="1" applyAlignment="1">
      <alignment horizontal="right"/>
      <protection locked="0"/>
    </xf>
    <xf numFmtId="0" fontId="4" fillId="0" borderId="9" xfId="0" applyFont="1" applyBorder="1" applyAlignment="1">
      <alignment horizontal="left"/>
      <protection locked="0"/>
    </xf>
    <xf numFmtId="0" fontId="4" fillId="0" borderId="1" xfId="0" applyFont="1" applyBorder="1" applyAlignment="1">
      <alignment horizontal="left"/>
      <protection locked="0"/>
    </xf>
    <xf numFmtId="164" fontId="5" fillId="0" borderId="0" xfId="0" applyNumberFormat="1" applyFont="1" applyAlignment="1">
      <alignment horizontal="right"/>
      <protection locked="0"/>
    </xf>
    <xf numFmtId="0" fontId="5" fillId="0" borderId="0" xfId="0" applyFont="1" applyAlignment="1">
      <alignment horizontal="left"/>
      <protection locked="0"/>
    </xf>
    <xf numFmtId="164" fontId="6" fillId="0" borderId="0" xfId="0" applyNumberFormat="1" applyFont="1" applyAlignment="1">
      <alignment horizontal="right"/>
      <protection locked="0"/>
    </xf>
    <xf numFmtId="0" fontId="6" fillId="0" borderId="0" xfId="0" applyFont="1" applyAlignment="1">
      <alignment horizontal="left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9" xfId="0" applyFont="1" applyBorder="1" applyAlignment="1">
      <alignment horizontal="left" vertical="center"/>
      <protection locked="0"/>
    </xf>
    <xf numFmtId="0" fontId="7" fillId="0" borderId="1" xfId="0" applyFont="1" applyBorder="1" applyAlignment="1">
      <alignment horizontal="left" vertical="center"/>
      <protection locked="0"/>
    </xf>
    <xf numFmtId="164" fontId="7" fillId="0" borderId="0" xfId="0" applyNumberFormat="1" applyFont="1" applyAlignment="1">
      <alignment horizontal="right" vertical="center"/>
      <protection locked="0"/>
    </xf>
    <xf numFmtId="0" fontId="7" fillId="0" borderId="0" xfId="0" applyFont="1" applyAlignment="1">
      <alignment horizontal="left" vertical="center" wrapText="1"/>
      <protection locked="0"/>
    </xf>
    <xf numFmtId="0" fontId="2" fillId="0" borderId="0" xfId="0" applyFont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8" fillId="0" borderId="7" xfId="0" applyFont="1" applyBorder="1" applyAlignment="1">
      <alignment horizontal="left" vertical="center"/>
      <protection locked="0"/>
    </xf>
    <xf numFmtId="0" fontId="8" fillId="0" borderId="9" xfId="0" applyFont="1" applyBorder="1" applyAlignment="1">
      <alignment horizontal="left" vertical="center"/>
      <protection locked="0"/>
    </xf>
    <xf numFmtId="0" fontId="8" fillId="0" borderId="1" xfId="0" applyFont="1" applyBorder="1" applyAlignment="1">
      <alignment horizontal="left" vertical="center"/>
      <protection locked="0"/>
    </xf>
    <xf numFmtId="164" fontId="8" fillId="0" borderId="0" xfId="0" applyNumberFormat="1" applyFont="1" applyAlignment="1">
      <alignment horizontal="right" vertical="center"/>
      <protection locked="0"/>
    </xf>
    <xf numFmtId="0" fontId="8" fillId="0" borderId="0" xfId="0" applyFont="1" applyAlignment="1">
      <alignment horizontal="left" vertical="center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9" fillId="0" borderId="7" xfId="0" applyFont="1" applyBorder="1" applyAlignment="1">
      <alignment horizontal="left" vertical="center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9" fillId="0" borderId="1" xfId="0" applyFont="1" applyBorder="1" applyAlignment="1">
      <alignment horizontal="left" vertical="center"/>
      <protection locked="0"/>
    </xf>
    <xf numFmtId="0" fontId="9" fillId="0" borderId="0" xfId="0" applyFont="1" applyAlignment="1">
      <alignment horizontal="left" vertical="center" wrapText="1"/>
      <protection locked="0"/>
    </xf>
    <xf numFmtId="164" fontId="10" fillId="0" borderId="0" xfId="0" applyNumberFormat="1" applyFont="1" applyAlignment="1">
      <alignment horizontal="right" vertical="center"/>
      <protection locked="0"/>
    </xf>
    <xf numFmtId="166" fontId="11" fillId="0" borderId="10" xfId="0" applyNumberFormat="1" applyFont="1" applyBorder="1" applyAlignment="1">
      <alignment horizontal="right"/>
      <protection locked="0"/>
    </xf>
    <xf numFmtId="0" fontId="0" fillId="0" borderId="11" xfId="0" applyBorder="1" applyAlignment="1">
      <alignment horizontal="left" vertical="center"/>
      <protection locked="0"/>
    </xf>
    <xf numFmtId="166" fontId="11" fillId="0" borderId="11" xfId="0" applyNumberFormat="1" applyFont="1" applyBorder="1" applyAlignment="1">
      <alignment horizontal="right"/>
      <protection locked="0"/>
    </xf>
    <xf numFmtId="0" fontId="0" fillId="0" borderId="12" xfId="0" applyBorder="1" applyAlignment="1">
      <alignment horizontal="left" vertical="center"/>
      <protection locked="0"/>
    </xf>
    <xf numFmtId="164" fontId="12" fillId="0" borderId="0" xfId="0" applyNumberFormat="1" applyFont="1" applyAlignment="1">
      <alignment horizontal="right"/>
      <protection locked="0"/>
    </xf>
    <xf numFmtId="0" fontId="12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wrapText="1"/>
      <protection locked="0"/>
    </xf>
    <xf numFmtId="0" fontId="13" fillId="0" borderId="14" xfId="0" applyFont="1" applyBorder="1" applyAlignment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  <protection locked="0"/>
    </xf>
    <xf numFmtId="0" fontId="14" fillId="3" borderId="13" xfId="0" applyFont="1" applyFill="1" applyBorder="1" applyAlignment="1">
      <alignment horizontal="center" vertical="center" wrapText="1"/>
      <protection locked="0"/>
    </xf>
    <xf numFmtId="0" fontId="14" fillId="3" borderId="14" xfId="0" applyFont="1" applyFill="1" applyBorder="1" applyAlignment="1">
      <alignment horizontal="center" vertical="center" wrapText="1"/>
      <protection locked="0"/>
    </xf>
    <xf numFmtId="0" fontId="14" fillId="3" borderId="15" xfId="0" applyFont="1" applyFill="1" applyBorder="1" applyAlignment="1">
      <alignment horizontal="center" vertical="center" wrapText="1"/>
      <protection locked="0"/>
    </xf>
    <xf numFmtId="0" fontId="14" fillId="0" borderId="0" xfId="0" applyFont="1" applyAlignment="1">
      <alignment horizontal="left" vertical="center"/>
      <protection locked="0"/>
    </xf>
    <xf numFmtId="0" fontId="13" fillId="0" borderId="0" xfId="0" applyFont="1" applyAlignment="1">
      <alignment horizontal="left" vertical="center"/>
      <protection locked="0"/>
    </xf>
    <xf numFmtId="167" fontId="14" fillId="0" borderId="0" xfId="0" applyNumberFormat="1" applyFont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15" fillId="0" borderId="0" xfId="0" applyFont="1" applyAlignment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  <protection locked="0"/>
    </xf>
    <xf numFmtId="0" fontId="16" fillId="0" borderId="0" xfId="0" applyFont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9" xfId="0" applyBorder="1" applyAlignment="1">
      <alignment horizontal="lef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5" fillId="0" borderId="19" xfId="0" applyFont="1" applyBorder="1" applyAlignment="1">
      <alignment horizontal="left" vertical="center"/>
      <protection locked="0"/>
    </xf>
    <xf numFmtId="165" fontId="5" fillId="0" borderId="5" xfId="0" applyNumberFormat="1" applyFont="1" applyBorder="1" applyAlignment="1">
      <alignment horizontal="right" vertical="center"/>
      <protection locked="0"/>
    </xf>
    <xf numFmtId="0" fontId="5" fillId="0" borderId="5" xfId="0" applyFont="1" applyBorder="1" applyAlignment="1">
      <alignment horizontal="left" vertical="center"/>
      <protection locked="0"/>
    </xf>
    <xf numFmtId="0" fontId="5" fillId="0" borderId="1" xfId="0" applyFont="1" applyBorder="1" applyAlignment="1">
      <alignment horizontal="lef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6" fillId="0" borderId="19" xfId="0" applyFont="1" applyBorder="1" applyAlignment="1">
      <alignment horizontal="left" vertical="center"/>
      <protection locked="0"/>
    </xf>
    <xf numFmtId="165" fontId="6" fillId="0" borderId="5" xfId="0" applyNumberFormat="1" applyFont="1" applyBorder="1" applyAlignment="1">
      <alignment horizontal="right" vertical="center"/>
      <protection locked="0"/>
    </xf>
    <xf numFmtId="0" fontId="6" fillId="0" borderId="5" xfId="0" applyFont="1" applyBorder="1" applyAlignment="1">
      <alignment horizontal="left" vertical="center"/>
      <protection locked="0"/>
    </xf>
    <xf numFmtId="0" fontId="6" fillId="0" borderId="1" xfId="0" applyFont="1" applyBorder="1" applyAlignment="1">
      <alignment horizontal="left" vertical="center"/>
      <protection locked="0"/>
    </xf>
    <xf numFmtId="165" fontId="12" fillId="0" borderId="0" xfId="0" applyNumberFormat="1" applyFont="1" applyAlignment="1">
      <alignment horizontal="right" vertical="center"/>
      <protection locked="0"/>
    </xf>
    <xf numFmtId="0" fontId="0" fillId="3" borderId="19" xfId="0" applyFill="1" applyBorder="1" applyAlignment="1">
      <alignment horizontal="left" vertical="center"/>
      <protection locked="0"/>
    </xf>
    <xf numFmtId="0" fontId="14" fillId="3" borderId="0" xfId="0" applyFont="1" applyFill="1" applyAlignment="1">
      <alignment horizontal="righ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14" fillId="3" borderId="0" xfId="0" applyFont="1" applyFill="1" applyAlignment="1">
      <alignment horizontal="left" vertical="center"/>
      <protection locked="0"/>
    </xf>
    <xf numFmtId="0" fontId="0" fillId="0" borderId="20" xfId="0" applyBorder="1" applyAlignment="1">
      <alignment horizontal="left" vertical="center"/>
      <protection locked="0"/>
    </xf>
    <xf numFmtId="0" fontId="0" fillId="3" borderId="21" xfId="0" applyFill="1" applyBorder="1" applyAlignment="1">
      <alignment horizontal="left" vertical="center"/>
      <protection locked="0"/>
    </xf>
    <xf numFmtId="165" fontId="15" fillId="3" borderId="22" xfId="0" applyNumberFormat="1" applyFont="1" applyFill="1" applyBorder="1" applyAlignment="1">
      <alignment horizontal="right" vertical="center"/>
      <protection locked="0"/>
    </xf>
    <xf numFmtId="0" fontId="0" fillId="3" borderId="22" xfId="0" applyFill="1" applyBorder="1" applyAlignment="1">
      <alignment horizontal="left" vertical="center"/>
      <protection locked="0"/>
    </xf>
    <xf numFmtId="0" fontId="15" fillId="3" borderId="22" xfId="0" applyFont="1" applyFill="1" applyBorder="1" applyAlignment="1">
      <alignment horizontal="center" vertical="center"/>
      <protection locked="0"/>
    </xf>
    <xf numFmtId="0" fontId="15" fillId="3" borderId="22" xfId="0" applyFont="1" applyFill="1" applyBorder="1" applyAlignment="1">
      <alignment horizontal="right" vertical="center"/>
      <protection locked="0"/>
    </xf>
    <xf numFmtId="0" fontId="15" fillId="3" borderId="23" xfId="0" applyFont="1" applyFill="1" applyBorder="1" applyAlignment="1">
      <alignment horizontal="left"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8" fontId="3" fillId="0" borderId="0" xfId="0" applyNumberFormat="1" applyFont="1" applyAlignment="1">
      <alignment horizontal="right" vertical="center"/>
      <protection locked="0"/>
    </xf>
    <xf numFmtId="0" fontId="3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righ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0" fillId="0" borderId="19" xfId="0" applyBorder="1" applyAlignment="1">
      <alignment horizontal="left" vertical="center" wrapText="1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  <protection locked="0"/>
    </xf>
    <xf numFmtId="0" fontId="0" fillId="0" borderId="19" xfId="0" applyBorder="1" applyAlignment="1">
      <alignment horizontal="left"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1" xfId="0" applyBorder="1" applyAlignment="1">
      <alignment horizontal="left" vertical="top"/>
      <protection locked="0"/>
    </xf>
    <xf numFmtId="0" fontId="20" fillId="0" borderId="0" xfId="0" applyFont="1" applyAlignment="1">
      <alignment horizontal="left" vertical="center"/>
      <protection locked="0"/>
    </xf>
    <xf numFmtId="0" fontId="0" fillId="0" borderId="20" xfId="0" applyBorder="1" applyAlignment="1">
      <alignment horizontal="left" vertical="top"/>
      <protection locked="0"/>
    </xf>
    <xf numFmtId="0" fontId="0" fillId="0" borderId="16" xfId="0" applyBorder="1" applyAlignment="1">
      <alignment horizontal="left" vertical="top"/>
      <protection locked="0"/>
    </xf>
    <xf numFmtId="0" fontId="0" fillId="0" borderId="17" xfId="0" applyBorder="1" applyAlignment="1">
      <alignment horizontal="left" vertical="top"/>
      <protection locked="0"/>
    </xf>
    <xf numFmtId="0" fontId="20" fillId="3" borderId="0" xfId="0" applyFont="1" applyFill="1" applyAlignment="1">
      <alignment horizontal="center" vertical="center"/>
      <protection locked="0"/>
    </xf>
    <xf numFmtId="0" fontId="0" fillId="4" borderId="0" xfId="0" applyFill="1" applyAlignment="1">
      <alignment horizontal="left" vertical="top"/>
      <protection locked="0"/>
    </xf>
    <xf numFmtId="0" fontId="0" fillId="4" borderId="0" xfId="0" applyFont="1" applyFill="1" applyAlignment="1">
      <alignment horizontal="left" vertical="top"/>
      <protection locked="0"/>
    </xf>
    <xf numFmtId="0" fontId="21" fillId="4" borderId="0" xfId="1" applyFill="1" applyAlignment="1">
      <alignment horizontal="left" vertical="top"/>
      <protection locked="0"/>
    </xf>
    <xf numFmtId="0" fontId="22" fillId="4" borderId="0" xfId="1" applyFont="1" applyFill="1" applyAlignment="1">
      <alignment horizontal="left" vertical="center"/>
      <protection locked="0"/>
    </xf>
    <xf numFmtId="0" fontId="23" fillId="4" borderId="0" xfId="0" applyFont="1" applyFill="1" applyAlignment="1">
      <alignment horizontal="left" vertical="center"/>
      <protection locked="0"/>
    </xf>
    <xf numFmtId="0" fontId="24" fillId="4" borderId="0" xfId="0" applyFont="1" applyFill="1" applyAlignment="1">
      <alignment horizontal="left" vertical="center"/>
      <protection locked="0"/>
    </xf>
    <xf numFmtId="0" fontId="22" fillId="4" borderId="0" xfId="1" applyFont="1" applyFill="1" applyAlignment="1">
      <alignment horizontal="lef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E749F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33425" cy="285750"/>
    <xdr:pic>
      <xdr:nvPicPr>
        <xdr:cNvPr id="2" name="radE749F.tmp" descr="C:\KROSplusData\System\Temp\radE749F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07"/>
  <sheetViews>
    <sheetView showGridLines="0" tabSelected="1" workbookViewId="0">
      <pane ySplit="1" topLeftCell="A2" activePane="bottomLeft" state="frozenSplit"/>
      <selection pane="bottomLeft" activeCell="E10" sqref="E10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6" width="90.83203125" style="2" customWidth="1"/>
    <col min="7" max="7" width="8.6640625" style="2" customWidth="1"/>
    <col min="8" max="8" width="11.1640625" style="2" customWidth="1"/>
    <col min="9" max="9" width="12.6640625" style="2" customWidth="1"/>
    <col min="10" max="10" width="23.5" style="2" customWidth="1"/>
    <col min="11" max="11" width="15.5" style="2" customWidth="1"/>
    <col min="12" max="12" width="10.5" style="1" customWidth="1"/>
    <col min="13" max="18" width="10.5" style="2" hidden="1" customWidth="1"/>
    <col min="19" max="19" width="8.1640625" style="2" hidden="1" customWidth="1"/>
    <col min="20" max="20" width="29.6640625" style="2" hidden="1" customWidth="1"/>
    <col min="21" max="21" width="16.33203125" style="2" hidden="1" customWidth="1"/>
    <col min="22" max="22" width="12.33203125" style="2" customWidth="1"/>
    <col min="23" max="23" width="16.33203125" style="2" customWidth="1"/>
    <col min="24" max="24" width="12.1640625" style="2" customWidth="1"/>
    <col min="25" max="25" width="15" style="2" customWidth="1"/>
    <col min="26" max="26" width="11" style="2" customWidth="1"/>
    <col min="27" max="27" width="15" style="2" customWidth="1"/>
    <col min="28" max="28" width="16.33203125" style="2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5" width="10.5" style="2" hidden="1" customWidth="1"/>
    <col min="66" max="16384" width="10.5" style="1"/>
  </cols>
  <sheetData>
    <row r="1" spans="1:256" s="122" customFormat="1" ht="22.5" customHeight="1" x14ac:dyDescent="0.3">
      <c r="A1" s="123"/>
      <c r="B1" s="127"/>
      <c r="C1" s="127"/>
      <c r="D1" s="126" t="s">
        <v>156</v>
      </c>
      <c r="E1" s="127"/>
      <c r="F1" s="125" t="s">
        <v>155</v>
      </c>
      <c r="G1" s="128" t="s">
        <v>154</v>
      </c>
      <c r="H1" s="128"/>
      <c r="I1" s="127"/>
      <c r="J1" s="125" t="s">
        <v>153</v>
      </c>
      <c r="K1" s="126" t="s">
        <v>152</v>
      </c>
      <c r="L1" s="125" t="s">
        <v>151</v>
      </c>
      <c r="M1" s="125"/>
      <c r="N1" s="125"/>
      <c r="O1" s="125"/>
      <c r="P1" s="125"/>
      <c r="Q1" s="125"/>
      <c r="R1" s="125"/>
      <c r="S1" s="125"/>
      <c r="T1" s="125"/>
      <c r="U1" s="124"/>
      <c r="V1" s="124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123"/>
    </row>
    <row r="2" spans="1:256" s="2" customFormat="1" ht="37.5" customHeight="1" x14ac:dyDescent="0.3">
      <c r="L2" s="121" t="s">
        <v>150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AT2" s="2" t="s">
        <v>149</v>
      </c>
    </row>
    <row r="3" spans="1:256" s="2" customFormat="1" ht="7.5" customHeight="1" x14ac:dyDescent="0.3">
      <c r="B3" s="120"/>
      <c r="C3" s="119"/>
      <c r="D3" s="119"/>
      <c r="E3" s="119"/>
      <c r="F3" s="119"/>
      <c r="G3" s="119"/>
      <c r="H3" s="119"/>
      <c r="I3" s="119"/>
      <c r="J3" s="119"/>
      <c r="K3" s="118"/>
      <c r="AT3" s="2" t="s">
        <v>15</v>
      </c>
    </row>
    <row r="4" spans="1:256" s="2" customFormat="1" ht="37.5" customHeight="1" x14ac:dyDescent="0.3">
      <c r="B4" s="116"/>
      <c r="D4" s="77" t="s">
        <v>148</v>
      </c>
      <c r="K4" s="114"/>
      <c r="M4" s="117" t="s">
        <v>147</v>
      </c>
      <c r="AT4" s="2" t="s">
        <v>146</v>
      </c>
    </row>
    <row r="5" spans="1:256" s="2" customFormat="1" ht="7.5" customHeight="1" x14ac:dyDescent="0.3">
      <c r="B5" s="116"/>
      <c r="K5" s="114"/>
    </row>
    <row r="6" spans="1:256" s="2" customFormat="1" ht="15.75" customHeight="1" x14ac:dyDescent="0.3">
      <c r="B6" s="116"/>
      <c r="D6" s="72" t="s">
        <v>108</v>
      </c>
      <c r="K6" s="114"/>
    </row>
    <row r="7" spans="1:256" s="2" customFormat="1" ht="15.75" customHeight="1" x14ac:dyDescent="0.3">
      <c r="B7" s="116"/>
      <c r="E7" s="76" t="s">
        <v>145</v>
      </c>
      <c r="F7" s="115"/>
      <c r="G7" s="115"/>
      <c r="H7" s="115"/>
      <c r="K7" s="114"/>
    </row>
    <row r="8" spans="1:256" s="3" customFormat="1" ht="15.75" customHeight="1" x14ac:dyDescent="0.3">
      <c r="B8" s="4"/>
      <c r="D8" s="72" t="s">
        <v>107</v>
      </c>
      <c r="K8" s="81"/>
    </row>
    <row r="9" spans="1:256" s="3" customFormat="1" ht="37.5" customHeight="1" x14ac:dyDescent="0.3">
      <c r="B9" s="4"/>
      <c r="E9" s="75" t="s">
        <v>144</v>
      </c>
      <c r="F9" s="74"/>
      <c r="G9" s="74"/>
      <c r="H9" s="74"/>
      <c r="K9" s="81"/>
    </row>
    <row r="10" spans="1:256" s="3" customFormat="1" ht="14.25" customHeight="1" x14ac:dyDescent="0.3">
      <c r="B10" s="4"/>
      <c r="K10" s="81"/>
    </row>
    <row r="11" spans="1:256" s="3" customFormat="1" ht="15" customHeight="1" x14ac:dyDescent="0.3">
      <c r="B11" s="4"/>
      <c r="D11" s="72" t="s">
        <v>143</v>
      </c>
      <c r="F11" s="71" t="s">
        <v>142</v>
      </c>
      <c r="I11" s="72" t="s">
        <v>141</v>
      </c>
      <c r="J11" s="71"/>
      <c r="K11" s="81"/>
    </row>
    <row r="12" spans="1:256" s="3" customFormat="1" ht="15" customHeight="1" x14ac:dyDescent="0.3">
      <c r="B12" s="4"/>
      <c r="D12" s="72" t="s">
        <v>106</v>
      </c>
      <c r="F12" s="71" t="s">
        <v>140</v>
      </c>
      <c r="I12" s="72" t="s">
        <v>105</v>
      </c>
      <c r="J12" s="73">
        <v>42340</v>
      </c>
      <c r="K12" s="81"/>
    </row>
    <row r="13" spans="1:256" s="3" customFormat="1" ht="12" customHeight="1" x14ac:dyDescent="0.3">
      <c r="B13" s="4"/>
      <c r="K13" s="81"/>
    </row>
    <row r="14" spans="1:256" s="3" customFormat="1" ht="15" customHeight="1" x14ac:dyDescent="0.3">
      <c r="B14" s="4"/>
      <c r="D14" s="72" t="s">
        <v>104</v>
      </c>
      <c r="I14" s="72" t="s">
        <v>138</v>
      </c>
      <c r="J14" s="71"/>
      <c r="K14" s="81"/>
    </row>
    <row r="15" spans="1:256" s="3" customFormat="1" ht="18.75" customHeight="1" x14ac:dyDescent="0.3">
      <c r="B15" s="4"/>
      <c r="E15" s="71" t="s">
        <v>139</v>
      </c>
      <c r="I15" s="72" t="s">
        <v>135</v>
      </c>
      <c r="J15" s="71"/>
      <c r="K15" s="81"/>
    </row>
    <row r="16" spans="1:256" s="3" customFormat="1" ht="7.5" customHeight="1" x14ac:dyDescent="0.3">
      <c r="B16" s="4"/>
      <c r="K16" s="81"/>
    </row>
    <row r="17" spans="2:11" s="3" customFormat="1" ht="15" customHeight="1" x14ac:dyDescent="0.3">
      <c r="B17" s="4"/>
      <c r="D17" s="72" t="s">
        <v>102</v>
      </c>
      <c r="I17" s="72" t="s">
        <v>138</v>
      </c>
      <c r="J17" s="71"/>
      <c r="K17" s="81"/>
    </row>
    <row r="18" spans="2:11" s="3" customFormat="1" ht="18.75" customHeight="1" x14ac:dyDescent="0.3">
      <c r="B18" s="4"/>
      <c r="E18" s="71"/>
      <c r="I18" s="72" t="s">
        <v>135</v>
      </c>
      <c r="J18" s="71"/>
      <c r="K18" s="81"/>
    </row>
    <row r="19" spans="2:11" s="3" customFormat="1" ht="7.5" customHeight="1" x14ac:dyDescent="0.3">
      <c r="B19" s="4"/>
      <c r="K19" s="81"/>
    </row>
    <row r="20" spans="2:11" s="3" customFormat="1" ht="15" customHeight="1" x14ac:dyDescent="0.3">
      <c r="B20" s="4"/>
      <c r="D20" s="72" t="s">
        <v>103</v>
      </c>
      <c r="I20" s="72" t="s">
        <v>138</v>
      </c>
      <c r="J20" s="71" t="s">
        <v>137</v>
      </c>
      <c r="K20" s="81"/>
    </row>
    <row r="21" spans="2:11" s="3" customFormat="1" ht="18.75" customHeight="1" x14ac:dyDescent="0.3">
      <c r="B21" s="4"/>
      <c r="E21" s="71" t="s">
        <v>136</v>
      </c>
      <c r="I21" s="72" t="s">
        <v>135</v>
      </c>
      <c r="J21" s="71" t="s">
        <v>134</v>
      </c>
      <c r="K21" s="81"/>
    </row>
    <row r="22" spans="2:11" s="3" customFormat="1" ht="7.5" customHeight="1" x14ac:dyDescent="0.3">
      <c r="B22" s="4"/>
      <c r="K22" s="81"/>
    </row>
    <row r="23" spans="2:11" s="3" customFormat="1" ht="15" customHeight="1" x14ac:dyDescent="0.3">
      <c r="B23" s="4"/>
      <c r="D23" s="72" t="s">
        <v>133</v>
      </c>
      <c r="K23" s="81"/>
    </row>
    <row r="24" spans="2:11" s="12" customFormat="1" ht="409.6" customHeight="1" x14ac:dyDescent="0.3">
      <c r="B24" s="113"/>
      <c r="E24" s="112" t="s">
        <v>132</v>
      </c>
      <c r="F24" s="111"/>
      <c r="G24" s="111"/>
      <c r="H24" s="111"/>
      <c r="K24" s="110"/>
    </row>
    <row r="25" spans="2:11" s="3" customFormat="1" ht="7.5" customHeight="1" x14ac:dyDescent="0.3">
      <c r="B25" s="4"/>
      <c r="K25" s="81"/>
    </row>
    <row r="26" spans="2:11" s="3" customFormat="1" ht="7.5" customHeight="1" x14ac:dyDescent="0.3">
      <c r="B26" s="4"/>
      <c r="D26" s="58"/>
      <c r="E26" s="58"/>
      <c r="F26" s="58"/>
      <c r="G26" s="58"/>
      <c r="H26" s="58"/>
      <c r="I26" s="58"/>
      <c r="J26" s="58"/>
      <c r="K26" s="108"/>
    </row>
    <row r="27" spans="2:11" s="3" customFormat="1" ht="26.25" customHeight="1" x14ac:dyDescent="0.3">
      <c r="B27" s="4"/>
      <c r="D27" s="109" t="s">
        <v>131</v>
      </c>
      <c r="J27" s="92">
        <f>ROUND($J$84,2)</f>
        <v>0</v>
      </c>
      <c r="K27" s="81"/>
    </row>
    <row r="28" spans="2:11" s="3" customFormat="1" ht="7.5" customHeight="1" x14ac:dyDescent="0.3">
      <c r="B28" s="4"/>
      <c r="D28" s="58"/>
      <c r="E28" s="58"/>
      <c r="F28" s="58"/>
      <c r="G28" s="58"/>
      <c r="H28" s="58"/>
      <c r="I28" s="58"/>
      <c r="J28" s="58"/>
      <c r="K28" s="108"/>
    </row>
    <row r="29" spans="2:11" s="3" customFormat="1" ht="15" customHeight="1" x14ac:dyDescent="0.3">
      <c r="B29" s="4"/>
      <c r="F29" s="107" t="s">
        <v>130</v>
      </c>
      <c r="I29" s="107" t="s">
        <v>129</v>
      </c>
      <c r="J29" s="107" t="s">
        <v>128</v>
      </c>
      <c r="K29" s="81"/>
    </row>
    <row r="30" spans="2:11" s="3" customFormat="1" ht="15" customHeight="1" x14ac:dyDescent="0.3">
      <c r="B30" s="4"/>
      <c r="D30" s="106" t="s">
        <v>91</v>
      </c>
      <c r="E30" s="106" t="s">
        <v>127</v>
      </c>
      <c r="F30" s="104">
        <f>ROUND(SUM($BE$84:$BE$136),2)</f>
        <v>0</v>
      </c>
      <c r="I30" s="105">
        <v>0.21</v>
      </c>
      <c r="J30" s="104">
        <f>ROUND(ROUND((SUM($BE$84:$BE$136)),2)*$I$30,2)</f>
        <v>0</v>
      </c>
      <c r="K30" s="81"/>
    </row>
    <row r="31" spans="2:11" s="3" customFormat="1" ht="15" customHeight="1" x14ac:dyDescent="0.3">
      <c r="B31" s="4"/>
      <c r="E31" s="106" t="s">
        <v>7</v>
      </c>
      <c r="F31" s="104">
        <f>ROUND(SUM($BF$84:$BF$136),2)</f>
        <v>0</v>
      </c>
      <c r="I31" s="105">
        <v>0.15</v>
      </c>
      <c r="J31" s="104">
        <f>ROUND(ROUND((SUM($BF$84:$BF$136)),2)*$I$31,2)</f>
        <v>0</v>
      </c>
      <c r="K31" s="81"/>
    </row>
    <row r="32" spans="2:11" s="3" customFormat="1" ht="15" hidden="1" customHeight="1" x14ac:dyDescent="0.3">
      <c r="B32" s="4"/>
      <c r="E32" s="106" t="s">
        <v>126</v>
      </c>
      <c r="F32" s="104">
        <f>ROUND(SUM($BG$84:$BG$136),2)</f>
        <v>0</v>
      </c>
      <c r="I32" s="105">
        <v>0.21</v>
      </c>
      <c r="J32" s="104">
        <v>0</v>
      </c>
      <c r="K32" s="81"/>
    </row>
    <row r="33" spans="2:11" s="3" customFormat="1" ht="15" hidden="1" customHeight="1" x14ac:dyDescent="0.3">
      <c r="B33" s="4"/>
      <c r="E33" s="106" t="s">
        <v>125</v>
      </c>
      <c r="F33" s="104">
        <f>ROUND(SUM($BH$84:$BH$136),2)</f>
        <v>0</v>
      </c>
      <c r="I33" s="105">
        <v>0.15</v>
      </c>
      <c r="J33" s="104">
        <v>0</v>
      </c>
      <c r="K33" s="81"/>
    </row>
    <row r="34" spans="2:11" s="3" customFormat="1" ht="15" hidden="1" customHeight="1" x14ac:dyDescent="0.3">
      <c r="B34" s="4"/>
      <c r="E34" s="106" t="s">
        <v>124</v>
      </c>
      <c r="F34" s="104">
        <f>ROUND(SUM($BI$84:$BI$136),2)</f>
        <v>0</v>
      </c>
      <c r="I34" s="105">
        <v>0</v>
      </c>
      <c r="J34" s="104">
        <v>0</v>
      </c>
      <c r="K34" s="81"/>
    </row>
    <row r="35" spans="2:11" s="3" customFormat="1" ht="7.5" customHeight="1" x14ac:dyDescent="0.3">
      <c r="B35" s="4"/>
      <c r="K35" s="81"/>
    </row>
    <row r="36" spans="2:11" s="3" customFormat="1" ht="26.25" customHeight="1" x14ac:dyDescent="0.3">
      <c r="B36" s="4"/>
      <c r="C36" s="95"/>
      <c r="D36" s="103" t="s">
        <v>123</v>
      </c>
      <c r="E36" s="100"/>
      <c r="F36" s="100"/>
      <c r="G36" s="102" t="s">
        <v>122</v>
      </c>
      <c r="H36" s="101" t="s">
        <v>121</v>
      </c>
      <c r="I36" s="100"/>
      <c r="J36" s="99">
        <f>SUM($J$27:$J$34)</f>
        <v>0</v>
      </c>
      <c r="K36" s="98"/>
    </row>
    <row r="37" spans="2:11" s="3" customFormat="1" ht="15" customHeight="1" x14ac:dyDescent="0.3">
      <c r="B37" s="6"/>
      <c r="C37" s="5"/>
      <c r="D37" s="5"/>
      <c r="E37" s="5"/>
      <c r="F37" s="5"/>
      <c r="G37" s="5"/>
      <c r="H37" s="5"/>
      <c r="I37" s="5"/>
      <c r="J37" s="5"/>
      <c r="K37" s="80"/>
    </row>
    <row r="41" spans="2:11" s="3" customFormat="1" ht="7.5" customHeight="1" x14ac:dyDescent="0.3">
      <c r="B41" s="79"/>
      <c r="C41" s="78"/>
      <c r="D41" s="78"/>
      <c r="E41" s="78"/>
      <c r="F41" s="78"/>
      <c r="G41" s="78"/>
      <c r="H41" s="78"/>
      <c r="I41" s="78"/>
      <c r="J41" s="78"/>
      <c r="K41" s="97"/>
    </row>
    <row r="42" spans="2:11" s="3" customFormat="1" ht="37.5" customHeight="1" x14ac:dyDescent="0.3">
      <c r="B42" s="4"/>
      <c r="C42" s="77" t="s">
        <v>120</v>
      </c>
      <c r="K42" s="81"/>
    </row>
    <row r="43" spans="2:11" s="3" customFormat="1" ht="7.5" customHeight="1" x14ac:dyDescent="0.3">
      <c r="B43" s="4"/>
      <c r="K43" s="81"/>
    </row>
    <row r="44" spans="2:11" s="3" customFormat="1" ht="15" customHeight="1" x14ac:dyDescent="0.3">
      <c r="B44" s="4"/>
      <c r="C44" s="72" t="s">
        <v>108</v>
      </c>
      <c r="K44" s="81"/>
    </row>
    <row r="45" spans="2:11" s="3" customFormat="1" ht="16.5" customHeight="1" x14ac:dyDescent="0.3">
      <c r="B45" s="4"/>
      <c r="E45" s="76" t="str">
        <f>$E$7</f>
        <v>Zateplení obvodového pláště</v>
      </c>
      <c r="F45" s="74"/>
      <c r="G45" s="74"/>
      <c r="H45" s="74"/>
      <c r="K45" s="81"/>
    </row>
    <row r="46" spans="2:11" s="3" customFormat="1" ht="15" customHeight="1" x14ac:dyDescent="0.3">
      <c r="B46" s="4"/>
      <c r="C46" s="72" t="s">
        <v>107</v>
      </c>
      <c r="K46" s="81"/>
    </row>
    <row r="47" spans="2:11" s="3" customFormat="1" ht="19.5" customHeight="1" x14ac:dyDescent="0.3">
      <c r="B47" s="4"/>
      <c r="E47" s="75" t="str">
        <f>$E$9</f>
        <v>CD1 - Objekt C-dodatek</v>
      </c>
      <c r="F47" s="74"/>
      <c r="G47" s="74"/>
      <c r="H47" s="74"/>
      <c r="K47" s="81"/>
    </row>
    <row r="48" spans="2:11" s="3" customFormat="1" ht="7.5" customHeight="1" x14ac:dyDescent="0.3">
      <c r="B48" s="4"/>
      <c r="K48" s="81"/>
    </row>
    <row r="49" spans="2:47" s="3" customFormat="1" ht="18.75" customHeight="1" x14ac:dyDescent="0.3">
      <c r="B49" s="4"/>
      <c r="C49" s="72" t="s">
        <v>106</v>
      </c>
      <c r="F49" s="71" t="str">
        <f>$F$12</f>
        <v>Praha 6- Ruzyně, U Prioru čp.938/6</v>
      </c>
      <c r="I49" s="72" t="s">
        <v>105</v>
      </c>
      <c r="J49" s="73">
        <f>IF($J$12="","",$J$12)</f>
        <v>42340</v>
      </c>
      <c r="K49" s="81"/>
    </row>
    <row r="50" spans="2:47" s="3" customFormat="1" ht="7.5" customHeight="1" x14ac:dyDescent="0.3">
      <c r="B50" s="4"/>
      <c r="K50" s="81"/>
    </row>
    <row r="51" spans="2:47" s="3" customFormat="1" ht="15.75" customHeight="1" x14ac:dyDescent="0.3">
      <c r="B51" s="4"/>
      <c r="C51" s="72" t="s">
        <v>104</v>
      </c>
      <c r="F51" s="71" t="str">
        <f>$E$15</f>
        <v xml:space="preserve">Armádní Servisní, příspěvková organizace </v>
      </c>
      <c r="I51" s="72" t="s">
        <v>103</v>
      </c>
      <c r="J51" s="71" t="str">
        <f>$E$21</f>
        <v>AMX, s.r.o., Slezská 848, 500 03  Hradec Králové</v>
      </c>
      <c r="K51" s="81"/>
    </row>
    <row r="52" spans="2:47" s="3" customFormat="1" ht="15" customHeight="1" x14ac:dyDescent="0.3">
      <c r="B52" s="4"/>
      <c r="C52" s="72" t="s">
        <v>102</v>
      </c>
      <c r="F52" s="71" t="str">
        <f>IF($E$18="","",$E$18)</f>
        <v/>
      </c>
      <c r="K52" s="81"/>
    </row>
    <row r="53" spans="2:47" s="3" customFormat="1" ht="11.25" customHeight="1" x14ac:dyDescent="0.3">
      <c r="B53" s="4"/>
      <c r="K53" s="81"/>
    </row>
    <row r="54" spans="2:47" s="3" customFormat="1" ht="30" customHeight="1" x14ac:dyDescent="0.3">
      <c r="B54" s="4"/>
      <c r="C54" s="96" t="s">
        <v>119</v>
      </c>
      <c r="D54" s="95"/>
      <c r="E54" s="95"/>
      <c r="F54" s="95"/>
      <c r="G54" s="95"/>
      <c r="H54" s="95"/>
      <c r="I54" s="95"/>
      <c r="J54" s="94" t="s">
        <v>118</v>
      </c>
      <c r="K54" s="93"/>
    </row>
    <row r="55" spans="2:47" s="3" customFormat="1" ht="11.25" customHeight="1" x14ac:dyDescent="0.3">
      <c r="B55" s="4"/>
      <c r="K55" s="81"/>
    </row>
    <row r="56" spans="2:47" s="3" customFormat="1" ht="30" customHeight="1" x14ac:dyDescent="0.3">
      <c r="B56" s="4"/>
      <c r="C56" s="62" t="s">
        <v>84</v>
      </c>
      <c r="J56" s="92">
        <f>$J$84</f>
        <v>0</v>
      </c>
      <c r="K56" s="81"/>
      <c r="AU56" s="3" t="s">
        <v>34</v>
      </c>
    </row>
    <row r="57" spans="2:47" s="87" customFormat="1" ht="25.5" customHeight="1" x14ac:dyDescent="0.3">
      <c r="B57" s="91"/>
      <c r="D57" s="90" t="s">
        <v>117</v>
      </c>
      <c r="E57" s="90"/>
      <c r="F57" s="90"/>
      <c r="G57" s="90"/>
      <c r="H57" s="90"/>
      <c r="I57" s="90"/>
      <c r="J57" s="89">
        <f>$J$85</f>
        <v>0</v>
      </c>
      <c r="K57" s="88"/>
    </row>
    <row r="58" spans="2:47" s="82" customFormat="1" ht="21" customHeight="1" x14ac:dyDescent="0.3">
      <c r="B58" s="86"/>
      <c r="D58" s="85" t="s">
        <v>116</v>
      </c>
      <c r="E58" s="85"/>
      <c r="F58" s="85"/>
      <c r="G58" s="85"/>
      <c r="H58" s="85"/>
      <c r="I58" s="85"/>
      <c r="J58" s="84">
        <f>$J$86</f>
        <v>0</v>
      </c>
      <c r="K58" s="83"/>
    </row>
    <row r="59" spans="2:47" s="82" customFormat="1" ht="21" customHeight="1" x14ac:dyDescent="0.3">
      <c r="B59" s="86"/>
      <c r="D59" s="85" t="s">
        <v>115</v>
      </c>
      <c r="E59" s="85"/>
      <c r="F59" s="85"/>
      <c r="G59" s="85"/>
      <c r="H59" s="85"/>
      <c r="I59" s="85"/>
      <c r="J59" s="84">
        <f>$J$110</f>
        <v>0</v>
      </c>
      <c r="K59" s="83"/>
    </row>
    <row r="60" spans="2:47" s="82" customFormat="1" ht="21" customHeight="1" x14ac:dyDescent="0.3">
      <c r="B60" s="86"/>
      <c r="D60" s="85" t="s">
        <v>114</v>
      </c>
      <c r="E60" s="85"/>
      <c r="F60" s="85"/>
      <c r="G60" s="85"/>
      <c r="H60" s="85"/>
      <c r="I60" s="85"/>
      <c r="J60" s="84">
        <f>$J$119</f>
        <v>0</v>
      </c>
      <c r="K60" s="83"/>
    </row>
    <row r="61" spans="2:47" s="82" customFormat="1" ht="21" customHeight="1" x14ac:dyDescent="0.3">
      <c r="B61" s="86"/>
      <c r="D61" s="85" t="s">
        <v>113</v>
      </c>
      <c r="E61" s="85"/>
      <c r="F61" s="85"/>
      <c r="G61" s="85"/>
      <c r="H61" s="85"/>
      <c r="I61" s="85"/>
      <c r="J61" s="84">
        <f>$J$127</f>
        <v>0</v>
      </c>
      <c r="K61" s="83"/>
    </row>
    <row r="62" spans="2:47" s="87" customFormat="1" ht="25.5" customHeight="1" x14ac:dyDescent="0.3">
      <c r="B62" s="91"/>
      <c r="D62" s="90" t="s">
        <v>112</v>
      </c>
      <c r="E62" s="90"/>
      <c r="F62" s="90"/>
      <c r="G62" s="90"/>
      <c r="H62" s="90"/>
      <c r="I62" s="90"/>
      <c r="J62" s="89">
        <f>$J$130</f>
        <v>0</v>
      </c>
      <c r="K62" s="88"/>
    </row>
    <row r="63" spans="2:47" s="87" customFormat="1" ht="25.5" customHeight="1" x14ac:dyDescent="0.3">
      <c r="B63" s="91"/>
      <c r="D63" s="90" t="s">
        <v>111</v>
      </c>
      <c r="E63" s="90"/>
      <c r="F63" s="90"/>
      <c r="G63" s="90"/>
      <c r="H63" s="90"/>
      <c r="I63" s="90"/>
      <c r="J63" s="89">
        <f>$J$131</f>
        <v>0</v>
      </c>
      <c r="K63" s="88"/>
    </row>
    <row r="64" spans="2:47" s="82" customFormat="1" ht="21" customHeight="1" x14ac:dyDescent="0.3">
      <c r="B64" s="86"/>
      <c r="D64" s="85" t="s">
        <v>110</v>
      </c>
      <c r="E64" s="85"/>
      <c r="F64" s="85"/>
      <c r="G64" s="85"/>
      <c r="H64" s="85"/>
      <c r="I64" s="85"/>
      <c r="J64" s="84">
        <f>$J$132</f>
        <v>0</v>
      </c>
      <c r="K64" s="83"/>
    </row>
    <row r="65" spans="2:12" s="3" customFormat="1" ht="22.5" customHeight="1" x14ac:dyDescent="0.3">
      <c r="B65" s="4"/>
      <c r="K65" s="81"/>
    </row>
    <row r="66" spans="2:12" s="3" customFormat="1" ht="7.5" customHeight="1" x14ac:dyDescent="0.3">
      <c r="B66" s="6"/>
      <c r="C66" s="5"/>
      <c r="D66" s="5"/>
      <c r="E66" s="5"/>
      <c r="F66" s="5"/>
      <c r="G66" s="5"/>
      <c r="H66" s="5"/>
      <c r="I66" s="5"/>
      <c r="J66" s="5"/>
      <c r="K66" s="80"/>
    </row>
    <row r="70" spans="2:12" s="3" customFormat="1" ht="7.5" customHeight="1" x14ac:dyDescent="0.3">
      <c r="B70" s="79"/>
      <c r="C70" s="78"/>
      <c r="D70" s="78"/>
      <c r="E70" s="78"/>
      <c r="F70" s="78"/>
      <c r="G70" s="78"/>
      <c r="H70" s="78"/>
      <c r="I70" s="78"/>
      <c r="J70" s="78"/>
      <c r="K70" s="78"/>
      <c r="L70" s="4"/>
    </row>
    <row r="71" spans="2:12" s="3" customFormat="1" ht="37.5" customHeight="1" x14ac:dyDescent="0.3">
      <c r="B71" s="4"/>
      <c r="C71" s="77" t="s">
        <v>109</v>
      </c>
      <c r="L71" s="4"/>
    </row>
    <row r="72" spans="2:12" s="3" customFormat="1" ht="7.5" customHeight="1" x14ac:dyDescent="0.3">
      <c r="B72" s="4"/>
      <c r="L72" s="4"/>
    </row>
    <row r="73" spans="2:12" s="3" customFormat="1" ht="15" customHeight="1" x14ac:dyDescent="0.3">
      <c r="B73" s="4"/>
      <c r="C73" s="72" t="s">
        <v>108</v>
      </c>
      <c r="L73" s="4"/>
    </row>
    <row r="74" spans="2:12" s="3" customFormat="1" ht="16.5" customHeight="1" x14ac:dyDescent="0.3">
      <c r="B74" s="4"/>
      <c r="E74" s="76" t="str">
        <f>$E$7</f>
        <v>Zateplení obvodového pláště</v>
      </c>
      <c r="F74" s="74"/>
      <c r="G74" s="74"/>
      <c r="H74" s="74"/>
      <c r="L74" s="4"/>
    </row>
    <row r="75" spans="2:12" s="3" customFormat="1" ht="15" customHeight="1" x14ac:dyDescent="0.3">
      <c r="B75" s="4"/>
      <c r="C75" s="72" t="s">
        <v>107</v>
      </c>
      <c r="L75" s="4"/>
    </row>
    <row r="76" spans="2:12" s="3" customFormat="1" ht="19.5" customHeight="1" x14ac:dyDescent="0.3">
      <c r="B76" s="4"/>
      <c r="E76" s="75" t="str">
        <f>$E$9</f>
        <v>CD1 - Objekt C-dodatek</v>
      </c>
      <c r="F76" s="74"/>
      <c r="G76" s="74"/>
      <c r="H76" s="74"/>
      <c r="L76" s="4"/>
    </row>
    <row r="77" spans="2:12" s="3" customFormat="1" ht="7.5" customHeight="1" x14ac:dyDescent="0.3">
      <c r="B77" s="4"/>
      <c r="L77" s="4"/>
    </row>
    <row r="78" spans="2:12" s="3" customFormat="1" ht="18.75" customHeight="1" x14ac:dyDescent="0.3">
      <c r="B78" s="4"/>
      <c r="C78" s="72" t="s">
        <v>106</v>
      </c>
      <c r="F78" s="71" t="str">
        <f>$F$12</f>
        <v>Praha 6- Ruzyně, U Prioru čp.938/6</v>
      </c>
      <c r="I78" s="72" t="s">
        <v>105</v>
      </c>
      <c r="J78" s="73">
        <f>IF($J$12="","",$J$12)</f>
        <v>42340</v>
      </c>
      <c r="L78" s="4"/>
    </row>
    <row r="79" spans="2:12" s="3" customFormat="1" ht="7.5" customHeight="1" x14ac:dyDescent="0.3">
      <c r="B79" s="4"/>
      <c r="L79" s="4"/>
    </row>
    <row r="80" spans="2:12" s="3" customFormat="1" ht="15.75" customHeight="1" x14ac:dyDescent="0.3">
      <c r="B80" s="4"/>
      <c r="C80" s="72" t="s">
        <v>104</v>
      </c>
      <c r="F80" s="71" t="str">
        <f>$E$15</f>
        <v xml:space="preserve">Armádní Servisní, příspěvková organizace </v>
      </c>
      <c r="I80" s="72" t="s">
        <v>103</v>
      </c>
      <c r="J80" s="71" t="str">
        <f>$E$21</f>
        <v>AMX, s.r.o., Slezská 848, 500 03  Hradec Králové</v>
      </c>
      <c r="L80" s="4"/>
    </row>
    <row r="81" spans="2:65" s="3" customFormat="1" ht="15" customHeight="1" x14ac:dyDescent="0.3">
      <c r="B81" s="4"/>
      <c r="C81" s="72" t="s">
        <v>102</v>
      </c>
      <c r="F81" s="71" t="str">
        <f>IF($E$18="","",$E$18)</f>
        <v/>
      </c>
      <c r="L81" s="4"/>
    </row>
    <row r="82" spans="2:65" s="3" customFormat="1" ht="11.25" customHeight="1" x14ac:dyDescent="0.3">
      <c r="B82" s="4"/>
      <c r="L82" s="4"/>
    </row>
    <row r="83" spans="2:65" s="63" customFormat="1" ht="30" customHeight="1" x14ac:dyDescent="0.3">
      <c r="B83" s="67"/>
      <c r="C83" s="70" t="s">
        <v>101</v>
      </c>
      <c r="D83" s="69" t="s">
        <v>100</v>
      </c>
      <c r="E83" s="69" t="s">
        <v>99</v>
      </c>
      <c r="F83" s="69" t="s">
        <v>98</v>
      </c>
      <c r="G83" s="69" t="s">
        <v>97</v>
      </c>
      <c r="H83" s="69" t="s">
        <v>96</v>
      </c>
      <c r="I83" s="69" t="s">
        <v>95</v>
      </c>
      <c r="J83" s="69" t="s">
        <v>94</v>
      </c>
      <c r="K83" s="68" t="s">
        <v>93</v>
      </c>
      <c r="L83" s="67"/>
      <c r="M83" s="66" t="s">
        <v>92</v>
      </c>
      <c r="N83" s="65" t="s">
        <v>91</v>
      </c>
      <c r="O83" s="65" t="s">
        <v>90</v>
      </c>
      <c r="P83" s="65" t="s">
        <v>89</v>
      </c>
      <c r="Q83" s="65" t="s">
        <v>88</v>
      </c>
      <c r="R83" s="65" t="s">
        <v>87</v>
      </c>
      <c r="S83" s="65" t="s">
        <v>86</v>
      </c>
      <c r="T83" s="64" t="s">
        <v>85</v>
      </c>
    </row>
    <row r="84" spans="2:65" s="3" customFormat="1" ht="30" customHeight="1" x14ac:dyDescent="0.35">
      <c r="B84" s="4"/>
      <c r="C84" s="62" t="s">
        <v>84</v>
      </c>
      <c r="J84" s="61">
        <f>$BK$84</f>
        <v>0</v>
      </c>
      <c r="L84" s="4"/>
      <c r="M84" s="60"/>
      <c r="N84" s="58"/>
      <c r="O84" s="58"/>
      <c r="P84" s="59">
        <f>$P$85+$P$130+$P$131</f>
        <v>0</v>
      </c>
      <c r="Q84" s="58"/>
      <c r="R84" s="59">
        <f>$R$85+$R$130+$R$131</f>
        <v>1.9212244499999998</v>
      </c>
      <c r="S84" s="58"/>
      <c r="T84" s="57">
        <f>$T$85+$T$130+$T$131</f>
        <v>-2.2391999999999999</v>
      </c>
      <c r="AT84" s="3" t="s">
        <v>16</v>
      </c>
      <c r="AU84" s="3" t="s">
        <v>34</v>
      </c>
      <c r="BK84" s="56">
        <f>$BK$85+$BK$130+$BK$131</f>
        <v>0</v>
      </c>
    </row>
    <row r="85" spans="2:65" s="27" customFormat="1" ht="37.5" customHeight="1" x14ac:dyDescent="0.35">
      <c r="B85" s="33"/>
      <c r="D85" s="29" t="s">
        <v>16</v>
      </c>
      <c r="E85" s="37" t="s">
        <v>83</v>
      </c>
      <c r="F85" s="37" t="s">
        <v>83</v>
      </c>
      <c r="J85" s="36">
        <f>$BK$85</f>
        <v>0</v>
      </c>
      <c r="L85" s="33"/>
      <c r="M85" s="32"/>
      <c r="P85" s="31">
        <f>$P$86+$P$110+$P$119+$P$127</f>
        <v>0</v>
      </c>
      <c r="R85" s="31">
        <f>$R$86+$R$110+$R$119+$R$127</f>
        <v>1.9212244499999998</v>
      </c>
      <c r="T85" s="30">
        <f>$T$86+$T$110+$T$119+$T$127</f>
        <v>-2.2391999999999999</v>
      </c>
      <c r="AR85" s="29" t="s">
        <v>15</v>
      </c>
      <c r="AT85" s="29" t="s">
        <v>16</v>
      </c>
      <c r="AU85" s="29" t="s">
        <v>20</v>
      </c>
      <c r="AY85" s="29" t="s">
        <v>5</v>
      </c>
      <c r="BK85" s="28">
        <f>$BK$86+$BK$110+$BK$119+$BK$127</f>
        <v>0</v>
      </c>
    </row>
    <row r="86" spans="2:65" s="27" customFormat="1" ht="21" customHeight="1" x14ac:dyDescent="0.3">
      <c r="B86" s="33"/>
      <c r="D86" s="29" t="s">
        <v>16</v>
      </c>
      <c r="E86" s="35" t="s">
        <v>17</v>
      </c>
      <c r="F86" s="35" t="s">
        <v>82</v>
      </c>
      <c r="J86" s="34">
        <f>$BK$86</f>
        <v>0</v>
      </c>
      <c r="L86" s="33"/>
      <c r="M86" s="32"/>
      <c r="P86" s="31">
        <f>SUM($P$87:$P$109)</f>
        <v>0</v>
      </c>
      <c r="R86" s="31">
        <f>SUM($R$87:$R$109)</f>
        <v>1.9142194499999998</v>
      </c>
      <c r="T86" s="30">
        <f>SUM($T$87:$T$109)</f>
        <v>0</v>
      </c>
      <c r="AR86" s="29" t="s">
        <v>15</v>
      </c>
      <c r="AT86" s="29" t="s">
        <v>16</v>
      </c>
      <c r="AU86" s="29" t="s">
        <v>15</v>
      </c>
      <c r="AY86" s="29" t="s">
        <v>5</v>
      </c>
      <c r="BK86" s="28">
        <f>SUM($BK$87:$BK$109)</f>
        <v>0</v>
      </c>
    </row>
    <row r="87" spans="2:65" s="3" customFormat="1" ht="15.75" customHeight="1" x14ac:dyDescent="0.3">
      <c r="B87" s="4"/>
      <c r="C87" s="24" t="s">
        <v>15</v>
      </c>
      <c r="D87" s="24" t="s">
        <v>6</v>
      </c>
      <c r="E87" s="23" t="s">
        <v>81</v>
      </c>
      <c r="F87" s="19" t="s">
        <v>80</v>
      </c>
      <c r="G87" s="22" t="s">
        <v>79</v>
      </c>
      <c r="H87" s="20">
        <v>1.7729999999999999</v>
      </c>
      <c r="I87" s="21"/>
      <c r="J87" s="20">
        <f>ROUND($I$87*$H$87,3)</f>
        <v>0</v>
      </c>
      <c r="K87" s="19" t="s">
        <v>27</v>
      </c>
      <c r="L87" s="4"/>
      <c r="M87" s="18"/>
      <c r="N87" s="17" t="s">
        <v>7</v>
      </c>
      <c r="P87" s="16">
        <f>$O$87*$H$87</f>
        <v>0</v>
      </c>
      <c r="Q87" s="16">
        <v>1.07965</v>
      </c>
      <c r="R87" s="16">
        <f>$Q$87*$H$87</f>
        <v>1.9142194499999998</v>
      </c>
      <c r="S87" s="16">
        <v>0</v>
      </c>
      <c r="T87" s="15">
        <f>$S$87*$H$87</f>
        <v>0</v>
      </c>
      <c r="AR87" s="12" t="s">
        <v>26</v>
      </c>
      <c r="AT87" s="12" t="s">
        <v>6</v>
      </c>
      <c r="AU87" s="12" t="s">
        <v>0</v>
      </c>
      <c r="AY87" s="3" t="s">
        <v>5</v>
      </c>
      <c r="BE87" s="14">
        <f>IF($N$87="základní",$J$87,0)</f>
        <v>0</v>
      </c>
      <c r="BF87" s="14">
        <f>IF($N$87="snížená",$J$87,0)</f>
        <v>0</v>
      </c>
      <c r="BG87" s="14">
        <f>IF($N$87="zákl. přenesená",$J$87,0)</f>
        <v>0</v>
      </c>
      <c r="BH87" s="14">
        <f>IF($N$87="sníž. přenesená",$J$87,0)</f>
        <v>0</v>
      </c>
      <c r="BI87" s="14">
        <f>IF($N$87="nulová",$J$87,0)</f>
        <v>0</v>
      </c>
      <c r="BJ87" s="12" t="s">
        <v>0</v>
      </c>
      <c r="BK87" s="13">
        <f>ROUND($I$87*$H$87,3)</f>
        <v>0</v>
      </c>
      <c r="BL87" s="12" t="s">
        <v>26</v>
      </c>
      <c r="BM87" s="12" t="s">
        <v>78</v>
      </c>
    </row>
    <row r="88" spans="2:65" s="3" customFormat="1" ht="16.5" customHeight="1" x14ac:dyDescent="0.3">
      <c r="B88" s="4"/>
      <c r="D88" s="11" t="s">
        <v>1</v>
      </c>
      <c r="F88" s="10" t="s">
        <v>77</v>
      </c>
      <c r="L88" s="4"/>
      <c r="M88" s="26"/>
      <c r="T88" s="25"/>
      <c r="AT88" s="3" t="s">
        <v>1</v>
      </c>
      <c r="AU88" s="3" t="s">
        <v>0</v>
      </c>
    </row>
    <row r="89" spans="2:65" s="3" customFormat="1" ht="15.75" customHeight="1" x14ac:dyDescent="0.3">
      <c r="B89" s="54"/>
      <c r="D89" s="44" t="s">
        <v>35</v>
      </c>
      <c r="E89" s="51"/>
      <c r="F89" s="55" t="s">
        <v>66</v>
      </c>
      <c r="H89" s="51"/>
      <c r="L89" s="54"/>
      <c r="M89" s="53"/>
      <c r="T89" s="52"/>
      <c r="AT89" s="51" t="s">
        <v>35</v>
      </c>
      <c r="AU89" s="51" t="s">
        <v>0</v>
      </c>
      <c r="AV89" s="51" t="s">
        <v>15</v>
      </c>
      <c r="AW89" s="51" t="s">
        <v>34</v>
      </c>
      <c r="AX89" s="51" t="s">
        <v>20</v>
      </c>
      <c r="AY89" s="51" t="s">
        <v>5</v>
      </c>
    </row>
    <row r="90" spans="2:65" s="3" customFormat="1" ht="15.75" customHeight="1" x14ac:dyDescent="0.3">
      <c r="B90" s="54"/>
      <c r="D90" s="44" t="s">
        <v>35</v>
      </c>
      <c r="E90" s="51"/>
      <c r="F90" s="55" t="s">
        <v>65</v>
      </c>
      <c r="H90" s="51"/>
      <c r="L90" s="54"/>
      <c r="M90" s="53"/>
      <c r="T90" s="52"/>
      <c r="AT90" s="51" t="s">
        <v>35</v>
      </c>
      <c r="AU90" s="51" t="s">
        <v>0</v>
      </c>
      <c r="AV90" s="51" t="s">
        <v>15</v>
      </c>
      <c r="AW90" s="51" t="s">
        <v>34</v>
      </c>
      <c r="AX90" s="51" t="s">
        <v>20</v>
      </c>
      <c r="AY90" s="51" t="s">
        <v>5</v>
      </c>
    </row>
    <row r="91" spans="2:65" s="3" customFormat="1" ht="15.75" customHeight="1" x14ac:dyDescent="0.3">
      <c r="B91" s="54"/>
      <c r="D91" s="44" t="s">
        <v>35</v>
      </c>
      <c r="E91" s="51"/>
      <c r="F91" s="55" t="s">
        <v>55</v>
      </c>
      <c r="H91" s="51"/>
      <c r="L91" s="54"/>
      <c r="M91" s="53"/>
      <c r="T91" s="52"/>
      <c r="AT91" s="51" t="s">
        <v>35</v>
      </c>
      <c r="AU91" s="51" t="s">
        <v>0</v>
      </c>
      <c r="AV91" s="51" t="s">
        <v>15</v>
      </c>
      <c r="AW91" s="51" t="s">
        <v>34</v>
      </c>
      <c r="AX91" s="51" t="s">
        <v>20</v>
      </c>
      <c r="AY91" s="51" t="s">
        <v>5</v>
      </c>
    </row>
    <row r="92" spans="2:65" s="3" customFormat="1" ht="15.75" customHeight="1" x14ac:dyDescent="0.3">
      <c r="B92" s="54"/>
      <c r="D92" s="44" t="s">
        <v>35</v>
      </c>
      <c r="E92" s="51"/>
      <c r="F92" s="55" t="s">
        <v>76</v>
      </c>
      <c r="H92" s="51"/>
      <c r="L92" s="54"/>
      <c r="M92" s="53"/>
      <c r="T92" s="52"/>
      <c r="AT92" s="51" t="s">
        <v>35</v>
      </c>
      <c r="AU92" s="51" t="s">
        <v>0</v>
      </c>
      <c r="AV92" s="51" t="s">
        <v>15</v>
      </c>
      <c r="AW92" s="51" t="s">
        <v>34</v>
      </c>
      <c r="AX92" s="51" t="s">
        <v>20</v>
      </c>
      <c r="AY92" s="51" t="s">
        <v>5</v>
      </c>
    </row>
    <row r="93" spans="2:65" s="3" customFormat="1" ht="15.75" customHeight="1" x14ac:dyDescent="0.3">
      <c r="B93" s="54"/>
      <c r="D93" s="44" t="s">
        <v>35</v>
      </c>
      <c r="E93" s="51"/>
      <c r="F93" s="55" t="s">
        <v>75</v>
      </c>
      <c r="H93" s="51"/>
      <c r="L93" s="54"/>
      <c r="M93" s="53"/>
      <c r="T93" s="52"/>
      <c r="AT93" s="51" t="s">
        <v>35</v>
      </c>
      <c r="AU93" s="51" t="s">
        <v>0</v>
      </c>
      <c r="AV93" s="51" t="s">
        <v>15</v>
      </c>
      <c r="AW93" s="51" t="s">
        <v>34</v>
      </c>
      <c r="AX93" s="51" t="s">
        <v>20</v>
      </c>
      <c r="AY93" s="51" t="s">
        <v>5</v>
      </c>
    </row>
    <row r="94" spans="2:65" s="3" customFormat="1" ht="15.75" customHeight="1" x14ac:dyDescent="0.3">
      <c r="B94" s="54"/>
      <c r="D94" s="44" t="s">
        <v>35</v>
      </c>
      <c r="E94" s="51"/>
      <c r="F94" s="55" t="s">
        <v>74</v>
      </c>
      <c r="H94" s="51"/>
      <c r="L94" s="54"/>
      <c r="M94" s="53"/>
      <c r="T94" s="52"/>
      <c r="AT94" s="51" t="s">
        <v>35</v>
      </c>
      <c r="AU94" s="51" t="s">
        <v>0</v>
      </c>
      <c r="AV94" s="51" t="s">
        <v>15</v>
      </c>
      <c r="AW94" s="51" t="s">
        <v>34</v>
      </c>
      <c r="AX94" s="51" t="s">
        <v>20</v>
      </c>
      <c r="AY94" s="51" t="s">
        <v>5</v>
      </c>
    </row>
    <row r="95" spans="2:65" s="3" customFormat="1" ht="15.75" customHeight="1" x14ac:dyDescent="0.3">
      <c r="B95" s="48"/>
      <c r="D95" s="44" t="s">
        <v>35</v>
      </c>
      <c r="E95" s="45"/>
      <c r="F95" s="50" t="s">
        <v>73</v>
      </c>
      <c r="H95" s="49">
        <v>0.97155000000000002</v>
      </c>
      <c r="L95" s="48"/>
      <c r="M95" s="47"/>
      <c r="T95" s="46"/>
      <c r="AT95" s="45" t="s">
        <v>35</v>
      </c>
      <c r="AU95" s="45" t="s">
        <v>0</v>
      </c>
      <c r="AV95" s="45" t="s">
        <v>0</v>
      </c>
      <c r="AW95" s="45" t="s">
        <v>34</v>
      </c>
      <c r="AX95" s="45" t="s">
        <v>20</v>
      </c>
      <c r="AY95" s="45" t="s">
        <v>5</v>
      </c>
    </row>
    <row r="96" spans="2:65" s="3" customFormat="1" ht="15.75" customHeight="1" x14ac:dyDescent="0.3">
      <c r="B96" s="48"/>
      <c r="D96" s="44" t="s">
        <v>35</v>
      </c>
      <c r="E96" s="45"/>
      <c r="F96" s="50" t="s">
        <v>72</v>
      </c>
      <c r="H96" s="49">
        <v>0.11025</v>
      </c>
      <c r="L96" s="48"/>
      <c r="M96" s="47"/>
      <c r="T96" s="46"/>
      <c r="AT96" s="45" t="s">
        <v>35</v>
      </c>
      <c r="AU96" s="45" t="s">
        <v>0</v>
      </c>
      <c r="AV96" s="45" t="s">
        <v>0</v>
      </c>
      <c r="AW96" s="45" t="s">
        <v>34</v>
      </c>
      <c r="AX96" s="45" t="s">
        <v>20</v>
      </c>
      <c r="AY96" s="45" t="s">
        <v>5</v>
      </c>
    </row>
    <row r="97" spans="2:65" s="3" customFormat="1" ht="15.75" customHeight="1" x14ac:dyDescent="0.3">
      <c r="B97" s="48"/>
      <c r="D97" s="44" t="s">
        <v>35</v>
      </c>
      <c r="E97" s="45"/>
      <c r="F97" s="50" t="s">
        <v>71</v>
      </c>
      <c r="H97" s="49">
        <v>0.43719750000000002</v>
      </c>
      <c r="L97" s="48"/>
      <c r="M97" s="47"/>
      <c r="T97" s="46"/>
      <c r="AT97" s="45" t="s">
        <v>35</v>
      </c>
      <c r="AU97" s="45" t="s">
        <v>0</v>
      </c>
      <c r="AV97" s="45" t="s">
        <v>0</v>
      </c>
      <c r="AW97" s="45" t="s">
        <v>34</v>
      </c>
      <c r="AX97" s="45" t="s">
        <v>20</v>
      </c>
      <c r="AY97" s="45" t="s">
        <v>5</v>
      </c>
    </row>
    <row r="98" spans="2:65" s="3" customFormat="1" ht="15.75" customHeight="1" x14ac:dyDescent="0.3">
      <c r="B98" s="48"/>
      <c r="D98" s="44" t="s">
        <v>35</v>
      </c>
      <c r="E98" s="45"/>
      <c r="F98" s="50" t="s">
        <v>70</v>
      </c>
      <c r="H98" s="49">
        <v>0.25409999999999999</v>
      </c>
      <c r="L98" s="48"/>
      <c r="M98" s="47"/>
      <c r="T98" s="46"/>
      <c r="AT98" s="45" t="s">
        <v>35</v>
      </c>
      <c r="AU98" s="45" t="s">
        <v>0</v>
      </c>
      <c r="AV98" s="45" t="s">
        <v>0</v>
      </c>
      <c r="AW98" s="45" t="s">
        <v>34</v>
      </c>
      <c r="AX98" s="45" t="s">
        <v>20</v>
      </c>
      <c r="AY98" s="45" t="s">
        <v>5</v>
      </c>
    </row>
    <row r="99" spans="2:65" s="3" customFormat="1" ht="15.75" customHeight="1" x14ac:dyDescent="0.3">
      <c r="B99" s="41"/>
      <c r="D99" s="44" t="s">
        <v>35</v>
      </c>
      <c r="E99" s="38"/>
      <c r="F99" s="43" t="s">
        <v>36</v>
      </c>
      <c r="H99" s="42">
        <v>1.7730975</v>
      </c>
      <c r="L99" s="41"/>
      <c r="M99" s="40"/>
      <c r="T99" s="39"/>
      <c r="AT99" s="38" t="s">
        <v>35</v>
      </c>
      <c r="AU99" s="38" t="s">
        <v>0</v>
      </c>
      <c r="AV99" s="38" t="s">
        <v>26</v>
      </c>
      <c r="AW99" s="38" t="s">
        <v>34</v>
      </c>
      <c r="AX99" s="38" t="s">
        <v>15</v>
      </c>
      <c r="AY99" s="38" t="s">
        <v>5</v>
      </c>
    </row>
    <row r="100" spans="2:65" s="3" customFormat="1" ht="15.75" customHeight="1" x14ac:dyDescent="0.3">
      <c r="B100" s="4"/>
      <c r="C100" s="24" t="s">
        <v>0</v>
      </c>
      <c r="D100" s="24" t="s">
        <v>6</v>
      </c>
      <c r="E100" s="23" t="s">
        <v>69</v>
      </c>
      <c r="F100" s="19" t="s">
        <v>68</v>
      </c>
      <c r="G100" s="22" t="s">
        <v>12</v>
      </c>
      <c r="H100" s="20">
        <v>162</v>
      </c>
      <c r="I100" s="21"/>
      <c r="J100" s="20">
        <f>ROUND($I$100*$H$100,3)</f>
        <v>0</v>
      </c>
      <c r="K100" s="19"/>
      <c r="L100" s="4"/>
      <c r="M100" s="18"/>
      <c r="N100" s="17" t="s">
        <v>7</v>
      </c>
      <c r="P100" s="16">
        <f>$O$100*$H$100</f>
        <v>0</v>
      </c>
      <c r="Q100" s="16">
        <v>0</v>
      </c>
      <c r="R100" s="16">
        <f>$Q$100*$H$100</f>
        <v>0</v>
      </c>
      <c r="S100" s="16">
        <v>0</v>
      </c>
      <c r="T100" s="15">
        <f>$S$100*$H$100</f>
        <v>0</v>
      </c>
      <c r="AR100" s="12" t="s">
        <v>26</v>
      </c>
      <c r="AT100" s="12" t="s">
        <v>6</v>
      </c>
      <c r="AU100" s="12" t="s">
        <v>0</v>
      </c>
      <c r="AY100" s="3" t="s">
        <v>5</v>
      </c>
      <c r="BE100" s="14">
        <f>IF($N$100="základní",$J$100,0)</f>
        <v>0</v>
      </c>
      <c r="BF100" s="14">
        <f>IF($N$100="snížená",$J$100,0)</f>
        <v>0</v>
      </c>
      <c r="BG100" s="14">
        <f>IF($N$100="zákl. přenesená",$J$100,0)</f>
        <v>0</v>
      </c>
      <c r="BH100" s="14">
        <f>IF($N$100="sníž. přenesená",$J$100,0)</f>
        <v>0</v>
      </c>
      <c r="BI100" s="14">
        <f>IF($N$100="nulová",$J$100,0)</f>
        <v>0</v>
      </c>
      <c r="BJ100" s="12" t="s">
        <v>0</v>
      </c>
      <c r="BK100" s="13">
        <f>ROUND($I$100*$H$100,3)</f>
        <v>0</v>
      </c>
      <c r="BL100" s="12" t="s">
        <v>26</v>
      </c>
      <c r="BM100" s="12" t="s">
        <v>67</v>
      </c>
    </row>
    <row r="101" spans="2:65" s="3" customFormat="1" ht="15.75" customHeight="1" x14ac:dyDescent="0.3">
      <c r="B101" s="54"/>
      <c r="D101" s="11" t="s">
        <v>35</v>
      </c>
      <c r="E101" s="55"/>
      <c r="F101" s="55" t="s">
        <v>66</v>
      </c>
      <c r="H101" s="51"/>
      <c r="L101" s="54"/>
      <c r="M101" s="53"/>
      <c r="T101" s="52"/>
      <c r="AT101" s="51" t="s">
        <v>35</v>
      </c>
      <c r="AU101" s="51" t="s">
        <v>0</v>
      </c>
      <c r="AV101" s="51" t="s">
        <v>15</v>
      </c>
      <c r="AW101" s="51" t="s">
        <v>34</v>
      </c>
      <c r="AX101" s="51" t="s">
        <v>20</v>
      </c>
      <c r="AY101" s="51" t="s">
        <v>5</v>
      </c>
    </row>
    <row r="102" spans="2:65" s="3" customFormat="1" ht="15.75" customHeight="1" x14ac:dyDescent="0.3">
      <c r="B102" s="54"/>
      <c r="D102" s="44" t="s">
        <v>35</v>
      </c>
      <c r="E102" s="51"/>
      <c r="F102" s="55" t="s">
        <v>65</v>
      </c>
      <c r="H102" s="51"/>
      <c r="L102" s="54"/>
      <c r="M102" s="53"/>
      <c r="T102" s="52"/>
      <c r="AT102" s="51" t="s">
        <v>35</v>
      </c>
      <c r="AU102" s="51" t="s">
        <v>0</v>
      </c>
      <c r="AV102" s="51" t="s">
        <v>15</v>
      </c>
      <c r="AW102" s="51" t="s">
        <v>34</v>
      </c>
      <c r="AX102" s="51" t="s">
        <v>20</v>
      </c>
      <c r="AY102" s="51" t="s">
        <v>5</v>
      </c>
    </row>
    <row r="103" spans="2:65" s="3" customFormat="1" ht="15.75" customHeight="1" x14ac:dyDescent="0.3">
      <c r="B103" s="54"/>
      <c r="D103" s="44" t="s">
        <v>35</v>
      </c>
      <c r="E103" s="51"/>
      <c r="F103" s="55" t="s">
        <v>55</v>
      </c>
      <c r="H103" s="51"/>
      <c r="L103" s="54"/>
      <c r="M103" s="53"/>
      <c r="T103" s="52"/>
      <c r="AT103" s="51" t="s">
        <v>35</v>
      </c>
      <c r="AU103" s="51" t="s">
        <v>0</v>
      </c>
      <c r="AV103" s="51" t="s">
        <v>15</v>
      </c>
      <c r="AW103" s="51" t="s">
        <v>34</v>
      </c>
      <c r="AX103" s="51" t="s">
        <v>20</v>
      </c>
      <c r="AY103" s="51" t="s">
        <v>5</v>
      </c>
    </row>
    <row r="104" spans="2:65" s="3" customFormat="1" ht="15.75" customHeight="1" x14ac:dyDescent="0.3">
      <c r="B104" s="54"/>
      <c r="D104" s="44" t="s">
        <v>35</v>
      </c>
      <c r="E104" s="51"/>
      <c r="F104" s="55" t="s">
        <v>64</v>
      </c>
      <c r="H104" s="51"/>
      <c r="L104" s="54"/>
      <c r="M104" s="53"/>
      <c r="T104" s="52"/>
      <c r="AT104" s="51" t="s">
        <v>35</v>
      </c>
      <c r="AU104" s="51" t="s">
        <v>0</v>
      </c>
      <c r="AV104" s="51" t="s">
        <v>15</v>
      </c>
      <c r="AW104" s="51" t="s">
        <v>34</v>
      </c>
      <c r="AX104" s="51" t="s">
        <v>20</v>
      </c>
      <c r="AY104" s="51" t="s">
        <v>5</v>
      </c>
    </row>
    <row r="105" spans="2:65" s="3" customFormat="1" ht="15.75" customHeight="1" x14ac:dyDescent="0.3">
      <c r="B105" s="48"/>
      <c r="D105" s="44" t="s">
        <v>35</v>
      </c>
      <c r="E105" s="45"/>
      <c r="F105" s="50" t="s">
        <v>62</v>
      </c>
      <c r="H105" s="49">
        <v>76</v>
      </c>
      <c r="L105" s="48"/>
      <c r="M105" s="47"/>
      <c r="T105" s="46"/>
      <c r="AT105" s="45" t="s">
        <v>35</v>
      </c>
      <c r="AU105" s="45" t="s">
        <v>0</v>
      </c>
      <c r="AV105" s="45" t="s">
        <v>0</v>
      </c>
      <c r="AW105" s="45" t="s">
        <v>34</v>
      </c>
      <c r="AX105" s="45" t="s">
        <v>20</v>
      </c>
      <c r="AY105" s="45" t="s">
        <v>5</v>
      </c>
    </row>
    <row r="106" spans="2:65" s="3" customFormat="1" ht="15.75" customHeight="1" x14ac:dyDescent="0.3">
      <c r="B106" s="48"/>
      <c r="D106" s="44" t="s">
        <v>35</v>
      </c>
      <c r="E106" s="45"/>
      <c r="F106" s="50" t="s">
        <v>63</v>
      </c>
      <c r="H106" s="49">
        <v>5</v>
      </c>
      <c r="L106" s="48"/>
      <c r="M106" s="47"/>
      <c r="T106" s="46"/>
      <c r="AT106" s="45" t="s">
        <v>35</v>
      </c>
      <c r="AU106" s="45" t="s">
        <v>0</v>
      </c>
      <c r="AV106" s="45" t="s">
        <v>0</v>
      </c>
      <c r="AW106" s="45" t="s">
        <v>34</v>
      </c>
      <c r="AX106" s="45" t="s">
        <v>20</v>
      </c>
      <c r="AY106" s="45" t="s">
        <v>5</v>
      </c>
    </row>
    <row r="107" spans="2:65" s="3" customFormat="1" ht="15.75" customHeight="1" x14ac:dyDescent="0.3">
      <c r="B107" s="48"/>
      <c r="D107" s="44" t="s">
        <v>35</v>
      </c>
      <c r="E107" s="45"/>
      <c r="F107" s="50" t="s">
        <v>62</v>
      </c>
      <c r="H107" s="49">
        <v>76</v>
      </c>
      <c r="L107" s="48"/>
      <c r="M107" s="47"/>
      <c r="T107" s="46"/>
      <c r="AT107" s="45" t="s">
        <v>35</v>
      </c>
      <c r="AU107" s="45" t="s">
        <v>0</v>
      </c>
      <c r="AV107" s="45" t="s">
        <v>0</v>
      </c>
      <c r="AW107" s="45" t="s">
        <v>34</v>
      </c>
      <c r="AX107" s="45" t="s">
        <v>20</v>
      </c>
      <c r="AY107" s="45" t="s">
        <v>5</v>
      </c>
    </row>
    <row r="108" spans="2:65" s="3" customFormat="1" ht="15.75" customHeight="1" x14ac:dyDescent="0.3">
      <c r="B108" s="48"/>
      <c r="D108" s="44" t="s">
        <v>35</v>
      </c>
      <c r="E108" s="45"/>
      <c r="F108" s="50" t="s">
        <v>61</v>
      </c>
      <c r="H108" s="49">
        <v>5</v>
      </c>
      <c r="L108" s="48"/>
      <c r="M108" s="47"/>
      <c r="T108" s="46"/>
      <c r="AT108" s="45" t="s">
        <v>35</v>
      </c>
      <c r="AU108" s="45" t="s">
        <v>0</v>
      </c>
      <c r="AV108" s="45" t="s">
        <v>0</v>
      </c>
      <c r="AW108" s="45" t="s">
        <v>34</v>
      </c>
      <c r="AX108" s="45" t="s">
        <v>20</v>
      </c>
      <c r="AY108" s="45" t="s">
        <v>5</v>
      </c>
    </row>
    <row r="109" spans="2:65" s="3" customFormat="1" ht="15.75" customHeight="1" x14ac:dyDescent="0.3">
      <c r="B109" s="41"/>
      <c r="D109" s="44" t="s">
        <v>35</v>
      </c>
      <c r="E109" s="38"/>
      <c r="F109" s="43" t="s">
        <v>36</v>
      </c>
      <c r="H109" s="42">
        <v>162</v>
      </c>
      <c r="L109" s="41"/>
      <c r="M109" s="40"/>
      <c r="T109" s="39"/>
      <c r="AT109" s="38" t="s">
        <v>35</v>
      </c>
      <c r="AU109" s="38" t="s">
        <v>0</v>
      </c>
      <c r="AV109" s="38" t="s">
        <v>26</v>
      </c>
      <c r="AW109" s="38" t="s">
        <v>34</v>
      </c>
      <c r="AX109" s="38" t="s">
        <v>15</v>
      </c>
      <c r="AY109" s="38" t="s">
        <v>5</v>
      </c>
    </row>
    <row r="110" spans="2:65" s="27" customFormat="1" ht="30.75" customHeight="1" x14ac:dyDescent="0.3">
      <c r="B110" s="33"/>
      <c r="D110" s="29" t="s">
        <v>16</v>
      </c>
      <c r="E110" s="35" t="s">
        <v>31</v>
      </c>
      <c r="F110" s="35" t="s">
        <v>60</v>
      </c>
      <c r="J110" s="34">
        <f>$BK$110</f>
        <v>0</v>
      </c>
      <c r="L110" s="33"/>
      <c r="M110" s="32"/>
      <c r="P110" s="31">
        <f>SUM($P$111:$P$118)</f>
        <v>0</v>
      </c>
      <c r="R110" s="31">
        <f>SUM($R$111:$R$118)</f>
        <v>7.0049999999999999E-3</v>
      </c>
      <c r="T110" s="30">
        <f>SUM($T$111:$T$118)</f>
        <v>0</v>
      </c>
      <c r="AR110" s="29" t="s">
        <v>15</v>
      </c>
      <c r="AT110" s="29" t="s">
        <v>16</v>
      </c>
      <c r="AU110" s="29" t="s">
        <v>15</v>
      </c>
      <c r="AY110" s="29" t="s">
        <v>5</v>
      </c>
      <c r="BK110" s="28">
        <f>SUM($BK$111:$BK$118)</f>
        <v>0</v>
      </c>
    </row>
    <row r="111" spans="2:65" s="3" customFormat="1" ht="15.75" customHeight="1" x14ac:dyDescent="0.3">
      <c r="B111" s="4"/>
      <c r="C111" s="24" t="s">
        <v>17</v>
      </c>
      <c r="D111" s="24" t="s">
        <v>6</v>
      </c>
      <c r="E111" s="23" t="s">
        <v>59</v>
      </c>
      <c r="F111" s="19" t="s">
        <v>58</v>
      </c>
      <c r="G111" s="22" t="s">
        <v>39</v>
      </c>
      <c r="H111" s="20">
        <v>4.67</v>
      </c>
      <c r="I111" s="21"/>
      <c r="J111" s="20">
        <f>ROUND($I$111*$H$111,3)</f>
        <v>0</v>
      </c>
      <c r="K111" s="19"/>
      <c r="L111" s="4"/>
      <c r="M111" s="18"/>
      <c r="N111" s="17" t="s">
        <v>7</v>
      </c>
      <c r="P111" s="16">
        <f>$O$111*$H$111</f>
        <v>0</v>
      </c>
      <c r="Q111" s="16">
        <v>1.5E-3</v>
      </c>
      <c r="R111" s="16">
        <f>$Q$111*$H$111</f>
        <v>7.0049999999999999E-3</v>
      </c>
      <c r="S111" s="16">
        <v>0</v>
      </c>
      <c r="T111" s="15">
        <f>$S$111*$H$111</f>
        <v>0</v>
      </c>
      <c r="AR111" s="12" t="s">
        <v>26</v>
      </c>
      <c r="AT111" s="12" t="s">
        <v>6</v>
      </c>
      <c r="AU111" s="12" t="s">
        <v>0</v>
      </c>
      <c r="AY111" s="3" t="s">
        <v>5</v>
      </c>
      <c r="BE111" s="14">
        <f>IF($N$111="základní",$J$111,0)</f>
        <v>0</v>
      </c>
      <c r="BF111" s="14">
        <f>IF($N$111="snížená",$J$111,0)</f>
        <v>0</v>
      </c>
      <c r="BG111" s="14">
        <f>IF($N$111="zákl. přenesená",$J$111,0)</f>
        <v>0</v>
      </c>
      <c r="BH111" s="14">
        <f>IF($N$111="sníž. přenesená",$J$111,0)</f>
        <v>0</v>
      </c>
      <c r="BI111" s="14">
        <f>IF($N$111="nulová",$J$111,0)</f>
        <v>0</v>
      </c>
      <c r="BJ111" s="12" t="s">
        <v>0</v>
      </c>
      <c r="BK111" s="13">
        <f>ROUND($I$111*$H$111,3)</f>
        <v>0</v>
      </c>
      <c r="BL111" s="12" t="s">
        <v>26</v>
      </c>
      <c r="BM111" s="12" t="s">
        <v>57</v>
      </c>
    </row>
    <row r="112" spans="2:65" s="3" customFormat="1" ht="16.5" customHeight="1" x14ac:dyDescent="0.3">
      <c r="B112" s="4"/>
      <c r="D112" s="11" t="s">
        <v>1</v>
      </c>
      <c r="F112" s="10" t="s">
        <v>56</v>
      </c>
      <c r="L112" s="4"/>
      <c r="M112" s="26"/>
      <c r="T112" s="25"/>
      <c r="AT112" s="3" t="s">
        <v>1</v>
      </c>
      <c r="AU112" s="3" t="s">
        <v>0</v>
      </c>
    </row>
    <row r="113" spans="2:65" s="3" customFormat="1" ht="15.75" customHeight="1" x14ac:dyDescent="0.3">
      <c r="B113" s="54"/>
      <c r="D113" s="44" t="s">
        <v>35</v>
      </c>
      <c r="E113" s="51"/>
      <c r="F113" s="55" t="s">
        <v>55</v>
      </c>
      <c r="H113" s="51"/>
      <c r="L113" s="54"/>
      <c r="M113" s="53"/>
      <c r="T113" s="52"/>
      <c r="AT113" s="51" t="s">
        <v>35</v>
      </c>
      <c r="AU113" s="51" t="s">
        <v>0</v>
      </c>
      <c r="AV113" s="51" t="s">
        <v>15</v>
      </c>
      <c r="AW113" s="51" t="s">
        <v>34</v>
      </c>
      <c r="AX113" s="51" t="s">
        <v>20</v>
      </c>
      <c r="AY113" s="51" t="s">
        <v>5</v>
      </c>
    </row>
    <row r="114" spans="2:65" s="3" customFormat="1" ht="15.75" customHeight="1" x14ac:dyDescent="0.3">
      <c r="B114" s="54"/>
      <c r="D114" s="44" t="s">
        <v>35</v>
      </c>
      <c r="E114" s="51"/>
      <c r="F114" s="55" t="s">
        <v>54</v>
      </c>
      <c r="H114" s="51"/>
      <c r="L114" s="54"/>
      <c r="M114" s="53"/>
      <c r="T114" s="52"/>
      <c r="AT114" s="51" t="s">
        <v>35</v>
      </c>
      <c r="AU114" s="51" t="s">
        <v>0</v>
      </c>
      <c r="AV114" s="51" t="s">
        <v>15</v>
      </c>
      <c r="AW114" s="51" t="s">
        <v>34</v>
      </c>
      <c r="AX114" s="51" t="s">
        <v>20</v>
      </c>
      <c r="AY114" s="51" t="s">
        <v>5</v>
      </c>
    </row>
    <row r="115" spans="2:65" s="3" customFormat="1" ht="15.75" customHeight="1" x14ac:dyDescent="0.3">
      <c r="B115" s="54"/>
      <c r="D115" s="44" t="s">
        <v>35</v>
      </c>
      <c r="E115" s="51"/>
      <c r="F115" s="55" t="s">
        <v>53</v>
      </c>
      <c r="H115" s="51"/>
      <c r="L115" s="54"/>
      <c r="M115" s="53"/>
      <c r="T115" s="52"/>
      <c r="AT115" s="51" t="s">
        <v>35</v>
      </c>
      <c r="AU115" s="51" t="s">
        <v>0</v>
      </c>
      <c r="AV115" s="51" t="s">
        <v>15</v>
      </c>
      <c r="AW115" s="51" t="s">
        <v>34</v>
      </c>
      <c r="AX115" s="51" t="s">
        <v>20</v>
      </c>
      <c r="AY115" s="51" t="s">
        <v>5</v>
      </c>
    </row>
    <row r="116" spans="2:65" s="3" customFormat="1" ht="15.75" customHeight="1" x14ac:dyDescent="0.3">
      <c r="B116" s="48"/>
      <c r="D116" s="44" t="s">
        <v>35</v>
      </c>
      <c r="E116" s="45"/>
      <c r="F116" s="50" t="s">
        <v>52</v>
      </c>
      <c r="H116" s="49">
        <v>2.25</v>
      </c>
      <c r="L116" s="48"/>
      <c r="M116" s="47"/>
      <c r="T116" s="46"/>
      <c r="AT116" s="45" t="s">
        <v>35</v>
      </c>
      <c r="AU116" s="45" t="s">
        <v>0</v>
      </c>
      <c r="AV116" s="45" t="s">
        <v>0</v>
      </c>
      <c r="AW116" s="45" t="s">
        <v>34</v>
      </c>
      <c r="AX116" s="45" t="s">
        <v>20</v>
      </c>
      <c r="AY116" s="45" t="s">
        <v>5</v>
      </c>
    </row>
    <row r="117" spans="2:65" s="3" customFormat="1" ht="15.75" customHeight="1" x14ac:dyDescent="0.3">
      <c r="B117" s="48"/>
      <c r="D117" s="44" t="s">
        <v>35</v>
      </c>
      <c r="E117" s="45"/>
      <c r="F117" s="50" t="s">
        <v>51</v>
      </c>
      <c r="H117" s="49">
        <v>2.42</v>
      </c>
      <c r="L117" s="48"/>
      <c r="M117" s="47"/>
      <c r="T117" s="46"/>
      <c r="AT117" s="45" t="s">
        <v>35</v>
      </c>
      <c r="AU117" s="45" t="s">
        <v>0</v>
      </c>
      <c r="AV117" s="45" t="s">
        <v>0</v>
      </c>
      <c r="AW117" s="45" t="s">
        <v>34</v>
      </c>
      <c r="AX117" s="45" t="s">
        <v>20</v>
      </c>
      <c r="AY117" s="45" t="s">
        <v>5</v>
      </c>
    </row>
    <row r="118" spans="2:65" s="3" customFormat="1" ht="15.75" customHeight="1" x14ac:dyDescent="0.3">
      <c r="B118" s="41"/>
      <c r="D118" s="44" t="s">
        <v>35</v>
      </c>
      <c r="E118" s="38"/>
      <c r="F118" s="43" t="s">
        <v>36</v>
      </c>
      <c r="H118" s="42">
        <v>4.67</v>
      </c>
      <c r="L118" s="41"/>
      <c r="M118" s="40"/>
      <c r="T118" s="39"/>
      <c r="AT118" s="38" t="s">
        <v>35</v>
      </c>
      <c r="AU118" s="38" t="s">
        <v>0</v>
      </c>
      <c r="AV118" s="38" t="s">
        <v>26</v>
      </c>
      <c r="AW118" s="38" t="s">
        <v>34</v>
      </c>
      <c r="AX118" s="38" t="s">
        <v>15</v>
      </c>
      <c r="AY118" s="38" t="s">
        <v>5</v>
      </c>
    </row>
    <row r="119" spans="2:65" s="27" customFormat="1" ht="30.75" customHeight="1" x14ac:dyDescent="0.3">
      <c r="B119" s="33"/>
      <c r="D119" s="29" t="s">
        <v>16</v>
      </c>
      <c r="E119" s="35" t="s">
        <v>50</v>
      </c>
      <c r="F119" s="35" t="s">
        <v>49</v>
      </c>
      <c r="J119" s="34">
        <f>$BK$119</f>
        <v>0</v>
      </c>
      <c r="L119" s="33"/>
      <c r="M119" s="32"/>
      <c r="P119" s="31">
        <f>SUM($P$120:$P$126)</f>
        <v>0</v>
      </c>
      <c r="R119" s="31">
        <f>SUM($R$120:$R$126)</f>
        <v>0</v>
      </c>
      <c r="T119" s="30">
        <f>SUM($T$120:$T$126)</f>
        <v>-2.2391999999999999</v>
      </c>
      <c r="AR119" s="29" t="s">
        <v>15</v>
      </c>
      <c r="AT119" s="29" t="s">
        <v>16</v>
      </c>
      <c r="AU119" s="29" t="s">
        <v>15</v>
      </c>
      <c r="AY119" s="29" t="s">
        <v>5</v>
      </c>
      <c r="BK119" s="28">
        <f>SUM($BK$120:$BK$126)</f>
        <v>0</v>
      </c>
    </row>
    <row r="120" spans="2:65" s="3" customFormat="1" ht="15.75" customHeight="1" x14ac:dyDescent="0.3">
      <c r="B120" s="4"/>
      <c r="C120" s="24" t="s">
        <v>26</v>
      </c>
      <c r="D120" s="24" t="s">
        <v>6</v>
      </c>
      <c r="E120" s="23" t="s">
        <v>48</v>
      </c>
      <c r="F120" s="19" t="s">
        <v>47</v>
      </c>
      <c r="G120" s="22" t="s">
        <v>46</v>
      </c>
      <c r="H120" s="20">
        <v>3747.3040000000001</v>
      </c>
      <c r="I120" s="21"/>
      <c r="J120" s="20">
        <f>ROUND($I$120*$H$120,3)</f>
        <v>0</v>
      </c>
      <c r="K120" s="19" t="s">
        <v>27</v>
      </c>
      <c r="L120" s="4"/>
      <c r="M120" s="18"/>
      <c r="N120" s="17" t="s">
        <v>7</v>
      </c>
      <c r="P120" s="16">
        <f>$O$120*$H$120</f>
        <v>0</v>
      </c>
      <c r="Q120" s="16">
        <v>0</v>
      </c>
      <c r="R120" s="16">
        <f>$Q$120*$H$120</f>
        <v>0</v>
      </c>
      <c r="S120" s="16">
        <v>0</v>
      </c>
      <c r="T120" s="15">
        <f>$S$120*$H$120</f>
        <v>0</v>
      </c>
      <c r="AR120" s="12" t="s">
        <v>26</v>
      </c>
      <c r="AT120" s="12" t="s">
        <v>6</v>
      </c>
      <c r="AU120" s="12" t="s">
        <v>0</v>
      </c>
      <c r="AY120" s="3" t="s">
        <v>5</v>
      </c>
      <c r="BE120" s="14">
        <f>IF($N$120="základní",$J$120,0)</f>
        <v>0</v>
      </c>
      <c r="BF120" s="14">
        <f>IF($N$120="snížená",$J$120,0)</f>
        <v>0</v>
      </c>
      <c r="BG120" s="14">
        <f>IF($N$120="zákl. přenesená",$J$120,0)</f>
        <v>0</v>
      </c>
      <c r="BH120" s="14">
        <f>IF($N$120="sníž. přenesená",$J$120,0)</f>
        <v>0</v>
      </c>
      <c r="BI120" s="14">
        <f>IF($N$120="nulová",$J$120,0)</f>
        <v>0</v>
      </c>
      <c r="BJ120" s="12" t="s">
        <v>0</v>
      </c>
      <c r="BK120" s="13">
        <f>ROUND($I$120*$H$120,3)</f>
        <v>0</v>
      </c>
      <c r="BL120" s="12" t="s">
        <v>26</v>
      </c>
      <c r="BM120" s="12" t="s">
        <v>45</v>
      </c>
    </row>
    <row r="121" spans="2:65" s="3" customFormat="1" ht="16.5" customHeight="1" x14ac:dyDescent="0.3">
      <c r="B121" s="4"/>
      <c r="D121" s="11" t="s">
        <v>1</v>
      </c>
      <c r="F121" s="10" t="s">
        <v>44</v>
      </c>
      <c r="L121" s="4"/>
      <c r="M121" s="26"/>
      <c r="T121" s="25"/>
      <c r="AT121" s="3" t="s">
        <v>1</v>
      </c>
      <c r="AU121" s="3" t="s">
        <v>0</v>
      </c>
    </row>
    <row r="122" spans="2:65" s="3" customFormat="1" ht="15.75" customHeight="1" x14ac:dyDescent="0.3">
      <c r="B122" s="48"/>
      <c r="D122" s="44" t="s">
        <v>35</v>
      </c>
      <c r="E122" s="45"/>
      <c r="F122" s="50" t="s">
        <v>43</v>
      </c>
      <c r="H122" s="49">
        <v>3747.3040000000001</v>
      </c>
      <c r="L122" s="48"/>
      <c r="M122" s="47"/>
      <c r="T122" s="46"/>
      <c r="AT122" s="45" t="s">
        <v>35</v>
      </c>
      <c r="AU122" s="45" t="s">
        <v>0</v>
      </c>
      <c r="AV122" s="45" t="s">
        <v>0</v>
      </c>
      <c r="AW122" s="45" t="s">
        <v>34</v>
      </c>
      <c r="AX122" s="45" t="s">
        <v>20</v>
      </c>
      <c r="AY122" s="45" t="s">
        <v>5</v>
      </c>
    </row>
    <row r="123" spans="2:65" s="3" customFormat="1" ht="15.75" customHeight="1" x14ac:dyDescent="0.3">
      <c r="B123" s="41"/>
      <c r="D123" s="44" t="s">
        <v>35</v>
      </c>
      <c r="E123" s="38"/>
      <c r="F123" s="43" t="s">
        <v>36</v>
      </c>
      <c r="H123" s="42">
        <v>3747.3040000000001</v>
      </c>
      <c r="L123" s="41"/>
      <c r="M123" s="40"/>
      <c r="T123" s="39"/>
      <c r="AT123" s="38" t="s">
        <v>35</v>
      </c>
      <c r="AU123" s="38" t="s">
        <v>0</v>
      </c>
      <c r="AV123" s="38" t="s">
        <v>26</v>
      </c>
      <c r="AW123" s="38" t="s">
        <v>34</v>
      </c>
      <c r="AX123" s="38" t="s">
        <v>15</v>
      </c>
      <c r="AY123" s="38" t="s">
        <v>5</v>
      </c>
    </row>
    <row r="124" spans="2:65" s="3" customFormat="1" ht="15.75" customHeight="1" x14ac:dyDescent="0.3">
      <c r="B124" s="4"/>
      <c r="C124" s="24" t="s">
        <v>42</v>
      </c>
      <c r="D124" s="24" t="s">
        <v>6</v>
      </c>
      <c r="E124" s="23" t="s">
        <v>41</v>
      </c>
      <c r="F124" s="19" t="s">
        <v>40</v>
      </c>
      <c r="G124" s="22" t="s">
        <v>39</v>
      </c>
      <c r="H124" s="20">
        <v>-2239.1999999999998</v>
      </c>
      <c r="I124" s="21"/>
      <c r="J124" s="20">
        <f>ROUND($I$124*$H$124,3)</f>
        <v>0</v>
      </c>
      <c r="K124" s="19"/>
      <c r="L124" s="4"/>
      <c r="M124" s="18"/>
      <c r="N124" s="17" t="s">
        <v>7</v>
      </c>
      <c r="P124" s="16">
        <f>$O$124*$H$124</f>
        <v>0</v>
      </c>
      <c r="Q124" s="16">
        <v>0</v>
      </c>
      <c r="R124" s="16">
        <f>$Q$124*$H$124</f>
        <v>0</v>
      </c>
      <c r="S124" s="16">
        <v>1E-3</v>
      </c>
      <c r="T124" s="15">
        <f>$S$124*$H$124</f>
        <v>-2.2391999999999999</v>
      </c>
      <c r="AR124" s="12" t="s">
        <v>26</v>
      </c>
      <c r="AT124" s="12" t="s">
        <v>6</v>
      </c>
      <c r="AU124" s="12" t="s">
        <v>0</v>
      </c>
      <c r="AY124" s="3" t="s">
        <v>5</v>
      </c>
      <c r="BE124" s="14">
        <f>IF($N$124="základní",$J$124,0)</f>
        <v>0</v>
      </c>
      <c r="BF124" s="14">
        <f>IF($N$124="snížená",$J$124,0)</f>
        <v>0</v>
      </c>
      <c r="BG124" s="14">
        <f>IF($N$124="zákl. přenesená",$J$124,0)</f>
        <v>0</v>
      </c>
      <c r="BH124" s="14">
        <f>IF($N$124="sníž. přenesená",$J$124,0)</f>
        <v>0</v>
      </c>
      <c r="BI124" s="14">
        <f>IF($N$124="nulová",$J$124,0)</f>
        <v>0</v>
      </c>
      <c r="BJ124" s="12" t="s">
        <v>0</v>
      </c>
      <c r="BK124" s="13">
        <f>ROUND($I$124*$H$124,3)</f>
        <v>0</v>
      </c>
      <c r="BL124" s="12" t="s">
        <v>26</v>
      </c>
      <c r="BM124" s="12" t="s">
        <v>38</v>
      </c>
    </row>
    <row r="125" spans="2:65" s="3" customFormat="1" ht="15.75" customHeight="1" x14ac:dyDescent="0.3">
      <c r="B125" s="48"/>
      <c r="D125" s="11" t="s">
        <v>35</v>
      </c>
      <c r="E125" s="50"/>
      <c r="F125" s="50" t="s">
        <v>37</v>
      </c>
      <c r="H125" s="49">
        <v>-2239.1999999999998</v>
      </c>
      <c r="L125" s="48"/>
      <c r="M125" s="47"/>
      <c r="T125" s="46"/>
      <c r="AT125" s="45" t="s">
        <v>35</v>
      </c>
      <c r="AU125" s="45" t="s">
        <v>0</v>
      </c>
      <c r="AV125" s="45" t="s">
        <v>0</v>
      </c>
      <c r="AW125" s="45" t="s">
        <v>34</v>
      </c>
      <c r="AX125" s="45" t="s">
        <v>20</v>
      </c>
      <c r="AY125" s="45" t="s">
        <v>5</v>
      </c>
    </row>
    <row r="126" spans="2:65" s="3" customFormat="1" ht="15.75" customHeight="1" x14ac:dyDescent="0.3">
      <c r="B126" s="41"/>
      <c r="D126" s="44" t="s">
        <v>35</v>
      </c>
      <c r="E126" s="38"/>
      <c r="F126" s="43" t="s">
        <v>36</v>
      </c>
      <c r="H126" s="42">
        <v>-2239.1999999999998</v>
      </c>
      <c r="L126" s="41"/>
      <c r="M126" s="40"/>
      <c r="T126" s="39"/>
      <c r="AT126" s="38" t="s">
        <v>35</v>
      </c>
      <c r="AU126" s="38" t="s">
        <v>0</v>
      </c>
      <c r="AV126" s="38" t="s">
        <v>26</v>
      </c>
      <c r="AW126" s="38" t="s">
        <v>34</v>
      </c>
      <c r="AX126" s="38" t="s">
        <v>15</v>
      </c>
      <c r="AY126" s="38" t="s">
        <v>5</v>
      </c>
    </row>
    <row r="127" spans="2:65" s="27" customFormat="1" ht="30.75" customHeight="1" x14ac:dyDescent="0.3">
      <c r="B127" s="33"/>
      <c r="D127" s="29" t="s">
        <v>16</v>
      </c>
      <c r="E127" s="35" t="s">
        <v>33</v>
      </c>
      <c r="F127" s="35" t="s">
        <v>32</v>
      </c>
      <c r="J127" s="34">
        <f>$BK$127</f>
        <v>0</v>
      </c>
      <c r="L127" s="33"/>
      <c r="M127" s="32"/>
      <c r="P127" s="31">
        <f>SUM($P$128:$P$129)</f>
        <v>0</v>
      </c>
      <c r="R127" s="31">
        <f>SUM($R$128:$R$129)</f>
        <v>0</v>
      </c>
      <c r="T127" s="30">
        <f>SUM($T$128:$T$129)</f>
        <v>0</v>
      </c>
      <c r="AR127" s="29" t="s">
        <v>15</v>
      </c>
      <c r="AT127" s="29" t="s">
        <v>16</v>
      </c>
      <c r="AU127" s="29" t="s">
        <v>15</v>
      </c>
      <c r="AY127" s="29" t="s">
        <v>5</v>
      </c>
      <c r="BK127" s="28">
        <f>SUM($BK$128:$BK$129)</f>
        <v>0</v>
      </c>
    </row>
    <row r="128" spans="2:65" s="3" customFormat="1" ht="15.75" customHeight="1" x14ac:dyDescent="0.3">
      <c r="B128" s="4"/>
      <c r="C128" s="24" t="s">
        <v>31</v>
      </c>
      <c r="D128" s="24" t="s">
        <v>6</v>
      </c>
      <c r="E128" s="23" t="s">
        <v>30</v>
      </c>
      <c r="F128" s="19" t="s">
        <v>29</v>
      </c>
      <c r="G128" s="22" t="s">
        <v>28</v>
      </c>
      <c r="H128" s="20">
        <v>1.921</v>
      </c>
      <c r="I128" s="21"/>
      <c r="J128" s="20">
        <f>ROUND($I$128*$H$128,3)</f>
        <v>0</v>
      </c>
      <c r="K128" s="19" t="s">
        <v>27</v>
      </c>
      <c r="L128" s="4"/>
      <c r="M128" s="18"/>
      <c r="N128" s="17" t="s">
        <v>7</v>
      </c>
      <c r="P128" s="16">
        <f>$O$128*$H$128</f>
        <v>0</v>
      </c>
      <c r="Q128" s="16">
        <v>0</v>
      </c>
      <c r="R128" s="16">
        <f>$Q$128*$H$128</f>
        <v>0</v>
      </c>
      <c r="S128" s="16">
        <v>0</v>
      </c>
      <c r="T128" s="15">
        <f>$S$128*$H$128</f>
        <v>0</v>
      </c>
      <c r="AR128" s="12" t="s">
        <v>26</v>
      </c>
      <c r="AT128" s="12" t="s">
        <v>6</v>
      </c>
      <c r="AU128" s="12" t="s">
        <v>0</v>
      </c>
      <c r="AY128" s="3" t="s">
        <v>5</v>
      </c>
      <c r="BE128" s="14">
        <f>IF($N$128="základní",$J$128,0)</f>
        <v>0</v>
      </c>
      <c r="BF128" s="14">
        <f>IF($N$128="snížená",$J$128,0)</f>
        <v>0</v>
      </c>
      <c r="BG128" s="14">
        <f>IF($N$128="zákl. přenesená",$J$128,0)</f>
        <v>0</v>
      </c>
      <c r="BH128" s="14">
        <f>IF($N$128="sníž. přenesená",$J$128,0)</f>
        <v>0</v>
      </c>
      <c r="BI128" s="14">
        <f>IF($N$128="nulová",$J$128,0)</f>
        <v>0</v>
      </c>
      <c r="BJ128" s="12" t="s">
        <v>0</v>
      </c>
      <c r="BK128" s="13">
        <f>ROUND($I$128*$H$128,3)</f>
        <v>0</v>
      </c>
      <c r="BL128" s="12" t="s">
        <v>26</v>
      </c>
      <c r="BM128" s="12" t="s">
        <v>25</v>
      </c>
    </row>
    <row r="129" spans="2:65" s="3" customFormat="1" ht="38.25" customHeight="1" x14ac:dyDescent="0.3">
      <c r="B129" s="4"/>
      <c r="D129" s="11" t="s">
        <v>1</v>
      </c>
      <c r="F129" s="10" t="s">
        <v>24</v>
      </c>
      <c r="L129" s="4"/>
      <c r="M129" s="26"/>
      <c r="T129" s="25"/>
      <c r="AT129" s="3" t="s">
        <v>1</v>
      </c>
      <c r="AU129" s="3" t="s">
        <v>0</v>
      </c>
    </row>
    <row r="130" spans="2:65" s="27" customFormat="1" ht="37.5" customHeight="1" x14ac:dyDescent="0.35">
      <c r="B130" s="33"/>
      <c r="D130" s="29" t="s">
        <v>16</v>
      </c>
      <c r="E130" s="37" t="s">
        <v>23</v>
      </c>
      <c r="F130" s="37" t="s">
        <v>23</v>
      </c>
      <c r="J130" s="36">
        <f>$BK$130</f>
        <v>0</v>
      </c>
      <c r="L130" s="33"/>
      <c r="M130" s="32"/>
      <c r="P130" s="31">
        <v>0</v>
      </c>
      <c r="R130" s="31">
        <v>0</v>
      </c>
      <c r="T130" s="30">
        <v>0</v>
      </c>
      <c r="AR130" s="29" t="s">
        <v>0</v>
      </c>
      <c r="AT130" s="29" t="s">
        <v>16</v>
      </c>
      <c r="AU130" s="29" t="s">
        <v>20</v>
      </c>
      <c r="AY130" s="29" t="s">
        <v>5</v>
      </c>
      <c r="BK130" s="28">
        <v>0</v>
      </c>
    </row>
    <row r="131" spans="2:65" s="27" customFormat="1" ht="25.5" customHeight="1" x14ac:dyDescent="0.35">
      <c r="B131" s="33"/>
      <c r="D131" s="29" t="s">
        <v>16</v>
      </c>
      <c r="E131" s="37" t="s">
        <v>22</v>
      </c>
      <c r="F131" s="37" t="s">
        <v>21</v>
      </c>
      <c r="J131" s="36">
        <f>$BK$131</f>
        <v>0</v>
      </c>
      <c r="L131" s="33"/>
      <c r="M131" s="32"/>
      <c r="P131" s="31">
        <f>$P$132</f>
        <v>0</v>
      </c>
      <c r="R131" s="31">
        <f>$R$132</f>
        <v>0</v>
      </c>
      <c r="T131" s="30">
        <f>$T$132</f>
        <v>0</v>
      </c>
      <c r="AR131" s="29" t="s">
        <v>17</v>
      </c>
      <c r="AT131" s="29" t="s">
        <v>16</v>
      </c>
      <c r="AU131" s="29" t="s">
        <v>20</v>
      </c>
      <c r="AY131" s="29" t="s">
        <v>5</v>
      </c>
      <c r="BK131" s="28">
        <f>$BK$132</f>
        <v>0</v>
      </c>
    </row>
    <row r="132" spans="2:65" s="27" customFormat="1" ht="21" customHeight="1" x14ac:dyDescent="0.3">
      <c r="B132" s="33"/>
      <c r="D132" s="29" t="s">
        <v>16</v>
      </c>
      <c r="E132" s="35" t="s">
        <v>19</v>
      </c>
      <c r="F132" s="35" t="s">
        <v>18</v>
      </c>
      <c r="J132" s="34">
        <f>$BK$132</f>
        <v>0</v>
      </c>
      <c r="L132" s="33"/>
      <c r="M132" s="32"/>
      <c r="P132" s="31">
        <f>SUM($P$133:$P$136)</f>
        <v>0</v>
      </c>
      <c r="R132" s="31">
        <f>SUM($R$133:$R$136)</f>
        <v>0</v>
      </c>
      <c r="T132" s="30">
        <f>SUM($T$133:$T$136)</f>
        <v>0</v>
      </c>
      <c r="AR132" s="29" t="s">
        <v>17</v>
      </c>
      <c r="AT132" s="29" t="s">
        <v>16</v>
      </c>
      <c r="AU132" s="29" t="s">
        <v>15</v>
      </c>
      <c r="AY132" s="29" t="s">
        <v>5</v>
      </c>
      <c r="BK132" s="28">
        <f>SUM($BK$133:$BK$136)</f>
        <v>0</v>
      </c>
    </row>
    <row r="133" spans="2:65" s="3" customFormat="1" ht="15.75" customHeight="1" x14ac:dyDescent="0.3">
      <c r="B133" s="4"/>
      <c r="C133" s="24" t="s">
        <v>14</v>
      </c>
      <c r="D133" s="24" t="s">
        <v>6</v>
      </c>
      <c r="E133" s="23" t="s">
        <v>13</v>
      </c>
      <c r="F133" s="19" t="s">
        <v>2</v>
      </c>
      <c r="G133" s="22" t="s">
        <v>12</v>
      </c>
      <c r="H133" s="20">
        <v>-1</v>
      </c>
      <c r="I133" s="21"/>
      <c r="J133" s="20">
        <f>ROUND($I$133*$H$133,3)</f>
        <v>0</v>
      </c>
      <c r="K133" s="19"/>
      <c r="L133" s="4"/>
      <c r="M133" s="18"/>
      <c r="N133" s="17" t="s">
        <v>7</v>
      </c>
      <c r="P133" s="16">
        <f>$O$133*$H$133</f>
        <v>0</v>
      </c>
      <c r="Q133" s="16">
        <v>0</v>
      </c>
      <c r="R133" s="16">
        <f>$Q$133*$H$133</f>
        <v>0</v>
      </c>
      <c r="S133" s="16">
        <v>0</v>
      </c>
      <c r="T133" s="15">
        <f>$S$133*$H$133</f>
        <v>0</v>
      </c>
      <c r="AR133" s="12" t="s">
        <v>4</v>
      </c>
      <c r="AT133" s="12" t="s">
        <v>6</v>
      </c>
      <c r="AU133" s="12" t="s">
        <v>0</v>
      </c>
      <c r="AY133" s="3" t="s">
        <v>5</v>
      </c>
      <c r="BE133" s="14">
        <f>IF($N$133="základní",$J$133,0)</f>
        <v>0</v>
      </c>
      <c r="BF133" s="14">
        <f>IF($N$133="snížená",$J$133,0)</f>
        <v>0</v>
      </c>
      <c r="BG133" s="14">
        <f>IF($N$133="zákl. přenesená",$J$133,0)</f>
        <v>0</v>
      </c>
      <c r="BH133" s="14">
        <f>IF($N$133="sníž. přenesená",$J$133,0)</f>
        <v>0</v>
      </c>
      <c r="BI133" s="14">
        <f>IF($N$133="nulová",$J$133,0)</f>
        <v>0</v>
      </c>
      <c r="BJ133" s="12" t="s">
        <v>0</v>
      </c>
      <c r="BK133" s="13">
        <f>ROUND($I$133*$H$133,3)</f>
        <v>0</v>
      </c>
      <c r="BL133" s="12" t="s">
        <v>4</v>
      </c>
      <c r="BM133" s="12" t="s">
        <v>11</v>
      </c>
    </row>
    <row r="134" spans="2:65" s="3" customFormat="1" ht="16.5" customHeight="1" x14ac:dyDescent="0.3">
      <c r="B134" s="4"/>
      <c r="D134" s="11" t="s">
        <v>1</v>
      </c>
      <c r="F134" s="10" t="s">
        <v>2</v>
      </c>
      <c r="L134" s="4"/>
      <c r="M134" s="26"/>
      <c r="T134" s="25"/>
      <c r="AT134" s="3" t="s">
        <v>1</v>
      </c>
      <c r="AU134" s="3" t="s">
        <v>0</v>
      </c>
    </row>
    <row r="135" spans="2:65" s="3" customFormat="1" ht="15.75" customHeight="1" x14ac:dyDescent="0.3">
      <c r="B135" s="4"/>
      <c r="C135" s="24" t="s">
        <v>10</v>
      </c>
      <c r="D135" s="24" t="s">
        <v>6</v>
      </c>
      <c r="E135" s="23" t="s">
        <v>9</v>
      </c>
      <c r="F135" s="19" t="s">
        <v>2</v>
      </c>
      <c r="G135" s="22" t="s">
        <v>8</v>
      </c>
      <c r="H135" s="20">
        <v>20</v>
      </c>
      <c r="I135" s="21"/>
      <c r="J135" s="20">
        <f>ROUND($I$135*$H$135,3)</f>
        <v>0</v>
      </c>
      <c r="K135" s="19"/>
      <c r="L135" s="4"/>
      <c r="M135" s="18"/>
      <c r="N135" s="17" t="s">
        <v>7</v>
      </c>
      <c r="P135" s="16">
        <f>$O$135*$H$135</f>
        <v>0</v>
      </c>
      <c r="Q135" s="16">
        <v>0</v>
      </c>
      <c r="R135" s="16">
        <f>$Q$135*$H$135</f>
        <v>0</v>
      </c>
      <c r="S135" s="16">
        <v>0</v>
      </c>
      <c r="T135" s="15">
        <f>$S$135*$H$135</f>
        <v>0</v>
      </c>
      <c r="AR135" s="12" t="s">
        <v>4</v>
      </c>
      <c r="AT135" s="12" t="s">
        <v>6</v>
      </c>
      <c r="AU135" s="12" t="s">
        <v>0</v>
      </c>
      <c r="AY135" s="3" t="s">
        <v>5</v>
      </c>
      <c r="BE135" s="14">
        <f>IF($N$135="základní",$J$135,0)</f>
        <v>0</v>
      </c>
      <c r="BF135" s="14">
        <f>IF($N$135="snížená",$J$135,0)</f>
        <v>0</v>
      </c>
      <c r="BG135" s="14">
        <f>IF($N$135="zákl. přenesená",$J$135,0)</f>
        <v>0</v>
      </c>
      <c r="BH135" s="14">
        <f>IF($N$135="sníž. přenesená",$J$135,0)</f>
        <v>0</v>
      </c>
      <c r="BI135" s="14">
        <f>IF($N$135="nulová",$J$135,0)</f>
        <v>0</v>
      </c>
      <c r="BJ135" s="12" t="s">
        <v>0</v>
      </c>
      <c r="BK135" s="13">
        <f>ROUND($I$135*$H$135,3)</f>
        <v>0</v>
      </c>
      <c r="BL135" s="12" t="s">
        <v>4</v>
      </c>
      <c r="BM135" s="12" t="s">
        <v>3</v>
      </c>
    </row>
    <row r="136" spans="2:65" s="3" customFormat="1" ht="16.5" customHeight="1" x14ac:dyDescent="0.3">
      <c r="B136" s="4"/>
      <c r="D136" s="11" t="s">
        <v>1</v>
      </c>
      <c r="F136" s="10" t="s">
        <v>2</v>
      </c>
      <c r="L136" s="4"/>
      <c r="M136" s="9"/>
      <c r="N136" s="8"/>
      <c r="O136" s="8"/>
      <c r="P136" s="8"/>
      <c r="Q136" s="8"/>
      <c r="R136" s="8"/>
      <c r="S136" s="8"/>
      <c r="T136" s="7"/>
      <c r="AT136" s="3" t="s">
        <v>1</v>
      </c>
      <c r="AU136" s="3" t="s">
        <v>0</v>
      </c>
    </row>
    <row r="137" spans="2:65" s="3" customFormat="1" ht="7.5" customHeight="1" x14ac:dyDescent="0.3">
      <c r="B137" s="6"/>
      <c r="C137" s="5"/>
      <c r="D137" s="5"/>
      <c r="E137" s="5"/>
      <c r="F137" s="5"/>
      <c r="G137" s="5"/>
      <c r="H137" s="5"/>
      <c r="I137" s="5"/>
      <c r="J137" s="5"/>
      <c r="K137" s="5"/>
      <c r="L137" s="4"/>
    </row>
    <row r="1107" s="2" customFormat="1" ht="14.25" customHeight="1" x14ac:dyDescent="0.3"/>
  </sheetData>
  <autoFilter ref="C83:K83"/>
  <mergeCells count="9">
    <mergeCell ref="E76:H76"/>
    <mergeCell ref="G1:H1"/>
    <mergeCell ref="L2:V2"/>
    <mergeCell ref="E7:H7"/>
    <mergeCell ref="E9:H9"/>
    <mergeCell ref="E24:H24"/>
    <mergeCell ref="E45:H45"/>
    <mergeCell ref="E47:H47"/>
    <mergeCell ref="E74:H74"/>
  </mergeCells>
  <hyperlinks>
    <hyperlink ref="F1:G1" location="C2" tooltip="Krycí list soupisu" display="1) Krycí list soupisu"/>
    <hyperlink ref="G1:H1" location="C54" tooltip="Rekapitulace" display="2) Rekapitulace"/>
    <hyperlink ref="J1" location="C83" tooltip="Soupis prací" display="3) Soupis prací"/>
    <hyperlink ref="L1:V1" location="'Rekapitulace stavby'!C2" tooltip="Rekapitulace stavby" display="Rekapitulace stavby"/>
  </hyperlinks>
  <pageMargins left="0.59055118110236227" right="0.59055118110236227" top="0.59055118110236227" bottom="0.59055118110236227" header="0" footer="0"/>
  <pageSetup paperSize="9" scale="64" fitToHeight="100" orientation="portrait" blackAndWhite="1" r:id="rId1"/>
  <headerFooter alignWithMargins="0">
    <oddFooter>&amp;CStrana &amp;P z &amp;N</oddFooter>
  </headerFooter>
  <drawing r:id="rId2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Kzc0maQRGEZcqdptFZNbs70FXsI=</ds:DigestValue>
    </ds:Reference>
  </ds:SignedInfo>
  <ds:SignatureValue>0S8nUrqx1WCvPJ/UqXgGH+c/KCGKf/Qz7VD+eXGbc7TDKmf3hVhq0lM++UT/uHA1o8IVchPstGdF+kZLBGj1hVcYDctgoP+JR7wKsC42yqzR9OXeEhzcKSzLHlW8epsWlORr81L7mo9x7qe8XzdvaaUww0AiaSXYNtwbPwZE2eXicqx7cXXQO6eHhbWSqcs6JAvLEMj3JkAXCnfJZT52rPi6pUe+Ft66H/d3eWr37NFFcc+pNz9eKXWxIN3Y3vuRF0ae7jibly9dPiHjDY484wXmjQ41qBHJR12k9oxi6rILp79FeRtAL9nMMvCEGby51PvaUSzT2dsKxsBUv1SAsg==</ds:SignatureValue>
  <ds:KeyInfo>
    <ds:KeyValue>
      <ds:RSAKeyValue>
        <ds:Modulus>1kybIeBO4O/NsgsLsKdt0BirgqMCINC4ng284UEVgj9BRiemRe/tDZvYzbldwqkQhlQ/5X+RMNLkY3ZAHTnX/2SnfrlDtlSVQbaotJPaBZcGGR4Zp/ttpK5J8XqL54jXHVNyNPaKimkYWMZhchQEqyK7BCgiTHpm9fFKyPth8lZ+jPSI+4/w+8OqE4R/G4s3O6GhgsNiEu4/zG/+sb3gGa2lFhr1twAyKHaziBvM7MacOqLS5FjvOFO/G2PsW2i9Qd3Apg3/lWqMD0KX3CNmC1S8ZFw1SpkdBhVMOAw/C4sGgFAtUnY7HDkrtKVSVaS6rdJi32SvSVKXAATKBxPBxQ==</ds:Modulus>
        <ds:Exponent>AQAB</ds:Exponent>
      </ds:RSAKeyValue>
    </ds:KeyValue>
    <ds:X509Data>
      <ds:X509Certificate>MIIHGTCCBgGgAwIBAgIDGt46MA0GCSqGSIb3DQEBCwUAMF8xCzAJBgNVBAYTAkNaMSwwKgYDVQQKDCPEjGVza8OhIHBvxaF0YSwgcy5wLiBbScSMIDQ3MTE0OTgzXTEiMCAGA1UEAxMZUG9zdFNpZ251bSBRdWFsaWZpZWQgQ0EgMjAeFw0xNTAyMTgwODM4MjRaFw0xNjAzMDkwODM4MjRaMIHzMQswCQYDVQQGEwJDWjFHMEUGA1UECgw+QXJtw6FkbsOtIFNlcnZpc27DrSwgcMWZw61zcMSbdmtvdsOhIG9yZ2FuaXphY2UgW0nEjCA2MDQ2MDU4MF0xODA2BgNVBAsML0FybcOhZG7DrSBTZXJ2aXNuw60sIHDFmcOtc3DEm3Zrb3bDoSBvcmdhbml6YWNlMRAwDgYDVQQLEwdQRVIxMTMwMRwwGgYDVQQDDBNJbmcuIFpkZW7Em2sgxaB1aGFqMRAwDgYDVQQFEwdQMzAzMTYwMR8wHQYDVQQMExZyZWZlcmVudCBha3ZpemljIFByYWhhMIIBIjANBgkqhkiG9w0BAQEFAAOCAQ8AMIIBCgKCAQEA1kybIeBO4O/NsgsLsKdt0BirgqMCINC4ng284UEVgj9BRiemRe/tDZvYzbldwqkQhlQ/5X+RMNLkY3ZAHTnX/2SnfrlDtlSVQbaotJPaBZcGGR4Zp/ttpK5J8XqL54jXHVNyNPaKimkYWMZhchQEqyK7BCgiTHpm9fFKyPth8lZ+jPSI+4/w+8OqE4R/G4s3O6GhgsNiEu4/zG/+sb3gGa2lFhr1twAyKHaziBvM7MacOqLS5FjvOFO/G2PsW2i9Qd3Apg3/lWqMD0KX3CNmC1S8ZFw1SpkdBhVMOAw/C4sGgFAtUnY7HDkrtKVSVaS6rdJi32SvSVKXAATKBxPBxQIDAQABo4IDRzCCA0MwRgYDVR0RBD8wPYEVemRlbmVrLnN1aGFqQGFzLXBvLmN6oBkGCSsGAQQB3BkCAaAMEwoxNzcwMjIwMzg2oAkGA1UEDaACEwAwggEOBgNVHSAEggEFMIIBATCB/gYJZ4EGAQQBB4IsMIHwMIHHBggrBgEFBQcCAjCBuhqBt1RlbnRvIGt2YWxpZmlrb3ZhbnkgY2VydGlmaWthdCBieWwgdnlkYW4gcG9kbGUgemFrb25hIDIyNy8yMDAwU2IuIGEgbmF2YXpueWNoIHByZWRwaXN1Li9UaGlzIHF1YWxpZmllZCBjZXJ0aWZpY2F0ZSB3YXMgaXNzdWVkIGFjY29yZGluZyB0byBMYXcgTm8gMjI3LzIwMDBDb2xsLiBhbmQgcmVsYXRlZCByZWd1bGF0aW9uczAkBggrBgEFBQcCARYYaHR0cDovL3d3dy5wb3N0c2lnbnVtLmN6MBgGCCsGAQUFBwEDBAwwCjAIBgYEAI5GAQEwgcgGCCsGAQUFBwEBBIG7MIG4MDsGCCsGAQUFBzAChi9odHRwOi8vd3d3LnBvc3RzaWdudW0uY3ovY3J0L3BzcXVhbGlmaWVkY2EyLmNydDA8BggrBgEFBQcwAoYwaHR0cDovL3d3dzIucG9zdHNpZ251bS5jei9jcnQvcHNxdWFsaWZpZWRjYTIuY3J0MDsGCCsGAQUFBzAChi9odHRwOi8vcG9zdHNpZ251bS50dGMuY3ovY3J0L3BzcXVhbGlmaWVkY2EyLmNydDAOBgNVHQ8BAf8EBAMCBeAwHwYDVR0jBBgwFoAUiehM34smOT7XJC4SDnrn5ifl1pcwgbEGA1UdHwSBqTCBpjA1oDOgMYYvaHR0cDovL3d3dy5wb3N0c2lnbnVtLmN6L2NybC9wc3F1YWxpZmllZGNhMi5jcmwwNqA0oDKGMGh0dHA6Ly93d3cyLnBvc3RzaWdudW0uY3ovY3JsL3BzcXVhbGlmaWVkY2EyLmNybDA1oDOgMYYvaHR0cDovL3Bvc3RzaWdudW0udHRjLmN6L2NybC9wc3F1YWxpZmllZGNhMi5jcmwwHQYDVR0OBBYEFFzoEi/NWHywo3ui9BdmQY5qHBgsMA0GCSqGSIb3DQEBCwUAA4IBAQCOByGWoq0rnpwAnkiU7ViBLQDQZgSOp9Dc8yZ8qYC5/P5aWqcYAFMf3LcMCVkWEtHEGdRkm8LIMqBnHpqwnEOVN1iKJMl5agnJA/qQtmnAHCCqB/eeCh/q7DjcQtIHOe3vq2I4pE8YfhzLuiiynNpHn8Lp1MTW0fEGvzpz++MWIVt+Z0aRjNWpWvciglmSlfRrsjCtTj/xfae9EGuhUK7sBfE+fAlR1Vy4j9zwVjKu+HGVeqBosEIIOt6RfP6at88TYy3K76p6KWrqyY2rbwhTLoxxHakwYNivhQik5Fo32w99n5tZrhlOwYG/jyY3ZEAqRhw2+NVBCniqBZst7njO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RX74shjW1YcJLwO5SDfe6qzGI30=</ds:DigestValue>
      </ds:Reference>
      <ds:Reference URI="/xl/workbook.xml?ContentType=application/vnd.openxmlformats-officedocument.spreadsheetml.sheet.main+xml">
        <ds:DigestMethod Algorithm="http://www.w3.org/2000/09/xmldsig#sha1"/>
        <ds:DigestValue>pzqtsb8W/NZpneIWW+QEw2x77Gc=</ds:DigestValue>
      </ds:Reference>
      <ds:Reference URI="/xl/styles.xml?ContentType=application/vnd.openxmlformats-officedocument.spreadsheetml.styles+xml">
        <ds:DigestMethod Algorithm="http://www.w3.org/2000/09/xmldsig#sha1"/>
        <ds:DigestValue>dUuekns4sMqy5zaqpH91cTg0VPY=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5025SuqnIS10nH1XljKgqHH68x0=</ds:DigestValue>
      </ds:Reference>
      <ds:Reference URI="/xl/calcChain.xml?ContentType=application/vnd.openxmlformats-officedocument.spreadsheetml.calcChain+xml">
        <ds:DigestMethod Algorithm="http://www.w3.org/2000/09/xmldsig#sha1"/>
        <ds:DigestValue>VQk3ywl0/vIUnomsELmW8G5e5Pc=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DY95y/3gZorca3jc4ZDdfFemBPk=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v+FFGDbFV9UaAyXYCsTqPEPDRuY=</ds:DigestValue>
      </ds:Reference>
      <ds:Reference URI="/xl/drawings/drawing1.xml?ContentType=application/vnd.openxmlformats-officedocument.drawing+xml">
        <ds:DigestMethod Algorithm="http://www.w3.org/2000/09/xmldsig#sha1"/>
        <ds:DigestValue>w7uGx3oZB6KvNJvBtS0SVjt+qaY=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Ynkx3pAnfWVoD7fLUrK6e7oARPk=</ds:DigestValue>
      </ds:Reference>
      <ds:Reference URI="/xl/media/image1.png?ContentType=image/png">
        <ds:DigestMethod Algorithm="http://www.w3.org/2000/09/xmldsig#sha1"/>
        <ds:DigestValue>FskJJZMUMiB63juoNoiiTm7tgr4=</ds:DigestValue>
      </ds:Reference>
      <ds:Reference URI="/docProps/core.xml?ContentType=application/vnd.openxmlformats-package.core-properties+xml">
        <ds:DigestMethod Algorithm="http://www.w3.org/2000/09/xmldsig#sha1"/>
        <ds:DigestValue>a6jMzW5CmclB78jMaef2+K9DFgA=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2015-12-03T14:48:13.6Z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CD1 - Objekt C</vt:lpstr>
      <vt:lpstr>'CD1 - Objekt C'!Názvy_tisku</vt:lpstr>
      <vt:lpstr>'CD1 - Objekt C'!Oblast_tisku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Konečná</dc:creator>
  <cp:lastModifiedBy>Jarmila Konečná</cp:lastModifiedBy>
  <dcterms:created xsi:type="dcterms:W3CDTF">2015-12-03T13:06:40Z</dcterms:created>
  <dcterms:modified xsi:type="dcterms:W3CDTF">2015-12-03T13:07:52Z</dcterms:modified>
</cp:coreProperties>
</file>