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40" windowWidth="27660" windowHeight="14760"/>
  </bookViews>
  <sheets>
    <sheet name="Rekapitulace stavby" sheetId="1" r:id="rId1"/>
    <sheet name="ÚT - Ústřední vytápění" sheetId="2" r:id="rId2"/>
    <sheet name="PL - PL - plyn" sheetId="3" r:id="rId3"/>
    <sheet name="ST1 - ST1- ASPO" sheetId="4" r:id="rId4"/>
    <sheet name="ST2 - ST2_AHNM" sheetId="5" r:id="rId5"/>
    <sheet name="VZD - VZD - Vzduchotechnika" sheetId="6" r:id="rId6"/>
    <sheet name="MR a EL1 - MR a EL1" sheetId="7" r:id="rId7"/>
    <sheet name="ME a EL2 - ME a EL2" sheetId="8" r:id="rId8"/>
    <sheet name="VRN - Vedlejší rozpočtové..." sheetId="9" r:id="rId9"/>
  </sheets>
  <definedNames>
    <definedName name="_xlnm.Print_Titles" localSheetId="7">'ME a EL2 - ME a EL2'!$124:$124</definedName>
    <definedName name="_xlnm.Print_Titles" localSheetId="6">'MR a EL1 - MR a EL1'!$166:$166</definedName>
    <definedName name="_xlnm.Print_Titles" localSheetId="2">'PL - PL - plyn'!$128:$128</definedName>
    <definedName name="_xlnm.Print_Titles" localSheetId="0">'Rekapitulace stavby'!$85:$85</definedName>
    <definedName name="_xlnm.Print_Titles" localSheetId="3">'ST1 - ST1- ASPO'!$133:$133</definedName>
    <definedName name="_xlnm.Print_Titles" localSheetId="4">'ST2 - ST2_AHNM'!$130:$130</definedName>
    <definedName name="_xlnm.Print_Titles" localSheetId="1">'ÚT - Ústřední vytápění'!$129:$129</definedName>
    <definedName name="_xlnm.Print_Titles" localSheetId="8">'VRN - Vedlejší rozpočtové...'!$118:$118</definedName>
    <definedName name="_xlnm.Print_Titles" localSheetId="5">'VZD - VZD - Vzduchotechnika'!$120:$120</definedName>
    <definedName name="_xlnm.Print_Area" localSheetId="7">'ME a EL2 - ME a EL2'!$C$4:$Q$70,'ME a EL2 - ME a EL2'!$C$76:$Q$106,'ME a EL2 - ME a EL2'!$C$112:$Q$142</definedName>
    <definedName name="_xlnm.Print_Area" localSheetId="6">'MR a EL1 - MR a EL1'!$C$4:$Q$70,'MR a EL1 - MR a EL1'!$C$76:$Q$148,'MR a EL1 - MR a EL1'!$C$154:$Q$383</definedName>
    <definedName name="_xlnm.Print_Area" localSheetId="2">'PL - PL - plyn'!$C$4:$Q$70,'PL - PL - plyn'!$C$76:$Q$111,'PL - PL - plyn'!$C$117:$Q$211</definedName>
    <definedName name="_xlnm.Print_Area" localSheetId="0">'Rekapitulace stavby'!$C$4:$AP$70,'Rekapitulace stavby'!$C$76:$AP$106</definedName>
    <definedName name="_xlnm.Print_Area" localSheetId="3">'ST1 - ST1- ASPO'!$C$4:$Q$70,'ST1 - ST1- ASPO'!$C$76:$Q$115,'ST1 - ST1- ASPO'!$C$121:$Q$199</definedName>
    <definedName name="_xlnm.Print_Area" localSheetId="4">'ST2 - ST2_AHNM'!$C$4:$Q$70,'ST2 - ST2_AHNM'!$C$76:$Q$112,'ST2 - ST2_AHNM'!$C$118:$Q$177</definedName>
    <definedName name="_xlnm.Print_Area" localSheetId="1">'ÚT - Ústřední vytápění'!$C$4:$Q$70,'ÚT - Ústřední vytápění'!$C$76:$Q$112,'ÚT - Ústřední vytápění'!$C$118:$Q$294</definedName>
    <definedName name="_xlnm.Print_Area" localSheetId="8">'VRN - Vedlejší rozpočtové...'!$C$4:$Q$70,'VRN - Vedlejší rozpočtové...'!$C$76:$Q$102,'VRN - Vedlejší rozpočtové...'!$C$108:$Q$141</definedName>
    <definedName name="_xlnm.Print_Area" localSheetId="5">'VZD - VZD - Vzduchotechnika'!$C$4:$Q$70,'VZD - VZD - Vzduchotechnika'!$C$76:$Q$103,'VZD - VZD - Vzduchotechnika'!$C$109:$Q$148</definedName>
  </definedNames>
  <calcPr calcId="125725"/>
</workbook>
</file>

<file path=xl/calcChain.xml><?xml version="1.0" encoding="utf-8"?>
<calcChain xmlns="http://schemas.openxmlformats.org/spreadsheetml/2006/main">
  <c r="N141" i="9"/>
  <c r="AY98" i="1"/>
  <c r="AX98"/>
  <c r="BI140" i="9"/>
  <c r="BH140"/>
  <c r="BG140"/>
  <c r="BF140"/>
  <c r="AA140"/>
  <c r="Y140"/>
  <c r="W140"/>
  <c r="BK140"/>
  <c r="N140"/>
  <c r="BE140" s="1"/>
  <c r="BI139"/>
  <c r="BH139"/>
  <c r="BG139"/>
  <c r="BF139"/>
  <c r="AA139"/>
  <c r="Y139"/>
  <c r="W139"/>
  <c r="BK139"/>
  <c r="N139"/>
  <c r="BE139" s="1"/>
  <c r="BI138"/>
  <c r="BH138"/>
  <c r="BG138"/>
  <c r="BF138"/>
  <c r="BE138"/>
  <c r="AA138"/>
  <c r="Y138"/>
  <c r="W138"/>
  <c r="BK138"/>
  <c r="N138"/>
  <c r="BI137"/>
  <c r="BH137"/>
  <c r="BG137"/>
  <c r="BF137"/>
  <c r="BE137"/>
  <c r="AA137"/>
  <c r="Y137"/>
  <c r="W137"/>
  <c r="BK137"/>
  <c r="N137"/>
  <c r="BI136"/>
  <c r="BH136"/>
  <c r="BG136"/>
  <c r="BF136"/>
  <c r="BE136"/>
  <c r="AA136"/>
  <c r="Y136"/>
  <c r="W136"/>
  <c r="BK136"/>
  <c r="N136"/>
  <c r="BI135"/>
  <c r="BH135"/>
  <c r="BG135"/>
  <c r="BF135"/>
  <c r="BE135"/>
  <c r="AA135"/>
  <c r="Y135"/>
  <c r="W135"/>
  <c r="BK135"/>
  <c r="N135"/>
  <c r="BI134"/>
  <c r="BH134"/>
  <c r="BG134"/>
  <c r="BF134"/>
  <c r="BE134"/>
  <c r="AA134"/>
  <c r="Y134"/>
  <c r="W134"/>
  <c r="BK134"/>
  <c r="N134"/>
  <c r="BI133"/>
  <c r="BH133"/>
  <c r="BG133"/>
  <c r="BF133"/>
  <c r="BE133"/>
  <c r="AA133"/>
  <c r="Y133"/>
  <c r="W133"/>
  <c r="BK133"/>
  <c r="N133"/>
  <c r="BI132"/>
  <c r="BH132"/>
  <c r="BG132"/>
  <c r="BF132"/>
  <c r="BE132"/>
  <c r="AA132"/>
  <c r="Y132"/>
  <c r="W132"/>
  <c r="BK132"/>
  <c r="N132"/>
  <c r="BI131"/>
  <c r="BH131"/>
  <c r="BG131"/>
  <c r="BF131"/>
  <c r="BE131"/>
  <c r="AA131"/>
  <c r="Y131"/>
  <c r="W131"/>
  <c r="BK131"/>
  <c r="N131"/>
  <c r="BI130"/>
  <c r="BH130"/>
  <c r="BG130"/>
  <c r="BF130"/>
  <c r="BE130"/>
  <c r="AA130"/>
  <c r="Y130"/>
  <c r="W130"/>
  <c r="BK130"/>
  <c r="N130"/>
  <c r="BI129"/>
  <c r="BH129"/>
  <c r="BG129"/>
  <c r="BF129"/>
  <c r="BE129"/>
  <c r="AA129"/>
  <c r="Y129"/>
  <c r="W129"/>
  <c r="BK129"/>
  <c r="N129"/>
  <c r="BI128"/>
  <c r="BH128"/>
  <c r="BG128"/>
  <c r="BF128"/>
  <c r="BE128"/>
  <c r="AA128"/>
  <c r="Y128"/>
  <c r="W128"/>
  <c r="BK128"/>
  <c r="N128"/>
  <c r="BI127"/>
  <c r="BH127"/>
  <c r="BG127"/>
  <c r="BF127"/>
  <c r="BE127"/>
  <c r="AA127"/>
  <c r="AA126" s="1"/>
  <c r="AA125" s="1"/>
  <c r="Y127"/>
  <c r="Y126" s="1"/>
  <c r="Y125" s="1"/>
  <c r="W127"/>
  <c r="W126" s="1"/>
  <c r="W125" s="1"/>
  <c r="BK127"/>
  <c r="BK126" s="1"/>
  <c r="N127"/>
  <c r="BI124"/>
  <c r="BH124"/>
  <c r="BG124"/>
  <c r="BF124"/>
  <c r="BE124"/>
  <c r="AA124"/>
  <c r="Y124"/>
  <c r="W124"/>
  <c r="BK124"/>
  <c r="N124"/>
  <c r="BI123"/>
  <c r="BH123"/>
  <c r="BG123"/>
  <c r="BF123"/>
  <c r="BE123"/>
  <c r="AA123"/>
  <c r="Y123"/>
  <c r="W123"/>
  <c r="BK123"/>
  <c r="N123"/>
  <c r="BI122"/>
  <c r="BH122"/>
  <c r="BG122"/>
  <c r="BF122"/>
  <c r="BE122"/>
  <c r="AA122"/>
  <c r="AA121" s="1"/>
  <c r="AA120" s="1"/>
  <c r="AA119" s="1"/>
  <c r="Y122"/>
  <c r="Y121" s="1"/>
  <c r="Y120" s="1"/>
  <c r="Y119" s="1"/>
  <c r="W122"/>
  <c r="W121" s="1"/>
  <c r="W120" s="1"/>
  <c r="BK122"/>
  <c r="BK121" s="1"/>
  <c r="N122"/>
  <c r="M116"/>
  <c r="F116"/>
  <c r="M115"/>
  <c r="F115"/>
  <c r="F113"/>
  <c r="F111"/>
  <c r="BI100"/>
  <c r="BH100"/>
  <c r="BG100"/>
  <c r="BF100"/>
  <c r="BI99"/>
  <c r="BH99"/>
  <c r="BG99"/>
  <c r="BF99"/>
  <c r="BI98"/>
  <c r="BH98"/>
  <c r="BG98"/>
  <c r="BF98"/>
  <c r="BI97"/>
  <c r="BH97"/>
  <c r="BG97"/>
  <c r="BF97"/>
  <c r="BI96"/>
  <c r="BH96"/>
  <c r="BG96"/>
  <c r="BF96"/>
  <c r="BI95"/>
  <c r="H36" s="1"/>
  <c r="BD98" i="1" s="1"/>
  <c r="BH95" i="9"/>
  <c r="H35" s="1"/>
  <c r="BC98" i="1" s="1"/>
  <c r="BG95" i="9"/>
  <c r="H34" s="1"/>
  <c r="BB98" i="1" s="1"/>
  <c r="BF95" i="9"/>
  <c r="H33" s="1"/>
  <c r="BA98" i="1" s="1"/>
  <c r="M84" i="9"/>
  <c r="F84"/>
  <c r="M83"/>
  <c r="F83"/>
  <c r="F81"/>
  <c r="F79"/>
  <c r="O9"/>
  <c r="M113" s="1"/>
  <c r="F6"/>
  <c r="F110" s="1"/>
  <c r="N142" i="8"/>
  <c r="BK137"/>
  <c r="BK136" s="1"/>
  <c r="N136" s="1"/>
  <c r="N94" s="1"/>
  <c r="BK134"/>
  <c r="N134" s="1"/>
  <c r="N93" s="1"/>
  <c r="AY97" i="1"/>
  <c r="AX97"/>
  <c r="BI141" i="8"/>
  <c r="BH141"/>
  <c r="BG141"/>
  <c r="BF141"/>
  <c r="BE141"/>
  <c r="AA141"/>
  <c r="Y141"/>
  <c r="W141"/>
  <c r="BK141"/>
  <c r="N141"/>
  <c r="BI140"/>
  <c r="BH140"/>
  <c r="BG140"/>
  <c r="BF140"/>
  <c r="BE140"/>
  <c r="AA140"/>
  <c r="AA139" s="1"/>
  <c r="Y140"/>
  <c r="Y139" s="1"/>
  <c r="W140"/>
  <c r="W139" s="1"/>
  <c r="BK140"/>
  <c r="BK139" s="1"/>
  <c r="N139" s="1"/>
  <c r="N96" s="1"/>
  <c r="N140"/>
  <c r="BI138"/>
  <c r="BH138"/>
  <c r="BG138"/>
  <c r="BF138"/>
  <c r="AA138"/>
  <c r="AA137" s="1"/>
  <c r="AA136" s="1"/>
  <c r="Y138"/>
  <c r="Y137" s="1"/>
  <c r="Y136" s="1"/>
  <c r="W138"/>
  <c r="W137" s="1"/>
  <c r="BK138"/>
  <c r="N138"/>
  <c r="BE138" s="1"/>
  <c r="BI135"/>
  <c r="BH135"/>
  <c r="BG135"/>
  <c r="BF135"/>
  <c r="AA135"/>
  <c r="AA134" s="1"/>
  <c r="Y135"/>
  <c r="Y134" s="1"/>
  <c r="W135"/>
  <c r="W134" s="1"/>
  <c r="BK135"/>
  <c r="N135"/>
  <c r="BE135" s="1"/>
  <c r="BI133"/>
  <c r="BH133"/>
  <c r="BG133"/>
  <c r="BF133"/>
  <c r="BE133"/>
  <c r="AA133"/>
  <c r="Y133"/>
  <c r="W133"/>
  <c r="BK133"/>
  <c r="N133"/>
  <c r="BI132"/>
  <c r="BH132"/>
  <c r="BG132"/>
  <c r="BF132"/>
  <c r="BE132"/>
  <c r="AA132"/>
  <c r="Y132"/>
  <c r="W132"/>
  <c r="BK132"/>
  <c r="N132"/>
  <c r="BI131"/>
  <c r="BH131"/>
  <c r="BG131"/>
  <c r="BF131"/>
  <c r="BE131"/>
  <c r="AA131"/>
  <c r="Y131"/>
  <c r="W131"/>
  <c r="BK131"/>
  <c r="N131"/>
  <c r="BI130"/>
  <c r="BH130"/>
  <c r="BG130"/>
  <c r="BF130"/>
  <c r="BE130"/>
  <c r="AA130"/>
  <c r="Y130"/>
  <c r="W130"/>
  <c r="BK130"/>
  <c r="N130"/>
  <c r="BI129"/>
  <c r="BH129"/>
  <c r="BG129"/>
  <c r="BF129"/>
  <c r="BE129"/>
  <c r="AA129"/>
  <c r="Y129"/>
  <c r="W129"/>
  <c r="BK129"/>
  <c r="N129"/>
  <c r="BI128"/>
  <c r="BH128"/>
  <c r="BG128"/>
  <c r="BF128"/>
  <c r="BE128"/>
  <c r="AA128"/>
  <c r="AA127" s="1"/>
  <c r="AA126" s="1"/>
  <c r="AA125" s="1"/>
  <c r="Y128"/>
  <c r="Y127" s="1"/>
  <c r="Y126" s="1"/>
  <c r="W128"/>
  <c r="W127" s="1"/>
  <c r="W126" s="1"/>
  <c r="BK128"/>
  <c r="BK127" s="1"/>
  <c r="N128"/>
  <c r="M122"/>
  <c r="F119"/>
  <c r="F117"/>
  <c r="BI104"/>
  <c r="BH104"/>
  <c r="BG104"/>
  <c r="BF104"/>
  <c r="BI103"/>
  <c r="BH103"/>
  <c r="BG103"/>
  <c r="BF103"/>
  <c r="BI102"/>
  <c r="BH102"/>
  <c r="BG102"/>
  <c r="BF102"/>
  <c r="BI101"/>
  <c r="BH101"/>
  <c r="BG101"/>
  <c r="BF101"/>
  <c r="BI100"/>
  <c r="BH100"/>
  <c r="BG100"/>
  <c r="BF100"/>
  <c r="BI99"/>
  <c r="H38" s="1"/>
  <c r="BD97" i="1" s="1"/>
  <c r="BH99" i="8"/>
  <c r="H37" s="1"/>
  <c r="BC97" i="1" s="1"/>
  <c r="BG99" i="8"/>
  <c r="H36" s="1"/>
  <c r="BB97" i="1" s="1"/>
  <c r="BF99" i="8"/>
  <c r="H35" s="1"/>
  <c r="BA97" i="1" s="1"/>
  <c r="M86" i="8"/>
  <c r="F83"/>
  <c r="F81"/>
  <c r="O23"/>
  <c r="E23"/>
  <c r="O22"/>
  <c r="O20"/>
  <c r="E20"/>
  <c r="M121" s="1"/>
  <c r="O19"/>
  <c r="O17"/>
  <c r="E17"/>
  <c r="F122" s="1"/>
  <c r="O16"/>
  <c r="O14"/>
  <c r="E14"/>
  <c r="F121" s="1"/>
  <c r="O13"/>
  <c r="O11"/>
  <c r="M119" s="1"/>
  <c r="F6"/>
  <c r="F114" s="1"/>
  <c r="N383" i="7"/>
  <c r="N376"/>
  <c r="N137" s="1"/>
  <c r="BK372"/>
  <c r="N372" s="1"/>
  <c r="N135" s="1"/>
  <c r="N347"/>
  <c r="N346"/>
  <c r="AY96" i="1"/>
  <c r="AX96"/>
  <c r="BI382" i="7"/>
  <c r="BH382"/>
  <c r="BG382"/>
  <c r="BF382"/>
  <c r="BE382"/>
  <c r="AA382"/>
  <c r="Y382"/>
  <c r="W382"/>
  <c r="BK382"/>
  <c r="N382"/>
  <c r="BI381"/>
  <c r="BH381"/>
  <c r="BG381"/>
  <c r="BF381"/>
  <c r="BE381"/>
  <c r="AA381"/>
  <c r="Y381"/>
  <c r="W381"/>
  <c r="BK381"/>
  <c r="N381"/>
  <c r="BI380"/>
  <c r="BH380"/>
  <c r="BG380"/>
  <c r="BF380"/>
  <c r="BE380"/>
  <c r="AA380"/>
  <c r="Y380"/>
  <c r="W380"/>
  <c r="BK380"/>
  <c r="N380"/>
  <c r="BI379"/>
  <c r="BH379"/>
  <c r="BG379"/>
  <c r="BF379"/>
  <c r="BE379"/>
  <c r="AA379"/>
  <c r="Y379"/>
  <c r="W379"/>
  <c r="BK379"/>
  <c r="N379"/>
  <c r="BI378"/>
  <c r="BH378"/>
  <c r="BG378"/>
  <c r="BF378"/>
  <c r="BE378"/>
  <c r="AA378"/>
  <c r="AA377" s="1"/>
  <c r="Y378"/>
  <c r="Y377" s="1"/>
  <c r="W378"/>
  <c r="W377" s="1"/>
  <c r="BK378"/>
  <c r="BK377" s="1"/>
  <c r="N377" s="1"/>
  <c r="N138" s="1"/>
  <c r="N378"/>
  <c r="BI375"/>
  <c r="BH375"/>
  <c r="BG375"/>
  <c r="BF375"/>
  <c r="BE375"/>
  <c r="AA375"/>
  <c r="AA374" s="1"/>
  <c r="Y375"/>
  <c r="Y374" s="1"/>
  <c r="W375"/>
  <c r="W374" s="1"/>
  <c r="BK375"/>
  <c r="BK374" s="1"/>
  <c r="N374" s="1"/>
  <c r="N136" s="1"/>
  <c r="N375"/>
  <c r="BI373"/>
  <c r="BH373"/>
  <c r="BG373"/>
  <c r="BF373"/>
  <c r="AA373"/>
  <c r="AA372" s="1"/>
  <c r="Y373"/>
  <c r="Y372" s="1"/>
  <c r="W373"/>
  <c r="W372" s="1"/>
  <c r="BK373"/>
  <c r="N373"/>
  <c r="BE373" s="1"/>
  <c r="BI371"/>
  <c r="BH371"/>
  <c r="BG371"/>
  <c r="BF371"/>
  <c r="BE371"/>
  <c r="AA371"/>
  <c r="Y371"/>
  <c r="W371"/>
  <c r="BK371"/>
  <c r="N371"/>
  <c r="BI370"/>
  <c r="BH370"/>
  <c r="BG370"/>
  <c r="BF370"/>
  <c r="BE370"/>
  <c r="AA370"/>
  <c r="AA369" s="1"/>
  <c r="AA368" s="1"/>
  <c r="Y370"/>
  <c r="Y369" s="1"/>
  <c r="W370"/>
  <c r="W369" s="1"/>
  <c r="BK370"/>
  <c r="BK369" s="1"/>
  <c r="N370"/>
  <c r="BI367"/>
  <c r="BH367"/>
  <c r="BG367"/>
  <c r="BF367"/>
  <c r="BE367"/>
  <c r="AA367"/>
  <c r="Y367"/>
  <c r="W367"/>
  <c r="BK367"/>
  <c r="N367"/>
  <c r="BI366"/>
  <c r="BH366"/>
  <c r="BG366"/>
  <c r="BF366"/>
  <c r="BE366"/>
  <c r="AA366"/>
  <c r="Y366"/>
  <c r="W366"/>
  <c r="BK366"/>
  <c r="N366"/>
  <c r="BI365"/>
  <c r="BH365"/>
  <c r="BG365"/>
  <c r="BF365"/>
  <c r="BE365"/>
  <c r="AA365"/>
  <c r="AA364" s="1"/>
  <c r="Y365"/>
  <c r="Y364" s="1"/>
  <c r="W365"/>
  <c r="W364" s="1"/>
  <c r="BK365"/>
  <c r="BK364" s="1"/>
  <c r="N364" s="1"/>
  <c r="N132" s="1"/>
  <c r="N365"/>
  <c r="BI363"/>
  <c r="BH363"/>
  <c r="BG363"/>
  <c r="BF363"/>
  <c r="AA363"/>
  <c r="AA362" s="1"/>
  <c r="Y363"/>
  <c r="Y362" s="1"/>
  <c r="W363"/>
  <c r="W362" s="1"/>
  <c r="BK363"/>
  <c r="BK362" s="1"/>
  <c r="N362" s="1"/>
  <c r="N131" s="1"/>
  <c r="N363"/>
  <c r="BE363" s="1"/>
  <c r="BI361"/>
  <c r="BH361"/>
  <c r="BG361"/>
  <c r="BF361"/>
  <c r="BE361"/>
  <c r="AA361"/>
  <c r="Y361"/>
  <c r="W361"/>
  <c r="BK361"/>
  <c r="N361"/>
  <c r="BI360"/>
  <c r="BH360"/>
  <c r="BG360"/>
  <c r="BF360"/>
  <c r="BE360"/>
  <c r="AA360"/>
  <c r="AA359" s="1"/>
  <c r="Y360"/>
  <c r="Y359" s="1"/>
  <c r="W360"/>
  <c r="W359" s="1"/>
  <c r="BK360"/>
  <c r="BK359" s="1"/>
  <c r="N359" s="1"/>
  <c r="N130" s="1"/>
  <c r="N360"/>
  <c r="BI358"/>
  <c r="BH358"/>
  <c r="BG358"/>
  <c r="BF358"/>
  <c r="AA358"/>
  <c r="Y358"/>
  <c r="W358"/>
  <c r="BK358"/>
  <c r="N358"/>
  <c r="BE358" s="1"/>
  <c r="BI357"/>
  <c r="BH357"/>
  <c r="BG357"/>
  <c r="BF357"/>
  <c r="AA357"/>
  <c r="Y357"/>
  <c r="W357"/>
  <c r="BK357"/>
  <c r="N357"/>
  <c r="BE357" s="1"/>
  <c r="BI356"/>
  <c r="BH356"/>
  <c r="BG356"/>
  <c r="BF356"/>
  <c r="AA356"/>
  <c r="AA355" s="1"/>
  <c r="Y356"/>
  <c r="Y355" s="1"/>
  <c r="W356"/>
  <c r="W355" s="1"/>
  <c r="BK356"/>
  <c r="BK355" s="1"/>
  <c r="N355" s="1"/>
  <c r="N129" s="1"/>
  <c r="N356"/>
  <c r="BE356" s="1"/>
  <c r="BI354"/>
  <c r="BH354"/>
  <c r="BG354"/>
  <c r="BF354"/>
  <c r="BE354"/>
  <c r="AA354"/>
  <c r="Y354"/>
  <c r="W354"/>
  <c r="BK354"/>
  <c r="N354"/>
  <c r="BI353"/>
  <c r="BH353"/>
  <c r="BG353"/>
  <c r="BF353"/>
  <c r="BE353"/>
  <c r="AA353"/>
  <c r="Y353"/>
  <c r="W353"/>
  <c r="BK353"/>
  <c r="N353"/>
  <c r="BI352"/>
  <c r="BH352"/>
  <c r="BG352"/>
  <c r="BF352"/>
  <c r="BE352"/>
  <c r="AA352"/>
  <c r="AA351" s="1"/>
  <c r="Y352"/>
  <c r="Y351" s="1"/>
  <c r="W352"/>
  <c r="W351" s="1"/>
  <c r="BK352"/>
  <c r="BK351" s="1"/>
  <c r="N351" s="1"/>
  <c r="N128" s="1"/>
  <c r="N352"/>
  <c r="BI350"/>
  <c r="BH350"/>
  <c r="BG350"/>
  <c r="BF350"/>
  <c r="AA350"/>
  <c r="Y350"/>
  <c r="W350"/>
  <c r="BK350"/>
  <c r="N350"/>
  <c r="BE350" s="1"/>
  <c r="BI349"/>
  <c r="BH349"/>
  <c r="BG349"/>
  <c r="BF349"/>
  <c r="AA349"/>
  <c r="AA348" s="1"/>
  <c r="Y349"/>
  <c r="Y348" s="1"/>
  <c r="W349"/>
  <c r="W348" s="1"/>
  <c r="BK349"/>
  <c r="BK348" s="1"/>
  <c r="N348" s="1"/>
  <c r="N127" s="1"/>
  <c r="N349"/>
  <c r="BE349" s="1"/>
  <c r="N126"/>
  <c r="N125"/>
  <c r="BI345"/>
  <c r="BH345"/>
  <c r="BG345"/>
  <c r="BF345"/>
  <c r="BE345"/>
  <c r="AA345"/>
  <c r="AA344" s="1"/>
  <c r="Y345"/>
  <c r="Y344" s="1"/>
  <c r="W345"/>
  <c r="W344" s="1"/>
  <c r="BK345"/>
  <c r="BK344" s="1"/>
  <c r="N344" s="1"/>
  <c r="N124" s="1"/>
  <c r="N345"/>
  <c r="BI342"/>
  <c r="BH342"/>
  <c r="BG342"/>
  <c r="BF342"/>
  <c r="AA342"/>
  <c r="AA341" s="1"/>
  <c r="AA340" s="1"/>
  <c r="Y342"/>
  <c r="Y341" s="1"/>
  <c r="Y340" s="1"/>
  <c r="W342"/>
  <c r="W341" s="1"/>
  <c r="BK342"/>
  <c r="BK341" s="1"/>
  <c r="N342"/>
  <c r="BE342" s="1"/>
  <c r="BI339"/>
  <c r="BH339"/>
  <c r="BG339"/>
  <c r="BF339"/>
  <c r="AA339"/>
  <c r="Y339"/>
  <c r="W339"/>
  <c r="BK339"/>
  <c r="N339"/>
  <c r="BE339" s="1"/>
  <c r="BI338"/>
  <c r="BH338"/>
  <c r="BG338"/>
  <c r="BF338"/>
  <c r="AA338"/>
  <c r="Y338"/>
  <c r="W338"/>
  <c r="BK338"/>
  <c r="N338"/>
  <c r="BE338" s="1"/>
  <c r="BI337"/>
  <c r="BH337"/>
  <c r="BG337"/>
  <c r="BF337"/>
  <c r="AA337"/>
  <c r="AA336" s="1"/>
  <c r="Y337"/>
  <c r="Y336" s="1"/>
  <c r="W337"/>
  <c r="W336" s="1"/>
  <c r="BK337"/>
  <c r="BK336" s="1"/>
  <c r="N336" s="1"/>
  <c r="N121" s="1"/>
  <c r="N337"/>
  <c r="BE337" s="1"/>
  <c r="BI335"/>
  <c r="BH335"/>
  <c r="BG335"/>
  <c r="BF335"/>
  <c r="BE335"/>
  <c r="AA335"/>
  <c r="Y335"/>
  <c r="W335"/>
  <c r="BK335"/>
  <c r="N335"/>
  <c r="BI334"/>
  <c r="BH334"/>
  <c r="BG334"/>
  <c r="BF334"/>
  <c r="BE334"/>
  <c r="AA334"/>
  <c r="Y334"/>
  <c r="W334"/>
  <c r="BK334"/>
  <c r="N334"/>
  <c r="BI333"/>
  <c r="BH333"/>
  <c r="BG333"/>
  <c r="BF333"/>
  <c r="BE333"/>
  <c r="AA333"/>
  <c r="Y333"/>
  <c r="W333"/>
  <c r="BK333"/>
  <c r="N333"/>
  <c r="BI332"/>
  <c r="BH332"/>
  <c r="BG332"/>
  <c r="BF332"/>
  <c r="BE332"/>
  <c r="AA332"/>
  <c r="Y332"/>
  <c r="W332"/>
  <c r="BK332"/>
  <c r="N332"/>
  <c r="BI331"/>
  <c r="BH331"/>
  <c r="BG331"/>
  <c r="BF331"/>
  <c r="BE331"/>
  <c r="AA331"/>
  <c r="AA330" s="1"/>
  <c r="Y331"/>
  <c r="Y330" s="1"/>
  <c r="W331"/>
  <c r="W330" s="1"/>
  <c r="BK331"/>
  <c r="BK330" s="1"/>
  <c r="N330" s="1"/>
  <c r="N120" s="1"/>
  <c r="N331"/>
  <c r="BI329"/>
  <c r="BH329"/>
  <c r="BG329"/>
  <c r="BF329"/>
  <c r="AA329"/>
  <c r="Y329"/>
  <c r="W329"/>
  <c r="BK329"/>
  <c r="N329"/>
  <c r="BE329" s="1"/>
  <c r="BI328"/>
  <c r="BH328"/>
  <c r="BG328"/>
  <c r="BF328"/>
  <c r="AA328"/>
  <c r="Y328"/>
  <c r="W328"/>
  <c r="BK328"/>
  <c r="N328"/>
  <c r="BE328" s="1"/>
  <c r="BI327"/>
  <c r="BH327"/>
  <c r="BG327"/>
  <c r="BF327"/>
  <c r="AA327"/>
  <c r="Y327"/>
  <c r="W327"/>
  <c r="BK327"/>
  <c r="N327"/>
  <c r="BE327" s="1"/>
  <c r="BI326"/>
  <c r="BH326"/>
  <c r="BG326"/>
  <c r="BF326"/>
  <c r="AA326"/>
  <c r="AA325" s="1"/>
  <c r="AA324" s="1"/>
  <c r="Y326"/>
  <c r="Y325" s="1"/>
  <c r="W326"/>
  <c r="W325" s="1"/>
  <c r="BK326"/>
  <c r="BK325" s="1"/>
  <c r="N326"/>
  <c r="BE326" s="1"/>
  <c r="BI323"/>
  <c r="BH323"/>
  <c r="BG323"/>
  <c r="BF323"/>
  <c r="AA323"/>
  <c r="Y323"/>
  <c r="W323"/>
  <c r="BK323"/>
  <c r="N323"/>
  <c r="BE323" s="1"/>
  <c r="BI322"/>
  <c r="BH322"/>
  <c r="BG322"/>
  <c r="BF322"/>
  <c r="AA322"/>
  <c r="AA321" s="1"/>
  <c r="Y322"/>
  <c r="Y321" s="1"/>
  <c r="W322"/>
  <c r="W321" s="1"/>
  <c r="BK322"/>
  <c r="BK321" s="1"/>
  <c r="N321" s="1"/>
  <c r="N117" s="1"/>
  <c r="N322"/>
  <c r="BE322" s="1"/>
  <c r="BI320"/>
  <c r="BH320"/>
  <c r="BG320"/>
  <c r="BF320"/>
  <c r="BE320"/>
  <c r="AA320"/>
  <c r="Y320"/>
  <c r="W320"/>
  <c r="BK320"/>
  <c r="N320"/>
  <c r="BI319"/>
  <c r="BH319"/>
  <c r="BG319"/>
  <c r="BF319"/>
  <c r="BE319"/>
  <c r="AA319"/>
  <c r="Y319"/>
  <c r="W319"/>
  <c r="BK319"/>
  <c r="N319"/>
  <c r="BI318"/>
  <c r="BH318"/>
  <c r="BG318"/>
  <c r="BF318"/>
  <c r="BE318"/>
  <c r="AA318"/>
  <c r="AA317" s="1"/>
  <c r="AA316" s="1"/>
  <c r="Y318"/>
  <c r="Y317" s="1"/>
  <c r="W318"/>
  <c r="W317" s="1"/>
  <c r="BK318"/>
  <c r="BK317" s="1"/>
  <c r="N318"/>
  <c r="BI315"/>
  <c r="BH315"/>
  <c r="BG315"/>
  <c r="BF315"/>
  <c r="BE315"/>
  <c r="AA315"/>
  <c r="Y315"/>
  <c r="W315"/>
  <c r="BK315"/>
  <c r="N315"/>
  <c r="BI314"/>
  <c r="BH314"/>
  <c r="BG314"/>
  <c r="BF314"/>
  <c r="BE314"/>
  <c r="AA314"/>
  <c r="Y314"/>
  <c r="W314"/>
  <c r="BK314"/>
  <c r="N314"/>
  <c r="BI313"/>
  <c r="BH313"/>
  <c r="BG313"/>
  <c r="BF313"/>
  <c r="BE313"/>
  <c r="AA313"/>
  <c r="AA312" s="1"/>
  <c r="Y313"/>
  <c r="Y312" s="1"/>
  <c r="W313"/>
  <c r="W312" s="1"/>
  <c r="BK313"/>
  <c r="BK312" s="1"/>
  <c r="N312" s="1"/>
  <c r="N114" s="1"/>
  <c r="N313"/>
  <c r="BI311"/>
  <c r="BH311"/>
  <c r="BG311"/>
  <c r="BF311"/>
  <c r="AA311"/>
  <c r="Y311"/>
  <c r="W311"/>
  <c r="BK311"/>
  <c r="N311"/>
  <c r="BE311" s="1"/>
  <c r="BI310"/>
  <c r="BH310"/>
  <c r="BG310"/>
  <c r="BF310"/>
  <c r="AA310"/>
  <c r="AA309" s="1"/>
  <c r="Y310"/>
  <c r="Y309" s="1"/>
  <c r="W310"/>
  <c r="W309" s="1"/>
  <c r="BK310"/>
  <c r="BK309" s="1"/>
  <c r="N309" s="1"/>
  <c r="N113" s="1"/>
  <c r="N310"/>
  <c r="BE310" s="1"/>
  <c r="BI308"/>
  <c r="BH308"/>
  <c r="BG308"/>
  <c r="BF308"/>
  <c r="BE308"/>
  <c r="AA308"/>
  <c r="Y308"/>
  <c r="W308"/>
  <c r="BK308"/>
  <c r="N308"/>
  <c r="BI307"/>
  <c r="BH307"/>
  <c r="BG307"/>
  <c r="BF307"/>
  <c r="BE307"/>
  <c r="AA307"/>
  <c r="AA306" s="1"/>
  <c r="Y307"/>
  <c r="Y306" s="1"/>
  <c r="W307"/>
  <c r="W306" s="1"/>
  <c r="BK307"/>
  <c r="BK306" s="1"/>
  <c r="N306" s="1"/>
  <c r="N112" s="1"/>
  <c r="N307"/>
  <c r="BI305"/>
  <c r="BH305"/>
  <c r="BG305"/>
  <c r="BF305"/>
  <c r="AA305"/>
  <c r="Y305"/>
  <c r="W305"/>
  <c r="BK305"/>
  <c r="N305"/>
  <c r="BE305" s="1"/>
  <c r="BI304"/>
  <c r="BH304"/>
  <c r="BG304"/>
  <c r="BF304"/>
  <c r="AA304"/>
  <c r="Y304"/>
  <c r="W304"/>
  <c r="BK304"/>
  <c r="N304"/>
  <c r="BE304" s="1"/>
  <c r="BI303"/>
  <c r="BH303"/>
  <c r="BG303"/>
  <c r="BF303"/>
  <c r="AA303"/>
  <c r="Y303"/>
  <c r="W303"/>
  <c r="BK303"/>
  <c r="N303"/>
  <c r="BE303" s="1"/>
  <c r="BI302"/>
  <c r="BH302"/>
  <c r="BG302"/>
  <c r="BF302"/>
  <c r="AA302"/>
  <c r="AA301" s="1"/>
  <c r="Y302"/>
  <c r="Y301" s="1"/>
  <c r="W302"/>
  <c r="W301" s="1"/>
  <c r="BK302"/>
  <c r="BK301" s="1"/>
  <c r="N301" s="1"/>
  <c r="N111" s="1"/>
  <c r="N302"/>
  <c r="BE302" s="1"/>
  <c r="BI300"/>
  <c r="BH300"/>
  <c r="BG300"/>
  <c r="BF300"/>
  <c r="BE300"/>
  <c r="AA300"/>
  <c r="AA299" s="1"/>
  <c r="Y300"/>
  <c r="Y299" s="1"/>
  <c r="W300"/>
  <c r="W299" s="1"/>
  <c r="BK300"/>
  <c r="BK299" s="1"/>
  <c r="N299" s="1"/>
  <c r="N110" s="1"/>
  <c r="N300"/>
  <c r="BI298"/>
  <c r="BH298"/>
  <c r="BG298"/>
  <c r="BF298"/>
  <c r="AA298"/>
  <c r="Y298"/>
  <c r="W298"/>
  <c r="BK298"/>
  <c r="N298"/>
  <c r="BE298" s="1"/>
  <c r="BI297"/>
  <c r="BH297"/>
  <c r="BG297"/>
  <c r="BF297"/>
  <c r="AA297"/>
  <c r="Y297"/>
  <c r="W297"/>
  <c r="BK297"/>
  <c r="N297"/>
  <c r="BE297" s="1"/>
  <c r="BI296"/>
  <c r="BH296"/>
  <c r="BG296"/>
  <c r="BF296"/>
  <c r="AA296"/>
  <c r="Y296"/>
  <c r="W296"/>
  <c r="BK296"/>
  <c r="N296"/>
  <c r="BE296" s="1"/>
  <c r="BI295"/>
  <c r="BH295"/>
  <c r="BG295"/>
  <c r="BF295"/>
  <c r="AA295"/>
  <c r="AA294" s="1"/>
  <c r="Y295"/>
  <c r="Y294" s="1"/>
  <c r="Y293" s="1"/>
  <c r="W295"/>
  <c r="W294" s="1"/>
  <c r="W293" s="1"/>
  <c r="BK295"/>
  <c r="BK294" s="1"/>
  <c r="N295"/>
  <c r="BE295" s="1"/>
  <c r="BI292"/>
  <c r="BH292"/>
  <c r="BG292"/>
  <c r="BF292"/>
  <c r="AA292"/>
  <c r="AA291" s="1"/>
  <c r="Y292"/>
  <c r="Y291" s="1"/>
  <c r="W292"/>
  <c r="W291" s="1"/>
  <c r="BK292"/>
  <c r="BK291" s="1"/>
  <c r="N291" s="1"/>
  <c r="N107" s="1"/>
  <c r="N292"/>
  <c r="BE292" s="1"/>
  <c r="BI290"/>
  <c r="BH290"/>
  <c r="BG290"/>
  <c r="BF290"/>
  <c r="BE290"/>
  <c r="AA290"/>
  <c r="Y290"/>
  <c r="W290"/>
  <c r="BK290"/>
  <c r="N290"/>
  <c r="BI289"/>
  <c r="BH289"/>
  <c r="BG289"/>
  <c r="BF289"/>
  <c r="BE289"/>
  <c r="AA289"/>
  <c r="Y289"/>
  <c r="W289"/>
  <c r="BK289"/>
  <c r="N289"/>
  <c r="BI288"/>
  <c r="BH288"/>
  <c r="BG288"/>
  <c r="BF288"/>
  <c r="BE288"/>
  <c r="AA288"/>
  <c r="AA287" s="1"/>
  <c r="Y288"/>
  <c r="Y287" s="1"/>
  <c r="W288"/>
  <c r="W287" s="1"/>
  <c r="BK288"/>
  <c r="BK287" s="1"/>
  <c r="N287" s="1"/>
  <c r="N106" s="1"/>
  <c r="N288"/>
  <c r="BI286"/>
  <c r="BH286"/>
  <c r="BG286"/>
  <c r="BF286"/>
  <c r="AA286"/>
  <c r="Y286"/>
  <c r="W286"/>
  <c r="BK286"/>
  <c r="N286"/>
  <c r="BE286" s="1"/>
  <c r="BI285"/>
  <c r="BH285"/>
  <c r="BG285"/>
  <c r="BF285"/>
  <c r="AA285"/>
  <c r="AA284" s="1"/>
  <c r="Y285"/>
  <c r="Y284" s="1"/>
  <c r="W285"/>
  <c r="W284" s="1"/>
  <c r="BK285"/>
  <c r="BK284" s="1"/>
  <c r="N284" s="1"/>
  <c r="N105" s="1"/>
  <c r="N285"/>
  <c r="BE285" s="1"/>
  <c r="BI283"/>
  <c r="BH283"/>
  <c r="BG283"/>
  <c r="BF283"/>
  <c r="BE283"/>
  <c r="AA283"/>
  <c r="Y283"/>
  <c r="W283"/>
  <c r="BK283"/>
  <c r="N283"/>
  <c r="BI282"/>
  <c r="BH282"/>
  <c r="BG282"/>
  <c r="BF282"/>
  <c r="BE282"/>
  <c r="AA282"/>
  <c r="Y282"/>
  <c r="W282"/>
  <c r="BK282"/>
  <c r="N282"/>
  <c r="BI281"/>
  <c r="BH281"/>
  <c r="BG281"/>
  <c r="BF281"/>
  <c r="BE281"/>
  <c r="AA281"/>
  <c r="Y281"/>
  <c r="W281"/>
  <c r="BK281"/>
  <c r="N281"/>
  <c r="BI280"/>
  <c r="BH280"/>
  <c r="BG280"/>
  <c r="BF280"/>
  <c r="BE280"/>
  <c r="AA280"/>
  <c r="Y280"/>
  <c r="W280"/>
  <c r="BK280"/>
  <c r="N280"/>
  <c r="BI279"/>
  <c r="BH279"/>
  <c r="BG279"/>
  <c r="BF279"/>
  <c r="BE279"/>
  <c r="AA279"/>
  <c r="Y279"/>
  <c r="W279"/>
  <c r="BK279"/>
  <c r="N279"/>
  <c r="BI278"/>
  <c r="BH278"/>
  <c r="BG278"/>
  <c r="BF278"/>
  <c r="BE278"/>
  <c r="AA278"/>
  <c r="Y278"/>
  <c r="W278"/>
  <c r="BK278"/>
  <c r="N278"/>
  <c r="BI277"/>
  <c r="BH277"/>
  <c r="BG277"/>
  <c r="BF277"/>
  <c r="BE277"/>
  <c r="AA277"/>
  <c r="Y277"/>
  <c r="W277"/>
  <c r="BK277"/>
  <c r="N277"/>
  <c r="BI276"/>
  <c r="BH276"/>
  <c r="BG276"/>
  <c r="BF276"/>
  <c r="BE276"/>
  <c r="AA276"/>
  <c r="Y276"/>
  <c r="W276"/>
  <c r="BK276"/>
  <c r="N276"/>
  <c r="BI275"/>
  <c r="BH275"/>
  <c r="BG275"/>
  <c r="BF275"/>
  <c r="BE275"/>
  <c r="AA275"/>
  <c r="Y275"/>
  <c r="W275"/>
  <c r="BK275"/>
  <c r="N275"/>
  <c r="BI274"/>
  <c r="BH274"/>
  <c r="BG274"/>
  <c r="BF274"/>
  <c r="BE274"/>
  <c r="AA274"/>
  <c r="AA273" s="1"/>
  <c r="Y274"/>
  <c r="Y273" s="1"/>
  <c r="W274"/>
  <c r="W273" s="1"/>
  <c r="BK274"/>
  <c r="BK273" s="1"/>
  <c r="N273" s="1"/>
  <c r="N104" s="1"/>
  <c r="N274"/>
  <c r="BI272"/>
  <c r="BH272"/>
  <c r="BG272"/>
  <c r="BF272"/>
  <c r="AA272"/>
  <c r="AA271" s="1"/>
  <c r="Y272"/>
  <c r="Y271" s="1"/>
  <c r="W272"/>
  <c r="W271" s="1"/>
  <c r="BK272"/>
  <c r="BK271" s="1"/>
  <c r="N271" s="1"/>
  <c r="N103" s="1"/>
  <c r="N272"/>
  <c r="BE272" s="1"/>
  <c r="BI270"/>
  <c r="BH270"/>
  <c r="BG270"/>
  <c r="BF270"/>
  <c r="BE270"/>
  <c r="AA270"/>
  <c r="AA269" s="1"/>
  <c r="Y270"/>
  <c r="Y269" s="1"/>
  <c r="W270"/>
  <c r="W269" s="1"/>
  <c r="BK270"/>
  <c r="BK269" s="1"/>
  <c r="N269" s="1"/>
  <c r="N102" s="1"/>
  <c r="N270"/>
  <c r="BI268"/>
  <c r="BH268"/>
  <c r="BG268"/>
  <c r="BF268"/>
  <c r="AA268"/>
  <c r="Y268"/>
  <c r="W268"/>
  <c r="BK268"/>
  <c r="N268"/>
  <c r="BE268" s="1"/>
  <c r="BI267"/>
  <c r="BH267"/>
  <c r="BG267"/>
  <c r="BF267"/>
  <c r="AA267"/>
  <c r="Y267"/>
  <c r="W267"/>
  <c r="BK267"/>
  <c r="N267"/>
  <c r="BE267" s="1"/>
  <c r="BI266"/>
  <c r="BH266"/>
  <c r="BG266"/>
  <c r="BF266"/>
  <c r="AA266"/>
  <c r="Y266"/>
  <c r="W266"/>
  <c r="BK266"/>
  <c r="N266"/>
  <c r="BE266" s="1"/>
  <c r="BI265"/>
  <c r="BH265"/>
  <c r="BG265"/>
  <c r="BF265"/>
  <c r="AA265"/>
  <c r="Y265"/>
  <c r="W265"/>
  <c r="BK265"/>
  <c r="N265"/>
  <c r="BE265" s="1"/>
  <c r="BI264"/>
  <c r="BH264"/>
  <c r="BG264"/>
  <c r="BF264"/>
  <c r="AA264"/>
  <c r="Y264"/>
  <c r="W264"/>
  <c r="BK264"/>
  <c r="N264"/>
  <c r="BE264" s="1"/>
  <c r="BI263"/>
  <c r="BH263"/>
  <c r="BG263"/>
  <c r="BF263"/>
  <c r="AA263"/>
  <c r="Y263"/>
  <c r="W263"/>
  <c r="BK263"/>
  <c r="N263"/>
  <c r="BE263" s="1"/>
  <c r="BI262"/>
  <c r="BH262"/>
  <c r="BG262"/>
  <c r="BF262"/>
  <c r="AA262"/>
  <c r="Y262"/>
  <c r="W262"/>
  <c r="BK262"/>
  <c r="N262"/>
  <c r="BE262" s="1"/>
  <c r="BI261"/>
  <c r="BH261"/>
  <c r="BG261"/>
  <c r="BF261"/>
  <c r="AA261"/>
  <c r="Y261"/>
  <c r="W261"/>
  <c r="BK261"/>
  <c r="N261"/>
  <c r="BE261" s="1"/>
  <c r="BI260"/>
  <c r="BH260"/>
  <c r="BG260"/>
  <c r="BF260"/>
  <c r="AA260"/>
  <c r="Y260"/>
  <c r="W260"/>
  <c r="BK260"/>
  <c r="N260"/>
  <c r="BE260" s="1"/>
  <c r="BI259"/>
  <c r="BH259"/>
  <c r="BG259"/>
  <c r="BF259"/>
  <c r="AA259"/>
  <c r="Y259"/>
  <c r="W259"/>
  <c r="BK259"/>
  <c r="N259"/>
  <c r="BE259" s="1"/>
  <c r="BI258"/>
  <c r="BH258"/>
  <c r="BG258"/>
  <c r="BF258"/>
  <c r="AA258"/>
  <c r="Y258"/>
  <c r="W258"/>
  <c r="BK258"/>
  <c r="N258"/>
  <c r="BE258" s="1"/>
  <c r="BI257"/>
  <c r="BH257"/>
  <c r="BG257"/>
  <c r="BF257"/>
  <c r="AA257"/>
  <c r="Y257"/>
  <c r="W257"/>
  <c r="BK257"/>
  <c r="N257"/>
  <c r="BE257" s="1"/>
  <c r="BI256"/>
  <c r="BH256"/>
  <c r="BG256"/>
  <c r="BF256"/>
  <c r="AA256"/>
  <c r="Y256"/>
  <c r="W256"/>
  <c r="BK256"/>
  <c r="N256"/>
  <c r="BE256" s="1"/>
  <c r="BI255"/>
  <c r="BH255"/>
  <c r="BG255"/>
  <c r="BF255"/>
  <c r="AA255"/>
  <c r="Y255"/>
  <c r="W255"/>
  <c r="BK255"/>
  <c r="N255"/>
  <c r="BE255" s="1"/>
  <c r="BI254"/>
  <c r="BH254"/>
  <c r="BG254"/>
  <c r="BF254"/>
  <c r="AA254"/>
  <c r="Y254"/>
  <c r="W254"/>
  <c r="BK254"/>
  <c r="N254"/>
  <c r="BE254" s="1"/>
  <c r="BI253"/>
  <c r="BH253"/>
  <c r="BG253"/>
  <c r="BF253"/>
  <c r="AA253"/>
  <c r="Y253"/>
  <c r="W253"/>
  <c r="BK253"/>
  <c r="N253"/>
  <c r="BE253" s="1"/>
  <c r="BI252"/>
  <c r="BH252"/>
  <c r="BG252"/>
  <c r="BF252"/>
  <c r="AA252"/>
  <c r="Y252"/>
  <c r="W252"/>
  <c r="BK252"/>
  <c r="N252"/>
  <c r="BE252" s="1"/>
  <c r="BI251"/>
  <c r="BH251"/>
  <c r="BG251"/>
  <c r="BF251"/>
  <c r="AA251"/>
  <c r="Y251"/>
  <c r="W251"/>
  <c r="BK251"/>
  <c r="N251"/>
  <c r="BE251" s="1"/>
  <c r="BI250"/>
  <c r="BH250"/>
  <c r="BG250"/>
  <c r="BF250"/>
  <c r="AA250"/>
  <c r="Y250"/>
  <c r="W250"/>
  <c r="BK250"/>
  <c r="N250"/>
  <c r="BE250" s="1"/>
  <c r="BI249"/>
  <c r="BH249"/>
  <c r="BG249"/>
  <c r="BF249"/>
  <c r="AA249"/>
  <c r="Y249"/>
  <c r="W249"/>
  <c r="BK249"/>
  <c r="N249"/>
  <c r="BE249" s="1"/>
  <c r="BI248"/>
  <c r="BH248"/>
  <c r="BG248"/>
  <c r="BF248"/>
  <c r="AA248"/>
  <c r="Y248"/>
  <c r="W248"/>
  <c r="BK248"/>
  <c r="N248"/>
  <c r="BE248" s="1"/>
  <c r="BI247"/>
  <c r="BH247"/>
  <c r="BG247"/>
  <c r="BF247"/>
  <c r="AA247"/>
  <c r="Y247"/>
  <c r="W247"/>
  <c r="BK247"/>
  <c r="N247"/>
  <c r="BE247" s="1"/>
  <c r="BI246"/>
  <c r="BH246"/>
  <c r="BG246"/>
  <c r="BF246"/>
  <c r="AA246"/>
  <c r="Y246"/>
  <c r="W246"/>
  <c r="BK246"/>
  <c r="N246"/>
  <c r="BE246" s="1"/>
  <c r="BI245"/>
  <c r="BH245"/>
  <c r="BG245"/>
  <c r="BF245"/>
  <c r="AA245"/>
  <c r="Y245"/>
  <c r="W245"/>
  <c r="BK245"/>
  <c r="N245"/>
  <c r="BE245" s="1"/>
  <c r="BI244"/>
  <c r="BH244"/>
  <c r="BG244"/>
  <c r="BF244"/>
  <c r="AA244"/>
  <c r="Y244"/>
  <c r="W244"/>
  <c r="BK244"/>
  <c r="N244"/>
  <c r="BE244" s="1"/>
  <c r="BI243"/>
  <c r="BH243"/>
  <c r="BG243"/>
  <c r="BF243"/>
  <c r="AA243"/>
  <c r="Y243"/>
  <c r="W243"/>
  <c r="BK243"/>
  <c r="N243"/>
  <c r="BE243" s="1"/>
  <c r="BI242"/>
  <c r="BH242"/>
  <c r="BG242"/>
  <c r="BF242"/>
  <c r="AA242"/>
  <c r="Y242"/>
  <c r="W242"/>
  <c r="BK242"/>
  <c r="N242"/>
  <c r="BE242" s="1"/>
  <c r="BI241"/>
  <c r="BH241"/>
  <c r="BG241"/>
  <c r="BF241"/>
  <c r="AA241"/>
  <c r="Y241"/>
  <c r="W241"/>
  <c r="BK241"/>
  <c r="N241"/>
  <c r="BE241" s="1"/>
  <c r="BI240"/>
  <c r="BH240"/>
  <c r="BG240"/>
  <c r="BF240"/>
  <c r="AA240"/>
  <c r="Y240"/>
  <c r="W240"/>
  <c r="BK240"/>
  <c r="N240"/>
  <c r="BE240" s="1"/>
  <c r="BI239"/>
  <c r="BH239"/>
  <c r="BG239"/>
  <c r="BF239"/>
  <c r="AA239"/>
  <c r="Y239"/>
  <c r="W239"/>
  <c r="BK239"/>
  <c r="N239"/>
  <c r="BE239" s="1"/>
  <c r="BI238"/>
  <c r="BH238"/>
  <c r="BG238"/>
  <c r="BF238"/>
  <c r="AA238"/>
  <c r="Y238"/>
  <c r="W238"/>
  <c r="BK238"/>
  <c r="N238"/>
  <c r="BE238" s="1"/>
  <c r="BI237"/>
  <c r="BH237"/>
  <c r="BG237"/>
  <c r="BF237"/>
  <c r="AA237"/>
  <c r="Y237"/>
  <c r="W237"/>
  <c r="BK237"/>
  <c r="N237"/>
  <c r="BE237" s="1"/>
  <c r="BI236"/>
  <c r="BH236"/>
  <c r="BG236"/>
  <c r="BF236"/>
  <c r="AA236"/>
  <c r="Y236"/>
  <c r="W236"/>
  <c r="BK236"/>
  <c r="N236"/>
  <c r="BE236" s="1"/>
  <c r="BI235"/>
  <c r="BH235"/>
  <c r="BG235"/>
  <c r="BF235"/>
  <c r="AA235"/>
  <c r="AA234" s="1"/>
  <c r="AA233" s="1"/>
  <c r="Y235"/>
  <c r="Y234" s="1"/>
  <c r="W235"/>
  <c r="W234" s="1"/>
  <c r="BK235"/>
  <c r="BK234" s="1"/>
  <c r="N235"/>
  <c r="BE235" s="1"/>
  <c r="BI232"/>
  <c r="BH232"/>
  <c r="BG232"/>
  <c r="BF232"/>
  <c r="AA232"/>
  <c r="AA231" s="1"/>
  <c r="Y232"/>
  <c r="Y231" s="1"/>
  <c r="W232"/>
  <c r="W231" s="1"/>
  <c r="BK232"/>
  <c r="BK231" s="1"/>
  <c r="N231" s="1"/>
  <c r="N99" s="1"/>
  <c r="N232"/>
  <c r="BE232" s="1"/>
  <c r="BI230"/>
  <c r="BH230"/>
  <c r="BG230"/>
  <c r="BF230"/>
  <c r="BE230"/>
  <c r="AA230"/>
  <c r="Y230"/>
  <c r="W230"/>
  <c r="BK230"/>
  <c r="N230"/>
  <c r="BI229"/>
  <c r="BH229"/>
  <c r="BG229"/>
  <c r="BF229"/>
  <c r="BE229"/>
  <c r="AA229"/>
  <c r="Y229"/>
  <c r="W229"/>
  <c r="BK229"/>
  <c r="N229"/>
  <c r="BI228"/>
  <c r="BH228"/>
  <c r="BG228"/>
  <c r="BF228"/>
  <c r="BE228"/>
  <c r="AA228"/>
  <c r="AA227" s="1"/>
  <c r="Y228"/>
  <c r="Y227" s="1"/>
  <c r="W228"/>
  <c r="W227" s="1"/>
  <c r="BK228"/>
  <c r="BK227" s="1"/>
  <c r="N227" s="1"/>
  <c r="N98" s="1"/>
  <c r="N228"/>
  <c r="BI226"/>
  <c r="BH226"/>
  <c r="BG226"/>
  <c r="BF226"/>
  <c r="AA226"/>
  <c r="AA225" s="1"/>
  <c r="Y226"/>
  <c r="Y225" s="1"/>
  <c r="W226"/>
  <c r="W225" s="1"/>
  <c r="BK226"/>
  <c r="BK225" s="1"/>
  <c r="N225" s="1"/>
  <c r="N97" s="1"/>
  <c r="N226"/>
  <c r="BE226" s="1"/>
  <c r="BI224"/>
  <c r="BH224"/>
  <c r="BG224"/>
  <c r="BF224"/>
  <c r="BE224"/>
  <c r="AA224"/>
  <c r="Y224"/>
  <c r="W224"/>
  <c r="BK224"/>
  <c r="N224"/>
  <c r="BI223"/>
  <c r="BH223"/>
  <c r="BG223"/>
  <c r="BF223"/>
  <c r="BE223"/>
  <c r="AA223"/>
  <c r="AA222" s="1"/>
  <c r="Y223"/>
  <c r="Y222" s="1"/>
  <c r="W223"/>
  <c r="W222" s="1"/>
  <c r="BK223"/>
  <c r="BK222" s="1"/>
  <c r="N222" s="1"/>
  <c r="N96" s="1"/>
  <c r="N223"/>
  <c r="BI221"/>
  <c r="BH221"/>
  <c r="BG221"/>
  <c r="BF221"/>
  <c r="AA221"/>
  <c r="Y221"/>
  <c r="W221"/>
  <c r="BK221"/>
  <c r="N221"/>
  <c r="BE221" s="1"/>
  <c r="BI220"/>
  <c r="BH220"/>
  <c r="BG220"/>
  <c r="BF220"/>
  <c r="AA220"/>
  <c r="Y220"/>
  <c r="W220"/>
  <c r="BK220"/>
  <c r="N220"/>
  <c r="BE220" s="1"/>
  <c r="BI219"/>
  <c r="BH219"/>
  <c r="BG219"/>
  <c r="BF219"/>
  <c r="AA219"/>
  <c r="Y219"/>
  <c r="W219"/>
  <c r="BK219"/>
  <c r="N219"/>
  <c r="BE219" s="1"/>
  <c r="BI218"/>
  <c r="BH218"/>
  <c r="BG218"/>
  <c r="BF218"/>
  <c r="AA218"/>
  <c r="Y218"/>
  <c r="W218"/>
  <c r="BK218"/>
  <c r="N218"/>
  <c r="BE218" s="1"/>
  <c r="BI217"/>
  <c r="BH217"/>
  <c r="BG217"/>
  <c r="BF217"/>
  <c r="AA217"/>
  <c r="Y217"/>
  <c r="W217"/>
  <c r="BK217"/>
  <c r="N217"/>
  <c r="BE217" s="1"/>
  <c r="BI216"/>
  <c r="BH216"/>
  <c r="BG216"/>
  <c r="BF216"/>
  <c r="AA216"/>
  <c r="Y216"/>
  <c r="W216"/>
  <c r="BK216"/>
  <c r="N216"/>
  <c r="BE216" s="1"/>
  <c r="BI215"/>
  <c r="BH215"/>
  <c r="BG215"/>
  <c r="BF215"/>
  <c r="AA215"/>
  <c r="Y215"/>
  <c r="W215"/>
  <c r="BK215"/>
  <c r="N215"/>
  <c r="BE215" s="1"/>
  <c r="BI214"/>
  <c r="BH214"/>
  <c r="BG214"/>
  <c r="BF214"/>
  <c r="AA214"/>
  <c r="Y214"/>
  <c r="W214"/>
  <c r="BK214"/>
  <c r="N214"/>
  <c r="BE214" s="1"/>
  <c r="BI213"/>
  <c r="BH213"/>
  <c r="BG213"/>
  <c r="BF213"/>
  <c r="AA213"/>
  <c r="Y213"/>
  <c r="W213"/>
  <c r="BK213"/>
  <c r="N213"/>
  <c r="BE213" s="1"/>
  <c r="BI212"/>
  <c r="BH212"/>
  <c r="BG212"/>
  <c r="BF212"/>
  <c r="AA212"/>
  <c r="AA211" s="1"/>
  <c r="Y212"/>
  <c r="Y211" s="1"/>
  <c r="W212"/>
  <c r="W211" s="1"/>
  <c r="BK212"/>
  <c r="BK211" s="1"/>
  <c r="N211" s="1"/>
  <c r="N95" s="1"/>
  <c r="N212"/>
  <c r="BE212" s="1"/>
  <c r="BI210"/>
  <c r="BH210"/>
  <c r="BG210"/>
  <c r="BF210"/>
  <c r="BE210"/>
  <c r="AA210"/>
  <c r="Y210"/>
  <c r="W210"/>
  <c r="BK210"/>
  <c r="N210"/>
  <c r="BI209"/>
  <c r="BH209"/>
  <c r="BG209"/>
  <c r="BF209"/>
  <c r="BE209"/>
  <c r="AA209"/>
  <c r="AA208" s="1"/>
  <c r="Y209"/>
  <c r="Y208" s="1"/>
  <c r="W209"/>
  <c r="W208" s="1"/>
  <c r="BK209"/>
  <c r="BK208" s="1"/>
  <c r="N208" s="1"/>
  <c r="N94" s="1"/>
  <c r="N209"/>
  <c r="BI207"/>
  <c r="BH207"/>
  <c r="BG207"/>
  <c r="BF207"/>
  <c r="AA207"/>
  <c r="Y207"/>
  <c r="W207"/>
  <c r="BK207"/>
  <c r="N207"/>
  <c r="BE207" s="1"/>
  <c r="BI206"/>
  <c r="BH206"/>
  <c r="BG206"/>
  <c r="BF206"/>
  <c r="AA206"/>
  <c r="Y206"/>
  <c r="W206"/>
  <c r="BK206"/>
  <c r="N206"/>
  <c r="BE206" s="1"/>
  <c r="BI205"/>
  <c r="BH205"/>
  <c r="BG205"/>
  <c r="BF205"/>
  <c r="AA205"/>
  <c r="Y205"/>
  <c r="W205"/>
  <c r="BK205"/>
  <c r="N205"/>
  <c r="BE205" s="1"/>
  <c r="BI204"/>
  <c r="BH204"/>
  <c r="BG204"/>
  <c r="BF204"/>
  <c r="AA204"/>
  <c r="AA203" s="1"/>
  <c r="Y204"/>
  <c r="Y203" s="1"/>
  <c r="W204"/>
  <c r="W203" s="1"/>
  <c r="BK204"/>
  <c r="BK203" s="1"/>
  <c r="N203" s="1"/>
  <c r="N93" s="1"/>
  <c r="N204"/>
  <c r="BE204" s="1"/>
  <c r="BI202"/>
  <c r="BH202"/>
  <c r="BG202"/>
  <c r="BF202"/>
  <c r="BE202"/>
  <c r="AA202"/>
  <c r="Y202"/>
  <c r="W202"/>
  <c r="BK202"/>
  <c r="N202"/>
  <c r="BI201"/>
  <c r="BH201"/>
  <c r="BG201"/>
  <c r="BF201"/>
  <c r="BE201"/>
  <c r="AA201"/>
  <c r="Y201"/>
  <c r="W201"/>
  <c r="BK201"/>
  <c r="N201"/>
  <c r="BI200"/>
  <c r="BH200"/>
  <c r="BG200"/>
  <c r="BF200"/>
  <c r="BE200"/>
  <c r="AA200"/>
  <c r="Y200"/>
  <c r="W200"/>
  <c r="BK200"/>
  <c r="N200"/>
  <c r="BI199"/>
  <c r="BH199"/>
  <c r="BG199"/>
  <c r="BF199"/>
  <c r="BE199"/>
  <c r="AA199"/>
  <c r="Y199"/>
  <c r="W199"/>
  <c r="BK199"/>
  <c r="N199"/>
  <c r="BI198"/>
  <c r="BH198"/>
  <c r="BG198"/>
  <c r="BF198"/>
  <c r="BE198"/>
  <c r="AA198"/>
  <c r="Y198"/>
  <c r="W198"/>
  <c r="BK198"/>
  <c r="N198"/>
  <c r="BI197"/>
  <c r="BH197"/>
  <c r="BG197"/>
  <c r="BF197"/>
  <c r="BE197"/>
  <c r="AA197"/>
  <c r="Y197"/>
  <c r="W197"/>
  <c r="BK197"/>
  <c r="N197"/>
  <c r="BI196"/>
  <c r="BH196"/>
  <c r="BG196"/>
  <c r="BF196"/>
  <c r="BE196"/>
  <c r="AA196"/>
  <c r="Y196"/>
  <c r="W196"/>
  <c r="BK196"/>
  <c r="N196"/>
  <c r="BI195"/>
  <c r="BH195"/>
  <c r="BG195"/>
  <c r="BF195"/>
  <c r="BE195"/>
  <c r="AA195"/>
  <c r="Y195"/>
  <c r="W195"/>
  <c r="BK195"/>
  <c r="N195"/>
  <c r="BI194"/>
  <c r="BH194"/>
  <c r="BG194"/>
  <c r="BF194"/>
  <c r="BE194"/>
  <c r="AA194"/>
  <c r="Y194"/>
  <c r="W194"/>
  <c r="BK194"/>
  <c r="N194"/>
  <c r="BI193"/>
  <c r="BH193"/>
  <c r="BG193"/>
  <c r="BF193"/>
  <c r="BE193"/>
  <c r="AA193"/>
  <c r="Y193"/>
  <c r="W193"/>
  <c r="BK193"/>
  <c r="N193"/>
  <c r="BI192"/>
  <c r="BH192"/>
  <c r="BG192"/>
  <c r="BF192"/>
  <c r="BE192"/>
  <c r="AA192"/>
  <c r="Y192"/>
  <c r="W192"/>
  <c r="BK192"/>
  <c r="N192"/>
  <c r="BI191"/>
  <c r="BH191"/>
  <c r="BG191"/>
  <c r="BF191"/>
  <c r="BE191"/>
  <c r="AA191"/>
  <c r="Y191"/>
  <c r="W191"/>
  <c r="BK191"/>
  <c r="N191"/>
  <c r="BI190"/>
  <c r="BH190"/>
  <c r="BG190"/>
  <c r="BF190"/>
  <c r="BE190"/>
  <c r="AA190"/>
  <c r="Y190"/>
  <c r="W190"/>
  <c r="BK190"/>
  <c r="N190"/>
  <c r="BI189"/>
  <c r="BH189"/>
  <c r="BG189"/>
  <c r="BF189"/>
  <c r="BE189"/>
  <c r="AA189"/>
  <c r="Y189"/>
  <c r="W189"/>
  <c r="BK189"/>
  <c r="N189"/>
  <c r="BI188"/>
  <c r="BH188"/>
  <c r="BG188"/>
  <c r="BF188"/>
  <c r="BE188"/>
  <c r="AA188"/>
  <c r="Y188"/>
  <c r="W188"/>
  <c r="BK188"/>
  <c r="N188"/>
  <c r="BI187"/>
  <c r="BH187"/>
  <c r="BG187"/>
  <c r="BF187"/>
  <c r="BE187"/>
  <c r="AA187"/>
  <c r="Y187"/>
  <c r="W187"/>
  <c r="BK187"/>
  <c r="N187"/>
  <c r="BI186"/>
  <c r="BH186"/>
  <c r="BG186"/>
  <c r="BF186"/>
  <c r="BE186"/>
  <c r="AA186"/>
  <c r="Y186"/>
  <c r="W186"/>
  <c r="BK186"/>
  <c r="N186"/>
  <c r="BI185"/>
  <c r="BH185"/>
  <c r="BG185"/>
  <c r="BF185"/>
  <c r="BE185"/>
  <c r="AA185"/>
  <c r="Y185"/>
  <c r="W185"/>
  <c r="BK185"/>
  <c r="N185"/>
  <c r="BI184"/>
  <c r="BH184"/>
  <c r="BG184"/>
  <c r="BF184"/>
  <c r="BE184"/>
  <c r="AA184"/>
  <c r="Y184"/>
  <c r="W184"/>
  <c r="BK184"/>
  <c r="N184"/>
  <c r="BI183"/>
  <c r="BH183"/>
  <c r="BG183"/>
  <c r="BF183"/>
  <c r="BE183"/>
  <c r="AA183"/>
  <c r="Y183"/>
  <c r="W183"/>
  <c r="BK183"/>
  <c r="N183"/>
  <c r="BI182"/>
  <c r="BH182"/>
  <c r="BG182"/>
  <c r="BF182"/>
  <c r="BE182"/>
  <c r="AA182"/>
  <c r="Y182"/>
  <c r="W182"/>
  <c r="BK182"/>
  <c r="N182"/>
  <c r="BI181"/>
  <c r="BH181"/>
  <c r="BG181"/>
  <c r="BF181"/>
  <c r="BE181"/>
  <c r="AA181"/>
  <c r="Y181"/>
  <c r="W181"/>
  <c r="BK181"/>
  <c r="N181"/>
  <c r="BI180"/>
  <c r="BH180"/>
  <c r="BG180"/>
  <c r="BF180"/>
  <c r="BE180"/>
  <c r="AA180"/>
  <c r="Y180"/>
  <c r="W180"/>
  <c r="BK180"/>
  <c r="N180"/>
  <c r="BI179"/>
  <c r="BH179"/>
  <c r="BG179"/>
  <c r="BF179"/>
  <c r="BE179"/>
  <c r="AA179"/>
  <c r="Y179"/>
  <c r="W179"/>
  <c r="BK179"/>
  <c r="N179"/>
  <c r="BI178"/>
  <c r="BH178"/>
  <c r="BG178"/>
  <c r="BF178"/>
  <c r="BE178"/>
  <c r="AA178"/>
  <c r="Y178"/>
  <c r="W178"/>
  <c r="BK178"/>
  <c r="N178"/>
  <c r="BI177"/>
  <c r="BH177"/>
  <c r="BG177"/>
  <c r="BF177"/>
  <c r="BE177"/>
  <c r="AA177"/>
  <c r="Y177"/>
  <c r="W177"/>
  <c r="BK177"/>
  <c r="N177"/>
  <c r="BI176"/>
  <c r="BH176"/>
  <c r="BG176"/>
  <c r="BF176"/>
  <c r="BE176"/>
  <c r="AA176"/>
  <c r="Y176"/>
  <c r="W176"/>
  <c r="BK176"/>
  <c r="N176"/>
  <c r="BI175"/>
  <c r="BH175"/>
  <c r="BG175"/>
  <c r="BF175"/>
  <c r="BE175"/>
  <c r="AA175"/>
  <c r="Y175"/>
  <c r="W175"/>
  <c r="BK175"/>
  <c r="N175"/>
  <c r="BI174"/>
  <c r="BH174"/>
  <c r="BG174"/>
  <c r="BF174"/>
  <c r="BE174"/>
  <c r="AA174"/>
  <c r="Y174"/>
  <c r="W174"/>
  <c r="BK174"/>
  <c r="N174"/>
  <c r="BI173"/>
  <c r="BH173"/>
  <c r="BG173"/>
  <c r="BF173"/>
  <c r="BE173"/>
  <c r="AA173"/>
  <c r="Y173"/>
  <c r="W173"/>
  <c r="BK173"/>
  <c r="N173"/>
  <c r="BI172"/>
  <c r="BH172"/>
  <c r="BG172"/>
  <c r="BF172"/>
  <c r="BE172"/>
  <c r="AA172"/>
  <c r="Y172"/>
  <c r="W172"/>
  <c r="BK172"/>
  <c r="N172"/>
  <c r="BI171"/>
  <c r="BH171"/>
  <c r="BG171"/>
  <c r="BF171"/>
  <c r="BE171"/>
  <c r="AA171"/>
  <c r="Y171"/>
  <c r="W171"/>
  <c r="BK171"/>
  <c r="N171"/>
  <c r="BI170"/>
  <c r="BH170"/>
  <c r="BG170"/>
  <c r="BF170"/>
  <c r="BE170"/>
  <c r="AA170"/>
  <c r="AA169" s="1"/>
  <c r="AA168" s="1"/>
  <c r="Y170"/>
  <c r="Y169" s="1"/>
  <c r="W170"/>
  <c r="W169" s="1"/>
  <c r="BK170"/>
  <c r="BK169" s="1"/>
  <c r="N170"/>
  <c r="M164"/>
  <c r="F161"/>
  <c r="F159"/>
  <c r="BI146"/>
  <c r="BH146"/>
  <c r="BG146"/>
  <c r="BF146"/>
  <c r="BI145"/>
  <c r="BH145"/>
  <c r="BG145"/>
  <c r="BF145"/>
  <c r="BI144"/>
  <c r="BH144"/>
  <c r="BG144"/>
  <c r="BF144"/>
  <c r="BI143"/>
  <c r="BH143"/>
  <c r="BG143"/>
  <c r="BF143"/>
  <c r="BI142"/>
  <c r="BH142"/>
  <c r="BG142"/>
  <c r="BF142"/>
  <c r="BI141"/>
  <c r="H38" s="1"/>
  <c r="BD96" i="1" s="1"/>
  <c r="BH141" i="7"/>
  <c r="H37" s="1"/>
  <c r="BC96" i="1" s="1"/>
  <c r="BG141" i="7"/>
  <c r="H36" s="1"/>
  <c r="BB96" i="1" s="1"/>
  <c r="BF141" i="7"/>
  <c r="H35" s="1"/>
  <c r="BA96" i="1" s="1"/>
  <c r="M86" i="7"/>
  <c r="F83"/>
  <c r="F81"/>
  <c r="O23"/>
  <c r="E23"/>
  <c r="O22"/>
  <c r="O20"/>
  <c r="E20"/>
  <c r="M163" s="1"/>
  <c r="O19"/>
  <c r="O17"/>
  <c r="E17"/>
  <c r="F164" s="1"/>
  <c r="O16"/>
  <c r="O14"/>
  <c r="E14"/>
  <c r="F163" s="1"/>
  <c r="O13"/>
  <c r="O11"/>
  <c r="M161" s="1"/>
  <c r="F6"/>
  <c r="F156" s="1"/>
  <c r="N148" i="6"/>
  <c r="AY94" i="1"/>
  <c r="AX94"/>
  <c r="H36" i="6"/>
  <c r="BC94" i="1" s="1"/>
  <c r="M34" i="6"/>
  <c r="AW94" i="1" s="1"/>
  <c r="BI146" i="6"/>
  <c r="BH146"/>
  <c r="BG146"/>
  <c r="BF146"/>
  <c r="BE146"/>
  <c r="AA146"/>
  <c r="Y146"/>
  <c r="W146"/>
  <c r="BK146"/>
  <c r="N146"/>
  <c r="BI144"/>
  <c r="BH144"/>
  <c r="BG144"/>
  <c r="BF144"/>
  <c r="BE144"/>
  <c r="AA144"/>
  <c r="Y144"/>
  <c r="W144"/>
  <c r="BK144"/>
  <c r="N144"/>
  <c r="BI143"/>
  <c r="BH143"/>
  <c r="BG143"/>
  <c r="BF143"/>
  <c r="BE143"/>
  <c r="AA143"/>
  <c r="Y143"/>
  <c r="W143"/>
  <c r="BK143"/>
  <c r="N143"/>
  <c r="BI142"/>
  <c r="BH142"/>
  <c r="BG142"/>
  <c r="BF142"/>
  <c r="BE142"/>
  <c r="AA142"/>
  <c r="Y142"/>
  <c r="W142"/>
  <c r="BK142"/>
  <c r="N142"/>
  <c r="BI141"/>
  <c r="BH141"/>
  <c r="BG141"/>
  <c r="BF141"/>
  <c r="BE141"/>
  <c r="AA141"/>
  <c r="Y141"/>
  <c r="W141"/>
  <c r="BK141"/>
  <c r="N141"/>
  <c r="BI140"/>
  <c r="BH140"/>
  <c r="BG140"/>
  <c r="BF140"/>
  <c r="BE140"/>
  <c r="AA140"/>
  <c r="Y140"/>
  <c r="W140"/>
  <c r="BK140"/>
  <c r="N140"/>
  <c r="BI139"/>
  <c r="BH139"/>
  <c r="BG139"/>
  <c r="BF139"/>
  <c r="BE139"/>
  <c r="AA139"/>
  <c r="Y139"/>
  <c r="W139"/>
  <c r="BK139"/>
  <c r="N139"/>
  <c r="BI138"/>
  <c r="BH138"/>
  <c r="BG138"/>
  <c r="BF138"/>
  <c r="BE138"/>
  <c r="AA138"/>
  <c r="Y138"/>
  <c r="W138"/>
  <c r="BK138"/>
  <c r="N138"/>
  <c r="BI137"/>
  <c r="BH137"/>
  <c r="BG137"/>
  <c r="BF137"/>
  <c r="BE137"/>
  <c r="AA137"/>
  <c r="Y137"/>
  <c r="W137"/>
  <c r="BK137"/>
  <c r="N137"/>
  <c r="BI136"/>
  <c r="BH136"/>
  <c r="BG136"/>
  <c r="BF136"/>
  <c r="BE136"/>
  <c r="AA136"/>
  <c r="Y136"/>
  <c r="W136"/>
  <c r="BK136"/>
  <c r="N136"/>
  <c r="BI134"/>
  <c r="BH134"/>
  <c r="BG134"/>
  <c r="BF134"/>
  <c r="BE134"/>
  <c r="AA134"/>
  <c r="Y134"/>
  <c r="W134"/>
  <c r="BK134"/>
  <c r="N134"/>
  <c r="BI133"/>
  <c r="BH133"/>
  <c r="BG133"/>
  <c r="BF133"/>
  <c r="BE133"/>
  <c r="AA133"/>
  <c r="AA132" s="1"/>
  <c r="AA131" s="1"/>
  <c r="Y133"/>
  <c r="Y132" s="1"/>
  <c r="Y131" s="1"/>
  <c r="W133"/>
  <c r="W132" s="1"/>
  <c r="W131" s="1"/>
  <c r="BK133"/>
  <c r="BK132" s="1"/>
  <c r="N133"/>
  <c r="BI130"/>
  <c r="BH130"/>
  <c r="BG130"/>
  <c r="BF130"/>
  <c r="BE130"/>
  <c r="AA130"/>
  <c r="Y130"/>
  <c r="W130"/>
  <c r="BK130"/>
  <c r="N130"/>
  <c r="BI129"/>
  <c r="BH129"/>
  <c r="BG129"/>
  <c r="BF129"/>
  <c r="BE129"/>
  <c r="AA129"/>
  <c r="Y129"/>
  <c r="W129"/>
  <c r="BK129"/>
  <c r="N129"/>
  <c r="BI128"/>
  <c r="BH128"/>
  <c r="BG128"/>
  <c r="BF128"/>
  <c r="BE128"/>
  <c r="AA128"/>
  <c r="Y128"/>
  <c r="W128"/>
  <c r="BK128"/>
  <c r="N128"/>
  <c r="BI126"/>
  <c r="BH126"/>
  <c r="BG126"/>
  <c r="BF126"/>
  <c r="BE126"/>
  <c r="AA126"/>
  <c r="Y126"/>
  <c r="W126"/>
  <c r="BK126"/>
  <c r="N126"/>
  <c r="BI124"/>
  <c r="BH124"/>
  <c r="BG124"/>
  <c r="BF124"/>
  <c r="BE124"/>
  <c r="AA124"/>
  <c r="AA123" s="1"/>
  <c r="AA122" s="1"/>
  <c r="AA121" s="1"/>
  <c r="Y124"/>
  <c r="Y123" s="1"/>
  <c r="Y122" s="1"/>
  <c r="Y121" s="1"/>
  <c r="W124"/>
  <c r="W123" s="1"/>
  <c r="W122" s="1"/>
  <c r="BK124"/>
  <c r="BK123" s="1"/>
  <c r="N124"/>
  <c r="M118"/>
  <c r="F115"/>
  <c r="F113"/>
  <c r="BI101"/>
  <c r="BH101"/>
  <c r="BG101"/>
  <c r="BF101"/>
  <c r="BI100"/>
  <c r="BH100"/>
  <c r="BG100"/>
  <c r="BF100"/>
  <c r="BI99"/>
  <c r="BH99"/>
  <c r="BG99"/>
  <c r="BF99"/>
  <c r="BI98"/>
  <c r="BH98"/>
  <c r="BG98"/>
  <c r="BF98"/>
  <c r="BI97"/>
  <c r="BH97"/>
  <c r="BG97"/>
  <c r="BF97"/>
  <c r="BI96"/>
  <c r="H37" s="1"/>
  <c r="BD94" i="1" s="1"/>
  <c r="BH96" i="6"/>
  <c r="BG96"/>
  <c r="H35" s="1"/>
  <c r="BB94" i="1" s="1"/>
  <c r="BF96" i="6"/>
  <c r="H34" s="1"/>
  <c r="BA94" i="1" s="1"/>
  <c r="M85" i="6"/>
  <c r="F82"/>
  <c r="F80"/>
  <c r="O22"/>
  <c r="E22"/>
  <c r="O21"/>
  <c r="O19"/>
  <c r="E19"/>
  <c r="M117" s="1"/>
  <c r="O18"/>
  <c r="O16"/>
  <c r="E16"/>
  <c r="F118" s="1"/>
  <c r="O15"/>
  <c r="O13"/>
  <c r="E13"/>
  <c r="F117" s="1"/>
  <c r="O12"/>
  <c r="O10"/>
  <c r="M115" s="1"/>
  <c r="F6"/>
  <c r="F111" s="1"/>
  <c r="N177" i="5"/>
  <c r="BK173"/>
  <c r="BK170"/>
  <c r="N170" s="1"/>
  <c r="N99" s="1"/>
  <c r="BK158"/>
  <c r="BK152"/>
  <c r="N152" s="1"/>
  <c r="N95" s="1"/>
  <c r="AY93" i="1"/>
  <c r="AX93"/>
  <c r="BI176" i="5"/>
  <c r="BH176"/>
  <c r="BG176"/>
  <c r="BF176"/>
  <c r="BE176"/>
  <c r="AA176"/>
  <c r="AA175" s="1"/>
  <c r="Y176"/>
  <c r="Y175" s="1"/>
  <c r="W176"/>
  <c r="W175" s="1"/>
  <c r="BK176"/>
  <c r="BK175" s="1"/>
  <c r="N175" s="1"/>
  <c r="N102" s="1"/>
  <c r="N176"/>
  <c r="BI174"/>
  <c r="BH174"/>
  <c r="BG174"/>
  <c r="BF174"/>
  <c r="AA174"/>
  <c r="AA173" s="1"/>
  <c r="Y174"/>
  <c r="Y173" s="1"/>
  <c r="Y172" s="1"/>
  <c r="W174"/>
  <c r="W173" s="1"/>
  <c r="W172" s="1"/>
  <c r="BK174"/>
  <c r="N174"/>
  <c r="BE174" s="1"/>
  <c r="BI171"/>
  <c r="BH171"/>
  <c r="BG171"/>
  <c r="BF171"/>
  <c r="AA171"/>
  <c r="AA170" s="1"/>
  <c r="Y171"/>
  <c r="Y170" s="1"/>
  <c r="W171"/>
  <c r="W170" s="1"/>
  <c r="BK171"/>
  <c r="N171"/>
  <c r="BE171" s="1"/>
  <c r="BI169"/>
  <c r="BH169"/>
  <c r="BG169"/>
  <c r="BF169"/>
  <c r="BE169"/>
  <c r="AA169"/>
  <c r="Y169"/>
  <c r="W169"/>
  <c r="BK169"/>
  <c r="N169"/>
  <c r="BI168"/>
  <c r="BH168"/>
  <c r="BG168"/>
  <c r="BF168"/>
  <c r="BE168"/>
  <c r="AA168"/>
  <c r="Y168"/>
  <c r="W168"/>
  <c r="BK168"/>
  <c r="N168"/>
  <c r="BI167"/>
  <c r="BH167"/>
  <c r="BG167"/>
  <c r="BF167"/>
  <c r="BE167"/>
  <c r="AA167"/>
  <c r="AA166" s="1"/>
  <c r="Y167"/>
  <c r="Y166" s="1"/>
  <c r="W167"/>
  <c r="W166" s="1"/>
  <c r="BK167"/>
  <c r="BK166" s="1"/>
  <c r="N166" s="1"/>
  <c r="N98" s="1"/>
  <c r="N167"/>
  <c r="BI165"/>
  <c r="BH165"/>
  <c r="BG165"/>
  <c r="BF165"/>
  <c r="AA165"/>
  <c r="Y165"/>
  <c r="W165"/>
  <c r="BK165"/>
  <c r="N165"/>
  <c r="BE165" s="1"/>
  <c r="BI164"/>
  <c r="BH164"/>
  <c r="BG164"/>
  <c r="BF164"/>
  <c r="AA164"/>
  <c r="Y164"/>
  <c r="W164"/>
  <c r="BK164"/>
  <c r="N164"/>
  <c r="BE164" s="1"/>
  <c r="BI163"/>
  <c r="BH163"/>
  <c r="BG163"/>
  <c r="BF163"/>
  <c r="AA163"/>
  <c r="Y163"/>
  <c r="W163"/>
  <c r="BK163"/>
  <c r="N163"/>
  <c r="BE163" s="1"/>
  <c r="BI162"/>
  <c r="BH162"/>
  <c r="BG162"/>
  <c r="BF162"/>
  <c r="AA162"/>
  <c r="Y162"/>
  <c r="W162"/>
  <c r="BK162"/>
  <c r="N162"/>
  <c r="BE162" s="1"/>
  <c r="BI161"/>
  <c r="BH161"/>
  <c r="BG161"/>
  <c r="BF161"/>
  <c r="AA161"/>
  <c r="Y161"/>
  <c r="W161"/>
  <c r="BK161"/>
  <c r="N161"/>
  <c r="BE161" s="1"/>
  <c r="BI160"/>
  <c r="BH160"/>
  <c r="BG160"/>
  <c r="BF160"/>
  <c r="AA160"/>
  <c r="Y160"/>
  <c r="W160"/>
  <c r="BK160"/>
  <c r="N160"/>
  <c r="BE160" s="1"/>
  <c r="BI159"/>
  <c r="BH159"/>
  <c r="BG159"/>
  <c r="BF159"/>
  <c r="AA159"/>
  <c r="AA158" s="1"/>
  <c r="AA157" s="1"/>
  <c r="Y159"/>
  <c r="Y158" s="1"/>
  <c r="Y157" s="1"/>
  <c r="W159"/>
  <c r="W158" s="1"/>
  <c r="BK159"/>
  <c r="N159"/>
  <c r="BE159" s="1"/>
  <c r="BI156"/>
  <c r="BH156"/>
  <c r="BG156"/>
  <c r="BF156"/>
  <c r="AA156"/>
  <c r="Y156"/>
  <c r="W156"/>
  <c r="BK156"/>
  <c r="N156"/>
  <c r="BE156" s="1"/>
  <c r="BI155"/>
  <c r="BH155"/>
  <c r="BG155"/>
  <c r="BF155"/>
  <c r="AA155"/>
  <c r="Y155"/>
  <c r="W155"/>
  <c r="BK155"/>
  <c r="N155"/>
  <c r="BE155" s="1"/>
  <c r="BI154"/>
  <c r="BH154"/>
  <c r="BG154"/>
  <c r="BF154"/>
  <c r="AA154"/>
  <c r="Y154"/>
  <c r="W154"/>
  <c r="BK154"/>
  <c r="N154"/>
  <c r="BE154" s="1"/>
  <c r="BI153"/>
  <c r="BH153"/>
  <c r="BG153"/>
  <c r="BF153"/>
  <c r="AA153"/>
  <c r="AA152" s="1"/>
  <c r="Y153"/>
  <c r="Y152" s="1"/>
  <c r="W153"/>
  <c r="W152" s="1"/>
  <c r="BK153"/>
  <c r="N153"/>
  <c r="BE153" s="1"/>
  <c r="BI151"/>
  <c r="BH151"/>
  <c r="BG151"/>
  <c r="BF151"/>
  <c r="BE151"/>
  <c r="AA151"/>
  <c r="Y151"/>
  <c r="W151"/>
  <c r="BK151"/>
  <c r="N151"/>
  <c r="BI150"/>
  <c r="BH150"/>
  <c r="BG150"/>
  <c r="BF150"/>
  <c r="BE150"/>
  <c r="AA150"/>
  <c r="Y150"/>
  <c r="W150"/>
  <c r="BK150"/>
  <c r="N150"/>
  <c r="BI149"/>
  <c r="BH149"/>
  <c r="BG149"/>
  <c r="BF149"/>
  <c r="BE149"/>
  <c r="AA149"/>
  <c r="Y149"/>
  <c r="W149"/>
  <c r="BK149"/>
  <c r="N149"/>
  <c r="BI148"/>
  <c r="BH148"/>
  <c r="BG148"/>
  <c r="BF148"/>
  <c r="BE148"/>
  <c r="AA148"/>
  <c r="Y148"/>
  <c r="W148"/>
  <c r="BK148"/>
  <c r="N148"/>
  <c r="BI147"/>
  <c r="BH147"/>
  <c r="BG147"/>
  <c r="BF147"/>
  <c r="BE147"/>
  <c r="AA147"/>
  <c r="Y147"/>
  <c r="W147"/>
  <c r="BK147"/>
  <c r="N147"/>
  <c r="BI146"/>
  <c r="BH146"/>
  <c r="BG146"/>
  <c r="BF146"/>
  <c r="BE146"/>
  <c r="AA146"/>
  <c r="AA145" s="1"/>
  <c r="Y146"/>
  <c r="Y145" s="1"/>
  <c r="W146"/>
  <c r="W145" s="1"/>
  <c r="BK146"/>
  <c r="BK145" s="1"/>
  <c r="N145" s="1"/>
  <c r="N94" s="1"/>
  <c r="N146"/>
  <c r="BI144"/>
  <c r="BH144"/>
  <c r="BG144"/>
  <c r="BF144"/>
  <c r="AA144"/>
  <c r="Y144"/>
  <c r="W144"/>
  <c r="BK144"/>
  <c r="N144"/>
  <c r="BE144" s="1"/>
  <c r="BI143"/>
  <c r="BH143"/>
  <c r="BG143"/>
  <c r="BF143"/>
  <c r="AA143"/>
  <c r="Y143"/>
  <c r="W143"/>
  <c r="BK143"/>
  <c r="N143"/>
  <c r="BE143" s="1"/>
  <c r="BI142"/>
  <c r="BH142"/>
  <c r="BG142"/>
  <c r="BF142"/>
  <c r="AA142"/>
  <c r="Y142"/>
  <c r="W142"/>
  <c r="BK142"/>
  <c r="N142"/>
  <c r="BE142" s="1"/>
  <c r="BI141"/>
  <c r="BH141"/>
  <c r="BG141"/>
  <c r="BF141"/>
  <c r="AA141"/>
  <c r="Y141"/>
  <c r="W141"/>
  <c r="BK141"/>
  <c r="N141"/>
  <c r="BE141" s="1"/>
  <c r="BI140"/>
  <c r="BH140"/>
  <c r="BG140"/>
  <c r="BF140"/>
  <c r="AA140"/>
  <c r="Y140"/>
  <c r="W140"/>
  <c r="BK140"/>
  <c r="N140"/>
  <c r="BE140" s="1"/>
  <c r="BI139"/>
  <c r="BH139"/>
  <c r="BG139"/>
  <c r="BF139"/>
  <c r="AA139"/>
  <c r="Y139"/>
  <c r="W139"/>
  <c r="BK139"/>
  <c r="N139"/>
  <c r="BE139" s="1"/>
  <c r="BI138"/>
  <c r="BH138"/>
  <c r="BG138"/>
  <c r="BF138"/>
  <c r="AA138"/>
  <c r="Y138"/>
  <c r="W138"/>
  <c r="BK138"/>
  <c r="N138"/>
  <c r="BE138" s="1"/>
  <c r="BI137"/>
  <c r="BH137"/>
  <c r="BG137"/>
  <c r="BF137"/>
  <c r="AA137"/>
  <c r="AA136" s="1"/>
  <c r="Y137"/>
  <c r="Y136" s="1"/>
  <c r="W137"/>
  <c r="W136" s="1"/>
  <c r="BK137"/>
  <c r="BK136" s="1"/>
  <c r="N136" s="1"/>
  <c r="N93" s="1"/>
  <c r="N137"/>
  <c r="BE137" s="1"/>
  <c r="BI135"/>
  <c r="BH135"/>
  <c r="BG135"/>
  <c r="BF135"/>
  <c r="BE135"/>
  <c r="AA135"/>
  <c r="Y135"/>
  <c r="W135"/>
  <c r="BK135"/>
  <c r="N135"/>
  <c r="BI134"/>
  <c r="BH134"/>
  <c r="BG134"/>
  <c r="BF134"/>
  <c r="BE134"/>
  <c r="AA134"/>
  <c r="AA133" s="1"/>
  <c r="AA132" s="1"/>
  <c r="Y134"/>
  <c r="Y133" s="1"/>
  <c r="Y132" s="1"/>
  <c r="Y131" s="1"/>
  <c r="W134"/>
  <c r="W133" s="1"/>
  <c r="W132" s="1"/>
  <c r="BK134"/>
  <c r="BK133" s="1"/>
  <c r="N134"/>
  <c r="M128"/>
  <c r="F128"/>
  <c r="M127"/>
  <c r="F127"/>
  <c r="F125"/>
  <c r="F123"/>
  <c r="BI110"/>
  <c r="BH110"/>
  <c r="BG110"/>
  <c r="BF110"/>
  <c r="BI109"/>
  <c r="BH109"/>
  <c r="BG109"/>
  <c r="BF109"/>
  <c r="BI108"/>
  <c r="BH108"/>
  <c r="BG108"/>
  <c r="BF108"/>
  <c r="BI107"/>
  <c r="BH107"/>
  <c r="BG107"/>
  <c r="BF107"/>
  <c r="BI106"/>
  <c r="BH106"/>
  <c r="BG106"/>
  <c r="BF106"/>
  <c r="BI105"/>
  <c r="BH105"/>
  <c r="H37" s="1"/>
  <c r="BC93" i="1" s="1"/>
  <c r="BG105" i="5"/>
  <c r="H36" s="1"/>
  <c r="BB93" i="1" s="1"/>
  <c r="BF105" i="5"/>
  <c r="H35" s="1"/>
  <c r="BA93" i="1" s="1"/>
  <c r="M86" i="5"/>
  <c r="F86"/>
  <c r="M85"/>
  <c r="F85"/>
  <c r="F83"/>
  <c r="F81"/>
  <c r="O11"/>
  <c r="M125" s="1"/>
  <c r="F6"/>
  <c r="F120" s="1"/>
  <c r="N199" i="4"/>
  <c r="Y197"/>
  <c r="AA195"/>
  <c r="AA194" s="1"/>
  <c r="W195"/>
  <c r="AA190"/>
  <c r="W190"/>
  <c r="Y184"/>
  <c r="AA180"/>
  <c r="W180"/>
  <c r="AY92" i="1"/>
  <c r="AX92"/>
  <c r="BI198" i="4"/>
  <c r="BH198"/>
  <c r="BG198"/>
  <c r="BF198"/>
  <c r="AA198"/>
  <c r="AA197" s="1"/>
  <c r="Y198"/>
  <c r="W198"/>
  <c r="W197" s="1"/>
  <c r="BK198"/>
  <c r="BK197" s="1"/>
  <c r="N197" s="1"/>
  <c r="N105" s="1"/>
  <c r="N198"/>
  <c r="BE198" s="1"/>
  <c r="BI196"/>
  <c r="BH196"/>
  <c r="BG196"/>
  <c r="BF196"/>
  <c r="BE196"/>
  <c r="AA196"/>
  <c r="Y196"/>
  <c r="Y195" s="1"/>
  <c r="Y194" s="1"/>
  <c r="W196"/>
  <c r="BK196"/>
  <c r="BK195" s="1"/>
  <c r="N196"/>
  <c r="BI193"/>
  <c r="BH193"/>
  <c r="BG193"/>
  <c r="BF193"/>
  <c r="BE193"/>
  <c r="AA193"/>
  <c r="Y193"/>
  <c r="W193"/>
  <c r="BK193"/>
  <c r="N193"/>
  <c r="BI192"/>
  <c r="BH192"/>
  <c r="BG192"/>
  <c r="BF192"/>
  <c r="BE192"/>
  <c r="AA192"/>
  <c r="Y192"/>
  <c r="W192"/>
  <c r="BK192"/>
  <c r="BK190" s="1"/>
  <c r="N190" s="1"/>
  <c r="N102" s="1"/>
  <c r="N192"/>
  <c r="BI191"/>
  <c r="BH191"/>
  <c r="BG191"/>
  <c r="BF191"/>
  <c r="BE191"/>
  <c r="AA191"/>
  <c r="Y191"/>
  <c r="Y190" s="1"/>
  <c r="W191"/>
  <c r="BK191"/>
  <c r="N191"/>
  <c r="BI189"/>
  <c r="BH189"/>
  <c r="BG189"/>
  <c r="BF189"/>
  <c r="AA189"/>
  <c r="Y189"/>
  <c r="W189"/>
  <c r="BK189"/>
  <c r="N189"/>
  <c r="BE189" s="1"/>
  <c r="BI188"/>
  <c r="BH188"/>
  <c r="BG188"/>
  <c r="BF188"/>
  <c r="AA188"/>
  <c r="Y188"/>
  <c r="W188"/>
  <c r="BK188"/>
  <c r="N188"/>
  <c r="BE188" s="1"/>
  <c r="BI187"/>
  <c r="BH187"/>
  <c r="BG187"/>
  <c r="BF187"/>
  <c r="AA187"/>
  <c r="Y187"/>
  <c r="W187"/>
  <c r="BK187"/>
  <c r="N187"/>
  <c r="BE187" s="1"/>
  <c r="BI186"/>
  <c r="BH186"/>
  <c r="BG186"/>
  <c r="BF186"/>
  <c r="AA186"/>
  <c r="Y186"/>
  <c r="W186"/>
  <c r="BK186"/>
  <c r="N186"/>
  <c r="BE186" s="1"/>
  <c r="BI185"/>
  <c r="BH185"/>
  <c r="BG185"/>
  <c r="BF185"/>
  <c r="AA185"/>
  <c r="Y185"/>
  <c r="W185"/>
  <c r="BK185"/>
  <c r="BK184" s="1"/>
  <c r="N184" s="1"/>
  <c r="N101" s="1"/>
  <c r="N185"/>
  <c r="BE185" s="1"/>
  <c r="BI183"/>
  <c r="BH183"/>
  <c r="BG183"/>
  <c r="BF183"/>
  <c r="BE183"/>
  <c r="AA183"/>
  <c r="Y183"/>
  <c r="W183"/>
  <c r="BK183"/>
  <c r="N183"/>
  <c r="BI182"/>
  <c r="BH182"/>
  <c r="BG182"/>
  <c r="BF182"/>
  <c r="BE182"/>
  <c r="AA182"/>
  <c r="Y182"/>
  <c r="W182"/>
  <c r="BK182"/>
  <c r="BK180" s="1"/>
  <c r="N180" s="1"/>
  <c r="N100" s="1"/>
  <c r="N182"/>
  <c r="BI181"/>
  <c r="BH181"/>
  <c r="BG181"/>
  <c r="BF181"/>
  <c r="BE181"/>
  <c r="AA181"/>
  <c r="Y181"/>
  <c r="Y180" s="1"/>
  <c r="W181"/>
  <c r="BK181"/>
  <c r="N181"/>
  <c r="BI179"/>
  <c r="BH179"/>
  <c r="BG179"/>
  <c r="BF179"/>
  <c r="AA179"/>
  <c r="Y179"/>
  <c r="W179"/>
  <c r="BK179"/>
  <c r="N179"/>
  <c r="BE179" s="1"/>
  <c r="BI178"/>
  <c r="BH178"/>
  <c r="BG178"/>
  <c r="BF178"/>
  <c r="AA178"/>
  <c r="Y178"/>
  <c r="W178"/>
  <c r="BK178"/>
  <c r="N178"/>
  <c r="BE178" s="1"/>
  <c r="BI177"/>
  <c r="BH177"/>
  <c r="BG177"/>
  <c r="BF177"/>
  <c r="AA177"/>
  <c r="Y177"/>
  <c r="W177"/>
  <c r="BK177"/>
  <c r="N177"/>
  <c r="BE177" s="1"/>
  <c r="BI176"/>
  <c r="BH176"/>
  <c r="BG176"/>
  <c r="BF176"/>
  <c r="AA176"/>
  <c r="Y176"/>
  <c r="W176"/>
  <c r="BK176"/>
  <c r="N176"/>
  <c r="BE176" s="1"/>
  <c r="BI175"/>
  <c r="BH175"/>
  <c r="BG175"/>
  <c r="BF175"/>
  <c r="AA175"/>
  <c r="Y175"/>
  <c r="W175"/>
  <c r="BK175"/>
  <c r="N175"/>
  <c r="BE175" s="1"/>
  <c r="BI174"/>
  <c r="BH174"/>
  <c r="BG174"/>
  <c r="BF174"/>
  <c r="AA174"/>
  <c r="Y174"/>
  <c r="W174"/>
  <c r="BK174"/>
  <c r="N174"/>
  <c r="BE174" s="1"/>
  <c r="BI173"/>
  <c r="BH173"/>
  <c r="BG173"/>
  <c r="BF173"/>
  <c r="AA173"/>
  <c r="Y173"/>
  <c r="W173"/>
  <c r="BK173"/>
  <c r="N173"/>
  <c r="BE173" s="1"/>
  <c r="BI172"/>
  <c r="BH172"/>
  <c r="BG172"/>
  <c r="BF172"/>
  <c r="BE172"/>
  <c r="AA172"/>
  <c r="Y172"/>
  <c r="Y171" s="1"/>
  <c r="W172"/>
  <c r="W171" s="1"/>
  <c r="BK172"/>
  <c r="BK171" s="1"/>
  <c r="N171" s="1"/>
  <c r="N99" s="1"/>
  <c r="N172"/>
  <c r="BI170"/>
  <c r="BH170"/>
  <c r="BG170"/>
  <c r="BF170"/>
  <c r="BE170"/>
  <c r="AA170"/>
  <c r="Y170"/>
  <c r="W170"/>
  <c r="BK170"/>
  <c r="N170"/>
  <c r="BI169"/>
  <c r="BH169"/>
  <c r="BG169"/>
  <c r="BF169"/>
  <c r="BE169"/>
  <c r="AA169"/>
  <c r="Y169"/>
  <c r="W169"/>
  <c r="W167" s="1"/>
  <c r="BK169"/>
  <c r="N169"/>
  <c r="BI168"/>
  <c r="BH168"/>
  <c r="BG168"/>
  <c r="BF168"/>
  <c r="BE168"/>
  <c r="AA168"/>
  <c r="AA167" s="1"/>
  <c r="Y168"/>
  <c r="W168"/>
  <c r="BK168"/>
  <c r="BK167" s="1"/>
  <c r="N168"/>
  <c r="BI165"/>
  <c r="BH165"/>
  <c r="BG165"/>
  <c r="BF165"/>
  <c r="BE165"/>
  <c r="AA165"/>
  <c r="Y165"/>
  <c r="W165"/>
  <c r="BK165"/>
  <c r="N165"/>
  <c r="BI164"/>
  <c r="BH164"/>
  <c r="BG164"/>
  <c r="BF164"/>
  <c r="BE164"/>
  <c r="AA164"/>
  <c r="Y164"/>
  <c r="W164"/>
  <c r="BK164"/>
  <c r="N164"/>
  <c r="BI163"/>
  <c r="BH163"/>
  <c r="BG163"/>
  <c r="BF163"/>
  <c r="BE163"/>
  <c r="AA163"/>
  <c r="Y163"/>
  <c r="W163"/>
  <c r="BK163"/>
  <c r="N163"/>
  <c r="BI162"/>
  <c r="BH162"/>
  <c r="BG162"/>
  <c r="BF162"/>
  <c r="BE162"/>
  <c r="AA162"/>
  <c r="AA161" s="1"/>
  <c r="Y162"/>
  <c r="Y161" s="1"/>
  <c r="W162"/>
  <c r="W161" s="1"/>
  <c r="BK162"/>
  <c r="BK161" s="1"/>
  <c r="N161" s="1"/>
  <c r="N96" s="1"/>
  <c r="N162"/>
  <c r="BI160"/>
  <c r="BH160"/>
  <c r="BG160"/>
  <c r="BF160"/>
  <c r="BE160"/>
  <c r="AA160"/>
  <c r="Y160"/>
  <c r="W160"/>
  <c r="BK160"/>
  <c r="N160"/>
  <c r="BI159"/>
  <c r="BH159"/>
  <c r="BG159"/>
  <c r="BF159"/>
  <c r="AA159"/>
  <c r="Y159"/>
  <c r="W159"/>
  <c r="BK159"/>
  <c r="N159"/>
  <c r="BE159" s="1"/>
  <c r="BI158"/>
  <c r="BH158"/>
  <c r="BG158"/>
  <c r="BF158"/>
  <c r="BE158"/>
  <c r="AA158"/>
  <c r="Y158"/>
  <c r="W158"/>
  <c r="BK158"/>
  <c r="N158"/>
  <c r="BI157"/>
  <c r="BH157"/>
  <c r="BG157"/>
  <c r="BF157"/>
  <c r="AA157"/>
  <c r="Y157"/>
  <c r="W157"/>
  <c r="BK157"/>
  <c r="N157"/>
  <c r="BE157" s="1"/>
  <c r="BI156"/>
  <c r="BH156"/>
  <c r="BG156"/>
  <c r="BF156"/>
  <c r="BE156"/>
  <c r="AA156"/>
  <c r="Y156"/>
  <c r="W156"/>
  <c r="BK156"/>
  <c r="N156"/>
  <c r="BI155"/>
  <c r="BH155"/>
  <c r="BG155"/>
  <c r="BF155"/>
  <c r="AA155"/>
  <c r="Y155"/>
  <c r="W155"/>
  <c r="BK155"/>
  <c r="N155"/>
  <c r="BE155" s="1"/>
  <c r="BI154"/>
  <c r="BH154"/>
  <c r="BG154"/>
  <c r="BF154"/>
  <c r="BE154"/>
  <c r="AA154"/>
  <c r="Y154"/>
  <c r="Y153" s="1"/>
  <c r="W154"/>
  <c r="W153" s="1"/>
  <c r="BK154"/>
  <c r="BK153" s="1"/>
  <c r="N153" s="1"/>
  <c r="N95" s="1"/>
  <c r="N154"/>
  <c r="BI152"/>
  <c r="BH152"/>
  <c r="BG152"/>
  <c r="BF152"/>
  <c r="BE152"/>
  <c r="AA152"/>
  <c r="Y152"/>
  <c r="W152"/>
  <c r="BK152"/>
  <c r="N152"/>
  <c r="BI151"/>
  <c r="BH151"/>
  <c r="BG151"/>
  <c r="BF151"/>
  <c r="BE151"/>
  <c r="AA151"/>
  <c r="Y151"/>
  <c r="W151"/>
  <c r="BK151"/>
  <c r="N151"/>
  <c r="BI150"/>
  <c r="BH150"/>
  <c r="BG150"/>
  <c r="BF150"/>
  <c r="BE150"/>
  <c r="AA150"/>
  <c r="Y150"/>
  <c r="W150"/>
  <c r="BK150"/>
  <c r="N150"/>
  <c r="BI149"/>
  <c r="BH149"/>
  <c r="BG149"/>
  <c r="BF149"/>
  <c r="BE149"/>
  <c r="AA149"/>
  <c r="Y149"/>
  <c r="W149"/>
  <c r="BK149"/>
  <c r="N149"/>
  <c r="BI148"/>
  <c r="BH148"/>
  <c r="BG148"/>
  <c r="BF148"/>
  <c r="BE148"/>
  <c r="AA148"/>
  <c r="Y148"/>
  <c r="W148"/>
  <c r="BK148"/>
  <c r="N148"/>
  <c r="BI147"/>
  <c r="BH147"/>
  <c r="BG147"/>
  <c r="BF147"/>
  <c r="BE147"/>
  <c r="AA147"/>
  <c r="Y147"/>
  <c r="W147"/>
  <c r="BK147"/>
  <c r="N147"/>
  <c r="BI146"/>
  <c r="BH146"/>
  <c r="BG146"/>
  <c r="BF146"/>
  <c r="BE146"/>
  <c r="AA146"/>
  <c r="Y146"/>
  <c r="W146"/>
  <c r="BK146"/>
  <c r="N146"/>
  <c r="BI145"/>
  <c r="BH145"/>
  <c r="BG145"/>
  <c r="BF145"/>
  <c r="BE145"/>
  <c r="AA145"/>
  <c r="Y145"/>
  <c r="W145"/>
  <c r="BK145"/>
  <c r="N145"/>
  <c r="BI144"/>
  <c r="BH144"/>
  <c r="BG144"/>
  <c r="BF144"/>
  <c r="BE144"/>
  <c r="AA144"/>
  <c r="AA143" s="1"/>
  <c r="Y144"/>
  <c r="W144"/>
  <c r="W143" s="1"/>
  <c r="BK144"/>
  <c r="BK143" s="1"/>
  <c r="N143" s="1"/>
  <c r="N94" s="1"/>
  <c r="N144"/>
  <c r="BI142"/>
  <c r="BH142"/>
  <c r="BG142"/>
  <c r="BF142"/>
  <c r="AA142"/>
  <c r="Y142"/>
  <c r="W142"/>
  <c r="BK142"/>
  <c r="N142"/>
  <c r="BE142" s="1"/>
  <c r="BI141"/>
  <c r="BH141"/>
  <c r="BG141"/>
  <c r="BF141"/>
  <c r="BE141"/>
  <c r="AA141"/>
  <c r="Y141"/>
  <c r="W141"/>
  <c r="BK141"/>
  <c r="N141"/>
  <c r="BI140"/>
  <c r="BH140"/>
  <c r="BG140"/>
  <c r="BF140"/>
  <c r="AA140"/>
  <c r="AA139" s="1"/>
  <c r="Y140"/>
  <c r="Y139" s="1"/>
  <c r="W140"/>
  <c r="BK140"/>
  <c r="N140"/>
  <c r="BE140" s="1"/>
  <c r="BI138"/>
  <c r="BH138"/>
  <c r="BG138"/>
  <c r="BF138"/>
  <c r="BE138"/>
  <c r="AA138"/>
  <c r="Y138"/>
  <c r="W138"/>
  <c r="BK138"/>
  <c r="N138"/>
  <c r="BI137"/>
  <c r="BH137"/>
  <c r="BG137"/>
  <c r="BF137"/>
  <c r="BE137"/>
  <c r="AA137"/>
  <c r="AA136" s="1"/>
  <c r="Y137"/>
  <c r="W137"/>
  <c r="W136" s="1"/>
  <c r="BK137"/>
  <c r="BK136" s="1"/>
  <c r="N137"/>
  <c r="M131"/>
  <c r="F131"/>
  <c r="M130"/>
  <c r="F130"/>
  <c r="M128"/>
  <c r="F128"/>
  <c r="F126"/>
  <c r="BI113"/>
  <c r="BH113"/>
  <c r="BG113"/>
  <c r="BF113"/>
  <c r="BI112"/>
  <c r="BH112"/>
  <c r="BG112"/>
  <c r="BF112"/>
  <c r="BI111"/>
  <c r="BH111"/>
  <c r="BG111"/>
  <c r="BF111"/>
  <c r="BI110"/>
  <c r="BH110"/>
  <c r="BG110"/>
  <c r="BF110"/>
  <c r="BI109"/>
  <c r="BH109"/>
  <c r="BG109"/>
  <c r="BF109"/>
  <c r="BI108"/>
  <c r="H38" s="1"/>
  <c r="BD92" i="1" s="1"/>
  <c r="BH108" i="4"/>
  <c r="H37" s="1"/>
  <c r="BC92" i="1" s="1"/>
  <c r="BC91" s="1"/>
  <c r="AY91" s="1"/>
  <c r="BG108" i="4"/>
  <c r="H36" s="1"/>
  <c r="BB92" i="1" s="1"/>
  <c r="BB91" s="1"/>
  <c r="AX91" s="1"/>
  <c r="BF108" i="4"/>
  <c r="M86"/>
  <c r="F86"/>
  <c r="M85"/>
  <c r="F85"/>
  <c r="M83"/>
  <c r="F83"/>
  <c r="F81"/>
  <c r="O11"/>
  <c r="F6"/>
  <c r="F123" s="1"/>
  <c r="N211" i="3"/>
  <c r="AA209"/>
  <c r="N209"/>
  <c r="BK209"/>
  <c r="AY90" i="1"/>
  <c r="AX90"/>
  <c r="BI210" i="3"/>
  <c r="BH210"/>
  <c r="BG210"/>
  <c r="BF210"/>
  <c r="BE210"/>
  <c r="AA210"/>
  <c r="Y210"/>
  <c r="Y209" s="1"/>
  <c r="W210"/>
  <c r="W209" s="1"/>
  <c r="BK210"/>
  <c r="N210"/>
  <c r="N101"/>
  <c r="BI208"/>
  <c r="BH208"/>
  <c r="BG208"/>
  <c r="BF208"/>
  <c r="BE208"/>
  <c r="AA208"/>
  <c r="AA207" s="1"/>
  <c r="Y208"/>
  <c r="Y207" s="1"/>
  <c r="W208"/>
  <c r="W207" s="1"/>
  <c r="BK208"/>
  <c r="BK207" s="1"/>
  <c r="N207" s="1"/>
  <c r="N100" s="1"/>
  <c r="N208"/>
  <c r="BI206"/>
  <c r="BH206"/>
  <c r="BG206"/>
  <c r="BF206"/>
  <c r="BE206"/>
  <c r="AA206"/>
  <c r="Y206"/>
  <c r="W206"/>
  <c r="BK206"/>
  <c r="N206"/>
  <c r="BI205"/>
  <c r="BH205"/>
  <c r="BG205"/>
  <c r="BF205"/>
  <c r="BE205"/>
  <c r="AA205"/>
  <c r="Y205"/>
  <c r="W205"/>
  <c r="BK205"/>
  <c r="N205"/>
  <c r="BI204"/>
  <c r="BH204"/>
  <c r="BG204"/>
  <c r="BF204"/>
  <c r="BE204"/>
  <c r="AA204"/>
  <c r="Y204"/>
  <c r="W204"/>
  <c r="BK204"/>
  <c r="N204"/>
  <c r="BI203"/>
  <c r="BH203"/>
  <c r="BG203"/>
  <c r="BF203"/>
  <c r="BE203"/>
  <c r="AA203"/>
  <c r="Y203"/>
  <c r="W203"/>
  <c r="BK203"/>
  <c r="N203"/>
  <c r="BI202"/>
  <c r="BH202"/>
  <c r="BG202"/>
  <c r="BF202"/>
  <c r="BE202"/>
  <c r="AA202"/>
  <c r="Y202"/>
  <c r="W202"/>
  <c r="BK202"/>
  <c r="N202"/>
  <c r="BI201"/>
  <c r="BH201"/>
  <c r="BG201"/>
  <c r="BF201"/>
  <c r="BE201"/>
  <c r="AA201"/>
  <c r="Y201"/>
  <c r="W201"/>
  <c r="BK201"/>
  <c r="N201"/>
  <c r="BI200"/>
  <c r="BH200"/>
  <c r="BG200"/>
  <c r="BF200"/>
  <c r="BE200"/>
  <c r="AA200"/>
  <c r="Y200"/>
  <c r="W200"/>
  <c r="BK200"/>
  <c r="N200"/>
  <c r="BI199"/>
  <c r="BH199"/>
  <c r="BG199"/>
  <c r="BF199"/>
  <c r="BE199"/>
  <c r="AA199"/>
  <c r="AA198" s="1"/>
  <c r="AA197" s="1"/>
  <c r="Y199"/>
  <c r="Y198" s="1"/>
  <c r="Y197" s="1"/>
  <c r="W199"/>
  <c r="W198" s="1"/>
  <c r="W197" s="1"/>
  <c r="BK199"/>
  <c r="BK198" s="1"/>
  <c r="N199"/>
  <c r="BI196"/>
  <c r="BH196"/>
  <c r="BG196"/>
  <c r="BF196"/>
  <c r="BE196"/>
  <c r="AA196"/>
  <c r="Y196"/>
  <c r="W196"/>
  <c r="BK196"/>
  <c r="N196"/>
  <c r="BI195"/>
  <c r="BH195"/>
  <c r="BG195"/>
  <c r="BF195"/>
  <c r="BE195"/>
  <c r="AA195"/>
  <c r="Y195"/>
  <c r="W195"/>
  <c r="BK195"/>
  <c r="N195"/>
  <c r="BI194"/>
  <c r="BH194"/>
  <c r="BG194"/>
  <c r="BF194"/>
  <c r="BE194"/>
  <c r="AA194"/>
  <c r="Y194"/>
  <c r="W194"/>
  <c r="BK194"/>
  <c r="N194"/>
  <c r="BI193"/>
  <c r="BH193"/>
  <c r="BG193"/>
  <c r="BF193"/>
  <c r="BE193"/>
  <c r="AA193"/>
  <c r="AA192" s="1"/>
  <c r="Y193"/>
  <c r="Y192" s="1"/>
  <c r="W193"/>
  <c r="W192" s="1"/>
  <c r="BK193"/>
  <c r="BK192" s="1"/>
  <c r="N192" s="1"/>
  <c r="N97" s="1"/>
  <c r="N193"/>
  <c r="BI191"/>
  <c r="BH191"/>
  <c r="BG191"/>
  <c r="BF191"/>
  <c r="AA191"/>
  <c r="Y191"/>
  <c r="W191"/>
  <c r="BK191"/>
  <c r="N191"/>
  <c r="BE191" s="1"/>
  <c r="BI190"/>
  <c r="BH190"/>
  <c r="BG190"/>
  <c r="BF190"/>
  <c r="BE190"/>
  <c r="AA190"/>
  <c r="Y190"/>
  <c r="W190"/>
  <c r="BK190"/>
  <c r="N190"/>
  <c r="BI189"/>
  <c r="BH189"/>
  <c r="BG189"/>
  <c r="BF189"/>
  <c r="AA189"/>
  <c r="Y189"/>
  <c r="W189"/>
  <c r="BK189"/>
  <c r="N189"/>
  <c r="BE189" s="1"/>
  <c r="BI188"/>
  <c r="BH188"/>
  <c r="BG188"/>
  <c r="BF188"/>
  <c r="BE188"/>
  <c r="AA188"/>
  <c r="Y188"/>
  <c r="W188"/>
  <c r="BK188"/>
  <c r="N188"/>
  <c r="BI187"/>
  <c r="BH187"/>
  <c r="BG187"/>
  <c r="BF187"/>
  <c r="AA187"/>
  <c r="Y187"/>
  <c r="W187"/>
  <c r="BK187"/>
  <c r="N187"/>
  <c r="BE187" s="1"/>
  <c r="BI186"/>
  <c r="BH186"/>
  <c r="BG186"/>
  <c r="BF186"/>
  <c r="BE186"/>
  <c r="AA186"/>
  <c r="Y186"/>
  <c r="W186"/>
  <c r="BK186"/>
  <c r="N186"/>
  <c r="BI185"/>
  <c r="BH185"/>
  <c r="BG185"/>
  <c r="BF185"/>
  <c r="AA185"/>
  <c r="AA184" s="1"/>
  <c r="Y185"/>
  <c r="Y184" s="1"/>
  <c r="W185"/>
  <c r="W184" s="1"/>
  <c r="BK185"/>
  <c r="BK184" s="1"/>
  <c r="N184" s="1"/>
  <c r="N96" s="1"/>
  <c r="N185"/>
  <c r="BE185" s="1"/>
  <c r="BI183"/>
  <c r="BH183"/>
  <c r="BG183"/>
  <c r="BF183"/>
  <c r="BE183"/>
  <c r="AA183"/>
  <c r="Y183"/>
  <c r="W183"/>
  <c r="BK183"/>
  <c r="N183"/>
  <c r="BI182"/>
  <c r="BH182"/>
  <c r="BG182"/>
  <c r="BF182"/>
  <c r="BE182"/>
  <c r="AA182"/>
  <c r="Y182"/>
  <c r="W182"/>
  <c r="BK182"/>
  <c r="N182"/>
  <c r="BI181"/>
  <c r="BH181"/>
  <c r="BG181"/>
  <c r="BF181"/>
  <c r="BE181"/>
  <c r="AA181"/>
  <c r="Y181"/>
  <c r="W181"/>
  <c r="BK181"/>
  <c r="N181"/>
  <c r="BI180"/>
  <c r="BH180"/>
  <c r="BG180"/>
  <c r="BF180"/>
  <c r="BE180"/>
  <c r="AA180"/>
  <c r="Y180"/>
  <c r="W180"/>
  <c r="BK180"/>
  <c r="N180"/>
  <c r="BI179"/>
  <c r="BH179"/>
  <c r="BG179"/>
  <c r="BF179"/>
  <c r="BE179"/>
  <c r="AA179"/>
  <c r="Y179"/>
  <c r="W179"/>
  <c r="BK179"/>
  <c r="N179"/>
  <c r="BI178"/>
  <c r="BH178"/>
  <c r="BG178"/>
  <c r="BF178"/>
  <c r="BE178"/>
  <c r="AA178"/>
  <c r="Y178"/>
  <c r="W178"/>
  <c r="BK178"/>
  <c r="N178"/>
  <c r="BI177"/>
  <c r="BH177"/>
  <c r="BG177"/>
  <c r="BF177"/>
  <c r="BE177"/>
  <c r="AA177"/>
  <c r="AA176" s="1"/>
  <c r="Y177"/>
  <c r="Y176" s="1"/>
  <c r="W177"/>
  <c r="W176" s="1"/>
  <c r="BK177"/>
  <c r="BK176" s="1"/>
  <c r="N176" s="1"/>
  <c r="N95" s="1"/>
  <c r="N177"/>
  <c r="BI175"/>
  <c r="BH175"/>
  <c r="BG175"/>
  <c r="BF175"/>
  <c r="BE175"/>
  <c r="AA175"/>
  <c r="Y175"/>
  <c r="W175"/>
  <c r="BK175"/>
  <c r="N175"/>
  <c r="BI174"/>
  <c r="BH174"/>
  <c r="BG174"/>
  <c r="BF174"/>
  <c r="AA174"/>
  <c r="Y174"/>
  <c r="W174"/>
  <c r="BK174"/>
  <c r="N174"/>
  <c r="BE174" s="1"/>
  <c r="BI173"/>
  <c r="BH173"/>
  <c r="BG173"/>
  <c r="BF173"/>
  <c r="BE173"/>
  <c r="AA173"/>
  <c r="Y173"/>
  <c r="W173"/>
  <c r="BK173"/>
  <c r="N173"/>
  <c r="BI172"/>
  <c r="BH172"/>
  <c r="BG172"/>
  <c r="BF172"/>
  <c r="AA172"/>
  <c r="Y172"/>
  <c r="W172"/>
  <c r="BK172"/>
  <c r="N172"/>
  <c r="BE172" s="1"/>
  <c r="BI171"/>
  <c r="BH171"/>
  <c r="BG171"/>
  <c r="BF171"/>
  <c r="BE171"/>
  <c r="AA171"/>
  <c r="Y171"/>
  <c r="W171"/>
  <c r="BK171"/>
  <c r="N171"/>
  <c r="BI170"/>
  <c r="BH170"/>
  <c r="BG170"/>
  <c r="BF170"/>
  <c r="AA170"/>
  <c r="Y170"/>
  <c r="W170"/>
  <c r="BK170"/>
  <c r="N170"/>
  <c r="BE170" s="1"/>
  <c r="BI169"/>
  <c r="BH169"/>
  <c r="BG169"/>
  <c r="BF169"/>
  <c r="BE169"/>
  <c r="AA169"/>
  <c r="Y169"/>
  <c r="W169"/>
  <c r="BK169"/>
  <c r="N169"/>
  <c r="BI168"/>
  <c r="BH168"/>
  <c r="BG168"/>
  <c r="BF168"/>
  <c r="AA168"/>
  <c r="Y168"/>
  <c r="W168"/>
  <c r="BK168"/>
  <c r="N168"/>
  <c r="BE168" s="1"/>
  <c r="BI167"/>
  <c r="BH167"/>
  <c r="BG167"/>
  <c r="BF167"/>
  <c r="BE167"/>
  <c r="AA167"/>
  <c r="Y167"/>
  <c r="W167"/>
  <c r="BK167"/>
  <c r="N167"/>
  <c r="BI166"/>
  <c r="BH166"/>
  <c r="BG166"/>
  <c r="BF166"/>
  <c r="AA166"/>
  <c r="Y166"/>
  <c r="W166"/>
  <c r="BK166"/>
  <c r="N166"/>
  <c r="BE166" s="1"/>
  <c r="BI165"/>
  <c r="BH165"/>
  <c r="BG165"/>
  <c r="BF165"/>
  <c r="BE165"/>
  <c r="AA165"/>
  <c r="Y165"/>
  <c r="W165"/>
  <c r="BK165"/>
  <c r="N165"/>
  <c r="BI164"/>
  <c r="BH164"/>
  <c r="BG164"/>
  <c r="BF164"/>
  <c r="AA164"/>
  <c r="Y164"/>
  <c r="W164"/>
  <c r="BK164"/>
  <c r="N164"/>
  <c r="BE164" s="1"/>
  <c r="BI163"/>
  <c r="BH163"/>
  <c r="BG163"/>
  <c r="BF163"/>
  <c r="BE163"/>
  <c r="AA163"/>
  <c r="Y163"/>
  <c r="W163"/>
  <c r="BK163"/>
  <c r="N163"/>
  <c r="BI162"/>
  <c r="BH162"/>
  <c r="BG162"/>
  <c r="BF162"/>
  <c r="AA162"/>
  <c r="Y162"/>
  <c r="W162"/>
  <c r="BK162"/>
  <c r="N162"/>
  <c r="BE162" s="1"/>
  <c r="BI161"/>
  <c r="BH161"/>
  <c r="BG161"/>
  <c r="BF161"/>
  <c r="BE161"/>
  <c r="AA161"/>
  <c r="Y161"/>
  <c r="W161"/>
  <c r="BK161"/>
  <c r="N161"/>
  <c r="BI160"/>
  <c r="BH160"/>
  <c r="BG160"/>
  <c r="BF160"/>
  <c r="AA160"/>
  <c r="Y160"/>
  <c r="W160"/>
  <c r="BK160"/>
  <c r="N160"/>
  <c r="BE160" s="1"/>
  <c r="BI159"/>
  <c r="BH159"/>
  <c r="BG159"/>
  <c r="BF159"/>
  <c r="BE159"/>
  <c r="AA159"/>
  <c r="Y159"/>
  <c r="W159"/>
  <c r="BK159"/>
  <c r="N159"/>
  <c r="BI158"/>
  <c r="BH158"/>
  <c r="BG158"/>
  <c r="BF158"/>
  <c r="AA158"/>
  <c r="Y158"/>
  <c r="W158"/>
  <c r="BK158"/>
  <c r="N158"/>
  <c r="BE158" s="1"/>
  <c r="BI157"/>
  <c r="BH157"/>
  <c r="BG157"/>
  <c r="BF157"/>
  <c r="BE157"/>
  <c r="AA157"/>
  <c r="Y157"/>
  <c r="W157"/>
  <c r="BK157"/>
  <c r="N157"/>
  <c r="BI156"/>
  <c r="BH156"/>
  <c r="BG156"/>
  <c r="BF156"/>
  <c r="AA156"/>
  <c r="Y156"/>
  <c r="W156"/>
  <c r="BK156"/>
  <c r="N156"/>
  <c r="BE156" s="1"/>
  <c r="BI155"/>
  <c r="BH155"/>
  <c r="BG155"/>
  <c r="BF155"/>
  <c r="BE155"/>
  <c r="AA155"/>
  <c r="Y155"/>
  <c r="W155"/>
  <c r="BK155"/>
  <c r="N155"/>
  <c r="BI154"/>
  <c r="BH154"/>
  <c r="BG154"/>
  <c r="BF154"/>
  <c r="AA154"/>
  <c r="Y154"/>
  <c r="W154"/>
  <c r="BK154"/>
  <c r="N154"/>
  <c r="BE154" s="1"/>
  <c r="BI153"/>
  <c r="BH153"/>
  <c r="BG153"/>
  <c r="BF153"/>
  <c r="BE153"/>
  <c r="AA153"/>
  <c r="Y153"/>
  <c r="W153"/>
  <c r="BK153"/>
  <c r="N153"/>
  <c r="BI152"/>
  <c r="BH152"/>
  <c r="BG152"/>
  <c r="BF152"/>
  <c r="AA152"/>
  <c r="Y152"/>
  <c r="W152"/>
  <c r="BK152"/>
  <c r="N152"/>
  <c r="BE152" s="1"/>
  <c r="BI151"/>
  <c r="BH151"/>
  <c r="BG151"/>
  <c r="BF151"/>
  <c r="BE151"/>
  <c r="AA151"/>
  <c r="Y151"/>
  <c r="W151"/>
  <c r="BK151"/>
  <c r="N151"/>
  <c r="BI150"/>
  <c r="BH150"/>
  <c r="BG150"/>
  <c r="BF150"/>
  <c r="AA150"/>
  <c r="Y150"/>
  <c r="W150"/>
  <c r="BK150"/>
  <c r="N150"/>
  <c r="BE150" s="1"/>
  <c r="BI149"/>
  <c r="BH149"/>
  <c r="BG149"/>
  <c r="BF149"/>
  <c r="BE149"/>
  <c r="AA149"/>
  <c r="Y149"/>
  <c r="W149"/>
  <c r="BK149"/>
  <c r="N149"/>
  <c r="BI148"/>
  <c r="BH148"/>
  <c r="BG148"/>
  <c r="BF148"/>
  <c r="AA148"/>
  <c r="Y148"/>
  <c r="W148"/>
  <c r="BK148"/>
  <c r="N148"/>
  <c r="BE148" s="1"/>
  <c r="BI147"/>
  <c r="BH147"/>
  <c r="BG147"/>
  <c r="BF147"/>
  <c r="BE147"/>
  <c r="AA147"/>
  <c r="Y147"/>
  <c r="W147"/>
  <c r="BK147"/>
  <c r="N147"/>
  <c r="BI146"/>
  <c r="BH146"/>
  <c r="BG146"/>
  <c r="BF146"/>
  <c r="AA146"/>
  <c r="Y146"/>
  <c r="W146"/>
  <c r="BK146"/>
  <c r="N146"/>
  <c r="BE146" s="1"/>
  <c r="BI145"/>
  <c r="BH145"/>
  <c r="BG145"/>
  <c r="BF145"/>
  <c r="BE145"/>
  <c r="AA145"/>
  <c r="Y145"/>
  <c r="W145"/>
  <c r="BK145"/>
  <c r="N145"/>
  <c r="BI144"/>
  <c r="BH144"/>
  <c r="BG144"/>
  <c r="BF144"/>
  <c r="AA144"/>
  <c r="Y144"/>
  <c r="W144"/>
  <c r="BK144"/>
  <c r="N144"/>
  <c r="BE144" s="1"/>
  <c r="BI143"/>
  <c r="BH143"/>
  <c r="BG143"/>
  <c r="BF143"/>
  <c r="BE143"/>
  <c r="AA143"/>
  <c r="AA142" s="1"/>
  <c r="Y143"/>
  <c r="Y142" s="1"/>
  <c r="W143"/>
  <c r="W142" s="1"/>
  <c r="BK143"/>
  <c r="BK142" s="1"/>
  <c r="N142" s="1"/>
  <c r="N94" s="1"/>
  <c r="N143"/>
  <c r="BI141"/>
  <c r="BH141"/>
  <c r="BG141"/>
  <c r="BF141"/>
  <c r="AA141"/>
  <c r="Y141"/>
  <c r="W141"/>
  <c r="BK141"/>
  <c r="N141"/>
  <c r="BE141" s="1"/>
  <c r="BI140"/>
  <c r="BH140"/>
  <c r="BG140"/>
  <c r="BF140"/>
  <c r="AA140"/>
  <c r="Y140"/>
  <c r="W140"/>
  <c r="BK140"/>
  <c r="N140"/>
  <c r="BE140" s="1"/>
  <c r="BI139"/>
  <c r="BH139"/>
  <c r="BG139"/>
  <c r="BF139"/>
  <c r="AA139"/>
  <c r="Y139"/>
  <c r="W139"/>
  <c r="BK139"/>
  <c r="N139"/>
  <c r="BE139" s="1"/>
  <c r="BI138"/>
  <c r="BH138"/>
  <c r="BG138"/>
  <c r="BF138"/>
  <c r="AA138"/>
  <c r="Y138"/>
  <c r="W138"/>
  <c r="BK138"/>
  <c r="N138"/>
  <c r="BE138" s="1"/>
  <c r="BI137"/>
  <c r="BH137"/>
  <c r="BG137"/>
  <c r="BF137"/>
  <c r="AA137"/>
  <c r="Y137"/>
  <c r="W137"/>
  <c r="BK137"/>
  <c r="N137"/>
  <c r="BE137" s="1"/>
  <c r="BI136"/>
  <c r="BH136"/>
  <c r="BG136"/>
  <c r="BF136"/>
  <c r="AA136"/>
  <c r="AA135" s="1"/>
  <c r="AA134" s="1"/>
  <c r="Y136"/>
  <c r="Y135" s="1"/>
  <c r="Y134" s="1"/>
  <c r="W136"/>
  <c r="W135" s="1"/>
  <c r="BK136"/>
  <c r="BK135" s="1"/>
  <c r="N136"/>
  <c r="BE136" s="1"/>
  <c r="BI133"/>
  <c r="BH133"/>
  <c r="BG133"/>
  <c r="BF133"/>
  <c r="AA133"/>
  <c r="Y133"/>
  <c r="W133"/>
  <c r="BK133"/>
  <c r="N133"/>
  <c r="BE133" s="1"/>
  <c r="BI132"/>
  <c r="BH132"/>
  <c r="BG132"/>
  <c r="BF132"/>
  <c r="AA132"/>
  <c r="AA131" s="1"/>
  <c r="AA130" s="1"/>
  <c r="Y132"/>
  <c r="Y131" s="1"/>
  <c r="Y130" s="1"/>
  <c r="W132"/>
  <c r="W131" s="1"/>
  <c r="W130" s="1"/>
  <c r="BK132"/>
  <c r="BK131" s="1"/>
  <c r="N132"/>
  <c r="BE132" s="1"/>
  <c r="M126"/>
  <c r="F126"/>
  <c r="M125"/>
  <c r="F125"/>
  <c r="M123"/>
  <c r="F123"/>
  <c r="F121"/>
  <c r="BI109"/>
  <c r="BH109"/>
  <c r="BG109"/>
  <c r="BF109"/>
  <c r="BI108"/>
  <c r="BH108"/>
  <c r="BG108"/>
  <c r="BF108"/>
  <c r="BI107"/>
  <c r="BH107"/>
  <c r="BG107"/>
  <c r="BF107"/>
  <c r="BI106"/>
  <c r="BH106"/>
  <c r="BG106"/>
  <c r="BF106"/>
  <c r="BI105"/>
  <c r="BH105"/>
  <c r="BG105"/>
  <c r="BF105"/>
  <c r="BI104"/>
  <c r="H37" s="1"/>
  <c r="BD90" i="1" s="1"/>
  <c r="BH104" i="3"/>
  <c r="H36" s="1"/>
  <c r="BC90" i="1" s="1"/>
  <c r="BG104" i="3"/>
  <c r="H35" s="1"/>
  <c r="BB90" i="1" s="1"/>
  <c r="BF104" i="3"/>
  <c r="H34" s="1"/>
  <c r="BA90" i="1" s="1"/>
  <c r="M85" i="3"/>
  <c r="F85"/>
  <c r="M84"/>
  <c r="F84"/>
  <c r="M82"/>
  <c r="F82"/>
  <c r="F80"/>
  <c r="O10"/>
  <c r="F6"/>
  <c r="F119" s="1"/>
  <c r="N294" i="2"/>
  <c r="AY89" i="1"/>
  <c r="AX89"/>
  <c r="BI293" i="2"/>
  <c r="BH293"/>
  <c r="BG293"/>
  <c r="BF293"/>
  <c r="AA293"/>
  <c r="Y293"/>
  <c r="W293"/>
  <c r="BK293"/>
  <c r="N293"/>
  <c r="BE293" s="1"/>
  <c r="BI292"/>
  <c r="BH292"/>
  <c r="BG292"/>
  <c r="BF292"/>
  <c r="BE292"/>
  <c r="AA292"/>
  <c r="Y292"/>
  <c r="W292"/>
  <c r="BK292"/>
  <c r="N292"/>
  <c r="BI291"/>
  <c r="BH291"/>
  <c r="BG291"/>
  <c r="BF291"/>
  <c r="AA291"/>
  <c r="Y291"/>
  <c r="W291"/>
  <c r="BK291"/>
  <c r="N291"/>
  <c r="BE291" s="1"/>
  <c r="BI290"/>
  <c r="BH290"/>
  <c r="BG290"/>
  <c r="BF290"/>
  <c r="BE290"/>
  <c r="AA290"/>
  <c r="Y290"/>
  <c r="W290"/>
  <c r="BK290"/>
  <c r="N290"/>
  <c r="BI289"/>
  <c r="BH289"/>
  <c r="BG289"/>
  <c r="BF289"/>
  <c r="AA289"/>
  <c r="Y289"/>
  <c r="W289"/>
  <c r="BK289"/>
  <c r="N289"/>
  <c r="BE289" s="1"/>
  <c r="BI288"/>
  <c r="BH288"/>
  <c r="BG288"/>
  <c r="BF288"/>
  <c r="BE288"/>
  <c r="AA288"/>
  <c r="Y288"/>
  <c r="W288"/>
  <c r="BK288"/>
  <c r="BK286" s="1"/>
  <c r="N286" s="1"/>
  <c r="N102" s="1"/>
  <c r="N288"/>
  <c r="BI287"/>
  <c r="BH287"/>
  <c r="BG287"/>
  <c r="BF287"/>
  <c r="AA287"/>
  <c r="AA286" s="1"/>
  <c r="Y287"/>
  <c r="Y286" s="1"/>
  <c r="W287"/>
  <c r="W286" s="1"/>
  <c r="BK287"/>
  <c r="N287"/>
  <c r="BE287" s="1"/>
  <c r="BI285"/>
  <c r="BH285"/>
  <c r="BG285"/>
  <c r="BF285"/>
  <c r="AA285"/>
  <c r="Y285"/>
  <c r="W285"/>
  <c r="BK285"/>
  <c r="N285"/>
  <c r="BE285" s="1"/>
  <c r="BI284"/>
  <c r="BH284"/>
  <c r="BG284"/>
  <c r="BF284"/>
  <c r="AA284"/>
  <c r="Y284"/>
  <c r="W284"/>
  <c r="BK284"/>
  <c r="N284"/>
  <c r="BE284" s="1"/>
  <c r="BI283"/>
  <c r="BH283"/>
  <c r="BG283"/>
  <c r="BF283"/>
  <c r="AA283"/>
  <c r="Y283"/>
  <c r="W283"/>
  <c r="BK283"/>
  <c r="N283"/>
  <c r="BE283" s="1"/>
  <c r="BI282"/>
  <c r="BH282"/>
  <c r="BG282"/>
  <c r="BF282"/>
  <c r="BE282"/>
  <c r="AA282"/>
  <c r="Y282"/>
  <c r="W282"/>
  <c r="BK282"/>
  <c r="N282"/>
  <c r="BI281"/>
  <c r="BH281"/>
  <c r="BG281"/>
  <c r="BF281"/>
  <c r="AA281"/>
  <c r="Y281"/>
  <c r="W281"/>
  <c r="W279" s="1"/>
  <c r="BK281"/>
  <c r="N281"/>
  <c r="BE281" s="1"/>
  <c r="BI280"/>
  <c r="BH280"/>
  <c r="BG280"/>
  <c r="BF280"/>
  <c r="BE280"/>
  <c r="AA280"/>
  <c r="AA279" s="1"/>
  <c r="Y280"/>
  <c r="Y279" s="1"/>
  <c r="W280"/>
  <c r="BK280"/>
  <c r="BK279" s="1"/>
  <c r="N279" s="1"/>
  <c r="N101" s="1"/>
  <c r="N280"/>
  <c r="BI278"/>
  <c r="BH278"/>
  <c r="BG278"/>
  <c r="BF278"/>
  <c r="AA278"/>
  <c r="Y278"/>
  <c r="W278"/>
  <c r="BK278"/>
  <c r="N278"/>
  <c r="BE278" s="1"/>
  <c r="BI277"/>
  <c r="BH277"/>
  <c r="BG277"/>
  <c r="BF277"/>
  <c r="BE277"/>
  <c r="AA277"/>
  <c r="Y277"/>
  <c r="W277"/>
  <c r="BK277"/>
  <c r="N277"/>
  <c r="BI276"/>
  <c r="BH276"/>
  <c r="BG276"/>
  <c r="BF276"/>
  <c r="AA276"/>
  <c r="Y276"/>
  <c r="W276"/>
  <c r="BK276"/>
  <c r="N276"/>
  <c r="BE276" s="1"/>
  <c r="BI275"/>
  <c r="BH275"/>
  <c r="BG275"/>
  <c r="BF275"/>
  <c r="BE275"/>
  <c r="AA275"/>
  <c r="Y275"/>
  <c r="W275"/>
  <c r="BK275"/>
  <c r="N275"/>
  <c r="BI274"/>
  <c r="BH274"/>
  <c r="BG274"/>
  <c r="BF274"/>
  <c r="AA274"/>
  <c r="Y274"/>
  <c r="W274"/>
  <c r="BK274"/>
  <c r="N274"/>
  <c r="BE274" s="1"/>
  <c r="BI273"/>
  <c r="BH273"/>
  <c r="BG273"/>
  <c r="BF273"/>
  <c r="BE273"/>
  <c r="AA273"/>
  <c r="AA272" s="1"/>
  <c r="Y273"/>
  <c r="Y272" s="1"/>
  <c r="W273"/>
  <c r="W272" s="1"/>
  <c r="BK273"/>
  <c r="BK272" s="1"/>
  <c r="N272" s="1"/>
  <c r="N100" s="1"/>
  <c r="N273"/>
  <c r="BI271"/>
  <c r="BH271"/>
  <c r="BG271"/>
  <c r="BF271"/>
  <c r="AA271"/>
  <c r="Y271"/>
  <c r="W271"/>
  <c r="BK271"/>
  <c r="N271"/>
  <c r="BE271" s="1"/>
  <c r="BI270"/>
  <c r="BH270"/>
  <c r="BG270"/>
  <c r="BF270"/>
  <c r="AA270"/>
  <c r="Y270"/>
  <c r="W270"/>
  <c r="BK270"/>
  <c r="N270"/>
  <c r="BE270" s="1"/>
  <c r="BI269"/>
  <c r="BH269"/>
  <c r="BG269"/>
  <c r="BF269"/>
  <c r="BE269"/>
  <c r="AA269"/>
  <c r="Y269"/>
  <c r="W269"/>
  <c r="BK269"/>
  <c r="N269"/>
  <c r="BI268"/>
  <c r="BH268"/>
  <c r="BG268"/>
  <c r="BF268"/>
  <c r="AA268"/>
  <c r="AA267" s="1"/>
  <c r="Y268"/>
  <c r="Y267" s="1"/>
  <c r="W268"/>
  <c r="W267" s="1"/>
  <c r="BK268"/>
  <c r="BK267" s="1"/>
  <c r="N267" s="1"/>
  <c r="N99" s="1"/>
  <c r="N268"/>
  <c r="BE268" s="1"/>
  <c r="BI266"/>
  <c r="BH266"/>
  <c r="BG266"/>
  <c r="BF266"/>
  <c r="BE266"/>
  <c r="AA266"/>
  <c r="Y266"/>
  <c r="W266"/>
  <c r="BK266"/>
  <c r="N266"/>
  <c r="BI265"/>
  <c r="BH265"/>
  <c r="BG265"/>
  <c r="BF265"/>
  <c r="AA265"/>
  <c r="Y265"/>
  <c r="W265"/>
  <c r="BK265"/>
  <c r="N265"/>
  <c r="BE265" s="1"/>
  <c r="BI264"/>
  <c r="BH264"/>
  <c r="BG264"/>
  <c r="BF264"/>
  <c r="BE264"/>
  <c r="AA264"/>
  <c r="Y264"/>
  <c r="W264"/>
  <c r="BK264"/>
  <c r="N264"/>
  <c r="BI263"/>
  <c r="BH263"/>
  <c r="BG263"/>
  <c r="BF263"/>
  <c r="AA263"/>
  <c r="Y263"/>
  <c r="W263"/>
  <c r="BK263"/>
  <c r="N263"/>
  <c r="BE263" s="1"/>
  <c r="BI262"/>
  <c r="BH262"/>
  <c r="BG262"/>
  <c r="BF262"/>
  <c r="BE262"/>
  <c r="AA262"/>
  <c r="Y262"/>
  <c r="W262"/>
  <c r="BK262"/>
  <c r="N262"/>
  <c r="BI261"/>
  <c r="BH261"/>
  <c r="BG261"/>
  <c r="BF261"/>
  <c r="AA261"/>
  <c r="Y261"/>
  <c r="W261"/>
  <c r="BK261"/>
  <c r="N261"/>
  <c r="BE261" s="1"/>
  <c r="BI260"/>
  <c r="BH260"/>
  <c r="BG260"/>
  <c r="BF260"/>
  <c r="BE260"/>
  <c r="AA260"/>
  <c r="Y260"/>
  <c r="W260"/>
  <c r="BK260"/>
  <c r="N260"/>
  <c r="BI259"/>
  <c r="BH259"/>
  <c r="BG259"/>
  <c r="BF259"/>
  <c r="AA259"/>
  <c r="Y259"/>
  <c r="W259"/>
  <c r="BK259"/>
  <c r="N259"/>
  <c r="BE259" s="1"/>
  <c r="BI258"/>
  <c r="BH258"/>
  <c r="BG258"/>
  <c r="BF258"/>
  <c r="BE258"/>
  <c r="AA258"/>
  <c r="AA257" s="1"/>
  <c r="Y258"/>
  <c r="Y257" s="1"/>
  <c r="W258"/>
  <c r="W257" s="1"/>
  <c r="BK258"/>
  <c r="BK257" s="1"/>
  <c r="N257" s="1"/>
  <c r="N98" s="1"/>
  <c r="N258"/>
  <c r="BI256"/>
  <c r="BH256"/>
  <c r="BG256"/>
  <c r="BF256"/>
  <c r="AA256"/>
  <c r="Y256"/>
  <c r="W256"/>
  <c r="BK256"/>
  <c r="N256"/>
  <c r="BE256" s="1"/>
  <c r="BI255"/>
  <c r="BH255"/>
  <c r="BG255"/>
  <c r="BF255"/>
  <c r="AA255"/>
  <c r="Y255"/>
  <c r="W255"/>
  <c r="BK255"/>
  <c r="N255"/>
  <c r="BE255" s="1"/>
  <c r="BI254"/>
  <c r="BH254"/>
  <c r="BG254"/>
  <c r="BF254"/>
  <c r="AA254"/>
  <c r="Y254"/>
  <c r="W254"/>
  <c r="BK254"/>
  <c r="N254"/>
  <c r="BE254" s="1"/>
  <c r="BI253"/>
  <c r="BH253"/>
  <c r="BG253"/>
  <c r="BF253"/>
  <c r="AA253"/>
  <c r="Y253"/>
  <c r="W253"/>
  <c r="BK253"/>
  <c r="N253"/>
  <c r="BE253" s="1"/>
  <c r="BI252"/>
  <c r="BH252"/>
  <c r="BG252"/>
  <c r="BF252"/>
  <c r="AA252"/>
  <c r="Y252"/>
  <c r="W252"/>
  <c r="BK252"/>
  <c r="N252"/>
  <c r="BE252" s="1"/>
  <c r="BI251"/>
  <c r="BH251"/>
  <c r="BG251"/>
  <c r="BF251"/>
  <c r="AA251"/>
  <c r="Y251"/>
  <c r="W251"/>
  <c r="BK251"/>
  <c r="N251"/>
  <c r="BE251" s="1"/>
  <c r="BI250"/>
  <c r="BH250"/>
  <c r="BG250"/>
  <c r="BF250"/>
  <c r="BE250"/>
  <c r="AA250"/>
  <c r="Y250"/>
  <c r="W250"/>
  <c r="BK250"/>
  <c r="N250"/>
  <c r="BI249"/>
  <c r="BH249"/>
  <c r="BG249"/>
  <c r="BF249"/>
  <c r="BE249"/>
  <c r="AA249"/>
  <c r="Y249"/>
  <c r="W249"/>
  <c r="BK249"/>
  <c r="N249"/>
  <c r="BI248"/>
  <c r="BH248"/>
  <c r="BG248"/>
  <c r="BF248"/>
  <c r="BE248"/>
  <c r="AA248"/>
  <c r="Y248"/>
  <c r="W248"/>
  <c r="BK248"/>
  <c r="N248"/>
  <c r="BI247"/>
  <c r="BH247"/>
  <c r="BG247"/>
  <c r="BF247"/>
  <c r="BE247"/>
  <c r="AA247"/>
  <c r="Y247"/>
  <c r="W247"/>
  <c r="BK247"/>
  <c r="N247"/>
  <c r="BI246"/>
  <c r="BH246"/>
  <c r="BG246"/>
  <c r="BF246"/>
  <c r="BE246"/>
  <c r="AA246"/>
  <c r="Y246"/>
  <c r="W246"/>
  <c r="BK246"/>
  <c r="N246"/>
  <c r="BI245"/>
  <c r="BH245"/>
  <c r="BG245"/>
  <c r="BF245"/>
  <c r="BE245"/>
  <c r="AA245"/>
  <c r="Y245"/>
  <c r="W245"/>
  <c r="BK245"/>
  <c r="N245"/>
  <c r="BI244"/>
  <c r="BH244"/>
  <c r="BG244"/>
  <c r="BF244"/>
  <c r="BE244"/>
  <c r="AA244"/>
  <c r="Y244"/>
  <c r="W244"/>
  <c r="BK244"/>
  <c r="N244"/>
  <c r="BI243"/>
  <c r="BH243"/>
  <c r="BG243"/>
  <c r="BF243"/>
  <c r="BE243"/>
  <c r="AA243"/>
  <c r="Y243"/>
  <c r="W243"/>
  <c r="BK243"/>
  <c r="N243"/>
  <c r="BI242"/>
  <c r="BH242"/>
  <c r="BG242"/>
  <c r="BF242"/>
  <c r="BE242"/>
  <c r="AA242"/>
  <c r="Y242"/>
  <c r="W242"/>
  <c r="BK242"/>
  <c r="N242"/>
  <c r="BI241"/>
  <c r="BH241"/>
  <c r="BG241"/>
  <c r="BF241"/>
  <c r="BE241"/>
  <c r="AA241"/>
  <c r="Y241"/>
  <c r="W241"/>
  <c r="BK241"/>
  <c r="N241"/>
  <c r="BI240"/>
  <c r="BH240"/>
  <c r="BG240"/>
  <c r="BF240"/>
  <c r="BE240"/>
  <c r="AA240"/>
  <c r="Y240"/>
  <c r="W240"/>
  <c r="BK240"/>
  <c r="N240"/>
  <c r="BI239"/>
  <c r="BH239"/>
  <c r="BG239"/>
  <c r="BF239"/>
  <c r="BE239"/>
  <c r="AA239"/>
  <c r="Y239"/>
  <c r="W239"/>
  <c r="BK239"/>
  <c r="N239"/>
  <c r="BI238"/>
  <c r="BH238"/>
  <c r="BG238"/>
  <c r="BF238"/>
  <c r="BE238"/>
  <c r="AA238"/>
  <c r="Y238"/>
  <c r="W238"/>
  <c r="BK238"/>
  <c r="N238"/>
  <c r="BI237"/>
  <c r="BH237"/>
  <c r="BG237"/>
  <c r="BF237"/>
  <c r="BE237"/>
  <c r="AA237"/>
  <c r="Y237"/>
  <c r="W237"/>
  <c r="BK237"/>
  <c r="N237"/>
  <c r="BI236"/>
  <c r="BH236"/>
  <c r="BG236"/>
  <c r="BF236"/>
  <c r="BE236"/>
  <c r="AA236"/>
  <c r="Y236"/>
  <c r="W236"/>
  <c r="BK236"/>
  <c r="N236"/>
  <c r="BI235"/>
  <c r="BH235"/>
  <c r="BG235"/>
  <c r="BF235"/>
  <c r="BE235"/>
  <c r="AA235"/>
  <c r="Y235"/>
  <c r="W235"/>
  <c r="BK235"/>
  <c r="N235"/>
  <c r="BI234"/>
  <c r="BH234"/>
  <c r="BG234"/>
  <c r="BF234"/>
  <c r="BE234"/>
  <c r="AA234"/>
  <c r="Y234"/>
  <c r="W234"/>
  <c r="BK234"/>
  <c r="N234"/>
  <c r="BI233"/>
  <c r="BH233"/>
  <c r="BG233"/>
  <c r="BF233"/>
  <c r="BE233"/>
  <c r="AA233"/>
  <c r="Y233"/>
  <c r="W233"/>
  <c r="BK233"/>
  <c r="N233"/>
  <c r="BI232"/>
  <c r="BH232"/>
  <c r="BG232"/>
  <c r="BF232"/>
  <c r="BE232"/>
  <c r="AA232"/>
  <c r="Y232"/>
  <c r="W232"/>
  <c r="BK232"/>
  <c r="N232"/>
  <c r="BI231"/>
  <c r="BH231"/>
  <c r="BG231"/>
  <c r="BF231"/>
  <c r="BE231"/>
  <c r="AA231"/>
  <c r="Y231"/>
  <c r="W231"/>
  <c r="BK231"/>
  <c r="N231"/>
  <c r="BI230"/>
  <c r="BH230"/>
  <c r="BG230"/>
  <c r="BF230"/>
  <c r="BE230"/>
  <c r="AA230"/>
  <c r="Y230"/>
  <c r="W230"/>
  <c r="BK230"/>
  <c r="N230"/>
  <c r="BI229"/>
  <c r="BH229"/>
  <c r="BG229"/>
  <c r="BF229"/>
  <c r="BE229"/>
  <c r="AA229"/>
  <c r="Y229"/>
  <c r="W229"/>
  <c r="BK229"/>
  <c r="N229"/>
  <c r="BI228"/>
  <c r="BH228"/>
  <c r="BG228"/>
  <c r="BF228"/>
  <c r="BE228"/>
  <c r="AA228"/>
  <c r="Y228"/>
  <c r="W228"/>
  <c r="BK228"/>
  <c r="N228"/>
  <c r="BI227"/>
  <c r="BH227"/>
  <c r="BG227"/>
  <c r="BF227"/>
  <c r="BE227"/>
  <c r="AA227"/>
  <c r="Y227"/>
  <c r="W227"/>
  <c r="BK227"/>
  <c r="N227"/>
  <c r="BI226"/>
  <c r="BH226"/>
  <c r="BG226"/>
  <c r="BF226"/>
  <c r="BE226"/>
  <c r="AA226"/>
  <c r="Y226"/>
  <c r="W226"/>
  <c r="BK226"/>
  <c r="N226"/>
  <c r="BI225"/>
  <c r="BH225"/>
  <c r="BG225"/>
  <c r="BF225"/>
  <c r="BE225"/>
  <c r="AA225"/>
  <c r="Y225"/>
  <c r="W225"/>
  <c r="BK225"/>
  <c r="N225"/>
  <c r="BI224"/>
  <c r="BH224"/>
  <c r="BG224"/>
  <c r="BF224"/>
  <c r="BE224"/>
  <c r="AA224"/>
  <c r="AA223" s="1"/>
  <c r="Y224"/>
  <c r="Y223" s="1"/>
  <c r="W224"/>
  <c r="W223" s="1"/>
  <c r="BK224"/>
  <c r="BK223" s="1"/>
  <c r="N223" s="1"/>
  <c r="N97" s="1"/>
  <c r="N224"/>
  <c r="BI222"/>
  <c r="BH222"/>
  <c r="BG222"/>
  <c r="BF222"/>
  <c r="AA222"/>
  <c r="Y222"/>
  <c r="W222"/>
  <c r="BK222"/>
  <c r="N222"/>
  <c r="BE222" s="1"/>
  <c r="BI221"/>
  <c r="BH221"/>
  <c r="BG221"/>
  <c r="BF221"/>
  <c r="BE221"/>
  <c r="AA221"/>
  <c r="Y221"/>
  <c r="W221"/>
  <c r="BK221"/>
  <c r="N221"/>
  <c r="BI220"/>
  <c r="BH220"/>
  <c r="BG220"/>
  <c r="BF220"/>
  <c r="AA220"/>
  <c r="Y220"/>
  <c r="W220"/>
  <c r="BK220"/>
  <c r="N220"/>
  <c r="BE220" s="1"/>
  <c r="BI219"/>
  <c r="BH219"/>
  <c r="BG219"/>
  <c r="BF219"/>
  <c r="BE219"/>
  <c r="AA219"/>
  <c r="Y219"/>
  <c r="W219"/>
  <c r="BK219"/>
  <c r="N219"/>
  <c r="BI218"/>
  <c r="BH218"/>
  <c r="BG218"/>
  <c r="BF218"/>
  <c r="AA218"/>
  <c r="Y218"/>
  <c r="W218"/>
  <c r="BK218"/>
  <c r="N218"/>
  <c r="BE218" s="1"/>
  <c r="BI217"/>
  <c r="BH217"/>
  <c r="BG217"/>
  <c r="BF217"/>
  <c r="BE217"/>
  <c r="AA217"/>
  <c r="Y217"/>
  <c r="W217"/>
  <c r="BK217"/>
  <c r="N217"/>
  <c r="BI216"/>
  <c r="BH216"/>
  <c r="BG216"/>
  <c r="BF216"/>
  <c r="AA216"/>
  <c r="Y216"/>
  <c r="W216"/>
  <c r="BK216"/>
  <c r="N216"/>
  <c r="BE216" s="1"/>
  <c r="BI215"/>
  <c r="BH215"/>
  <c r="BG215"/>
  <c r="BF215"/>
  <c r="BE215"/>
  <c r="AA215"/>
  <c r="Y215"/>
  <c r="W215"/>
  <c r="BK215"/>
  <c r="N215"/>
  <c r="BI214"/>
  <c r="BH214"/>
  <c r="BG214"/>
  <c r="BF214"/>
  <c r="AA214"/>
  <c r="Y214"/>
  <c r="W214"/>
  <c r="BK214"/>
  <c r="N214"/>
  <c r="BE214" s="1"/>
  <c r="BI213"/>
  <c r="BH213"/>
  <c r="BG213"/>
  <c r="BF213"/>
  <c r="BE213"/>
  <c r="AA213"/>
  <c r="Y213"/>
  <c r="W213"/>
  <c r="BK213"/>
  <c r="N213"/>
  <c r="BI212"/>
  <c r="BH212"/>
  <c r="BG212"/>
  <c r="BF212"/>
  <c r="AA212"/>
  <c r="Y212"/>
  <c r="W212"/>
  <c r="BK212"/>
  <c r="N212"/>
  <c r="BE212" s="1"/>
  <c r="BI211"/>
  <c r="BH211"/>
  <c r="BG211"/>
  <c r="BF211"/>
  <c r="BE211"/>
  <c r="AA211"/>
  <c r="Y211"/>
  <c r="W211"/>
  <c r="BK211"/>
  <c r="N211"/>
  <c r="BI210"/>
  <c r="BH210"/>
  <c r="BG210"/>
  <c r="BF210"/>
  <c r="AA210"/>
  <c r="Y210"/>
  <c r="W210"/>
  <c r="BK210"/>
  <c r="N210"/>
  <c r="BE210" s="1"/>
  <c r="BI209"/>
  <c r="BH209"/>
  <c r="BG209"/>
  <c r="BF209"/>
  <c r="BE209"/>
  <c r="AA209"/>
  <c r="Y209"/>
  <c r="W209"/>
  <c r="BK209"/>
  <c r="N209"/>
  <c r="BI208"/>
  <c r="BH208"/>
  <c r="BG208"/>
  <c r="BF208"/>
  <c r="AA208"/>
  <c r="Y208"/>
  <c r="W208"/>
  <c r="BK208"/>
  <c r="N208"/>
  <c r="BE208" s="1"/>
  <c r="BI207"/>
  <c r="BH207"/>
  <c r="BG207"/>
  <c r="BF207"/>
  <c r="BE207"/>
  <c r="AA207"/>
  <c r="Y207"/>
  <c r="W207"/>
  <c r="BK207"/>
  <c r="N207"/>
  <c r="BI206"/>
  <c r="BH206"/>
  <c r="BG206"/>
  <c r="BF206"/>
  <c r="AA206"/>
  <c r="Y206"/>
  <c r="W206"/>
  <c r="BK206"/>
  <c r="N206"/>
  <c r="BE206" s="1"/>
  <c r="BI205"/>
  <c r="BH205"/>
  <c r="BG205"/>
  <c r="BF205"/>
  <c r="BE205"/>
  <c r="AA205"/>
  <c r="Y205"/>
  <c r="W205"/>
  <c r="BK205"/>
  <c r="N205"/>
  <c r="BI204"/>
  <c r="BH204"/>
  <c r="BG204"/>
  <c r="BF204"/>
  <c r="AA204"/>
  <c r="Y204"/>
  <c r="W204"/>
  <c r="BK204"/>
  <c r="N204"/>
  <c r="BE204" s="1"/>
  <c r="BI203"/>
  <c r="BH203"/>
  <c r="BG203"/>
  <c r="BF203"/>
  <c r="BE203"/>
  <c r="AA203"/>
  <c r="Y203"/>
  <c r="W203"/>
  <c r="BK203"/>
  <c r="N203"/>
  <c r="BI202"/>
  <c r="BH202"/>
  <c r="BG202"/>
  <c r="BF202"/>
  <c r="AA202"/>
  <c r="Y202"/>
  <c r="W202"/>
  <c r="BK202"/>
  <c r="N202"/>
  <c r="BE202" s="1"/>
  <c r="BI201"/>
  <c r="BH201"/>
  <c r="BG201"/>
  <c r="BF201"/>
  <c r="BE201"/>
  <c r="AA201"/>
  <c r="Y201"/>
  <c r="W201"/>
  <c r="BK201"/>
  <c r="N201"/>
  <c r="BI200"/>
  <c r="BH200"/>
  <c r="BG200"/>
  <c r="BF200"/>
  <c r="AA200"/>
  <c r="Y200"/>
  <c r="W200"/>
  <c r="BK200"/>
  <c r="N200"/>
  <c r="BE200" s="1"/>
  <c r="BI199"/>
  <c r="BH199"/>
  <c r="BG199"/>
  <c r="BF199"/>
  <c r="BE199"/>
  <c r="AA199"/>
  <c r="AA198" s="1"/>
  <c r="Y199"/>
  <c r="Y198" s="1"/>
  <c r="W199"/>
  <c r="W198" s="1"/>
  <c r="BK199"/>
  <c r="BK198" s="1"/>
  <c r="N198" s="1"/>
  <c r="N96" s="1"/>
  <c r="N199"/>
  <c r="BI197"/>
  <c r="BH197"/>
  <c r="BG197"/>
  <c r="BF197"/>
  <c r="BE197"/>
  <c r="AA197"/>
  <c r="Y197"/>
  <c r="W197"/>
  <c r="BK197"/>
  <c r="N197"/>
  <c r="BI196"/>
  <c r="BH196"/>
  <c r="BG196"/>
  <c r="BF196"/>
  <c r="AA196"/>
  <c r="Y196"/>
  <c r="W196"/>
  <c r="BK196"/>
  <c r="N196"/>
  <c r="BE196" s="1"/>
  <c r="BI195"/>
  <c r="BH195"/>
  <c r="BG195"/>
  <c r="BF195"/>
  <c r="BE195"/>
  <c r="AA195"/>
  <c r="Y195"/>
  <c r="W195"/>
  <c r="BK195"/>
  <c r="N195"/>
  <c r="BI194"/>
  <c r="BH194"/>
  <c r="BG194"/>
  <c r="BF194"/>
  <c r="AA194"/>
  <c r="Y194"/>
  <c r="W194"/>
  <c r="BK194"/>
  <c r="N194"/>
  <c r="BE194" s="1"/>
  <c r="BI193"/>
  <c r="BH193"/>
  <c r="BG193"/>
  <c r="BF193"/>
  <c r="BE193"/>
  <c r="AA193"/>
  <c r="Y193"/>
  <c r="W193"/>
  <c r="BK193"/>
  <c r="N193"/>
  <c r="BI192"/>
  <c r="BH192"/>
  <c r="BG192"/>
  <c r="BF192"/>
  <c r="BE192"/>
  <c r="AA192"/>
  <c r="Y192"/>
  <c r="W192"/>
  <c r="BK192"/>
  <c r="N192"/>
  <c r="BI191"/>
  <c r="BH191"/>
  <c r="BG191"/>
  <c r="BF191"/>
  <c r="BE191"/>
  <c r="AA191"/>
  <c r="Y191"/>
  <c r="W191"/>
  <c r="BK191"/>
  <c r="N191"/>
  <c r="BI190"/>
  <c r="BH190"/>
  <c r="BG190"/>
  <c r="BF190"/>
  <c r="BE190"/>
  <c r="AA190"/>
  <c r="Y190"/>
  <c r="W190"/>
  <c r="BK190"/>
  <c r="N190"/>
  <c r="BI189"/>
  <c r="BH189"/>
  <c r="BG189"/>
  <c r="BF189"/>
  <c r="BE189"/>
  <c r="AA189"/>
  <c r="Y189"/>
  <c r="W189"/>
  <c r="BK189"/>
  <c r="N189"/>
  <c r="BI188"/>
  <c r="BH188"/>
  <c r="BG188"/>
  <c r="BF188"/>
  <c r="BE188"/>
  <c r="AA188"/>
  <c r="Y188"/>
  <c r="W188"/>
  <c r="BK188"/>
  <c r="N188"/>
  <c r="BI187"/>
  <c r="BH187"/>
  <c r="BG187"/>
  <c r="BF187"/>
  <c r="BE187"/>
  <c r="AA187"/>
  <c r="Y187"/>
  <c r="W187"/>
  <c r="BK187"/>
  <c r="N187"/>
  <c r="BI186"/>
  <c r="BH186"/>
  <c r="BG186"/>
  <c r="BF186"/>
  <c r="BE186"/>
  <c r="AA186"/>
  <c r="Y186"/>
  <c r="W186"/>
  <c r="BK186"/>
  <c r="N186"/>
  <c r="BI185"/>
  <c r="BH185"/>
  <c r="BG185"/>
  <c r="BF185"/>
  <c r="BE185"/>
  <c r="AA185"/>
  <c r="Y185"/>
  <c r="W185"/>
  <c r="BK185"/>
  <c r="N185"/>
  <c r="BI184"/>
  <c r="BH184"/>
  <c r="BG184"/>
  <c r="BF184"/>
  <c r="BE184"/>
  <c r="AA184"/>
  <c r="Y184"/>
  <c r="W184"/>
  <c r="BK184"/>
  <c r="N184"/>
  <c r="BI183"/>
  <c r="BH183"/>
  <c r="BG183"/>
  <c r="BF183"/>
  <c r="BE183"/>
  <c r="AA183"/>
  <c r="Y183"/>
  <c r="W183"/>
  <c r="BK183"/>
  <c r="N183"/>
  <c r="BI182"/>
  <c r="BH182"/>
  <c r="BG182"/>
  <c r="BF182"/>
  <c r="BE182"/>
  <c r="AA182"/>
  <c r="Y182"/>
  <c r="W182"/>
  <c r="BK182"/>
  <c r="N182"/>
  <c r="BI181"/>
  <c r="BH181"/>
  <c r="BG181"/>
  <c r="BF181"/>
  <c r="BE181"/>
  <c r="AA181"/>
  <c r="Y181"/>
  <c r="W181"/>
  <c r="BK181"/>
  <c r="N181"/>
  <c r="BI180"/>
  <c r="BH180"/>
  <c r="BG180"/>
  <c r="BF180"/>
  <c r="BE180"/>
  <c r="AA180"/>
  <c r="Y180"/>
  <c r="W180"/>
  <c r="BK180"/>
  <c r="N180"/>
  <c r="BI179"/>
  <c r="BH179"/>
  <c r="BG179"/>
  <c r="BF179"/>
  <c r="BE179"/>
  <c r="AA179"/>
  <c r="Y179"/>
  <c r="W179"/>
  <c r="BK179"/>
  <c r="N179"/>
  <c r="BI178"/>
  <c r="BH178"/>
  <c r="BG178"/>
  <c r="BF178"/>
  <c r="BE178"/>
  <c r="AA178"/>
  <c r="Y178"/>
  <c r="W178"/>
  <c r="BK178"/>
  <c r="N178"/>
  <c r="BI177"/>
  <c r="BH177"/>
  <c r="BG177"/>
  <c r="BF177"/>
  <c r="BE177"/>
  <c r="AA177"/>
  <c r="AA176" s="1"/>
  <c r="Y177"/>
  <c r="Y176" s="1"/>
  <c r="W177"/>
  <c r="W176" s="1"/>
  <c r="BK177"/>
  <c r="BK176" s="1"/>
  <c r="N176" s="1"/>
  <c r="N95" s="1"/>
  <c r="N177"/>
  <c r="BI175"/>
  <c r="BH175"/>
  <c r="BG175"/>
  <c r="BF175"/>
  <c r="AA175"/>
  <c r="Y175"/>
  <c r="W175"/>
  <c r="BK175"/>
  <c r="N175"/>
  <c r="BE175" s="1"/>
  <c r="BI174"/>
  <c r="BH174"/>
  <c r="BG174"/>
  <c r="BF174"/>
  <c r="BE174"/>
  <c r="AA174"/>
  <c r="Y174"/>
  <c r="W174"/>
  <c r="BK174"/>
  <c r="N174"/>
  <c r="BI173"/>
  <c r="BH173"/>
  <c r="BG173"/>
  <c r="BF173"/>
  <c r="AA173"/>
  <c r="Y173"/>
  <c r="W173"/>
  <c r="BK173"/>
  <c r="N173"/>
  <c r="BE173" s="1"/>
  <c r="BI172"/>
  <c r="BH172"/>
  <c r="BG172"/>
  <c r="BF172"/>
  <c r="BE172"/>
  <c r="AA172"/>
  <c r="Y172"/>
  <c r="W172"/>
  <c r="BK172"/>
  <c r="N172"/>
  <c r="BI171"/>
  <c r="BH171"/>
  <c r="BG171"/>
  <c r="BF171"/>
  <c r="AA171"/>
  <c r="Y171"/>
  <c r="W171"/>
  <c r="BK171"/>
  <c r="N171"/>
  <c r="BE171" s="1"/>
  <c r="BI170"/>
  <c r="BH170"/>
  <c r="BG170"/>
  <c r="BF170"/>
  <c r="BE170"/>
  <c r="AA170"/>
  <c r="Y170"/>
  <c r="W170"/>
  <c r="BK170"/>
  <c r="N170"/>
  <c r="BI169"/>
  <c r="BH169"/>
  <c r="BG169"/>
  <c r="BF169"/>
  <c r="AA169"/>
  <c r="Y169"/>
  <c r="W169"/>
  <c r="BK169"/>
  <c r="N169"/>
  <c r="BE169" s="1"/>
  <c r="BI168"/>
  <c r="BH168"/>
  <c r="BG168"/>
  <c r="BF168"/>
  <c r="BE168"/>
  <c r="AA168"/>
  <c r="Y168"/>
  <c r="W168"/>
  <c r="BK168"/>
  <c r="N168"/>
  <c r="BI167"/>
  <c r="BH167"/>
  <c r="BG167"/>
  <c r="BF167"/>
  <c r="AA167"/>
  <c r="AA166" s="1"/>
  <c r="Y167"/>
  <c r="Y166" s="1"/>
  <c r="W167"/>
  <c r="W166" s="1"/>
  <c r="BK167"/>
  <c r="BK166" s="1"/>
  <c r="N166" s="1"/>
  <c r="N94" s="1"/>
  <c r="N167"/>
  <c r="BE167" s="1"/>
  <c r="BI165"/>
  <c r="BH165"/>
  <c r="BG165"/>
  <c r="BF165"/>
  <c r="BE165"/>
  <c r="AA165"/>
  <c r="Y165"/>
  <c r="W165"/>
  <c r="BK165"/>
  <c r="N165"/>
  <c r="BI164"/>
  <c r="BH164"/>
  <c r="BG164"/>
  <c r="BF164"/>
  <c r="BE164"/>
  <c r="AA164"/>
  <c r="Y164"/>
  <c r="W164"/>
  <c r="BK164"/>
  <c r="N164"/>
  <c r="BI163"/>
  <c r="BH163"/>
  <c r="BG163"/>
  <c r="BF163"/>
  <c r="BE163"/>
  <c r="AA163"/>
  <c r="Y163"/>
  <c r="W163"/>
  <c r="BK163"/>
  <c r="N163"/>
  <c r="BI162"/>
  <c r="BH162"/>
  <c r="BG162"/>
  <c r="BF162"/>
  <c r="BE162"/>
  <c r="AA162"/>
  <c r="Y162"/>
  <c r="W162"/>
  <c r="BK162"/>
  <c r="N162"/>
  <c r="BI161"/>
  <c r="BH161"/>
  <c r="BG161"/>
  <c r="BF161"/>
  <c r="BE161"/>
  <c r="AA161"/>
  <c r="Y161"/>
  <c r="W161"/>
  <c r="BK161"/>
  <c r="N161"/>
  <c r="BI160"/>
  <c r="BH160"/>
  <c r="BG160"/>
  <c r="BF160"/>
  <c r="BE160"/>
  <c r="AA160"/>
  <c r="Y160"/>
  <c r="W160"/>
  <c r="BK160"/>
  <c r="N160"/>
  <c r="BI159"/>
  <c r="BH159"/>
  <c r="BG159"/>
  <c r="BF159"/>
  <c r="BE159"/>
  <c r="AA159"/>
  <c r="Y159"/>
  <c r="W159"/>
  <c r="BK159"/>
  <c r="N159"/>
  <c r="BI158"/>
  <c r="BH158"/>
  <c r="BG158"/>
  <c r="BF158"/>
  <c r="BE158"/>
  <c r="AA158"/>
  <c r="Y158"/>
  <c r="W158"/>
  <c r="BK158"/>
  <c r="N158"/>
  <c r="BI157"/>
  <c r="BH157"/>
  <c r="BG157"/>
  <c r="BF157"/>
  <c r="BE157"/>
  <c r="AA157"/>
  <c r="Y157"/>
  <c r="W157"/>
  <c r="BK157"/>
  <c r="N157"/>
  <c r="BI156"/>
  <c r="BH156"/>
  <c r="BG156"/>
  <c r="BF156"/>
  <c r="BE156"/>
  <c r="AA156"/>
  <c r="Y156"/>
  <c r="W156"/>
  <c r="BK156"/>
  <c r="N156"/>
  <c r="BI155"/>
  <c r="BH155"/>
  <c r="BG155"/>
  <c r="BF155"/>
  <c r="BE155"/>
  <c r="AA155"/>
  <c r="Y155"/>
  <c r="W155"/>
  <c r="BK155"/>
  <c r="N155"/>
  <c r="BI154"/>
  <c r="BH154"/>
  <c r="BG154"/>
  <c r="BF154"/>
  <c r="BE154"/>
  <c r="AA154"/>
  <c r="AA153" s="1"/>
  <c r="Y154"/>
  <c r="Y153" s="1"/>
  <c r="W154"/>
  <c r="W153" s="1"/>
  <c r="BK154"/>
  <c r="BK153" s="1"/>
  <c r="N153" s="1"/>
  <c r="N93" s="1"/>
  <c r="N154"/>
  <c r="BI152"/>
  <c r="BH152"/>
  <c r="BG152"/>
  <c r="BF152"/>
  <c r="AA152"/>
  <c r="Y152"/>
  <c r="W152"/>
  <c r="BK152"/>
  <c r="N152"/>
  <c r="BE152" s="1"/>
  <c r="BI151"/>
  <c r="BH151"/>
  <c r="BG151"/>
  <c r="BF151"/>
  <c r="BE151"/>
  <c r="AA151"/>
  <c r="AA150" s="1"/>
  <c r="Y151"/>
  <c r="Y150" s="1"/>
  <c r="W151"/>
  <c r="W150" s="1"/>
  <c r="BK151"/>
  <c r="BK150" s="1"/>
  <c r="N150" s="1"/>
  <c r="N92" s="1"/>
  <c r="N151"/>
  <c r="BI149"/>
  <c r="BH149"/>
  <c r="BG149"/>
  <c r="BF149"/>
  <c r="BE149"/>
  <c r="AA149"/>
  <c r="Y149"/>
  <c r="W149"/>
  <c r="BK149"/>
  <c r="N149"/>
  <c r="BI148"/>
  <c r="BH148"/>
  <c r="BG148"/>
  <c r="BF148"/>
  <c r="BE148"/>
  <c r="AA148"/>
  <c r="Y148"/>
  <c r="W148"/>
  <c r="BK148"/>
  <c r="N148"/>
  <c r="BI147"/>
  <c r="BH147"/>
  <c r="BG147"/>
  <c r="BF147"/>
  <c r="BE147"/>
  <c r="AA147"/>
  <c r="Y147"/>
  <c r="W147"/>
  <c r="BK147"/>
  <c r="N147"/>
  <c r="BI146"/>
  <c r="BH146"/>
  <c r="BG146"/>
  <c r="BF146"/>
  <c r="BE146"/>
  <c r="AA146"/>
  <c r="Y146"/>
  <c r="W146"/>
  <c r="BK146"/>
  <c r="N146"/>
  <c r="BI145"/>
  <c r="BH145"/>
  <c r="BG145"/>
  <c r="BF145"/>
  <c r="BE145"/>
  <c r="AA145"/>
  <c r="Y145"/>
  <c r="W145"/>
  <c r="BK145"/>
  <c r="N145"/>
  <c r="BI144"/>
  <c r="BH144"/>
  <c r="BG144"/>
  <c r="BF144"/>
  <c r="BE144"/>
  <c r="AA144"/>
  <c r="Y144"/>
  <c r="W144"/>
  <c r="BK144"/>
  <c r="N144"/>
  <c r="BI143"/>
  <c r="BH143"/>
  <c r="BG143"/>
  <c r="BF143"/>
  <c r="BE143"/>
  <c r="AA143"/>
  <c r="Y143"/>
  <c r="W143"/>
  <c r="BK143"/>
  <c r="N143"/>
  <c r="BI142"/>
  <c r="BH142"/>
  <c r="BG142"/>
  <c r="BF142"/>
  <c r="BE142"/>
  <c r="AA142"/>
  <c r="Y142"/>
  <c r="W142"/>
  <c r="BK142"/>
  <c r="N142"/>
  <c r="BI141"/>
  <c r="BH141"/>
  <c r="BG141"/>
  <c r="BF141"/>
  <c r="BE141"/>
  <c r="AA141"/>
  <c r="Y141"/>
  <c r="W141"/>
  <c r="BK141"/>
  <c r="N141"/>
  <c r="BI140"/>
  <c r="BH140"/>
  <c r="BG140"/>
  <c r="BF140"/>
  <c r="BE140"/>
  <c r="AA140"/>
  <c r="Y140"/>
  <c r="W140"/>
  <c r="BK140"/>
  <c r="N140"/>
  <c r="BI139"/>
  <c r="BH139"/>
  <c r="BG139"/>
  <c r="BF139"/>
  <c r="BE139"/>
  <c r="AA139"/>
  <c r="Y139"/>
  <c r="W139"/>
  <c r="BK139"/>
  <c r="N139"/>
  <c r="BI138"/>
  <c r="BH138"/>
  <c r="BG138"/>
  <c r="BF138"/>
  <c r="BE138"/>
  <c r="AA138"/>
  <c r="Y138"/>
  <c r="W138"/>
  <c r="BK138"/>
  <c r="N138"/>
  <c r="BI137"/>
  <c r="BH137"/>
  <c r="BG137"/>
  <c r="BF137"/>
  <c r="BE137"/>
  <c r="AA137"/>
  <c r="Y137"/>
  <c r="W137"/>
  <c r="BK137"/>
  <c r="N137"/>
  <c r="BI136"/>
  <c r="BH136"/>
  <c r="BG136"/>
  <c r="BF136"/>
  <c r="BE136"/>
  <c r="AA136"/>
  <c r="Y136"/>
  <c r="W136"/>
  <c r="BK136"/>
  <c r="N136"/>
  <c r="BI135"/>
  <c r="BH135"/>
  <c r="BG135"/>
  <c r="BF135"/>
  <c r="BE135"/>
  <c r="AA135"/>
  <c r="Y135"/>
  <c r="W135"/>
  <c r="BK135"/>
  <c r="N135"/>
  <c r="BI134"/>
  <c r="BH134"/>
  <c r="BG134"/>
  <c r="BF134"/>
  <c r="BE134"/>
  <c r="AA134"/>
  <c r="Y134"/>
  <c r="W134"/>
  <c r="BK134"/>
  <c r="N134"/>
  <c r="BI133"/>
  <c r="BH133"/>
  <c r="BG133"/>
  <c r="BF133"/>
  <c r="BE133"/>
  <c r="AA133"/>
  <c r="AA132" s="1"/>
  <c r="Y133"/>
  <c r="Y132" s="1"/>
  <c r="W133"/>
  <c r="W132" s="1"/>
  <c r="BK133"/>
  <c r="BK132" s="1"/>
  <c r="N133"/>
  <c r="M127"/>
  <c r="F127"/>
  <c r="M126"/>
  <c r="F126"/>
  <c r="M124"/>
  <c r="F124"/>
  <c r="F122"/>
  <c r="BI110"/>
  <c r="BH110"/>
  <c r="BG110"/>
  <c r="BF110"/>
  <c r="BI109"/>
  <c r="BH109"/>
  <c r="BG109"/>
  <c r="BF109"/>
  <c r="BI108"/>
  <c r="BH108"/>
  <c r="BG108"/>
  <c r="BF108"/>
  <c r="BI107"/>
  <c r="BH107"/>
  <c r="BG107"/>
  <c r="BF107"/>
  <c r="BI106"/>
  <c r="BH106"/>
  <c r="BG106"/>
  <c r="BF106"/>
  <c r="BI105"/>
  <c r="H37" s="1"/>
  <c r="BD89" i="1" s="1"/>
  <c r="BH105" i="2"/>
  <c r="H36" s="1"/>
  <c r="BC89" i="1" s="1"/>
  <c r="BC88" s="1"/>
  <c r="BG105" i="2"/>
  <c r="H35" s="1"/>
  <c r="BB89" i="1" s="1"/>
  <c r="BB88" s="1"/>
  <c r="BF105" i="2"/>
  <c r="H34" s="1"/>
  <c r="BA89" i="1" s="1"/>
  <c r="M85" i="2"/>
  <c r="F85"/>
  <c r="M84"/>
  <c r="F84"/>
  <c r="M82"/>
  <c r="F82"/>
  <c r="F80"/>
  <c r="O10"/>
  <c r="F6"/>
  <c r="F120" s="1"/>
  <c r="CK104" i="1"/>
  <c r="CJ104"/>
  <c r="CI104"/>
  <c r="CC104"/>
  <c r="CH104"/>
  <c r="CB104"/>
  <c r="CG104"/>
  <c r="CA104"/>
  <c r="CF104"/>
  <c r="BZ104"/>
  <c r="CE104"/>
  <c r="CK103"/>
  <c r="CJ103"/>
  <c r="CI103"/>
  <c r="CC103"/>
  <c r="CH103"/>
  <c r="CB103"/>
  <c r="CG103"/>
  <c r="CA103"/>
  <c r="CF103"/>
  <c r="BZ103"/>
  <c r="CE103"/>
  <c r="CK102"/>
  <c r="CJ102"/>
  <c r="CI102"/>
  <c r="CC102"/>
  <c r="CH102"/>
  <c r="CB102"/>
  <c r="CG102"/>
  <c r="CA102"/>
  <c r="CF102"/>
  <c r="BZ102"/>
  <c r="CE102"/>
  <c r="CK101"/>
  <c r="CJ101"/>
  <c r="CI101"/>
  <c r="CH101"/>
  <c r="CG101"/>
  <c r="CF101"/>
  <c r="BZ101"/>
  <c r="CE101"/>
  <c r="BD95"/>
  <c r="BC95"/>
  <c r="BB95"/>
  <c r="AX95" s="1"/>
  <c r="BA95"/>
  <c r="AW95" s="1"/>
  <c r="AY95"/>
  <c r="AM83"/>
  <c r="L83"/>
  <c r="AM82"/>
  <c r="L82"/>
  <c r="AM80"/>
  <c r="L80"/>
  <c r="L78"/>
  <c r="L77"/>
  <c r="BC87" l="1"/>
  <c r="AY88"/>
  <c r="AA131" i="2"/>
  <c r="AA130" s="1"/>
  <c r="Y131"/>
  <c r="Y130" s="1"/>
  <c r="AA129" i="3"/>
  <c r="W134"/>
  <c r="BK131" i="2"/>
  <c r="N132"/>
  <c r="N91" s="1"/>
  <c r="BB87" i="1"/>
  <c r="AX88"/>
  <c r="N135" i="3"/>
  <c r="N93" s="1"/>
  <c r="BK134"/>
  <c r="N134" s="1"/>
  <c r="N92" s="1"/>
  <c r="BK197"/>
  <c r="N197" s="1"/>
  <c r="N98" s="1"/>
  <c r="N198"/>
  <c r="N99" s="1"/>
  <c r="N167" i="4"/>
  <c r="N98" s="1"/>
  <c r="BK166"/>
  <c r="N166" s="1"/>
  <c r="N97" s="1"/>
  <c r="BK194"/>
  <c r="N194" s="1"/>
  <c r="N103" s="1"/>
  <c r="N195"/>
  <c r="N104" s="1"/>
  <c r="W131" i="2"/>
  <c r="W130" s="1"/>
  <c r="AU89" i="1" s="1"/>
  <c r="Y129" i="3"/>
  <c r="N136" i="4"/>
  <c r="N92" s="1"/>
  <c r="W129" i="3"/>
  <c r="AU90" i="1" s="1"/>
  <c r="BK130" i="3"/>
  <c r="N131"/>
  <c r="N91" s="1"/>
  <c r="N294" i="7"/>
  <c r="N109" s="1"/>
  <c r="BK293"/>
  <c r="N293" s="1"/>
  <c r="N108" s="1"/>
  <c r="M34" i="3"/>
  <c r="AW90" i="1" s="1"/>
  <c r="Y136" i="4"/>
  <c r="Y135" s="1"/>
  <c r="W139"/>
  <c r="W135" s="1"/>
  <c r="Y143"/>
  <c r="AA153"/>
  <c r="AA135" s="1"/>
  <c r="AA134" s="1"/>
  <c r="Y167"/>
  <c r="Y166" s="1"/>
  <c r="AA171"/>
  <c r="AA166" s="1"/>
  <c r="W194"/>
  <c r="H38" i="5"/>
  <c r="BD93" i="1" s="1"/>
  <c r="BD91" s="1"/>
  <c r="BD88" s="1"/>
  <c r="BD87" s="1"/>
  <c r="W35" s="1"/>
  <c r="W131" i="5"/>
  <c r="AU93" i="1" s="1"/>
  <c r="W157" i="5"/>
  <c r="AA172"/>
  <c r="BK172"/>
  <c r="N172" s="1"/>
  <c r="N100" s="1"/>
  <c r="W121" i="6"/>
  <c r="AU94" i="1" s="1"/>
  <c r="Y168" i="7"/>
  <c r="Y233"/>
  <c r="Y316"/>
  <c r="Y324"/>
  <c r="W340"/>
  <c r="Y368"/>
  <c r="Y125" i="8"/>
  <c r="W136"/>
  <c r="W119" i="9"/>
  <c r="AU98" i="1" s="1"/>
  <c r="N133" i="5"/>
  <c r="N92" s="1"/>
  <c r="BK132"/>
  <c r="N123" i="6"/>
  <c r="N91" s="1"/>
  <c r="BK122"/>
  <c r="BK340" i="7"/>
  <c r="N340" s="1"/>
  <c r="N122" s="1"/>
  <c r="N341"/>
  <c r="N123" s="1"/>
  <c r="N121" i="9"/>
  <c r="N90" s="1"/>
  <c r="BK120"/>
  <c r="F78" i="2"/>
  <c r="M34"/>
  <c r="AW89" i="1" s="1"/>
  <c r="F78" i="3"/>
  <c r="F78" i="4"/>
  <c r="M35"/>
  <c r="AW92" i="1" s="1"/>
  <c r="BK139" i="4"/>
  <c r="N139" s="1"/>
  <c r="N93" s="1"/>
  <c r="W184"/>
  <c r="W166" s="1"/>
  <c r="W168" i="7"/>
  <c r="W233"/>
  <c r="AA293"/>
  <c r="AA167" s="1"/>
  <c r="W316"/>
  <c r="W324"/>
  <c r="W368"/>
  <c r="W125" i="8"/>
  <c r="AU97" i="1" s="1"/>
  <c r="BK168" i="7"/>
  <c r="N169"/>
  <c r="N92" s="1"/>
  <c r="N234"/>
  <c r="N101" s="1"/>
  <c r="BK233"/>
  <c r="N233" s="1"/>
  <c r="N100" s="1"/>
  <c r="BK316"/>
  <c r="N316" s="1"/>
  <c r="N115" s="1"/>
  <c r="N317"/>
  <c r="N116" s="1"/>
  <c r="BK324"/>
  <c r="N324" s="1"/>
  <c r="N118" s="1"/>
  <c r="N325"/>
  <c r="N119" s="1"/>
  <c r="N369"/>
  <c r="N134" s="1"/>
  <c r="BK368"/>
  <c r="N368" s="1"/>
  <c r="N133" s="1"/>
  <c r="BK126" i="8"/>
  <c r="N127"/>
  <c r="N92" s="1"/>
  <c r="H35" i="4"/>
  <c r="BA92" i="1" s="1"/>
  <c r="BA91" s="1"/>
  <c r="AW91" s="1"/>
  <c r="M83" i="5"/>
  <c r="AA131"/>
  <c r="BK157"/>
  <c r="N157" s="1"/>
  <c r="N96" s="1"/>
  <c r="BK131" i="6"/>
  <c r="N131" s="1"/>
  <c r="N92" s="1"/>
  <c r="N132"/>
  <c r="N93" s="1"/>
  <c r="BK125" i="9"/>
  <c r="N125" s="1"/>
  <c r="N91" s="1"/>
  <c r="N126"/>
  <c r="N92" s="1"/>
  <c r="AA184" i="4"/>
  <c r="M82" i="6"/>
  <c r="M83" i="7"/>
  <c r="M35"/>
  <c r="AW96" i="1" s="1"/>
  <c r="M85" i="8"/>
  <c r="M35"/>
  <c r="AW97" i="1" s="1"/>
  <c r="M81" i="9"/>
  <c r="N158" i="5"/>
  <c r="N97" s="1"/>
  <c r="N173"/>
  <c r="N101" s="1"/>
  <c r="F85" i="6"/>
  <c r="F86" i="7"/>
  <c r="F78" i="8"/>
  <c r="F85"/>
  <c r="N137"/>
  <c r="N95" s="1"/>
  <c r="M35" i="5"/>
  <c r="AW93" i="1" s="1"/>
  <c r="M84" i="6"/>
  <c r="M85" i="7"/>
  <c r="M83" i="8"/>
  <c r="M33" i="9"/>
  <c r="AW98" i="1" s="1"/>
  <c r="F78" i="5"/>
  <c r="F78" i="6"/>
  <c r="F84"/>
  <c r="F78" i="7"/>
  <c r="F85"/>
  <c r="F86" i="8"/>
  <c r="F78" i="9"/>
  <c r="W134" i="4" l="1"/>
  <c r="AU92" i="1" s="1"/>
  <c r="AU91" s="1"/>
  <c r="N120" i="9"/>
  <c r="N89" s="1"/>
  <c r="BK119"/>
  <c r="N119" s="1"/>
  <c r="N88" s="1"/>
  <c r="N122" i="6"/>
  <c r="N90" s="1"/>
  <c r="BK121"/>
  <c r="N121" s="1"/>
  <c r="N89" s="1"/>
  <c r="BK129" i="3"/>
  <c r="N129" s="1"/>
  <c r="N89" s="1"/>
  <c r="N130"/>
  <c r="N90" s="1"/>
  <c r="AX87" i="1"/>
  <c r="W33"/>
  <c r="W34"/>
  <c r="AY87"/>
  <c r="W167" i="7"/>
  <c r="AU96" i="1" s="1"/>
  <c r="AU95" s="1"/>
  <c r="Y167" i="7"/>
  <c r="BA88" i="1"/>
  <c r="BK125" i="8"/>
  <c r="N125" s="1"/>
  <c r="N90" s="1"/>
  <c r="N126"/>
  <c r="N91" s="1"/>
  <c r="N132" i="5"/>
  <c r="N91" s="1"/>
  <c r="BK131"/>
  <c r="N131" s="1"/>
  <c r="N90" s="1"/>
  <c r="N131" i="2"/>
  <c r="N90" s="1"/>
  <c r="BK130"/>
  <c r="N130" s="1"/>
  <c r="N89" s="1"/>
  <c r="BK135" i="4"/>
  <c r="BK167" i="7"/>
  <c r="N167" s="1"/>
  <c r="N90" s="1"/>
  <c r="N168"/>
  <c r="N91" s="1"/>
  <c r="Y134" i="4"/>
  <c r="AU88" i="1"/>
  <c r="AU87" s="1"/>
  <c r="N101" i="6" l="1"/>
  <c r="BE101" s="1"/>
  <c r="N99"/>
  <c r="BE99" s="1"/>
  <c r="N97"/>
  <c r="BE97" s="1"/>
  <c r="M28"/>
  <c r="N100"/>
  <c r="BE100" s="1"/>
  <c r="N98"/>
  <c r="BE98" s="1"/>
  <c r="N96"/>
  <c r="N146" i="7"/>
  <c r="BE146" s="1"/>
  <c r="N144"/>
  <c r="BE144" s="1"/>
  <c r="N142"/>
  <c r="BE142" s="1"/>
  <c r="M29"/>
  <c r="N145"/>
  <c r="BE145" s="1"/>
  <c r="N143"/>
  <c r="BE143" s="1"/>
  <c r="N141"/>
  <c r="N110" i="5"/>
  <c r="BE110" s="1"/>
  <c r="N108"/>
  <c r="BE108" s="1"/>
  <c r="N106"/>
  <c r="BE106" s="1"/>
  <c r="M29"/>
  <c r="N109"/>
  <c r="BE109" s="1"/>
  <c r="N107"/>
  <c r="BE107" s="1"/>
  <c r="N105"/>
  <c r="AW88" i="1"/>
  <c r="BA87"/>
  <c r="N108" i="3"/>
  <c r="BE108" s="1"/>
  <c r="N106"/>
  <c r="BE106" s="1"/>
  <c r="N104"/>
  <c r="N109"/>
  <c r="BE109" s="1"/>
  <c r="N107"/>
  <c r="BE107" s="1"/>
  <c r="N105"/>
  <c r="BE105" s="1"/>
  <c r="M28"/>
  <c r="N135" i="4"/>
  <c r="N91" s="1"/>
  <c r="BK134"/>
  <c r="N134" s="1"/>
  <c r="N90" s="1"/>
  <c r="N100" i="9"/>
  <c r="BE100" s="1"/>
  <c r="N98"/>
  <c r="BE98" s="1"/>
  <c r="N96"/>
  <c r="BE96" s="1"/>
  <c r="M27"/>
  <c r="N99"/>
  <c r="BE99" s="1"/>
  <c r="N97"/>
  <c r="BE97" s="1"/>
  <c r="N95"/>
  <c r="N103" i="8"/>
  <c r="BE103" s="1"/>
  <c r="N101"/>
  <c r="BE101" s="1"/>
  <c r="N99"/>
  <c r="N104"/>
  <c r="BE104" s="1"/>
  <c r="N102"/>
  <c r="BE102" s="1"/>
  <c r="N100"/>
  <c r="BE100" s="1"/>
  <c r="M29"/>
  <c r="N109" i="2"/>
  <c r="BE109" s="1"/>
  <c r="N107"/>
  <c r="BE107" s="1"/>
  <c r="N105"/>
  <c r="N110"/>
  <c r="BE110" s="1"/>
  <c r="N108"/>
  <c r="BE108" s="1"/>
  <c r="N106"/>
  <c r="BE106" s="1"/>
  <c r="M28"/>
  <c r="N103" i="3" l="1"/>
  <c r="BE104"/>
  <c r="W32" i="1"/>
  <c r="AW87"/>
  <c r="AK32" s="1"/>
  <c r="N104" i="2"/>
  <c r="BE105"/>
  <c r="N140" i="7"/>
  <c r="BE141"/>
  <c r="N95" i="6"/>
  <c r="BE96"/>
  <c r="N98" i="8"/>
  <c r="BE99"/>
  <c r="N94" i="9"/>
  <c r="BE95"/>
  <c r="N104" i="5"/>
  <c r="BE105"/>
  <c r="N112" i="4"/>
  <c r="BE112" s="1"/>
  <c r="N110"/>
  <c r="BE110" s="1"/>
  <c r="N108"/>
  <c r="N113"/>
  <c r="BE113" s="1"/>
  <c r="N111"/>
  <c r="BE111" s="1"/>
  <c r="N109"/>
  <c r="BE109" s="1"/>
  <c r="M29"/>
  <c r="H34" i="5" l="1"/>
  <c r="AZ93" i="1" s="1"/>
  <c r="M34" i="5"/>
  <c r="AV93" i="1" s="1"/>
  <c r="AT93" s="1"/>
  <c r="H34" i="8"/>
  <c r="AZ97" i="1" s="1"/>
  <c r="M34" i="8"/>
  <c r="AV97" i="1" s="1"/>
  <c r="AT97" s="1"/>
  <c r="H34" i="7"/>
  <c r="AZ96" i="1" s="1"/>
  <c r="AZ95" s="1"/>
  <c r="AV95" s="1"/>
  <c r="AT95" s="1"/>
  <c r="M34" i="7"/>
  <c r="AV96" i="1" s="1"/>
  <c r="AT96" s="1"/>
  <c r="M29" i="3"/>
  <c r="L111"/>
  <c r="M28" i="9"/>
  <c r="L102"/>
  <c r="M29" i="6"/>
  <c r="L103"/>
  <c r="M29" i="2"/>
  <c r="L112"/>
  <c r="H33" i="3"/>
  <c r="AZ90" i="1" s="1"/>
  <c r="M33" i="3"/>
  <c r="AV90" i="1" s="1"/>
  <c r="AT90" s="1"/>
  <c r="H32" i="9"/>
  <c r="AZ98" i="1" s="1"/>
  <c r="M32" i="9"/>
  <c r="AV98" i="1" s="1"/>
  <c r="AT98" s="1"/>
  <c r="H33" i="6"/>
  <c r="AZ94" i="1" s="1"/>
  <c r="M33" i="6"/>
  <c r="AV94" i="1" s="1"/>
  <c r="AT94" s="1"/>
  <c r="M33" i="2"/>
  <c r="AV89" i="1" s="1"/>
  <c r="AT89" s="1"/>
  <c r="H33" i="2"/>
  <c r="AZ89" i="1" s="1"/>
  <c r="N107" i="4"/>
  <c r="BE108"/>
  <c r="M30" i="5"/>
  <c r="L112"/>
  <c r="M30" i="8"/>
  <c r="L106"/>
  <c r="M30" i="7"/>
  <c r="L148"/>
  <c r="M34" i="4" l="1"/>
  <c r="AV92" i="1" s="1"/>
  <c r="AT92" s="1"/>
  <c r="H34" i="4"/>
  <c r="AZ92" i="1" s="1"/>
  <c r="AZ91" s="1"/>
  <c r="AV91" s="1"/>
  <c r="AT91" s="1"/>
  <c r="AS93"/>
  <c r="M32" i="5"/>
  <c r="AS96" i="1"/>
  <c r="M32" i="7"/>
  <c r="AS89" i="1"/>
  <c r="M31" i="2"/>
  <c r="AS98" i="1"/>
  <c r="M30" i="9"/>
  <c r="AS90" i="1"/>
  <c r="M31" i="3"/>
  <c r="AZ88" i="1"/>
  <c r="AS97"/>
  <c r="M32" i="8"/>
  <c r="M30" i="4"/>
  <c r="L115"/>
  <c r="AS94" i="1"/>
  <c r="M31" i="6"/>
  <c r="AG90" i="1" l="1"/>
  <c r="AN90" s="1"/>
  <c r="L39" i="3"/>
  <c r="AG93" i="1"/>
  <c r="AN93" s="1"/>
  <c r="L40" i="5"/>
  <c r="AZ87" i="1"/>
  <c r="AV88"/>
  <c r="AT88" s="1"/>
  <c r="AS95"/>
  <c r="AS92"/>
  <c r="AS91" s="1"/>
  <c r="M32" i="4"/>
  <c r="AG89" i="1"/>
  <c r="L39" i="2"/>
  <c r="AG98" i="1"/>
  <c r="AN98" s="1"/>
  <c r="L38" i="9"/>
  <c r="AG96" i="1"/>
  <c r="L40" i="7"/>
  <c r="AG94" i="1"/>
  <c r="AN94" s="1"/>
  <c r="L39" i="6"/>
  <c r="AG97" i="1"/>
  <c r="AN97" s="1"/>
  <c r="L40" i="8"/>
  <c r="AS88" i="1"/>
  <c r="AS87" s="1"/>
  <c r="AG92" l="1"/>
  <c r="L40" i="4"/>
  <c r="AV87" i="1"/>
  <c r="AN96"/>
  <c r="AG95"/>
  <c r="AN95" s="1"/>
  <c r="AN89"/>
  <c r="AG91" l="1"/>
  <c r="AN92"/>
  <c r="AT87"/>
  <c r="AN91" l="1"/>
  <c r="AG88"/>
  <c r="AN88" l="1"/>
  <c r="AG87"/>
  <c r="AG104" l="1"/>
  <c r="AG101"/>
  <c r="AK26"/>
  <c r="AG103"/>
  <c r="AN87"/>
  <c r="AG102"/>
  <c r="CD103" l="1"/>
  <c r="AV103"/>
  <c r="BY103" s="1"/>
  <c r="CD104"/>
  <c r="AV104"/>
  <c r="BY104" s="1"/>
  <c r="AG100"/>
  <c r="AV101"/>
  <c r="BY101" s="1"/>
  <c r="CD101"/>
  <c r="AV102"/>
  <c r="BY102" s="1"/>
  <c r="CD102"/>
  <c r="AK31" l="1"/>
  <c r="W31"/>
  <c r="AN104"/>
  <c r="AN103"/>
  <c r="AK27"/>
  <c r="AK29" s="1"/>
  <c r="AK37" s="1"/>
  <c r="AG106"/>
  <c r="AN101"/>
  <c r="AN102"/>
  <c r="AN100" l="1"/>
  <c r="AN106" s="1"/>
</calcChain>
</file>

<file path=xl/sharedStrings.xml><?xml version="1.0" encoding="utf-8"?>
<sst xmlns="http://schemas.openxmlformats.org/spreadsheetml/2006/main" count="9322" uniqueCount="1712">
  <si>
    <t>2012</t>
  </si>
  <si>
    <t>List obsahuje:</t>
  </si>
  <si>
    <t>2.0</t>
  </si>
  <si>
    <t>ZAMOK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</si>
  <si>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</si>
  <si>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</si>
  <si>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</si>
  <si>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</si>
  <si>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</si>
  <si>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</si>
  <si>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</si>
  <si>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</si>
  <si>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</si>
  <si>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</si>
  <si>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</si>
  <si>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16P086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</si>
  <si>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</si>
  <si>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</si>
  <si>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Praha GŠ - ekologizace kotelny v budově A</t>
  </si>
  <si>
    <t>0,1</t>
  </si>
  <si>
    <t>JKSO:</t>
  </si>
  <si>
    <t/>
  </si>
  <si>
    <t>CC-CZ:</t>
  </si>
  <si>
    <t>1</t>
  </si>
  <si>
    <t>Místo:</t>
  </si>
  <si>
    <t>Praha</t>
  </si>
  <si>
    <t>Datum:</t>
  </si>
  <si>
    <t>11.5.2016</t>
  </si>
  <si>
    <t>10</t>
  </si>
  <si>
    <t>100</t>
  </si>
  <si>
    <t>Objednatel:</t>
  </si>
  <si>
    <t>IČ:</t>
  </si>
  <si>
    <t>ARMÁDNÍ SERVISNÍ, P.O.</t>
  </si>
  <si>
    <t>DIČ:</t>
  </si>
  <si>
    <t>Zhotovitel:</t>
  </si>
  <si>
    <t>Vyplň údaj</t>
  </si>
  <si>
    <t>Projektant:</t>
  </si>
  <si>
    <t>EVČ s.r.o.</t>
  </si>
  <si>
    <t>Zpracovatel:</t>
  </si>
  <si>
    <t>Poznámka:</t>
  </si>
  <si>
    <t>Při zpracování cenové nabídky je nutné vycházet ze všech částí projektové dokumentace (technické zprávy, seznamu pozic, všech výkresů a specifikace materiálu). Součástí ceny musí být veškeré náklady, aby cena byla konečná a zahrnovala celou dodávku a montáž akce.Dodávka akce se předpokládá včetně kompletní montáže, veškerého souvisejícího doplňkového, podružného a montážního materiálu tak, aby celé zařízení bylo funkční a splňovalo všechny předpisy, které se na ně vztahují.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</si>
  <si>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</si>
  <si>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</si>
  <si>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</si>
  <si>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</si>
  <si>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</si>
  <si>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</si>
  <si>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</si>
  <si>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</si>
  <si>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</si>
  <si>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</si>
  <si>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</si>
  <si>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</si>
  <si>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</si>
  <si>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</si>
  <si>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</si>
  <si>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</si>
  <si>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</si>
  <si>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</si>
  <si>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</si>
  <si>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</si>
  <si>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</si>
  <si>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</si>
  <si>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</si>
  <si>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</si>
  <si>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</si>
  <si>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</si>
  <si>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</si>
  <si>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</si>
  <si>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</si>
  <si>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</si>
  <si>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</si>
  <si>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</si>
  <si>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</si>
  <si>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</si>
  <si>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</si>
  <si>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</si>
  <si>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</si>
  <si>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</si>
  <si>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</si>
  <si>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</si>
  <si>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</si>
  <si>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</si>
  <si>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{eb2ef480-a715-4e18-9c42-4953cca91277}</t>
  </si>
  <si>
    <t>{00000000-0000-0000-0000-000000000000}</t>
  </si>
  <si>
    <t>SO 01</t>
  </si>
  <si>
    <t>SO 01 Plynová kotelna v objektu A</t>
  </si>
  <si>
    <t>{0e532e20-a97b-4310-8b77-f44a794bcd5e}</t>
  </si>
  <si>
    <t>ÚT</t>
  </si>
  <si>
    <t>Ústřední vytápění</t>
  </si>
  <si>
    <t>2</t>
  </si>
  <si>
    <t>{eb26fc81-b3cc-4dee-bf52-527e73b013c8}</t>
  </si>
  <si>
    <t>PL</t>
  </si>
  <si>
    <t>PL - plyn</t>
  </si>
  <si>
    <t>{09e24801-5482-4df4-9f5b-e2710fb3d32f}</t>
  </si>
  <si>
    <t>ST</t>
  </si>
  <si>
    <t>ST - Stavební</t>
  </si>
  <si>
    <t>{b22808d4-d143-412c-b6e5-d34e2a2fa223}</t>
  </si>
  <si>
    <t>ST1</t>
  </si>
  <si>
    <t>ST1- ASPO</t>
  </si>
  <si>
    <t>3</t>
  </si>
  <si>
    <t>{2124594e-d295-4f6a-a38c-2b442dd7a601}</t>
  </si>
  <si>
    <t>ST2</t>
  </si>
  <si>
    <t>ST2_AHNM</t>
  </si>
  <si>
    <t>{7ace8b0d-4617-4d3b-b15a-738eb76ff837}</t>
  </si>
  <si>
    <t>VZD</t>
  </si>
  <si>
    <t>VZD - Vzduchotechnika</t>
  </si>
  <si>
    <t>{f4a7630a-6cd8-4c26-8ac7-477803c6869d}</t>
  </si>
  <si>
    <t>MR a EL</t>
  </si>
  <si>
    <t>MR a EL - Měření, regulace a elektroinstalace</t>
  </si>
  <si>
    <t>{bea7a370-bde9-4bc5-a22e-68d1f4561867}</t>
  </si>
  <si>
    <t>MR a EL1</t>
  </si>
  <si>
    <t>{1bf76327-a791-435e-9fd2-a196ca46019d}</t>
  </si>
  <si>
    <t>ME a EL2</t>
  </si>
  <si>
    <t>{ae5705ba-5e57-4ac3-87ad-8a7ff85414fb}</t>
  </si>
  <si>
    <t>VRN</t>
  </si>
  <si>
    <t>Vedlejší rozpočtové náklady</t>
  </si>
  <si>
    <t>{73f9b96e-04a9-4d3f-81f1-1582fcf2a1dd}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</si>
  <si>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</si>
  <si>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</si>
  <si>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</si>
  <si>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</si>
  <si>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</si>
  <si>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</si>
  <si>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</si>
  <si>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</si>
  <si>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</si>
  <si>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Zpět na list:</t>
  </si>
  <si>
    <t>KRYCÍ LIST ROZPOČTU</t>
  </si>
  <si>
    <t>Objekt:</t>
  </si>
  <si>
    <t>SO 01 - SO 01 Plynová kotelna v objektu A</t>
  </si>
  <si>
    <t>Část:</t>
  </si>
  <si>
    <t>ÚT - Ústřední vytápění</t>
  </si>
  <si>
    <t>Bude vybrán z výběrového řízení.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</si>
  <si>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</si>
  <si>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</si>
  <si>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</si>
  <si>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</si>
  <si>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</si>
  <si>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</si>
  <si>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PSV - Práce a dodávky PSV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</si>
  <si>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</si>
  <si>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</si>
  <si>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</si>
  <si>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731 - Ústřední vytápění - kotelny</t>
  </si>
  <si>
    <t xml:space="preserve">    732 - Ústřední vytápění - strojovny</t>
  </si>
  <si>
    <t xml:space="preserve">    733 - Ústřední vytápění - potrubí</t>
  </si>
  <si>
    <t xml:space="preserve">    734 - Ústřední vytápění - armatury</t>
  </si>
  <si>
    <t xml:space="preserve">    767 - Konstrukce zámečnické</t>
  </si>
  <si>
    <t xml:space="preserve">    783 - Dokončovací práce - nátěry</t>
  </si>
  <si>
    <t xml:space="preserve">    KK0 - Ostatní</t>
  </si>
  <si>
    <t xml:space="preserve">      KK1 - Komín a odvod spalin</t>
  </si>
  <si>
    <t xml:space="preserve">    OST - Ostatní</t>
  </si>
  <si>
    <t>2) Ostatní náklady</t>
  </si>
  <si>
    <t>Zařízení staveniště</t>
  </si>
  <si>
    <t>Mimostav. Doprava</t>
  </si>
  <si>
    <t>Územní vlivy</t>
  </si>
  <si>
    <t>Provozní vlivy</t>
  </si>
  <si>
    <t>Ostatní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</si>
  <si>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</si>
  <si>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</si>
  <si>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</si>
  <si>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</si>
  <si>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</si>
  <si>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</si>
  <si>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</si>
  <si>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</si>
  <si>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</si>
  <si>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</si>
  <si>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</si>
  <si>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</si>
  <si>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</si>
  <si>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</si>
  <si>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</si>
  <si>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</si>
  <si>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</si>
  <si>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5</t>
  </si>
  <si>
    <t>M</t>
  </si>
  <si>
    <t>713mat4po</t>
  </si>
  <si>
    <t>Izolace potrubí DN 32/ tl. 30mm; pomocí izolační pouzdra z kamenné vlny (0,036W/mK) kašírované vyztuženou hliníkovou folií se samolepícím přesahem.</t>
  </si>
  <si>
    <t>m</t>
  </si>
  <si>
    <t>32</t>
  </si>
  <si>
    <t>16</t>
  </si>
  <si>
    <t>-1532623939</t>
  </si>
  <si>
    <t>7</t>
  </si>
  <si>
    <t>713mat5po</t>
  </si>
  <si>
    <t>Izolace potrubí DN 40/ tl. 40mm; pomocí izolační pouzdra z kamenné vlny (0,036W/mK) kašírované vyztuženou hliníkovou folií se samolepícím přesahem.</t>
  </si>
  <si>
    <t>-178449936</t>
  </si>
  <si>
    <t>8</t>
  </si>
  <si>
    <t>713mat6po</t>
  </si>
  <si>
    <t xml:space="preserve">Izolace potrubí DN 50/ tl. 50mm; pomocí izolační pouzdra z kamenné vlny (0,036W/mK) kašírované vyztuženou hliníkovou folií se samolepícím přesahem. </t>
  </si>
  <si>
    <t>546057708</t>
  </si>
  <si>
    <t>9</t>
  </si>
  <si>
    <t>713mat7po</t>
  </si>
  <si>
    <t>Izolace potrubí DN 65/ tl. 70mm; pomocí izolační pouzdra z kamenné vlny (0,036W/mK) kašírované vyztuženou hliníkovou folií se samolepícím přesahem.</t>
  </si>
  <si>
    <t>1597417480</t>
  </si>
  <si>
    <t>713mat8po</t>
  </si>
  <si>
    <t xml:space="preserve">Izolace potrubí DN 80/ tl. 80mm; pomocí izolační pouzdra z kamenné vlny (0,036W/mK) kašírované vyztuženou hliníkovou folií se samolepícím přesahem. </t>
  </si>
  <si>
    <t>-9396758</t>
  </si>
  <si>
    <t>12</t>
  </si>
  <si>
    <t>713mat1ro</t>
  </si>
  <si>
    <t xml:space="preserve">Izolace potrubí DN 125/ tl. 100mm; pomocí Izolačních rohoží z kamenné vlny (0,036W/mK) vrchní obalová vrstva opatřena AL folií.   </t>
  </si>
  <si>
    <t>2037946506</t>
  </si>
  <si>
    <t>13</t>
  </si>
  <si>
    <t>713mat2ro</t>
  </si>
  <si>
    <t xml:space="preserve">Izolace potrubí DN 150/ tl. 100mm; pomocí Izolačních rohoží z kamenné vlny (0,036W/mK) vrchní obalová vrstva opatřena AL folií.   </t>
  </si>
  <si>
    <t>792207819</t>
  </si>
  <si>
    <t>17</t>
  </si>
  <si>
    <t>713mat1arm</t>
  </si>
  <si>
    <t>Izolace armatur DN 15 - DN 40; tl. 20mm; pomocí Izolačních rohoží z kamenné vlny (0,036W/mK) vrchní obalová vrstva opatřena AL folií.</t>
  </si>
  <si>
    <t>m2</t>
  </si>
  <si>
    <t>1658925318</t>
  </si>
  <si>
    <t>18</t>
  </si>
  <si>
    <t>713mat2arm</t>
  </si>
  <si>
    <t xml:space="preserve">Izolace armatur DN 50 - DN 100; tl. 40mm; pomocí Izolačních rohoží z kamenné vlny (0,036W/mK) vrchní obalová vrstva opatřena AL folií. </t>
  </si>
  <si>
    <t>242040557</t>
  </si>
  <si>
    <t>19</t>
  </si>
  <si>
    <t>713mat3arm</t>
  </si>
  <si>
    <t xml:space="preserve">Izolace armatur DN 125 - DN 300; tl. 60mm; pomocí Izolačních rohoží z kamenné vlny (0,036W/mK) vrchní obalová vrstva opatřena AL folií. </t>
  </si>
  <si>
    <t>1838503032</t>
  </si>
  <si>
    <t>20</t>
  </si>
  <si>
    <t>K</t>
  </si>
  <si>
    <t>713mon1po</t>
  </si>
  <si>
    <t>Montáž izolačních pouzder (vč. lepidel a pomocného materiálu)</t>
  </si>
  <si>
    <t>982067301</t>
  </si>
  <si>
    <t>713mon1ro</t>
  </si>
  <si>
    <t>Montáž Izolačních rohoží na rovné kusy potrubí (vč. lepidel a pomocného materiálu)</t>
  </si>
  <si>
    <t>554600026</t>
  </si>
  <si>
    <t>22</t>
  </si>
  <si>
    <t>713mon2ro</t>
  </si>
  <si>
    <t>Montáž Izolačních rohoží na tvarové kusy (kolena; odbočky) (vč. lepidel a pomocného materiálu)</t>
  </si>
  <si>
    <t>-1327612327</t>
  </si>
  <si>
    <t>23</t>
  </si>
  <si>
    <t>713mon3ro</t>
  </si>
  <si>
    <t>Montáž Izolačních rohoží na tvarové kusy armatur dimenzí DN 15 - 40 (vč. lepidel a pomocného materiálu) Izolace bude provedena v provedení umožňujícím snadné sejmutí a opětovné nasazení bez poškození izolace a armatury.</t>
  </si>
  <si>
    <t>-158333909</t>
  </si>
  <si>
    <t>24</t>
  </si>
  <si>
    <t>713mon4ro</t>
  </si>
  <si>
    <t>Montáž Izolačních rohoží na tvarové kusy armatur dimenzí DN 50 - 100 (vč. lepidel a pomocného materiálu) Izolace bude provedena v provedení umožňujícím snadné sejmutí a opětovné nasazení bez poškození izolace a armatury.</t>
  </si>
  <si>
    <t>1990670143</t>
  </si>
  <si>
    <t>25</t>
  </si>
  <si>
    <t>713mon5ro</t>
  </si>
  <si>
    <t>Montáž Izolačních rohoží na tvarové kusy armatur dimenzí DN 125 - 300 (vč. lepidel a pomocného materiálu) Izolace bude provedena v provedení umožňujícím snadné sejmutí a opětovné nasazení bez poškození izolace a armatury.</t>
  </si>
  <si>
    <t>1099467075</t>
  </si>
  <si>
    <t>26</t>
  </si>
  <si>
    <t>998713201</t>
  </si>
  <si>
    <t>Přesun hmot procentní pro izolace tepelné v objektech v do 6 m</t>
  </si>
  <si>
    <t>%</t>
  </si>
  <si>
    <t>-1629482335</t>
  </si>
  <si>
    <t>27</t>
  </si>
  <si>
    <t>721/1</t>
  </si>
  <si>
    <t>Napojení odtoku na úkap pojistného ventilu (např. nálevka z plastového kanalizačního potrubí) vč. montáže</t>
  </si>
  <si>
    <t>kus</t>
  </si>
  <si>
    <t>401925048</t>
  </si>
  <si>
    <t>29</t>
  </si>
  <si>
    <t>721174043</t>
  </si>
  <si>
    <t>Potrubí kanalizační z PP připojovací systém HT DN 50 - odkanalizování úkapů od poj. ventilů</t>
  </si>
  <si>
    <t>-367098357</t>
  </si>
  <si>
    <t>31</t>
  </si>
  <si>
    <t>722174003</t>
  </si>
  <si>
    <t>Potrubí vodovodní plastové PPR svar polyfuze PN 16 D 25 x 3,5 mm</t>
  </si>
  <si>
    <t>863791256</t>
  </si>
  <si>
    <t>241</t>
  </si>
  <si>
    <t>722174003_1</t>
  </si>
  <si>
    <t>Potrubí vodovodní plastové PPR svar polyfuze PN 16 D 25 x 3,5 mm odvod kondenzátu z komínu</t>
  </si>
  <si>
    <t>202512579</t>
  </si>
  <si>
    <t>238</t>
  </si>
  <si>
    <t>722174004</t>
  </si>
  <si>
    <t>Potrubí vodovodní plastové PPR svar polyfuze PN 16 D 32 x 4,4 mm</t>
  </si>
  <si>
    <t>-1162762014</t>
  </si>
  <si>
    <t>242</t>
  </si>
  <si>
    <t>722174005_1</t>
  </si>
  <si>
    <t xml:space="preserve">Potrubí vodovodní plastové PPR svar polyfuze PN 16 D 40 x 5,5 mm; odvod kondenzátu </t>
  </si>
  <si>
    <t>1490831085</t>
  </si>
  <si>
    <t>722181212</t>
  </si>
  <si>
    <t>Ochrana vodovodního potrubí přilepenými tepelně izolačními trubicemi z PE tl do 6 mm DN do 32 mm</t>
  </si>
  <si>
    <t>-1790526214</t>
  </si>
  <si>
    <t>33</t>
  </si>
  <si>
    <t>722224153</t>
  </si>
  <si>
    <t>Kulový kohout zahradní s vnějším závitem a páčkou PN 15, T 120 °C G 3/4 - 1"</t>
  </si>
  <si>
    <t>-1811369337</t>
  </si>
  <si>
    <t>34</t>
  </si>
  <si>
    <t>722231073</t>
  </si>
  <si>
    <t>Ventil zpětný G 3/4 PN 10 do 110°C se dvěma závity</t>
  </si>
  <si>
    <t>24524294</t>
  </si>
  <si>
    <t>240</t>
  </si>
  <si>
    <t>722231074</t>
  </si>
  <si>
    <t>Ventil zpětný G 1 PN 10 do 110°C se dvěma závity</t>
  </si>
  <si>
    <t>-1484933052</t>
  </si>
  <si>
    <t>35</t>
  </si>
  <si>
    <t>722232044</t>
  </si>
  <si>
    <t>Kohout kulový přímý G 3/4 PN 42 do 185°C vnitřní závit</t>
  </si>
  <si>
    <t>-1734961214</t>
  </si>
  <si>
    <t>239</t>
  </si>
  <si>
    <t>722232045</t>
  </si>
  <si>
    <t>Kohout kulový přímý G 1 PN 42 do 185°C vnitřní závit</t>
  </si>
  <si>
    <t>-1913058651</t>
  </si>
  <si>
    <t>36</t>
  </si>
  <si>
    <t>722262221</t>
  </si>
  <si>
    <t>cp_20_Vodoměr závitový jednovtokový suchoběžný do 40 °C G 1/2 x 80 mm Qn 1,5 m3/h</t>
  </si>
  <si>
    <t>-214802988</t>
  </si>
  <si>
    <t>193</t>
  </si>
  <si>
    <t>722262221/1</t>
  </si>
  <si>
    <t>cp_21_Vodoměr závitový jednovtokový suchoběžný do 40 °C G 1/2 x 80 mm Qn 1,5 m3/h s impulsním výstupem (doplň vody do syst. UT)</t>
  </si>
  <si>
    <t>-447295223</t>
  </si>
  <si>
    <t>184</t>
  </si>
  <si>
    <t>731_1</t>
  </si>
  <si>
    <t xml:space="preserve">cp_1_Kondenzační stacionární kotel na ZP o výkonu min/max 92/462 kW při 80/60 °C; příslušenství manostatů; ventilů kontroly těsnosti; MaR deska k připoj. zabezpeč. prvků; detailnější popis viz. technická zpráva._x000D_
</t>
  </si>
  <si>
    <t>kpl</t>
  </si>
  <si>
    <t>659550589</t>
  </si>
  <si>
    <t>185</t>
  </si>
  <si>
    <t>731_2</t>
  </si>
  <si>
    <t xml:space="preserve">cp_1_současně s kotly bude dodáno: Bus kabel 12m; čidlo kaskády </t>
  </si>
  <si>
    <t>1457060052</t>
  </si>
  <si>
    <t>186</t>
  </si>
  <si>
    <t>731_3</t>
  </si>
  <si>
    <t>cp_1a_současně s kotly bude dodáno: Neutralizační zařízení + 2x náplň 25kG</t>
  </si>
  <si>
    <t>-1395270041</t>
  </si>
  <si>
    <t>187</t>
  </si>
  <si>
    <t>731_4</t>
  </si>
  <si>
    <t>cp_1b_současně s kotly bude dodáno: Bezpečnostní (sada) nástavec; kotle nad 300 kW výkonu</t>
  </si>
  <si>
    <t>-1708832608</t>
  </si>
  <si>
    <t>188</t>
  </si>
  <si>
    <t>731_101</t>
  </si>
  <si>
    <t>cp_2_Chemická úpravna vody - parametry upravené vody musí odpovídat použitému kotlovému zařízení</t>
  </si>
  <si>
    <t>809576848</t>
  </si>
  <si>
    <t>191</t>
  </si>
  <si>
    <t>731_101m</t>
  </si>
  <si>
    <t>Montáž a kompletace CHUV; příprava komplet k uvedení do provozu</t>
  </si>
  <si>
    <t>734461288</t>
  </si>
  <si>
    <t>192</t>
  </si>
  <si>
    <t>731_102m</t>
  </si>
  <si>
    <t xml:space="preserve">Uvedení CHUV do provozu; zaškolení obsluhy a vystavení podkladů pro vyhotovení provozního řádů a seznamu revizí a údržby zařízení. </t>
  </si>
  <si>
    <t>1095406165</t>
  </si>
  <si>
    <t>189</t>
  </si>
  <si>
    <t>731_1m</t>
  </si>
  <si>
    <t>Montáž a kompletace kotlového zařízení; příprava komplet k uvedení do provozu</t>
  </si>
  <si>
    <t>915531442</t>
  </si>
  <si>
    <t>190</t>
  </si>
  <si>
    <t>731_2m</t>
  </si>
  <si>
    <t xml:space="preserve">Uvedení kotlového zařízení do provozu; zaškolení obsluhy a vystavení podkladů pro vyhotovení provozního řádů a seznamu revizí a údržby zařízení. </t>
  </si>
  <si>
    <t>321510495</t>
  </si>
  <si>
    <t>48</t>
  </si>
  <si>
    <t>722251112</t>
  </si>
  <si>
    <t>Hadice pryžové D 20/28</t>
  </si>
  <si>
    <t>4</t>
  </si>
  <si>
    <t>-480051742</t>
  </si>
  <si>
    <t>194</t>
  </si>
  <si>
    <t>732_0001</t>
  </si>
  <si>
    <t>cp_30_Oběhové čerpadlo kotlového okruhu UT elektronicky řízené příkon 1,55 kW; 50 HZ; 1x 230V; příruba DN 80; PN 6 stav. délka 360mm_x000D_
 pracovní bod viz. výkres</t>
  </si>
  <si>
    <t>54792170</t>
  </si>
  <si>
    <t>195</t>
  </si>
  <si>
    <t>732_0002</t>
  </si>
  <si>
    <t>cp_31_Oběhové čerpadlo systému UT elektronicky řízené příkon 620W; 50HZ; 1x 230V; příruba DN 65; PN 6 stav. délka 280mm pracovní bod viz. výkres</t>
  </si>
  <si>
    <t>1489409424</t>
  </si>
  <si>
    <t>196</t>
  </si>
  <si>
    <t>732_0003</t>
  </si>
  <si>
    <t>cp_32_Oběhové čerpadlo systému UT elektronicky řízené příkon 310W; 50HZ; 1x 230V; příruba DN 50; PN 6 stav. délka 240mm pracovní bod viz. výkres</t>
  </si>
  <si>
    <t>94649813</t>
  </si>
  <si>
    <t>197</t>
  </si>
  <si>
    <t>732_0004</t>
  </si>
  <si>
    <t>cp_33_Oběhové čerpadlo systému UT elektronicky řízené příkon 85W; 50HZ; 1x 230V; závitové šroubení DN 32; PN 6 stav. délka 180mm pracovní bod viz. výkres</t>
  </si>
  <si>
    <t>-692465729</t>
  </si>
  <si>
    <t>201</t>
  </si>
  <si>
    <t>732_01</t>
  </si>
  <si>
    <t xml:space="preserve">cp_70_Kombinovaný rozdělovač a sběrač - speciální výrobek vyroben dle ideového nákresu; Modul 250; průtok 40m3/h; hl. vstup DN 150; vč. izolace; stavitelných noh a návarků pro čidla teploty; teploměry a manometry. _x000D_
</t>
  </si>
  <si>
    <t>ks</t>
  </si>
  <si>
    <t>-652393951</t>
  </si>
  <si>
    <t>202</t>
  </si>
  <si>
    <t>732_02</t>
  </si>
  <si>
    <t xml:space="preserve">cp_71_Termohydraulický oddělovač DN 300; 50m3/h; vstup/výstup DN 150; rozteč vsupu a výstupu 1m; celk. výška 1,95m; vč. odvzdušnění odkalení a izolačního pouzdra._x000D_
</t>
  </si>
  <si>
    <t>26853057</t>
  </si>
  <si>
    <t>203</t>
  </si>
  <si>
    <t>732_03</t>
  </si>
  <si>
    <t xml:space="preserve">cp_72_Ruční dávkovač chemie, vyroben dle ideového nákresu tr. DN 100; výška 0,75m; vč. vypouštění, napouštění a napojení._x000D_
</t>
  </si>
  <si>
    <t>-693236938</t>
  </si>
  <si>
    <t>211</t>
  </si>
  <si>
    <t>732_04</t>
  </si>
  <si>
    <t>cp_60_Automatický kombinovaný odlučovač mikrobublin a odlučovač nečistot a kalu DN 125; výška 1,2m; zachycená velikost 5mm</t>
  </si>
  <si>
    <t>1986693577</t>
  </si>
  <si>
    <t>212</t>
  </si>
  <si>
    <t>732_01m</t>
  </si>
  <si>
    <t xml:space="preserve">Montáž a osazení kombinovaného rozdělovače a sběrače </t>
  </si>
  <si>
    <t>1302101576</t>
  </si>
  <si>
    <t>213</t>
  </si>
  <si>
    <t>732_02m</t>
  </si>
  <si>
    <t>Montáž a osazení termohydraulického oddělovače</t>
  </si>
  <si>
    <t>-1955112114</t>
  </si>
  <si>
    <t>214</t>
  </si>
  <si>
    <t>732_03m</t>
  </si>
  <si>
    <t>Montáž a osazení ručního dávkovače chemie</t>
  </si>
  <si>
    <t>-571924177</t>
  </si>
  <si>
    <t>215</t>
  </si>
  <si>
    <t>732_04m</t>
  </si>
  <si>
    <t>Montáž a osazení automatického odlučovače mikrobublin a akalu</t>
  </si>
  <si>
    <t>280093778</t>
  </si>
  <si>
    <t>63</t>
  </si>
  <si>
    <t>732199100</t>
  </si>
  <si>
    <t>Montáž orientačních štítků na potrubí/zařízení</t>
  </si>
  <si>
    <t>soubor</t>
  </si>
  <si>
    <t>581707444</t>
  </si>
  <si>
    <t>64</t>
  </si>
  <si>
    <t>732199100_R</t>
  </si>
  <si>
    <t>Orientačních štítky</t>
  </si>
  <si>
    <t>158464469</t>
  </si>
  <si>
    <t>66</t>
  </si>
  <si>
    <t>732429112</t>
  </si>
  <si>
    <t>Montáž čerpadla oběhového spirálního DN 32 do potrubí</t>
  </si>
  <si>
    <t>-1896960036</t>
  </si>
  <si>
    <t>198</t>
  </si>
  <si>
    <t>732429225</t>
  </si>
  <si>
    <t>Montáž čerpadla oběhového mokroběžného přírubového DN 50 jednodílné</t>
  </si>
  <si>
    <t>1677361602</t>
  </si>
  <si>
    <t>199</t>
  </si>
  <si>
    <t>732429227</t>
  </si>
  <si>
    <t>Montáž čerpadla oběhového mokroběžného přírubového DN 65 jednodílné</t>
  </si>
  <si>
    <t>1313757552</t>
  </si>
  <si>
    <t>200</t>
  </si>
  <si>
    <t>732429228</t>
  </si>
  <si>
    <t>Montáž čerpadla oběhového mokroběžného přírubového DN 80 jednodílné</t>
  </si>
  <si>
    <t>-362456558</t>
  </si>
  <si>
    <t>67</t>
  </si>
  <si>
    <t>732_012</t>
  </si>
  <si>
    <t>Zednické výpomoci</t>
  </si>
  <si>
    <t>-2110831675</t>
  </si>
  <si>
    <t>68</t>
  </si>
  <si>
    <t>998732201</t>
  </si>
  <si>
    <t>Přesun hmot procentní pro strojovny v objektech v do 6 m</t>
  </si>
  <si>
    <t>267553789</t>
  </si>
  <si>
    <t>70</t>
  </si>
  <si>
    <t>733111113</t>
  </si>
  <si>
    <t>Potrubí ocelové závitové bezešvé běžné v kotelnách nebo strojovnách DN 15</t>
  </si>
  <si>
    <t>1660307514</t>
  </si>
  <si>
    <t>73</t>
  </si>
  <si>
    <t>733111116</t>
  </si>
  <si>
    <t>Potrubí ocelové závitové bezešvé běžné v kotelnách nebo strojovnách DN 32</t>
  </si>
  <si>
    <t>-1139769451</t>
  </si>
  <si>
    <t>74</t>
  </si>
  <si>
    <t>733111117</t>
  </si>
  <si>
    <t>Potrubí ocelové závitové bezešvé běžné v kotelnách nebo strojovnách DN 40</t>
  </si>
  <si>
    <t>-1612822225</t>
  </si>
  <si>
    <t>75</t>
  </si>
  <si>
    <t>733111118</t>
  </si>
  <si>
    <t>Potrubí ocelové závitové bezešvé běžné v kotelnách nebo strojovnách DN 50</t>
  </si>
  <si>
    <t>-1561137290</t>
  </si>
  <si>
    <t>80</t>
  </si>
  <si>
    <t>733121222</t>
  </si>
  <si>
    <t>Potrubí ocelové hladké bezešvé v kotelnách nebo strojovnách D 76x3,2 (DN 65)</t>
  </si>
  <si>
    <t>-885648895</t>
  </si>
  <si>
    <t>81</t>
  </si>
  <si>
    <t>733121225</t>
  </si>
  <si>
    <t>Potrubí ocelové hladké bezešvé v kotelnách nebo strojovnách D 89x3,6 (DN 80)</t>
  </si>
  <si>
    <t>-1441308102</t>
  </si>
  <si>
    <t>83</t>
  </si>
  <si>
    <t>733121233</t>
  </si>
  <si>
    <t>Potrubí ocelové hladké bezešvé v kotelnách nebo strojovnách D 139,7x4,0 (DN 125)</t>
  </si>
  <si>
    <t>-1415593388</t>
  </si>
  <si>
    <t>233</t>
  </si>
  <si>
    <t>733121235</t>
  </si>
  <si>
    <t>Potrubí ocelové hladké bezešvé v kotelnách nebo strojovnách D 159x4,5</t>
  </si>
  <si>
    <t>412063439</t>
  </si>
  <si>
    <t>91</t>
  </si>
  <si>
    <t>733124119</t>
  </si>
  <si>
    <t>Příplatek k potrubí ocelovému hladkému za zhotovení přechodů z trubek hladkých kováním DN 65/40</t>
  </si>
  <si>
    <t>1050305765</t>
  </si>
  <si>
    <t>93</t>
  </si>
  <si>
    <t>733124122</t>
  </si>
  <si>
    <t>Příplatek k potrubí ocelovému hladkému za zhotovení přechodů z trubek hladkých kováním DN 80/50</t>
  </si>
  <si>
    <t>-1156196347</t>
  </si>
  <si>
    <t>97</t>
  </si>
  <si>
    <t>733124126</t>
  </si>
  <si>
    <t>Příplatek k potrubí ocelovému hladkému za zhotovení přechodů z trubek hladkých kováním DN 125/80</t>
  </si>
  <si>
    <t>-1119516363</t>
  </si>
  <si>
    <t>232</t>
  </si>
  <si>
    <t>733131105</t>
  </si>
  <si>
    <t>Kompenzátor pro ocelové potrubí pryžový G 5/4 PN 16 do 90°C závitový</t>
  </si>
  <si>
    <t>687685551</t>
  </si>
  <si>
    <t>231</t>
  </si>
  <si>
    <t>733131134</t>
  </si>
  <si>
    <t>Kompenzátor pro ocelové potrubí pryžový DN 65 PN 16 do 90°C přírubový</t>
  </si>
  <si>
    <t>-88656319</t>
  </si>
  <si>
    <t>230</t>
  </si>
  <si>
    <t>733131135</t>
  </si>
  <si>
    <t>Kompenzátor pro ocelové potrubí pryžový DN 80 PN 16 do 90°C přírubový</t>
  </si>
  <si>
    <t>-2060046692</t>
  </si>
  <si>
    <t>99</t>
  </si>
  <si>
    <t>733141102</t>
  </si>
  <si>
    <t>Odvzdušňovací nádoba z trubek ocelových do DN 50</t>
  </si>
  <si>
    <t>818380190</t>
  </si>
  <si>
    <t>733190108</t>
  </si>
  <si>
    <t>Zkouška těsnosti potrubí ocelové závitové do DN 50</t>
  </si>
  <si>
    <t>214285874</t>
  </si>
  <si>
    <t>101</t>
  </si>
  <si>
    <t>733190225</t>
  </si>
  <si>
    <t>Zkouška těsnosti potrubí ocelové hladké přes D 60,3x2,9 do D 89x5,0</t>
  </si>
  <si>
    <t>68516718</t>
  </si>
  <si>
    <t>102</t>
  </si>
  <si>
    <t>733190232</t>
  </si>
  <si>
    <t>Zkouška těsnosti potrubí ocelové hladké přes D 89x5,0 do D 133x5,0</t>
  </si>
  <si>
    <t>1349473400</t>
  </si>
  <si>
    <t>103</t>
  </si>
  <si>
    <t>733190235</t>
  </si>
  <si>
    <t>Zkouška těsnosti potrubí ocelové hladké přes D 133x5,0 do D 159x6,3</t>
  </si>
  <si>
    <t>-543727086</t>
  </si>
  <si>
    <t>121</t>
  </si>
  <si>
    <t>733PP/03</t>
  </si>
  <si>
    <t>Proplach potrubí systému o výkonu nad 150 kW</t>
  </si>
  <si>
    <t>hod</t>
  </si>
  <si>
    <t>-1064591692</t>
  </si>
  <si>
    <t>122</t>
  </si>
  <si>
    <t>733VS/01</t>
  </si>
  <si>
    <t>Vypuštění systému</t>
  </si>
  <si>
    <t>-1790028076</t>
  </si>
  <si>
    <t>123</t>
  </si>
  <si>
    <t>733X/03</t>
  </si>
  <si>
    <t>Napuštění systému topnou vodou</t>
  </si>
  <si>
    <t>l</t>
  </si>
  <si>
    <t>1902759069</t>
  </si>
  <si>
    <t>124</t>
  </si>
  <si>
    <t>733Z/01</t>
  </si>
  <si>
    <t>983036789</t>
  </si>
  <si>
    <t>125</t>
  </si>
  <si>
    <t>998733201</t>
  </si>
  <si>
    <t>Přesun hmot procentní pro rozvody potrubí v objektech v do 6 m</t>
  </si>
  <si>
    <t>386709931</t>
  </si>
  <si>
    <t>134</t>
  </si>
  <si>
    <t>734/V3z00006</t>
  </si>
  <si>
    <t>cp_40_Třícestný směšovací ventil vč. servopohonu 0-10V řízení; napájení 24V AC/DC; vysílač polohy 0-10V; DN 40; Kvs 25; lineární char.; PN 16; příruba DN 40; PN 16</t>
  </si>
  <si>
    <t>-1268471330</t>
  </si>
  <si>
    <t>204</t>
  </si>
  <si>
    <t>734/V3z00007</t>
  </si>
  <si>
    <t>cp_41_Třícestný směšovací ventil vč. servopohonu 0-10V řízení; napájení 24V AC/DC; vysílač polohy 0-10V; DN 50; Kvs 40; lineární char.; PN 16; příruba DN 50; PN 16</t>
  </si>
  <si>
    <t>-839646132</t>
  </si>
  <si>
    <t>205</t>
  </si>
  <si>
    <t>734/V3z00008</t>
  </si>
  <si>
    <t>cp_42_Třícestný směšovací ventil vč. servopohonu 0-10V řízení; napájení 24V AC/DC; vysílač polohy 0-10V; DN 65; Kvs 63; lineární char.; PN 16; příruba DN 65; PN 16</t>
  </si>
  <si>
    <t>595446036</t>
  </si>
  <si>
    <t>206</t>
  </si>
  <si>
    <t>734109413</t>
  </si>
  <si>
    <t>Montáž armatury přírubové se třemi přírubami PN 16 DN 40</t>
  </si>
  <si>
    <t>782736610</t>
  </si>
  <si>
    <t>207</t>
  </si>
  <si>
    <t>734109414</t>
  </si>
  <si>
    <t>Montáž armatury přírubové se třemi přírubami PN 16 DN 50</t>
  </si>
  <si>
    <t>-1800251071</t>
  </si>
  <si>
    <t>208</t>
  </si>
  <si>
    <t>734109415</t>
  </si>
  <si>
    <t>Montáž armatury přírubové se třemi přírubami PN 16 DN 65</t>
  </si>
  <si>
    <t>1371349865</t>
  </si>
  <si>
    <t>226</t>
  </si>
  <si>
    <t>734163427</t>
  </si>
  <si>
    <t>Filtr DN 65 PN 16 do 300°C z uhlíkové oceli s vypouštěcí přírubou</t>
  </si>
  <si>
    <t>-1958773313</t>
  </si>
  <si>
    <t>227</t>
  </si>
  <si>
    <t>734163428</t>
  </si>
  <si>
    <t>Filtr DN 80 PN 16 do 300°C z uhlíkové oceli s vypouštěcí přírubou</t>
  </si>
  <si>
    <t>1911690840</t>
  </si>
  <si>
    <t>228</t>
  </si>
  <si>
    <t>734163430</t>
  </si>
  <si>
    <t>Filtr DN 125 PN 16 do 300°C z uhlíkové oceli s vypouštěcí přírubou</t>
  </si>
  <si>
    <t>35016972</t>
  </si>
  <si>
    <t>234</t>
  </si>
  <si>
    <t>734173416</t>
  </si>
  <si>
    <t>Spoj přírubový PN 16/I do 200°C DN 65</t>
  </si>
  <si>
    <t>-700275662</t>
  </si>
  <si>
    <t>235</t>
  </si>
  <si>
    <t>734173417</t>
  </si>
  <si>
    <t>Spoj přírubový PN 16/I do 200°C DN 80</t>
  </si>
  <si>
    <t>-1424167717</t>
  </si>
  <si>
    <t>236</t>
  </si>
  <si>
    <t>734173421</t>
  </si>
  <si>
    <t>Spoj přírubový PN 16/I do 200°C DN 125</t>
  </si>
  <si>
    <t>-139914597</t>
  </si>
  <si>
    <t>142</t>
  </si>
  <si>
    <t>734193115</t>
  </si>
  <si>
    <t>Klapka mezipřírubová uzavírací DN 65 PN 16 do 120°C disk tvárná litina</t>
  </si>
  <si>
    <t>184346143</t>
  </si>
  <si>
    <t>216</t>
  </si>
  <si>
    <t>734193116</t>
  </si>
  <si>
    <t>Klapka mezipřírubová uzavírací DN 80 PN 16 do 120°C disk tvárná litina</t>
  </si>
  <si>
    <t>1014612139</t>
  </si>
  <si>
    <t>217</t>
  </si>
  <si>
    <t>734193118</t>
  </si>
  <si>
    <t>Klapka mezipřírubová uzavírací DN 125 PN 16 do 120°C disk tvárná litina</t>
  </si>
  <si>
    <t>1669816505</t>
  </si>
  <si>
    <t>225</t>
  </si>
  <si>
    <t>734193119</t>
  </si>
  <si>
    <t>Klapka mezipřírubová uzavírací DN 150 PN 16 do 120°C disk tvárná litina</t>
  </si>
  <si>
    <t>1920272666</t>
  </si>
  <si>
    <t>210</t>
  </si>
  <si>
    <t>734193116_1</t>
  </si>
  <si>
    <t>cp_43_Klapka mezipřírubová uzavírací; vč. pohonu 230V (3 bodové ovl.); (kaskáda kotlů) konc. spínač (ON/OFF) DN 80; 120°C; PN 6;</t>
  </si>
  <si>
    <t>1920545949</t>
  </si>
  <si>
    <t>218</t>
  </si>
  <si>
    <t>734_00004</t>
  </si>
  <si>
    <t>Zpětná mezipřírubová klapka nerez DN 125 - včetně pružiny PN16; 120°C</t>
  </si>
  <si>
    <t>-1288123561</t>
  </si>
  <si>
    <t>219</t>
  </si>
  <si>
    <t>734_00002</t>
  </si>
  <si>
    <t>Zpětná mezipřírubová klapka nerez DN 80 - včetně pružiny PN16; 120°C</t>
  </si>
  <si>
    <t>253542864</t>
  </si>
  <si>
    <t>220</t>
  </si>
  <si>
    <t>734_00001</t>
  </si>
  <si>
    <t>Zpětná mezipřírubová klapka nerez DN 65 - včetně pružiny PN16; 120°C</t>
  </si>
  <si>
    <t>-500571808</t>
  </si>
  <si>
    <t>221</t>
  </si>
  <si>
    <t>734242415</t>
  </si>
  <si>
    <t>Ventil závitový zpětný přímý G 5/4 PN 16 do 110°C</t>
  </si>
  <si>
    <t>90293513</t>
  </si>
  <si>
    <t>209</t>
  </si>
  <si>
    <t>734251214_1</t>
  </si>
  <si>
    <t xml:space="preserve">cp_50_Pojistný ventil závitový (jištění kotle) Potv. 350 kPa DN 32/40; PN 6; aw = 0,693; So = 804mm2_x000D_
</t>
  </si>
  <si>
    <t>1420977790</t>
  </si>
  <si>
    <t>145</t>
  </si>
  <si>
    <t>734291123</t>
  </si>
  <si>
    <t>Kohout plnící a vypouštěcí G 1/2 PN 10 do 110°C závitový</t>
  </si>
  <si>
    <t>-112136739</t>
  </si>
  <si>
    <t>222</t>
  </si>
  <si>
    <t>734291245</t>
  </si>
  <si>
    <t>Filtr závitový přímý G 1 1/4 PN 16 do 130°C s vnitřními závity</t>
  </si>
  <si>
    <t>1395895421</t>
  </si>
  <si>
    <t>147</t>
  </si>
  <si>
    <t>734292713</t>
  </si>
  <si>
    <t>Kohout kulový přímý G 1/2 PN 42 do 185°C vnitřní závit</t>
  </si>
  <si>
    <t>670529176</t>
  </si>
  <si>
    <t>223</t>
  </si>
  <si>
    <t>734292716</t>
  </si>
  <si>
    <t>Kohout kulový přímý G 1 1/4 PN 42 do 185°C vnitřní závit</t>
  </si>
  <si>
    <t>614534266</t>
  </si>
  <si>
    <t>224</t>
  </si>
  <si>
    <t>734292718</t>
  </si>
  <si>
    <t>Kohout kulový přímý G 2 PN 42 do 185°C vnitřní závit</t>
  </si>
  <si>
    <t>-690540263</t>
  </si>
  <si>
    <t>148</t>
  </si>
  <si>
    <t>734411127</t>
  </si>
  <si>
    <t xml:space="preserve">Teploměr dvojkovový s pevným stonkem stonkem; rozsah 0-120°C včetně teploměrové jímky pro PN 25 + návarek délku návarku volit dle DN potrubí a délky jímky_x000D_
</t>
  </si>
  <si>
    <t>-2098331516</t>
  </si>
  <si>
    <t>229</t>
  </si>
  <si>
    <t>734421102_1</t>
  </si>
  <si>
    <t xml:space="preserve">Tlakoměr deformační typ č.03 312-S 06  0-600 kPa; G 1/2"_x000D_
+ Tlakoměrová smyčka a tlakoměrový kohout G 1/2"_x000D_
</t>
  </si>
  <si>
    <t>1294574757</t>
  </si>
  <si>
    <t>150</t>
  </si>
  <si>
    <t>734424101</t>
  </si>
  <si>
    <t>Kondenzační smyčka k přivaření zahnutá PN 250 do 300°C</t>
  </si>
  <si>
    <t>1950911558</t>
  </si>
  <si>
    <t>151</t>
  </si>
  <si>
    <t>734424101/1</t>
  </si>
  <si>
    <t>tlakoměrový kohout G 1/2 pro čidlo tlaku MaR vč. montáže</t>
  </si>
  <si>
    <t>-190394526</t>
  </si>
  <si>
    <t>152</t>
  </si>
  <si>
    <t>734494213</t>
  </si>
  <si>
    <t>Návarek s trubkovým závitem G 1/2 pro čidlo teploty MaR, vypouštěcí kohouty atd.</t>
  </si>
  <si>
    <t>-1741326763</t>
  </si>
  <si>
    <t>153</t>
  </si>
  <si>
    <t>998734201</t>
  </si>
  <si>
    <t>Přesun hmot procentní pro armatury v objektech v do 6 m</t>
  </si>
  <si>
    <t>-1875325017</t>
  </si>
  <si>
    <t>154</t>
  </si>
  <si>
    <t>767_MO0001</t>
  </si>
  <si>
    <t>montáže uložení potrubí</t>
  </si>
  <si>
    <t>512</t>
  </si>
  <si>
    <t>-721610471</t>
  </si>
  <si>
    <t>155</t>
  </si>
  <si>
    <t>767_U01DN50</t>
  </si>
  <si>
    <t>Uchycení potrubí, objímka / třmen do DN 50 + pomocný materiál - pozinkované matice; podložky</t>
  </si>
  <si>
    <t>-506800955</t>
  </si>
  <si>
    <t>156</t>
  </si>
  <si>
    <t>767_U02DN65_100</t>
  </si>
  <si>
    <t>Uchycení potrubí, třmen DN 65_100 + pomocný materiál - pozinkované matice; podložky</t>
  </si>
  <si>
    <t>614204477</t>
  </si>
  <si>
    <t>157</t>
  </si>
  <si>
    <t>767_U03DN125_200</t>
  </si>
  <si>
    <t>Uchycení potrubí, třmen DN 125_200 + pomocný materiál - pozinkované matice; podložky</t>
  </si>
  <si>
    <t>-526191009</t>
  </si>
  <si>
    <t>158</t>
  </si>
  <si>
    <t>767_U11UL</t>
  </si>
  <si>
    <t>pozinkované děrované systémové profily průřezu L, U pro vyhotovení konzol a závěsů; uložení potrubí do DN 50 vč. závitových tyčí M10 - 12</t>
  </si>
  <si>
    <t>1276386070</t>
  </si>
  <si>
    <t>159</t>
  </si>
  <si>
    <t>767_U12UL</t>
  </si>
  <si>
    <t>pozinkované děrované systémové profily průřezu L, U pro vyhotovení konzol a závěsů; uložení potrubí DN 65_100 vč. závitových tyčí M12 - 14</t>
  </si>
  <si>
    <t>-814733213</t>
  </si>
  <si>
    <t>160</t>
  </si>
  <si>
    <t>767_U13UL</t>
  </si>
  <si>
    <t>pozinkované děrované systémové profily průřezu L, U pro vyhotovení konzol a závěsů; uložení potrubí DN 125_200 vč. závitových tyčí M12 - 14</t>
  </si>
  <si>
    <t>-110764802</t>
  </si>
  <si>
    <t>161</t>
  </si>
  <si>
    <t>767b</t>
  </si>
  <si>
    <t>1123987409</t>
  </si>
  <si>
    <t>162</t>
  </si>
  <si>
    <t>998767201</t>
  </si>
  <si>
    <t>Přesun hmot procentní pro zámečnické konstrukce v objektech v do 6 m</t>
  </si>
  <si>
    <t>1390321209</t>
  </si>
  <si>
    <t>163</t>
  </si>
  <si>
    <t>783414040</t>
  </si>
  <si>
    <t>Nátěry olejové potrubí do DN 50 jednonásobné a základní</t>
  </si>
  <si>
    <t>-1879076705</t>
  </si>
  <si>
    <t>237</t>
  </si>
  <si>
    <t>783414340</t>
  </si>
  <si>
    <t>Nátěry olejové potrubí do DN 50 dvojnásobné, 1x email a základní</t>
  </si>
  <si>
    <t>-2120441295</t>
  </si>
  <si>
    <t>165</t>
  </si>
  <si>
    <t>783415050</t>
  </si>
  <si>
    <t>Nátěry olejové potrubí do DN 100 jednonásobné a základní</t>
  </si>
  <si>
    <t>1217181247</t>
  </si>
  <si>
    <t>167</t>
  </si>
  <si>
    <t>783416060</t>
  </si>
  <si>
    <t>Nátěry olejové potrubí do DN 150 jednonásobné a základní</t>
  </si>
  <si>
    <t>1616727329</t>
  </si>
  <si>
    <t>243</t>
  </si>
  <si>
    <t>KK 0.1</t>
  </si>
  <si>
    <t>Doprava</t>
  </si>
  <si>
    <t>964279597</t>
  </si>
  <si>
    <t>244</t>
  </si>
  <si>
    <t>KK 0.2</t>
  </si>
  <si>
    <t>Montáž komínu, kouřovodů, přívodu spalovacího vzduchu, uzemnění, dopojení spotřebičů, kompletace</t>
  </si>
  <si>
    <t>-583368136</t>
  </si>
  <si>
    <t>245</t>
  </si>
  <si>
    <t>KK 0.3</t>
  </si>
  <si>
    <t>Plošina ruka 18m/den</t>
  </si>
  <si>
    <t>240776794</t>
  </si>
  <si>
    <t>246</t>
  </si>
  <si>
    <t>KK 0.4</t>
  </si>
  <si>
    <t>Revize dle ČSN 73 4201:2008 na dopojení spotřebičů, či celého komína</t>
  </si>
  <si>
    <t>1765563724</t>
  </si>
  <si>
    <t>247</t>
  </si>
  <si>
    <t>KK 0.5</t>
  </si>
  <si>
    <t xml:space="preserve">Dokumentace skutečného provedení (vč. předávacích protokolů) orientační štítky, popisky  </t>
  </si>
  <si>
    <t>124291601</t>
  </si>
  <si>
    <t>248</t>
  </si>
  <si>
    <t>KK 0.6</t>
  </si>
  <si>
    <t>Jeřáb pro montáž komínů</t>
  </si>
  <si>
    <t>2079890212</t>
  </si>
  <si>
    <t>254</t>
  </si>
  <si>
    <t>KK 001</t>
  </si>
  <si>
    <t>Dodávka nerezového potrubí spalovacího vzduchu DN 250; 2x redukce DN 450 / DN 250; 2x koleno 90°; 1x koleno 30°; celková délka 4,5m vč. tepelné izolace 2,5 cm s vnějším povrchem Al folie</t>
  </si>
  <si>
    <t>-1049471675</t>
  </si>
  <si>
    <t>255</t>
  </si>
  <si>
    <t>KK 002</t>
  </si>
  <si>
    <t>Dodávka nerezového potrubí spalin DN 250; celková délka 1,5m; kouřovod obalen 2,5 cm tepelnou izolací; kouřovod opatřen 2x přírubou hranatou 100x200mm a 1x přírubou kulařou DN 68 měření spalin (ČSN 425301; ČSN425310)</t>
  </si>
  <si>
    <t>-2051659827</t>
  </si>
  <si>
    <t>259</t>
  </si>
  <si>
    <t>KK 002a</t>
  </si>
  <si>
    <t>-1657430692</t>
  </si>
  <si>
    <t>256</t>
  </si>
  <si>
    <t>KK 003</t>
  </si>
  <si>
    <t>Dodávka nerezového potrubí spalin DN 300; 2x koleno 30°; 2x redukce DN 300 / DN 250 vč. odvodnění kondenzátu; celková délka 2m; kouřovod obalen 2,5 cm tepelnou izolací s vnějším povrchem Al folie</t>
  </si>
  <si>
    <t>1964449836</t>
  </si>
  <si>
    <t>257</t>
  </si>
  <si>
    <t>KK 004</t>
  </si>
  <si>
    <t>Dodávka exteriérového třívrstvého komínového koaxiálního systému DN 300 / DN 450; 1x výfuková/ nasávací hlavice; 2x koleno 45°; 1x patní koleno 90°; celk délka 8m; vč 2,5 cm tepelné izolace, kotvících prvků, příslušenství a uzemnění.</t>
  </si>
  <si>
    <t>2124776652</t>
  </si>
  <si>
    <t>258</t>
  </si>
  <si>
    <t>KK 005</t>
  </si>
  <si>
    <t xml:space="preserve">Dodávka interiérového třívrstvého komínového koaxiálního systému DN 300 / DN 450; 1x odbočka 60°spalinová DN 450 / DN 300; 2x koleno 90°; celk délka 5m; vč 2,5 cm tepelné izolace, kotvících prvků, příslušenství </t>
  </si>
  <si>
    <t>1465611757</t>
  </si>
  <si>
    <t>169</t>
  </si>
  <si>
    <t>OST_001</t>
  </si>
  <si>
    <t>Topná zkouška / zkoušky funkčnosti systému UT</t>
  </si>
  <si>
    <t>h</t>
  </si>
  <si>
    <t>-298991470</t>
  </si>
  <si>
    <t>170</t>
  </si>
  <si>
    <t>OST_002</t>
  </si>
  <si>
    <t>Zkouška pevnosti a těsnosti systému ZTI</t>
  </si>
  <si>
    <t>1171049895</t>
  </si>
  <si>
    <t>173</t>
  </si>
  <si>
    <t>OST_005</t>
  </si>
  <si>
    <t>Zkouška pevnosti a těsnosti systému UT nad 150 kW</t>
  </si>
  <si>
    <t>2006309135</t>
  </si>
  <si>
    <t>176</t>
  </si>
  <si>
    <t>OST_008</t>
  </si>
  <si>
    <t>Proplach systému UT nad 150 kW</t>
  </si>
  <si>
    <t>-1817694101</t>
  </si>
  <si>
    <t>177</t>
  </si>
  <si>
    <t>OST_009</t>
  </si>
  <si>
    <t>Kontrolní a certifikační činnost tlakových zařízení</t>
  </si>
  <si>
    <t>-1911265991</t>
  </si>
  <si>
    <t>178</t>
  </si>
  <si>
    <t>OST_010</t>
  </si>
  <si>
    <t>Demontáž veškerého strojního zařízení v kotelně (bez VDZ tato bude ponechána) a strojovně vč. dopravy a recyklace/skládkování</t>
  </si>
  <si>
    <t>-1153628127</t>
  </si>
  <si>
    <t>182</t>
  </si>
  <si>
    <t>OST_014</t>
  </si>
  <si>
    <t>Nepředvídatelné práce vzniklé při realizaci díla nad 150 kW</t>
  </si>
  <si>
    <t>22016683</t>
  </si>
  <si>
    <t>VP - Vícepráce</t>
  </si>
  <si>
    <t>PN</t>
  </si>
  <si>
    <t>PL - PL - plyn</t>
  </si>
  <si>
    <t>HSV -  HSV</t>
  </si>
  <si>
    <t xml:space="preserve">    8 -  Trubní vedení</t>
  </si>
  <si>
    <t xml:space="preserve">    723 - Zdravotechnika - vnitřní plynovod</t>
  </si>
  <si>
    <t xml:space="preserve">    734 - Ústřední topení, armatury</t>
  </si>
  <si>
    <t>M -  M</t>
  </si>
  <si>
    <t xml:space="preserve">    23-M - Montáže potrubí</t>
  </si>
  <si>
    <t xml:space="preserve">    36-M -  Montáž prov.,měř. a regul. zařízení</t>
  </si>
  <si>
    <t>HZS -  Hodinové zúčtovací sazby</t>
  </si>
  <si>
    <t>899911111</t>
  </si>
  <si>
    <t>Osazení ocelových součástí pro potrubí závěsných a úložných hmotnosti jednotlivě do 5 kg</t>
  </si>
  <si>
    <t>kg</t>
  </si>
  <si>
    <t>-1944556064</t>
  </si>
  <si>
    <t>14</t>
  </si>
  <si>
    <t>8/1</t>
  </si>
  <si>
    <t>Systémové podpory</t>
  </si>
  <si>
    <t>-1177237739</t>
  </si>
  <si>
    <t>722211814</t>
  </si>
  <si>
    <t>Demontáž armatur přírubových se dvěma přírubami DN 100</t>
  </si>
  <si>
    <t>1976984173</t>
  </si>
  <si>
    <t>722220851</t>
  </si>
  <si>
    <t>Demontáž armatur závitových s jedním závitem G do 3/4</t>
  </si>
  <si>
    <t>45853296</t>
  </si>
  <si>
    <t>722220861</t>
  </si>
  <si>
    <t>Demontáž armatur závitových se dvěma závity G do 3/4</t>
  </si>
  <si>
    <t>-782802664</t>
  </si>
  <si>
    <t>76</t>
  </si>
  <si>
    <t>722220862</t>
  </si>
  <si>
    <t>Demontáž armatur závitových se dvěma závity G do 5/4</t>
  </si>
  <si>
    <t>-1563032840</t>
  </si>
  <si>
    <t>77</t>
  </si>
  <si>
    <t>722220863</t>
  </si>
  <si>
    <t>Demontáž armatur závitových se dvěma závity G 6/4</t>
  </si>
  <si>
    <t>-887064813</t>
  </si>
  <si>
    <t>78</t>
  </si>
  <si>
    <t>722220864</t>
  </si>
  <si>
    <t>Demontáž armatur závitových se dvěma závity G 2</t>
  </si>
  <si>
    <t>-856317262</t>
  </si>
  <si>
    <t>723111202</t>
  </si>
  <si>
    <t>Potrubí ocelové závitové černé bezešvé svařované běžné DN 15</t>
  </si>
  <si>
    <t>-1951573622</t>
  </si>
  <si>
    <t>723150304</t>
  </si>
  <si>
    <t>Potrubí ocelové hladké černé bezešvé spojované svařováním tvářené za tepla D 32x2,6 mm</t>
  </si>
  <si>
    <t>-815344830</t>
  </si>
  <si>
    <t>723150312</t>
  </si>
  <si>
    <t>Potrubí ocelové hladké černé bezešvé spojované svařováním tvářené za tepla D 57x3,2 mm</t>
  </si>
  <si>
    <t>1759053399</t>
  </si>
  <si>
    <t>723150314</t>
  </si>
  <si>
    <t>Potrubí ocelové hladké černé bezešvé spojované svařováním tvářené za tepla D 89x3,6 mm</t>
  </si>
  <si>
    <t>-891159196</t>
  </si>
  <si>
    <t>723150315</t>
  </si>
  <si>
    <t>Potrubí ocelové hladké černé bezešvé spojované svařováním tvářené za tepla D 108x4 mm</t>
  </si>
  <si>
    <t>771775680</t>
  </si>
  <si>
    <t>723150345</t>
  </si>
  <si>
    <t>Redukce zhotovená kováním přes 1 DN DN 80/50</t>
  </si>
  <si>
    <t>-370548661</t>
  </si>
  <si>
    <t>7231503a</t>
  </si>
  <si>
    <t>Redukce zhotovená kováním přes 1 DN DN 100/80</t>
  </si>
  <si>
    <t>1000587111</t>
  </si>
  <si>
    <t>6</t>
  </si>
  <si>
    <t>723150352</t>
  </si>
  <si>
    <t>Redukce zhotovená kováním přes 2 DN DN 50/25</t>
  </si>
  <si>
    <t>315315058</t>
  </si>
  <si>
    <t>723150373</t>
  </si>
  <si>
    <t>Chránička D 159x4,5 mm</t>
  </si>
  <si>
    <t>455736453</t>
  </si>
  <si>
    <t>84</t>
  </si>
  <si>
    <t>723150801</t>
  </si>
  <si>
    <t>Demontáž potrubí ocelové hladké svařované do D 32</t>
  </si>
  <si>
    <t>1564459435</t>
  </si>
  <si>
    <t>85</t>
  </si>
  <si>
    <t>723150803</t>
  </si>
  <si>
    <t>Demontáž potrubí ocelové hladké svařované do D 76</t>
  </si>
  <si>
    <t>581977529</t>
  </si>
  <si>
    <t>72</t>
  </si>
  <si>
    <t>723150804</t>
  </si>
  <si>
    <t>Demontáž potrubí ocelové hladké svařované do D 108</t>
  </si>
  <si>
    <t>16389218</t>
  </si>
  <si>
    <t>59</t>
  </si>
  <si>
    <t>723190207</t>
  </si>
  <si>
    <t>Přípojka plynovodní ocelová závitová černá bezešvá spojovaná na závit běžná DN 50</t>
  </si>
  <si>
    <t>-885888171</t>
  </si>
  <si>
    <t>82</t>
  </si>
  <si>
    <t>723190901</t>
  </si>
  <si>
    <t>Uzavření,otevření plynovodního potrubí při opravě</t>
  </si>
  <si>
    <t>-1827331078</t>
  </si>
  <si>
    <t>723190919</t>
  </si>
  <si>
    <t>Navaření odbočky na potrubí plynovodní DN 80</t>
  </si>
  <si>
    <t>-1556265573</t>
  </si>
  <si>
    <t>50</t>
  </si>
  <si>
    <t>723219104</t>
  </si>
  <si>
    <t>Montáž armatur plynovodních přírubových DN 80 ostatní typ</t>
  </si>
  <si>
    <t>2030520753</t>
  </si>
  <si>
    <t>723221304</t>
  </si>
  <si>
    <t xml:space="preserve">Ventil vzorkovací G 1/2 </t>
  </si>
  <si>
    <t>1342178840</t>
  </si>
  <si>
    <t>723230801</t>
  </si>
  <si>
    <t>Demontáž regulátoru plynu středotlakého řada jednoduchá</t>
  </si>
  <si>
    <t>1523800641</t>
  </si>
  <si>
    <t>723231162</t>
  </si>
  <si>
    <t xml:space="preserve">Kohout kulový přímý G 1/2 </t>
  </si>
  <si>
    <t>-952949941</t>
  </si>
  <si>
    <t>43</t>
  </si>
  <si>
    <t>723/1</t>
  </si>
  <si>
    <t xml:space="preserve">Rotační plynoměr G100 DN80 s nízkofrekvenčním snímačem, přetlak 2kPa </t>
  </si>
  <si>
    <t>274434188</t>
  </si>
  <si>
    <t>723/1a</t>
  </si>
  <si>
    <t>Uchycení plynoměru</t>
  </si>
  <si>
    <t>-1657381683</t>
  </si>
  <si>
    <t>44</t>
  </si>
  <si>
    <t>723/2</t>
  </si>
  <si>
    <t>Regulátor tlaku s integrovaným modulem bezpečnostního rychlouzávěru, vnitřní impuls, kontrolní pojistný ventil, přetlak 100/2kPa, množství 99,2m3/h, připojení 1"+21/4"</t>
  </si>
  <si>
    <t>1654755755</t>
  </si>
  <si>
    <t>723/2a</t>
  </si>
  <si>
    <t>Montáž regulátoru a uvedení do provozu</t>
  </si>
  <si>
    <t>-1989252898</t>
  </si>
  <si>
    <t>723/2b</t>
  </si>
  <si>
    <t>Cesta servisního technika regulátoru</t>
  </si>
  <si>
    <t>km</t>
  </si>
  <si>
    <t>123325322</t>
  </si>
  <si>
    <t>45</t>
  </si>
  <si>
    <t>723/2c</t>
  </si>
  <si>
    <t>Vstupní šroubení - sítko</t>
  </si>
  <si>
    <t>1390783522</t>
  </si>
  <si>
    <t>46</t>
  </si>
  <si>
    <t>723/2d</t>
  </si>
  <si>
    <t>Výstupní šroubení DN50</t>
  </si>
  <si>
    <t>196995508</t>
  </si>
  <si>
    <t>47</t>
  </si>
  <si>
    <t>723/4</t>
  </si>
  <si>
    <t>Plynový filtr DN50 závitový</t>
  </si>
  <si>
    <t>-1550914156</t>
  </si>
  <si>
    <t>723/5</t>
  </si>
  <si>
    <t>Kulový kohout DN50 závitový</t>
  </si>
  <si>
    <t>-2147004612</t>
  </si>
  <si>
    <t>49</t>
  </si>
  <si>
    <t>723/6</t>
  </si>
  <si>
    <t>Mezipřírubový kulový kohout DN80 PN16</t>
  </si>
  <si>
    <t>-414306962</t>
  </si>
  <si>
    <t>723/30</t>
  </si>
  <si>
    <t>Výstražná tabulka</t>
  </si>
  <si>
    <t>-565775697</t>
  </si>
  <si>
    <t>51</t>
  </si>
  <si>
    <t>723239106</t>
  </si>
  <si>
    <t>Montáž armatur plynovodních se dvěma závity G 2 ostatní typ</t>
  </si>
  <si>
    <t>1068516148</t>
  </si>
  <si>
    <t>52</t>
  </si>
  <si>
    <t>998723104</t>
  </si>
  <si>
    <t>Přesun hmot tonážní pro vnitřní plynovod v objektech v do 36 m</t>
  </si>
  <si>
    <t>t</t>
  </si>
  <si>
    <t>1921129814</t>
  </si>
  <si>
    <t>53</t>
  </si>
  <si>
    <t>998723194</t>
  </si>
  <si>
    <t>Příplatek k přesunu hmot tonážní 723 za zvětšený přesun do 1000 m</t>
  </si>
  <si>
    <t>1443998906</t>
  </si>
  <si>
    <t>733124113</t>
  </si>
  <si>
    <t>Příplatek k potrubí ocelovému hladkému za zhotovení přechodů z trubek hladkých kováním DN 25/15</t>
  </si>
  <si>
    <t>-1709274046</t>
  </si>
  <si>
    <t>11</t>
  </si>
  <si>
    <t>733124129</t>
  </si>
  <si>
    <t>Příplatek k potrubí ocelovému hladkému za zhotovení přechodů z trubek hladkých kováním DN 150/80</t>
  </si>
  <si>
    <t>68738815</t>
  </si>
  <si>
    <t>733124133</t>
  </si>
  <si>
    <t>Příplatek k potrubí ocelovému hladkému za zhotovení přechodů z trubek hladkých kováním DN 250/150</t>
  </si>
  <si>
    <t>1028220802</t>
  </si>
  <si>
    <t>733191915</t>
  </si>
  <si>
    <t>Zaslepení potrubí ocelového závitového zavařením a skováním DN 25</t>
  </si>
  <si>
    <t>-1369337274</t>
  </si>
  <si>
    <t>65</t>
  </si>
  <si>
    <t>733193928</t>
  </si>
  <si>
    <t>Zaslepení potrubí ocelového hladkého dýnkem D 108</t>
  </si>
  <si>
    <t>333180457</t>
  </si>
  <si>
    <t>54</t>
  </si>
  <si>
    <t>998733104</t>
  </si>
  <si>
    <t>Přesun hmot tonážní pro rozvody potrubí v objektech v do 36 m</t>
  </si>
  <si>
    <t>-1134452666</t>
  </si>
  <si>
    <t>55</t>
  </si>
  <si>
    <t>998733194</t>
  </si>
  <si>
    <t>Příplatek k přesunu hmot tonážní 733 za zvětšený přesun do 1000 m</t>
  </si>
  <si>
    <t>1630470870</t>
  </si>
  <si>
    <t>734191825</t>
  </si>
  <si>
    <t>Odřezání příruby bez rozpojení přírubového spoje do DN 250</t>
  </si>
  <si>
    <t>483917205</t>
  </si>
  <si>
    <t>79</t>
  </si>
  <si>
    <t>734420811</t>
  </si>
  <si>
    <t>Demontáž tlakoměru se spodním připojením</t>
  </si>
  <si>
    <t>-1448149317</t>
  </si>
  <si>
    <t>7344211a</t>
  </si>
  <si>
    <t>Tlakoměr deformační D 160 kruhový B s bronzovou trubicí rozsah 0-4 kPa, tlakoměrná smyčka</t>
  </si>
  <si>
    <t>1154367225</t>
  </si>
  <si>
    <t>7344211b</t>
  </si>
  <si>
    <t>Dod. ventilu tlakoměr. druh A  AVL 111 0410</t>
  </si>
  <si>
    <t>954936810</t>
  </si>
  <si>
    <t>7344211c</t>
  </si>
  <si>
    <t>Tlakoměr deformační D 160 kruhový B s bronzovou trubicí rozsah 0-160 kPa, tlakoměrná smyčka</t>
  </si>
  <si>
    <t>1614666510</t>
  </si>
  <si>
    <t>56</t>
  </si>
  <si>
    <t>998734104</t>
  </si>
  <si>
    <t>Přesun hmot tonážní pro armatury v objektech v do 36 m</t>
  </si>
  <si>
    <t>290439731</t>
  </si>
  <si>
    <t>57</t>
  </si>
  <si>
    <t>998734194</t>
  </si>
  <si>
    <t>Příplatek k přesunu hmot tonážní 734 za zvětšený přesun do 1000 m</t>
  </si>
  <si>
    <t>1253568209</t>
  </si>
  <si>
    <t>30</t>
  </si>
  <si>
    <t>783221115</t>
  </si>
  <si>
    <t>Nátěry syntetické KDK barva dražší lesklý povrch 2x antikorozní, 1x základní, 2x email</t>
  </si>
  <si>
    <t>-351816871</t>
  </si>
  <si>
    <t>783425414</t>
  </si>
  <si>
    <t>Nátěry syntetické potrubí do DN 50 barva dražší lesklý povrch 2x antikorozní, 1x základní, 2x email</t>
  </si>
  <si>
    <t>1305642217</t>
  </si>
  <si>
    <t>58</t>
  </si>
  <si>
    <t>783425514</t>
  </si>
  <si>
    <t>Nátěry syntetické potrubí do DN 100 barva dražší lesklý povrch 2x antikorozní, 1x základní, 2x email</t>
  </si>
  <si>
    <t>-270972958</t>
  </si>
  <si>
    <t>62</t>
  </si>
  <si>
    <t>7834256a</t>
  </si>
  <si>
    <t>Nátěry syntetické potrubí DN 250 barva dražší lesklý povrch 2x antikorozní, 1x základní, 2x email</t>
  </si>
  <si>
    <t>-463383496</t>
  </si>
  <si>
    <t>23/1</t>
  </si>
  <si>
    <t>Revizní kniha</t>
  </si>
  <si>
    <t>-795530327</t>
  </si>
  <si>
    <t>230230016</t>
  </si>
  <si>
    <t>Hlavní tlaková zkouška vzduchem 0,6 MPa do DN 50</t>
  </si>
  <si>
    <t>-1722361461</t>
  </si>
  <si>
    <t>230230017</t>
  </si>
  <si>
    <t>Hlavní tlaková zkouška vzduchem 0,6 MPa DN 80</t>
  </si>
  <si>
    <t>333590709</t>
  </si>
  <si>
    <t>230230018</t>
  </si>
  <si>
    <t>Hlavní tlaková zkouška vzduchem 0,6 MPa DN 100</t>
  </si>
  <si>
    <t>-759957172</t>
  </si>
  <si>
    <t>230230022</t>
  </si>
  <si>
    <t>Hlavní tlaková zkouška vzduchem 0,6 MPa DN 250</t>
  </si>
  <si>
    <t>2124544737</t>
  </si>
  <si>
    <t>38</t>
  </si>
  <si>
    <t>230230076</t>
  </si>
  <si>
    <t>Čištění potrubí PN 38 6416 do DN 200</t>
  </si>
  <si>
    <t>8491647</t>
  </si>
  <si>
    <t>230230077</t>
  </si>
  <si>
    <t>Čištění potrubí PN 38 6416 DN 250</t>
  </si>
  <si>
    <t>6301473</t>
  </si>
  <si>
    <t>39</t>
  </si>
  <si>
    <t>2302300c</t>
  </si>
  <si>
    <t>Napuštění potrubí plynem</t>
  </si>
  <si>
    <t>56392584</t>
  </si>
  <si>
    <t>40</t>
  </si>
  <si>
    <t>360410073</t>
  </si>
  <si>
    <t>Montáž tlakoměru, průměr D 60, 100, 160 mm, bez přenosu</t>
  </si>
  <si>
    <t>-1561992142</t>
  </si>
  <si>
    <t>41</t>
  </si>
  <si>
    <t>HZS4212</t>
  </si>
  <si>
    <t>Hodinová zúčtovací sazba revizní technik specialista</t>
  </si>
  <si>
    <t>-654608859</t>
  </si>
  <si>
    <t>ST - ST - Stavební</t>
  </si>
  <si>
    <t>Úroveň 3:</t>
  </si>
  <si>
    <t>ST1 - ST1- ASPO</t>
  </si>
  <si>
    <t>HSV - Práce a dodávky HSV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</si>
  <si>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</si>
  <si>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</si>
  <si>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</si>
  <si>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9 - Ostatní konstrukce a práce-bourání</t>
  </si>
  <si>
    <t xml:space="preserve">    997 - Přesun sutě</t>
  </si>
  <si>
    <t xml:space="preserve">    762 - Konstrukce tesařské</t>
  </si>
  <si>
    <t xml:space="preserve">    777 - Podlahy lité</t>
  </si>
  <si>
    <t xml:space="preserve">    781 - Dokončovací práce - obklady keramické</t>
  </si>
  <si>
    <t>OST - Ostatní</t>
  </si>
  <si>
    <t xml:space="preserve">    998 - Přesun hmot</t>
  </si>
  <si>
    <t xml:space="preserve">    999 - Zednické přípomoce</t>
  </si>
  <si>
    <t>60</t>
  </si>
  <si>
    <t>213141111</t>
  </si>
  <si>
    <t xml:space="preserve">Zřízení vrstvy z geotextilie </t>
  </si>
  <si>
    <t>-2037593064</t>
  </si>
  <si>
    <t>61</t>
  </si>
  <si>
    <t>693110010</t>
  </si>
  <si>
    <t>geotextilie tkaná (polypropylen) PK-TEX PP 15 100 g/m2</t>
  </si>
  <si>
    <t>-1176473648</t>
  </si>
  <si>
    <t>310236251</t>
  </si>
  <si>
    <t>Zazdívka otvorů pl do 0,09 m2 ve zdivu nadzákladovém cihlami pálenými tl do 450 mm</t>
  </si>
  <si>
    <t>-201917191</t>
  </si>
  <si>
    <t>-1090188351</t>
  </si>
  <si>
    <t>310237251</t>
  </si>
  <si>
    <t>Zazdívka otvorů pl do 0,25 m2 ve zdivu nadzákladovém cihlami pálenými tl do 450 mm</t>
  </si>
  <si>
    <t>184150688</t>
  </si>
  <si>
    <t>612321121</t>
  </si>
  <si>
    <t>Vápenocementová omítka hladká jednovrstvá vnitřních stěn nanášená ručně</t>
  </si>
  <si>
    <t>-1850685650</t>
  </si>
  <si>
    <t>612325222</t>
  </si>
  <si>
    <t>Vápenocementová štuková omítka malých ploch do 0,25 m2 na stěnách</t>
  </si>
  <si>
    <t>-1009010358</t>
  </si>
  <si>
    <t>612325222a</t>
  </si>
  <si>
    <t>Vápenocementová štuková omítka malých ploch do 0,25 m2 na stěnách vnějších vč. nátěru</t>
  </si>
  <si>
    <t>627279512</t>
  </si>
  <si>
    <t>622321141</t>
  </si>
  <si>
    <t>Vápenocementová omítka štuková dvouvrstvá vnějších stěn nanášená ručně</t>
  </si>
  <si>
    <t>-1872519098</t>
  </si>
  <si>
    <t>622611131</t>
  </si>
  <si>
    <t>Nátěr akrylátový dvojnásobný vnějších omítaných stěn včetně penetrace provedený ručně</t>
  </si>
  <si>
    <t>-370482245</t>
  </si>
  <si>
    <t>629995101</t>
  </si>
  <si>
    <t>Očištění vnějších ploch tlakovou vodou</t>
  </si>
  <si>
    <t>-803406186</t>
  </si>
  <si>
    <t>632452431</t>
  </si>
  <si>
    <t>Doplnění cementového potěru hlazeného pl do 4 m2 tl do 30 mm</t>
  </si>
  <si>
    <t>1528331285</t>
  </si>
  <si>
    <t>632902111</t>
  </si>
  <si>
    <t>Příprava zatvrdlého povrchu betonových mazanin pro cementový potěr cementovým mlékem</t>
  </si>
  <si>
    <t>-1364288607</t>
  </si>
  <si>
    <t>642942111</t>
  </si>
  <si>
    <t>Osazování zárubní nebo rámů dveřních kovových do 2,5 m2 na MC</t>
  </si>
  <si>
    <t>-2074805560</t>
  </si>
  <si>
    <t>9/1</t>
  </si>
  <si>
    <t>Protipožární ucpávky - PO 60 min</t>
  </si>
  <si>
    <t>2071517659</t>
  </si>
  <si>
    <t>952901221</t>
  </si>
  <si>
    <t>Vyčištění budov průmyslových objektů při jakékoliv výšce podlaží</t>
  </si>
  <si>
    <t>-1802290854</t>
  </si>
  <si>
    <t>967031132</t>
  </si>
  <si>
    <t>Začištění</t>
  </si>
  <si>
    <t>-1635079832</t>
  </si>
  <si>
    <t>968072455</t>
  </si>
  <si>
    <t>Vybourání kovových dveřních zárubní pl do 2 m2</t>
  </si>
  <si>
    <t>1689147102</t>
  </si>
  <si>
    <t>971033561</t>
  </si>
  <si>
    <t>Vybourání otvorů ve zdivu cihelném pl do 1 m2 na MVC nebo MV tl do 600 mm</t>
  </si>
  <si>
    <t>m3</t>
  </si>
  <si>
    <t>-1824638397</t>
  </si>
  <si>
    <t>973042261</t>
  </si>
  <si>
    <t>Vysekání kapes ve zdivu z betonu pl do 0,10 m2 hl do 450 mm</t>
  </si>
  <si>
    <t>1969165836</t>
  </si>
  <si>
    <t>985131311</t>
  </si>
  <si>
    <t>Ruční dočištění ploch stěn, rubu kleneb a podlah ocelových kartáči</t>
  </si>
  <si>
    <t>-737585083</t>
  </si>
  <si>
    <t>997013111</t>
  </si>
  <si>
    <t>Vnitrostaveništní doprava suti a vybouraných hmot pro budovy v do 6 m s použitím mechanizace</t>
  </si>
  <si>
    <t>-1998568978</t>
  </si>
  <si>
    <t>997013501</t>
  </si>
  <si>
    <t>Odvoz suti na skládku a vybouraných hmot nebo meziskládku do 1 km se složením</t>
  </si>
  <si>
    <t>-1684887938</t>
  </si>
  <si>
    <t>997013509</t>
  </si>
  <si>
    <t>Příplatek k odvozu suti a vybouraných hmot na skládku ZKD 1 km přes 1 km</t>
  </si>
  <si>
    <t>968707425</t>
  </si>
  <si>
    <t>997013831</t>
  </si>
  <si>
    <t>Poplatek za uložení stavebního směsného odpadu na skládce (skládkovné)</t>
  </si>
  <si>
    <t>1961883811</t>
  </si>
  <si>
    <t>762421012</t>
  </si>
  <si>
    <t>Položení podlahy z OSB desek</t>
  </si>
  <si>
    <t>1499992030</t>
  </si>
  <si>
    <t>762511813</t>
  </si>
  <si>
    <t>Demontáž kce podkladové z desek dřevoštěpkových tl do 15 mm na sraz lepených</t>
  </si>
  <si>
    <t>-237007243</t>
  </si>
  <si>
    <t>998762201</t>
  </si>
  <si>
    <t>Přesun hmot procentní pro kce tesařské v objektech v do 6 m</t>
  </si>
  <si>
    <t>-493659829</t>
  </si>
  <si>
    <t>767581801</t>
  </si>
  <si>
    <t>Demontáž podhledu kazet</t>
  </si>
  <si>
    <t>1448254894</t>
  </si>
  <si>
    <t>767582800</t>
  </si>
  <si>
    <t>Demontáž roštu podhledu</t>
  </si>
  <si>
    <t>367518986</t>
  </si>
  <si>
    <t>767584151</t>
  </si>
  <si>
    <t>Montáž podhledů kazetových 600x600 mm plochy do 10 m2</t>
  </si>
  <si>
    <t>1921400085</t>
  </si>
  <si>
    <t>767/2</t>
  </si>
  <si>
    <t xml:space="preserve">Kazety - minerální desky 600x600 mm vč.Al roštu </t>
  </si>
  <si>
    <t>1472690361</t>
  </si>
  <si>
    <t>767646402</t>
  </si>
  <si>
    <t>Montáž revizních dvířek 1křídlových s rámem výšky do 1500 mm</t>
  </si>
  <si>
    <t>-568865810</t>
  </si>
  <si>
    <t>767/1</t>
  </si>
  <si>
    <t>Plechové dveře jednokřídlové 1000/1500, vč. osazovacího rámu,zámku a 4řad větracích otvorů</t>
  </si>
  <si>
    <t>-200536095</t>
  </si>
  <si>
    <t>767691822</t>
  </si>
  <si>
    <t>Vyvěšení nebo zavěšení kovových křídel dveří do 2 m2</t>
  </si>
  <si>
    <t>-1482711407</t>
  </si>
  <si>
    <t>-1312780471</t>
  </si>
  <si>
    <t>777615215</t>
  </si>
  <si>
    <t xml:space="preserve">Nátěry epoxidové podlah betonových dvojnásobné </t>
  </si>
  <si>
    <t>-782668213</t>
  </si>
  <si>
    <t>777615215a</t>
  </si>
  <si>
    <t>-1707672536</t>
  </si>
  <si>
    <t>998777201</t>
  </si>
  <si>
    <t>Přesun hmot procentní pro podlahy lité v objektech v do 6 m</t>
  </si>
  <si>
    <t>-1439456407</t>
  </si>
  <si>
    <t>37</t>
  </si>
  <si>
    <t>781474115</t>
  </si>
  <si>
    <t>Montáž obkladů vnitřních keramických hladkých do 25 ks/m2 lepených flexibilním lepidlem</t>
  </si>
  <si>
    <t>-478174991</t>
  </si>
  <si>
    <t>597610200a</t>
  </si>
  <si>
    <t xml:space="preserve">obkládačky keramické </t>
  </si>
  <si>
    <t>-305031175</t>
  </si>
  <si>
    <t>781479191</t>
  </si>
  <si>
    <t>Příplatek k montáži obkladů vnitřních keramických hladkých za plochu do 10 m2</t>
  </si>
  <si>
    <t>1250501104</t>
  </si>
  <si>
    <t>781479194</t>
  </si>
  <si>
    <t>Příplatek k montáži obkladů vnitřních keramických hladkých za nerovný povrch</t>
  </si>
  <si>
    <t>1127998658</t>
  </si>
  <si>
    <t>998781201</t>
  </si>
  <si>
    <t>Přesun hmot procentní pro obklady keramické v objektech v do 6 m</t>
  </si>
  <si>
    <t>-1344290044</t>
  </si>
  <si>
    <t>42</t>
  </si>
  <si>
    <t>783201811</t>
  </si>
  <si>
    <t>Očištění</t>
  </si>
  <si>
    <t>366312647</t>
  </si>
  <si>
    <t>783225100</t>
  </si>
  <si>
    <t>Nátěry syntetické kovových doplňkových konstrukcí barva standardní dvojnásobné a 1x email</t>
  </si>
  <si>
    <t>2005707589</t>
  </si>
  <si>
    <t>783226100</t>
  </si>
  <si>
    <t>Nátěry syntetické kovových doplňkových konstrukcí barva standardní základní</t>
  </si>
  <si>
    <t>-1041624865</t>
  </si>
  <si>
    <t>998017001</t>
  </si>
  <si>
    <t>Přesun hmot s omezením mechanizace pro budovy v do 6 m</t>
  </si>
  <si>
    <t>317779422</t>
  </si>
  <si>
    <t>REZ</t>
  </si>
  <si>
    <t>Rezerva pro nepředpokládané práce</t>
  </si>
  <si>
    <t>437992611</t>
  </si>
  <si>
    <t>ST2 - ST2_AHNM</t>
  </si>
  <si>
    <t xml:space="preserve">    784 - Dokončovací práce - malby a tapety</t>
  </si>
  <si>
    <t>-317512867</t>
  </si>
  <si>
    <t>310238211</t>
  </si>
  <si>
    <t>Zazdívka otvorů pl do 1 m2 ve zdivu nadzákladovém cihlami pálenými na MVC</t>
  </si>
  <si>
    <t>1915147290</t>
  </si>
  <si>
    <t>611325423</t>
  </si>
  <si>
    <t>Oprava vnitřní vápenocementové štukové omítky stropů v rozsahu plochy do 50%</t>
  </si>
  <si>
    <t>438263922</t>
  </si>
  <si>
    <t>-79171242</t>
  </si>
  <si>
    <t>612325223</t>
  </si>
  <si>
    <t>Vápenocementová štuková omítka malých ploch do 1,0 m2 na stěnách</t>
  </si>
  <si>
    <t>-1195095661</t>
  </si>
  <si>
    <t>612325423</t>
  </si>
  <si>
    <t>Oprava vnitřní vápenocementové štukové omítky stěn v rozsahu plochy do 50%</t>
  </si>
  <si>
    <t>-859649200</t>
  </si>
  <si>
    <t>-1302075676</t>
  </si>
  <si>
    <t>642944121</t>
  </si>
  <si>
    <t>Osazování ocelových zárubní dodatečné pl do 2,5 m2</t>
  </si>
  <si>
    <t>-1749544931</t>
  </si>
  <si>
    <t>553311430</t>
  </si>
  <si>
    <t>zárubeň ocelová pro běžné zdění H 145 800 L/P</t>
  </si>
  <si>
    <t>-1300060882</t>
  </si>
  <si>
    <t>553311450</t>
  </si>
  <si>
    <t>zárubeň ocelová pro běžné zdění H 145 900 L/P</t>
  </si>
  <si>
    <t>1395499544</t>
  </si>
  <si>
    <t>949101111</t>
  </si>
  <si>
    <t>Lešení pomocné pro objekty pozemních staveb s lešeňovou podlahou v do 1,9 m zatížení do 150 kg/m2</t>
  </si>
  <si>
    <t>1297036847</t>
  </si>
  <si>
    <t>-876351412</t>
  </si>
  <si>
    <t>-1846081379</t>
  </si>
  <si>
    <t>-325862575</t>
  </si>
  <si>
    <t>978059541</t>
  </si>
  <si>
    <t>Odsekání a odebrání obkladů stěn z vnitřních obkládaček plochy přes 1 m2</t>
  </si>
  <si>
    <t>1365406757</t>
  </si>
  <si>
    <t>28</t>
  </si>
  <si>
    <t>985132111</t>
  </si>
  <si>
    <t>Očištění ploch líce kleneb a podhledů tlakovou vodou</t>
  </si>
  <si>
    <t>77638077</t>
  </si>
  <si>
    <t>-703715244</t>
  </si>
  <si>
    <t>-295044742</t>
  </si>
  <si>
    <t>-1368289723</t>
  </si>
  <si>
    <t>539253923</t>
  </si>
  <si>
    <t>767646510</t>
  </si>
  <si>
    <t>Montáž dveří protipožárního uzávěru jednokřídlového</t>
  </si>
  <si>
    <t>37538933</t>
  </si>
  <si>
    <t>55341.1</t>
  </si>
  <si>
    <t>Dveře protipožární 900/1970 - EI 30 DP1-C</t>
  </si>
  <si>
    <t>1508405944</t>
  </si>
  <si>
    <t>55341.3</t>
  </si>
  <si>
    <t>Dveře protipožární 800/1970 - EW 30 DP1-C</t>
  </si>
  <si>
    <t>-303377491</t>
  </si>
  <si>
    <t>767649191</t>
  </si>
  <si>
    <t>Montáž dveří - samozavírače hydraulického</t>
  </si>
  <si>
    <t>2136014371</t>
  </si>
  <si>
    <t>549172500</t>
  </si>
  <si>
    <t>samozavírač dveří hydraulický K214 č.11 zlatá bronz</t>
  </si>
  <si>
    <t>-1471326355</t>
  </si>
  <si>
    <t>1691141665</t>
  </si>
  <si>
    <t>499277006</t>
  </si>
  <si>
    <t>1205630333</t>
  </si>
  <si>
    <t>436332180</t>
  </si>
  <si>
    <t>-698205937</t>
  </si>
  <si>
    <t>784211101</t>
  </si>
  <si>
    <t>Dvojnásobné bílé malby ze směsí za mokra výborně otěruvzdorných v místnostech výšky do 3,80 m</t>
  </si>
  <si>
    <t>-1633226303</t>
  </si>
  <si>
    <t>201999903</t>
  </si>
  <si>
    <t>-497434218</t>
  </si>
  <si>
    <t>VZD - VZD - Vzduchotechnika</t>
  </si>
  <si>
    <t xml:space="preserve"> </t>
  </si>
  <si>
    <t>D1 - Práce a dodávky HSV</t>
  </si>
  <si>
    <t>D2 - Práce a dodávky M</t>
  </si>
  <si>
    <t xml:space="preserve">    24-M - Montáže vzduchotechnických zařízení</t>
  </si>
  <si>
    <t>941941051</t>
  </si>
  <si>
    <t>Montáž lešení jednořadového s podlahami š do 1,5 m v do 10 m</t>
  </si>
  <si>
    <t>Pro demontáž stávajícího vzduchotechnického zařízení a plynové vytápěcí jednotky; montáž nového vzduchotechnického zařízení.</t>
  </si>
  <si>
    <t>P</t>
  </si>
  <si>
    <t>941941391</t>
  </si>
  <si>
    <t>Příplatek k lešení jednořadovému s podlahami š do 1,5 m v do 10 m za první a ZKD měsíc použití</t>
  </si>
  <si>
    <t>Použití lešení: 1 měsíc (1 x 30,0 m2 = 30,0 m2)</t>
  </si>
  <si>
    <t>941941851</t>
  </si>
  <si>
    <t>Demontáž lešení jednořadového s podlahami š do 1,5 m v do 10 m</t>
  </si>
  <si>
    <t>949009101</t>
  </si>
  <si>
    <t>Přesun hmot samostatně budovaných lešení do 50 m</t>
  </si>
  <si>
    <t>949009193</t>
  </si>
  <si>
    <t>Příplatek k přesunu hmot samostatně budovaných lešení za zvětšený přesun do 500 m</t>
  </si>
  <si>
    <t>240010003N</t>
  </si>
  <si>
    <t>Příprava montáže, seřízení a uvedení zařízení do provozu</t>
  </si>
  <si>
    <t>240050336</t>
  </si>
  <si>
    <t>Demontáž jednotka větrací teplovzdušná plynová - Reznor; včetně příslušenství</t>
  </si>
  <si>
    <t>kplt</t>
  </si>
  <si>
    <t>Plynová jednotka, přívod větracího vzduchu, přívod spalovacího vzduchu, odvod spalin</t>
  </si>
  <si>
    <t>240060292</t>
  </si>
  <si>
    <t>Dem. stáv. podl. mř., mont. zaslep. otv. v podl. a opět. mont., podl. mř.,rozm. 560x200; poz.č.: A2</t>
  </si>
  <si>
    <t>429-A2</t>
  </si>
  <si>
    <t>zaslepení otvoru, velikost 560x200 - nabídka</t>
  </si>
  <si>
    <t>240070889</t>
  </si>
  <si>
    <t>Montáž protidešťové žaluzie do zdi velikost 450 x 200; poz.č.: B1</t>
  </si>
  <si>
    <t>429-B1</t>
  </si>
  <si>
    <t>žaluzie protidešťová hliníková s rámečkem do stěny, se sítí, rozměr 450x200; poz.č.:B1</t>
  </si>
  <si>
    <t>240070891DM</t>
  </si>
  <si>
    <t>Demontáž protidešťové žaluzie do zdi velikost 500 x 630</t>
  </si>
  <si>
    <t>240070895DM</t>
  </si>
  <si>
    <t>Demontáž protidešťové žaluzie do zdi velikost 630 x 630</t>
  </si>
  <si>
    <t>429-nab.</t>
  </si>
  <si>
    <t>Montážní materiál vzduchotech. zařízení; poz.č.: B2 - nabídka</t>
  </si>
  <si>
    <t>240080527</t>
  </si>
  <si>
    <t>Dodávka vč. upevnění označovacích štítků na VZT zařízení</t>
  </si>
  <si>
    <t>999900</t>
  </si>
  <si>
    <t>Příplatek za ztíženou montáž - provozní vlivy</t>
  </si>
  <si>
    <t>(25% montáže vzd. zařízení)</t>
  </si>
  <si>
    <t>999901</t>
  </si>
  <si>
    <t>(10% montáže vzd. zařízení)</t>
  </si>
  <si>
    <t>MR a EL - MR a EL - Měření, regulace a elektroinstalace</t>
  </si>
  <si>
    <t>MR a EL1 - MR a EL1</t>
  </si>
  <si>
    <t>D1 - Dodávky RD1 vč. řídícího systému</t>
  </si>
  <si>
    <t xml:space="preserve">    D2 - Přístroje - uvedeny orientačně. Přesná specifikace rozváděče na základě výrobní dokumentace</t>
  </si>
  <si>
    <t xml:space="preserve">    D3 - POLE ROZVADĚČE IP54</t>
  </si>
  <si>
    <t xml:space="preserve">    D4 - ORIENTAČNÍ KALKULACE CENY APLIKACE</t>
  </si>
  <si>
    <t xml:space="preserve">    D5 - MODULÁRNÍ ŘÍDICÍ SYSTÉM</t>
  </si>
  <si>
    <t xml:space="preserve">    D6 - ŘÍDICÍ TERMINÁLY</t>
  </si>
  <si>
    <t xml:space="preserve">    D7 - Přenos dat</t>
  </si>
  <si>
    <t xml:space="preserve">    D8 - MONTÁŽ ROZVADĚČE</t>
  </si>
  <si>
    <t xml:space="preserve">    D9 - SW úprava</t>
  </si>
  <si>
    <t>D10 - Dodávky RD2 vč. řídícího systému</t>
  </si>
  <si>
    <t>D11 - Dodávky polní instrumentace</t>
  </si>
  <si>
    <t xml:space="preserve">    D12 - SNÍMAČE TEPLOTY ODPOROVÉ</t>
  </si>
  <si>
    <t xml:space="preserve">    D13 - Zaplavení</t>
  </si>
  <si>
    <t xml:space="preserve">    D14 - CENTRAL STOP</t>
  </si>
  <si>
    <t xml:space="preserve">    D15 - Detekce plynu</t>
  </si>
  <si>
    <t xml:space="preserve">    D16 - Detekce CO</t>
  </si>
  <si>
    <t xml:space="preserve">    D17 - OSTATNÍ</t>
  </si>
  <si>
    <t>D18 - Demontáž zařízení elektro</t>
  </si>
  <si>
    <t xml:space="preserve">    D19 - Kotelna</t>
  </si>
  <si>
    <t xml:space="preserve">    D20 - Strojovna ÚT</t>
  </si>
  <si>
    <t>D21 - Dodávky uzemnění</t>
  </si>
  <si>
    <t xml:space="preserve">    D22 - Uzemnění plynová kotelna</t>
  </si>
  <si>
    <t xml:space="preserve">    D23 - Uzemnění plynoměrná sloupek</t>
  </si>
  <si>
    <t xml:space="preserve">    D24 - Uzemnění komínové těleso</t>
  </si>
  <si>
    <t>D25 - Elektromontáže</t>
  </si>
  <si>
    <t xml:space="preserve">    D26 - OCELOVÁ KONSTRUKCE VŠEOBECNĚVČETNĚ NÁTĚRŮ</t>
  </si>
  <si>
    <t xml:space="preserve">    D27 - PRŮRAZY</t>
  </si>
  <si>
    <t xml:space="preserve">    D28 - KABELOVÝ ŽLAB PLECHOVÝ S VÍKEM, PŘEPÁŽKOU</t>
  </si>
  <si>
    <t xml:space="preserve">    D29 - DÉLKA 2 m VČETNĚ SPOJEK</t>
  </si>
  <si>
    <t xml:space="preserve">    D30 - A SPOJOVACÍHO MAT.</t>
  </si>
  <si>
    <t xml:space="preserve">    D31 - PVC lišty, trubky</t>
  </si>
  <si>
    <t xml:space="preserve">    D32 - KABEL SILOVÝ,IZOLACE PVC</t>
  </si>
  <si>
    <t xml:space="preserve">    D33 - KABEL STÍNĚNÝ</t>
  </si>
  <si>
    <t xml:space="preserve">    D34 - SDĚLOVACÍ KABEL</t>
  </si>
  <si>
    <t xml:space="preserve">    D35 - Prostupy</t>
  </si>
  <si>
    <t>D36 - HZS</t>
  </si>
  <si>
    <t xml:space="preserve">    D37 - HODINOVE ZUCTOVACI SAZBY</t>
  </si>
  <si>
    <t xml:space="preserve">    D38 - SPOLUPRACE S DODAVATELEM PRI</t>
  </si>
  <si>
    <t xml:space="preserve">    D39 - KOORDINACE POSTUPU PRACI</t>
  </si>
  <si>
    <t xml:space="preserve">    D40 - PROVEDENI REVIZNICH ZKOUSEK</t>
  </si>
  <si>
    <t xml:space="preserve">    D41 - DLE CSN 331500</t>
  </si>
  <si>
    <t>Mimostav. doprava</t>
  </si>
  <si>
    <t>Pol1</t>
  </si>
  <si>
    <t>Přepěťová ochrana datová, 2 póly, 48VDC</t>
  </si>
  <si>
    <t>Pol2</t>
  </si>
  <si>
    <t>Jistič B6/1, 10kA</t>
  </si>
  <si>
    <t>Pol3</t>
  </si>
  <si>
    <t>Jistič B6/2-DC, 10kA</t>
  </si>
  <si>
    <t>Pol4</t>
  </si>
  <si>
    <t>Jistič B6/2, 10kA</t>
  </si>
  <si>
    <t>Pol5</t>
  </si>
  <si>
    <t>Jistič B10/1, 10kA</t>
  </si>
  <si>
    <t>Pol6</t>
  </si>
  <si>
    <t>Jistič B16/1, 10kA</t>
  </si>
  <si>
    <t>Pol7</t>
  </si>
  <si>
    <t>Proudový chránič BCFO 25/2/003 10kA</t>
  </si>
  <si>
    <t>Pol8</t>
  </si>
  <si>
    <t>Svorka pojistková 0,2-6mm2, IK141004, Pojistka trubičková 1A, F/35-1,6A, SCHRACK</t>
  </si>
  <si>
    <t>Pol9</t>
  </si>
  <si>
    <t>Signálka 24VAC/DC, ZELENÁ, montáž na dveře rozváděče</t>
  </si>
  <si>
    <t>Pol10</t>
  </si>
  <si>
    <t>Signálka 24VAC/DC, ŹLUTÁ, montáž na dveře rozváděče</t>
  </si>
  <si>
    <t>Pol11</t>
  </si>
  <si>
    <t>Signálka 230AC, BÍLÁ, montáž na dveře rozváděče</t>
  </si>
  <si>
    <t>Pol12</t>
  </si>
  <si>
    <t>Pomocné relé PT270024, s paticí, spona plast, štítek, SCHRACK</t>
  </si>
  <si>
    <t>Pol13</t>
  </si>
  <si>
    <t>Vypínač trojpólový, 24A</t>
  </si>
  <si>
    <t>Pol14</t>
  </si>
  <si>
    <t>Ovladač 1-0-1 (černý), třípolohový</t>
  </si>
  <si>
    <t>Pol15</t>
  </si>
  <si>
    <t>Spínací jednotka, 1Z</t>
  </si>
  <si>
    <t>Pol16</t>
  </si>
  <si>
    <t>Upevňovací adaptér</t>
  </si>
  <si>
    <t>Pol17</t>
  </si>
  <si>
    <t>Tlačítko hřibové červené s aretací, kontakt 1Z</t>
  </si>
  <si>
    <t>Pol18</t>
  </si>
  <si>
    <t>Spínaný zdroj 230VAC/ 24V DC / 5A</t>
  </si>
  <si>
    <t>Pol19</t>
  </si>
  <si>
    <t>Vývodka PG11 (šedá) se závitem G</t>
  </si>
  <si>
    <t>Pol20</t>
  </si>
  <si>
    <t>Vývodka PG13,5 (šedá) se závitem G</t>
  </si>
  <si>
    <t>Pol21</t>
  </si>
  <si>
    <t>Vývodka PG16 (šedá) se závitem G</t>
  </si>
  <si>
    <t>Pol22</t>
  </si>
  <si>
    <t>Vývodka PG29 (šedá) se závitem G</t>
  </si>
  <si>
    <t>Pol23</t>
  </si>
  <si>
    <t>Rozbočovací můstek 1x 25mm, 7x6mm N/PE</t>
  </si>
  <si>
    <t>Pol24</t>
  </si>
  <si>
    <t>Svorka řadová 10 mm2 (šroubová, zelenožlutá)</t>
  </si>
  <si>
    <t>Pol25</t>
  </si>
  <si>
    <t>Svorka řadová 4 mm2 (šroubová, modrá)</t>
  </si>
  <si>
    <t>Pol26</t>
  </si>
  <si>
    <t>Svorka řadová 4 mm2 (šroubová, béžová)</t>
  </si>
  <si>
    <t>Pol27</t>
  </si>
  <si>
    <t>Svorka řadová 10 (šroubová, béžová)</t>
  </si>
  <si>
    <t>Pol28</t>
  </si>
  <si>
    <t>Svorka řadová 4 (šroubová, zelenožlutá)</t>
  </si>
  <si>
    <t>Pol29</t>
  </si>
  <si>
    <t>Zásuvka na DIN lištu,16A/230VAC</t>
  </si>
  <si>
    <t>Pol30</t>
  </si>
  <si>
    <t>Přepěťová ochrana III.st.-D, 10A</t>
  </si>
  <si>
    <t>Pol31</t>
  </si>
  <si>
    <t>Transformátor 230/24V AC, 200VA</t>
  </si>
  <si>
    <t>Pol32</t>
  </si>
  <si>
    <t>GSM hlásič na DIN lištu, napájení 24VAC, 2xvstup</t>
  </si>
  <si>
    <t>Pol33</t>
  </si>
  <si>
    <t>Komunikační převodník RS232/M-BUS, do 25 připojených míst, M095</t>
  </si>
  <si>
    <t>Pol34</t>
  </si>
  <si>
    <t>Skříňová rozvodnice, 600x400x1200 mm, RAL7035, IP54</t>
  </si>
  <si>
    <t>Pol35</t>
  </si>
  <si>
    <t>sokl 600X100mmm</t>
  </si>
  <si>
    <t>Pol36</t>
  </si>
  <si>
    <t>Skříňová rozvodnice, 800x400x1200 mm, RAL7035, IP54</t>
  </si>
  <si>
    <t>Pol37</t>
  </si>
  <si>
    <t>sokl 800X100mmm</t>
  </si>
  <si>
    <t>Pol38</t>
  </si>
  <si>
    <t>Cena za datový bod</t>
  </si>
  <si>
    <t>Pol39</t>
  </si>
  <si>
    <t>Zdrojový kód aplikačního SW</t>
  </si>
  <si>
    <t>Pol40</t>
  </si>
  <si>
    <t>Centrální jednotka, DualCPU, 1MB RAM, 512kB FLASH, linky RS485 a RS232, Ethernet s Webserverem, slot na Micro SD kartu do 32GB</t>
  </si>
  <si>
    <t>Pol41</t>
  </si>
  <si>
    <t>Analogová vstupní karta, 8x vstup Ni1000, rozlišení 10 bit</t>
  </si>
  <si>
    <t>Pol42</t>
  </si>
  <si>
    <t>Analogová vstupní karta, 8x analog IN 0-5V, 0-10V, 0-20mA, rozlišení 10 bit</t>
  </si>
  <si>
    <t>Pol43</t>
  </si>
  <si>
    <t>Analogová výstupní karta, 8x analog OUT 0-10V, bez galv. oddělení, 10 bitů</t>
  </si>
  <si>
    <t>Pol44</t>
  </si>
  <si>
    <t>Komunikační karta, modul 2x RS485/422, galv. Oddělení</t>
  </si>
  <si>
    <t>Pol45</t>
  </si>
  <si>
    <t>Digitální vstupní karta,16x digital IN 24V ss/st, galv. oddělení</t>
  </si>
  <si>
    <t>Pol46</t>
  </si>
  <si>
    <t>Digitální výstupní karta,16x digital OUT 24V ss, 300mA, MOS výstup, galv. oddělení</t>
  </si>
  <si>
    <t>Pol47</t>
  </si>
  <si>
    <t>Modul svorek s konektory, digitální vstupní karta, digitální výstupní karta</t>
  </si>
  <si>
    <t>Pol48</t>
  </si>
  <si>
    <t>Propojovací kabel digitální vstupní karta</t>
  </si>
  <si>
    <t>Pol49</t>
  </si>
  <si>
    <t>Propojovací kabel digitální výstupní karta</t>
  </si>
  <si>
    <t>Pol50</t>
  </si>
  <si>
    <t>Grafický dotykový displej, barevný 7", 800x400 Touch Screen, rozhraní 2xRS485, Ethernet,slot na Micro SD kart do 32GB, webserver</t>
  </si>
  <si>
    <t>Pol51</t>
  </si>
  <si>
    <t>Vizualizace pro dotykový displej</t>
  </si>
  <si>
    <t>sada</t>
  </si>
  <si>
    <t>Pol52</t>
  </si>
  <si>
    <t>GPRS modem, RS232 - konektor CANON 9F, napájení 24VAC/DC, 800/900/1800/1900 MHz, protokol TCP/IP přes AT (UDP, HTTP, FTP, SMTP,POP3), anténní konektor SMA, hliníková krabička</t>
  </si>
  <si>
    <t>Pol53</t>
  </si>
  <si>
    <t>Montáž rozvaděče +RD1 na dílně</t>
  </si>
  <si>
    <t>Pol54</t>
  </si>
  <si>
    <t>Usazení rozvaděče +RD1 na místě</t>
  </si>
  <si>
    <t>Pol55</t>
  </si>
  <si>
    <t>Drobný materiál</t>
  </si>
  <si>
    <t>Pol56</t>
  </si>
  <si>
    <t>Dispečinku</t>
  </si>
  <si>
    <t>Pol57</t>
  </si>
  <si>
    <t>Jistič B2/1, 10kA</t>
  </si>
  <si>
    <t>Pol58</t>
  </si>
  <si>
    <t>Jistič B4/1, 10kA</t>
  </si>
  <si>
    <t>69</t>
  </si>
  <si>
    <t>71</t>
  </si>
  <si>
    <t>86</t>
  </si>
  <si>
    <t>87</t>
  </si>
  <si>
    <t>88</t>
  </si>
  <si>
    <t>Pol59</t>
  </si>
  <si>
    <t>Oddělovací spínací zesilovač, vstup - kontakt, výstup - tranzistor, napájení 24VDC, 2 kanálový, technická specifikace ATEX - [Ex ia Ga] IIC; [Ex ia Da] IIIC</t>
  </si>
  <si>
    <t>89</t>
  </si>
  <si>
    <t>Pol60</t>
  </si>
  <si>
    <t>Jiskrově bezpečný zdroj, 230VAC/24VDC/2.5VA, technická specifikace ATEX -  I (M1) [Ex ia] I, II 1 G [Ex ia] IIC,IIB</t>
  </si>
  <si>
    <t>90</t>
  </si>
  <si>
    <t>Pol61</t>
  </si>
  <si>
    <t>Nástěnná rozvodnice, 800x300x1200 mm, RAL7035, IP54</t>
  </si>
  <si>
    <t>92</t>
  </si>
  <si>
    <t>94</t>
  </si>
  <si>
    <t>95</t>
  </si>
  <si>
    <t>96</t>
  </si>
  <si>
    <t>98</t>
  </si>
  <si>
    <t>104</t>
  </si>
  <si>
    <t>Pol62</t>
  </si>
  <si>
    <t>Montáž rozvaděče +RD2 na dílně</t>
  </si>
  <si>
    <t>105</t>
  </si>
  <si>
    <t>Pol63</t>
  </si>
  <si>
    <t>Usazení rozvaděče +RD2 na místě</t>
  </si>
  <si>
    <t>106</t>
  </si>
  <si>
    <t>107</t>
  </si>
  <si>
    <t>Pol64</t>
  </si>
  <si>
    <t>108</t>
  </si>
  <si>
    <t>Pol65</t>
  </si>
  <si>
    <t>Snímač teploty s kovovou hlavicí NI1000/6180, měřící rozsah           -30..+200 °C stonek 120 mm</t>
  </si>
  <si>
    <t>109</t>
  </si>
  <si>
    <t>Pol66</t>
  </si>
  <si>
    <t>nerezová jímka d=100 mm, G1/2", návarek G1/2"</t>
  </si>
  <si>
    <t>110</t>
  </si>
  <si>
    <t>Pol67</t>
  </si>
  <si>
    <t>Snímač teploty se svorkovnicí venkovní, čidlo Ni1000/6180,  montáž nástěnná, krytí IP 65, připojení na svorkovnici, měřící rozsah -30..+100 °C</t>
  </si>
  <si>
    <t>111</t>
  </si>
  <si>
    <t>Pol68</t>
  </si>
  <si>
    <t>Regulátor teploty prostorový, 20…60°C, přepínací kontakt, 230VAC/2A</t>
  </si>
  <si>
    <t>112</t>
  </si>
  <si>
    <t>Pol69</t>
  </si>
  <si>
    <t>Regulátor zaplavení včetně sondy, napájení 24VAC, přepínací kontakt 230VAC/2A, montáž na DIN lištu</t>
  </si>
  <si>
    <t>113</t>
  </si>
  <si>
    <t>Pol70</t>
  </si>
  <si>
    <t>Tlačítko (červ. - hřib) M22-DRP-R, titan,aret., MM216745</t>
  </si>
  <si>
    <t>114</t>
  </si>
  <si>
    <t>Pol71</t>
  </si>
  <si>
    <t>Spínací jednotka M22-K10, MM216376</t>
  </si>
  <si>
    <t>115</t>
  </si>
  <si>
    <t>Pol72</t>
  </si>
  <si>
    <t>Upevňovací adaptér M22-A, MM216374</t>
  </si>
  <si>
    <t>116</t>
  </si>
  <si>
    <t>Pol73</t>
  </si>
  <si>
    <t>Skříňka pro tlačítko MSG11000,SCHRACK</t>
  </si>
  <si>
    <t>117</t>
  </si>
  <si>
    <t>Pol74</t>
  </si>
  <si>
    <t>Detektor plynu CH4</t>
  </si>
  <si>
    <t>118</t>
  </si>
  <si>
    <t>Pol75</t>
  </si>
  <si>
    <t>Vyhodnocovací ústředna, napájení 230VAC, 3x přepínací kontakt 230VAC/2A, montáž na DIN lištu</t>
  </si>
  <si>
    <t>119</t>
  </si>
  <si>
    <t>Pol76</t>
  </si>
  <si>
    <t>Detektor plynu CO</t>
  </si>
  <si>
    <t>120</t>
  </si>
  <si>
    <t>Pol77</t>
  </si>
  <si>
    <t>Plynoměr (dodávka součástí profese plyn)</t>
  </si>
  <si>
    <t>Pol78</t>
  </si>
  <si>
    <t>Uzavírací ventil DN80, PN16, servopohon 230VAC, řízení tříbodové, konc.spínač - SZ, SO (dodávka součástí strojní části)</t>
  </si>
  <si>
    <t>Pol79</t>
  </si>
  <si>
    <t>Třícestný regulační ventil, servopohon 24VAC, řízení 0-10V, vysílač polohy 0-10V (dodávka součástí strojní části)</t>
  </si>
  <si>
    <t>Pol80</t>
  </si>
  <si>
    <t>Rozváděče MaR, elektro</t>
  </si>
  <si>
    <t>Pol81</t>
  </si>
  <si>
    <t>Kabelové trasy</t>
  </si>
  <si>
    <t>126</t>
  </si>
  <si>
    <t>Pol82</t>
  </si>
  <si>
    <t>Osvětlení</t>
  </si>
  <si>
    <t>127</t>
  </si>
  <si>
    <t>128</t>
  </si>
  <si>
    <t>129</t>
  </si>
  <si>
    <t>Pol83</t>
  </si>
  <si>
    <t>CYA 6 ZŹ</t>
  </si>
  <si>
    <t>130</t>
  </si>
  <si>
    <t>Pol84</t>
  </si>
  <si>
    <t>CYA25 mm2</t>
  </si>
  <si>
    <t>131</t>
  </si>
  <si>
    <t>Pol85</t>
  </si>
  <si>
    <t>Ekvipotenciální svorkovnice 1x 30/4, 2x 25mm2, 4x 10mm2</t>
  </si>
  <si>
    <t>132</t>
  </si>
  <si>
    <t>Pol123</t>
  </si>
  <si>
    <t>Uzemňovací svorka, Bernard, pro vodič do 16 mm2</t>
  </si>
  <si>
    <t>133</t>
  </si>
  <si>
    <t>Pol87</t>
  </si>
  <si>
    <t>Drát FeZn Ř8</t>
  </si>
  <si>
    <t>135</t>
  </si>
  <si>
    <t>136</t>
  </si>
  <si>
    <t>Pol88</t>
  </si>
  <si>
    <t>Svorka spojovací FeZn</t>
  </si>
  <si>
    <t>137</t>
  </si>
  <si>
    <t>Pol89</t>
  </si>
  <si>
    <t>Svorka na potrubí FeZn</t>
  </si>
  <si>
    <t>138</t>
  </si>
  <si>
    <t>Pol90</t>
  </si>
  <si>
    <t>Páska s rychloupínacím zámkem, nerez, 2 m</t>
  </si>
  <si>
    <t>139</t>
  </si>
  <si>
    <t>140</t>
  </si>
  <si>
    <t>141</t>
  </si>
  <si>
    <t>Pol97</t>
  </si>
  <si>
    <t>Pásová, profilová</t>
  </si>
  <si>
    <t>(podpěry žlabů, vzpěry, nosníky, závitové tyče apod.)</t>
  </si>
  <si>
    <t>Pol98</t>
  </si>
  <si>
    <t>Průrazy stěn a stropů</t>
  </si>
  <si>
    <t>143</t>
  </si>
  <si>
    <t>Pol99</t>
  </si>
  <si>
    <t>62/50 žlab</t>
  </si>
  <si>
    <t>144</t>
  </si>
  <si>
    <t>Pol100</t>
  </si>
  <si>
    <t>125/100 žlab</t>
  </si>
  <si>
    <t>Pol101</t>
  </si>
  <si>
    <t>LIŠTA VKLÁDACÍ 40x40</t>
  </si>
  <si>
    <t>146</t>
  </si>
  <si>
    <t>Pol102</t>
  </si>
  <si>
    <t>TRUBKA OHEBNÁ VNĚJŠÍ d=32</t>
  </si>
  <si>
    <t>Pol103</t>
  </si>
  <si>
    <t>TRUBKA TUHÁ VNĚJŠÍ d=32</t>
  </si>
  <si>
    <t>Pol104</t>
  </si>
  <si>
    <t>CYKY-J 3x1.5 , pevně</t>
  </si>
  <si>
    <t>149</t>
  </si>
  <si>
    <t>Pol105</t>
  </si>
  <si>
    <t>CYKY-J 3x2.5 , pevně</t>
  </si>
  <si>
    <t>Pol106</t>
  </si>
  <si>
    <t>CYKY-J 5x1.5 , pevně</t>
  </si>
  <si>
    <t>Pol108</t>
  </si>
  <si>
    <t>JYTY-O 2x1 mm , pevně</t>
  </si>
  <si>
    <t>Pol109</t>
  </si>
  <si>
    <t>JYTY-O 4x1 mm , pevně</t>
  </si>
  <si>
    <t>Pol110</t>
  </si>
  <si>
    <t>TCEPKPFLE 3x4x0.8</t>
  </si>
  <si>
    <t>Pol111</t>
  </si>
  <si>
    <t>Protipožární průchod stěnou</t>
  </si>
  <si>
    <t>Pol112</t>
  </si>
  <si>
    <t>Utěsnění prostupů kabelů</t>
  </si>
  <si>
    <t>Pol113</t>
  </si>
  <si>
    <t>Podružný materiál</t>
  </si>
  <si>
    <t>Pol114</t>
  </si>
  <si>
    <t>Zkusebni provoz</t>
  </si>
  <si>
    <t>Pol115</t>
  </si>
  <si>
    <t>Zauceni obsluhy</t>
  </si>
  <si>
    <t>Pol116</t>
  </si>
  <si>
    <t>zapojovani a zkouskach</t>
  </si>
  <si>
    <t>Pol117</t>
  </si>
  <si>
    <t>S ostatnimi profesemi</t>
  </si>
  <si>
    <t>Pol118</t>
  </si>
  <si>
    <t>Revizni technik</t>
  </si>
  <si>
    <t>Pol119</t>
  </si>
  <si>
    <t>Spoluprace s reviz.technikem</t>
  </si>
  <si>
    <t>Pol120</t>
  </si>
  <si>
    <t>Zakreslení skutečného stavu</t>
  </si>
  <si>
    <t>164</t>
  </si>
  <si>
    <t>Pol121</t>
  </si>
  <si>
    <t>Montážní plošiny, lešení a ostatní mechanizace</t>
  </si>
  <si>
    <t>Pol122</t>
  </si>
  <si>
    <t>Dokumentace skutečného stavu</t>
  </si>
  <si>
    <t>166</t>
  </si>
  <si>
    <t>ME a EL2 - ME a EL2</t>
  </si>
  <si>
    <t>D1 - Dodávky elektro zařízení</t>
  </si>
  <si>
    <t xml:space="preserve">    D2 - Osvětlení</t>
  </si>
  <si>
    <t xml:space="preserve">    D3 - Zásuvková skříň</t>
  </si>
  <si>
    <t>D4 - Elektromontáže</t>
  </si>
  <si>
    <t xml:space="preserve">    D5 - PVC lišty, trubky</t>
  </si>
  <si>
    <t xml:space="preserve">    D6 - KABEL SILOVÝ,IZOLACE PVC</t>
  </si>
  <si>
    <t>Pol91</t>
  </si>
  <si>
    <t>Zářivkové svítidlo, průmyslové provedení, 2x36W, elektronický předřadník, 6 500K, IP66, montáž na strop</t>
  </si>
  <si>
    <t>Pol92</t>
  </si>
  <si>
    <t>Zdroj světla, lineární, 36W, 230VAC/50Hz, barva teplá bílá</t>
  </si>
  <si>
    <t>Pol93</t>
  </si>
  <si>
    <t>Zářivkové svítidlo, průmyslové provedení, 1x36W, elektronický předřadník, 6 500K, IP66, montáž na strop</t>
  </si>
  <si>
    <t>Pol94</t>
  </si>
  <si>
    <t>Elektroinstalační vypínač, plast, řazení 1/0, 10A/AC1, 230VAC, IP43, montáž na zeď</t>
  </si>
  <si>
    <t>Pol95</t>
  </si>
  <si>
    <t>Nouzové svítidlo, 230VAC, vlastní zdroj - 11W/90 min., IP44</t>
  </si>
  <si>
    <t>Pol96</t>
  </si>
  <si>
    <t>Zásuvková skříň s proudovým chráničem 25/3/30mA, 2x zásuvka 16A/230VAC, 1x16A/400VAC, termosplastická rozvodnice. Instalace na zeď</t>
  </si>
  <si>
    <t>Pol107</t>
  </si>
  <si>
    <t>CYKY-J 5x4 , pevně</t>
  </si>
  <si>
    <t>VRN - Vedlejší rozpočtové náklady</t>
  </si>
  <si>
    <t>AS-PO Praha</t>
  </si>
  <si>
    <t>Bude vybrán z výběrového řízení</t>
  </si>
  <si>
    <t xml:space="preserve">    O01 - Vedlejší rozpočtové náklady stavby</t>
  </si>
  <si>
    <t>943211111</t>
  </si>
  <si>
    <t>Montáž lešení prostorového rámového lehkého s podlahami zatížení do 200 kg/m2 v do 10 m</t>
  </si>
  <si>
    <t>943211211</t>
  </si>
  <si>
    <t>Příplatek k lešení prostorovému rámovému lehkému s podlahami v do 10 m za první a ZKD den použití</t>
  </si>
  <si>
    <t>943111811</t>
  </si>
  <si>
    <t>Demontáž lešení prostorového trubkového lehkého bez podlah zatížení do 200 kg/m2 v do 10 m</t>
  </si>
  <si>
    <t>001991R</t>
  </si>
  <si>
    <t>Centrální zázemí stavby (sociální zázemí pracovníků,sklad mateiálu,dočasná skládka materiálu a staveništního odpadu)</t>
  </si>
  <si>
    <t>262144</t>
  </si>
  <si>
    <t>001992R</t>
  </si>
  <si>
    <t>Oplocení systémovým mobilním plotem v.2m</t>
  </si>
  <si>
    <t>001993R</t>
  </si>
  <si>
    <t>Udržování čistoty na příjezdových komunikacích</t>
  </si>
  <si>
    <t>001998R</t>
  </si>
  <si>
    <t>Napojení a provoz stavebních elekrorozvaděčů na stavbě (případně elektrocentrály)</t>
  </si>
  <si>
    <t>001999R</t>
  </si>
  <si>
    <t>Kompletační a projekční činnost</t>
  </si>
  <si>
    <t>0019991R</t>
  </si>
  <si>
    <t>Certifikace a agenda k předání díla a technologií (certifikáty,provozní a výrobní dokumentace technologie apod.)</t>
  </si>
  <si>
    <t>0019993R</t>
  </si>
  <si>
    <t>Práce koordinátora stavby</t>
  </si>
  <si>
    <t>měsíc</t>
  </si>
  <si>
    <t>0019993R.1</t>
  </si>
  <si>
    <t>Práce bezpečnostního dozoru stavby (po dokončení svářecích prací)</t>
  </si>
  <si>
    <t>0019993R.2</t>
  </si>
  <si>
    <t>Komlexní vyzkoušení zdrojů tepla vč.prokázání účinnosti a měření emisí</t>
  </si>
  <si>
    <t>0019996R</t>
  </si>
  <si>
    <t>Úklid objektů po ukončení stavby</t>
  </si>
  <si>
    <t>00201</t>
  </si>
  <si>
    <t>Vybavení kotelen, zdrojů tepla a strojoven lékárničkou</t>
  </si>
  <si>
    <t>-1356925175</t>
  </si>
  <si>
    <t>00202</t>
  </si>
  <si>
    <t>Vybavení kotelen, zdrojů tepla a strojoven přenosnou svítilnou</t>
  </si>
  <si>
    <t>2001883843</t>
  </si>
  <si>
    <t>00203</t>
  </si>
  <si>
    <t>Zpracování návrhů provozních a požárních řádů v písemné i elrktronické podobě na CD</t>
  </si>
  <si>
    <t>1842278932</t>
  </si>
  <si>
    <t>00204</t>
  </si>
  <si>
    <t>Vybavení kotelen, zdrojů tepla a strojoven hasícími přístroji - dle požární zprávy</t>
  </si>
  <si>
    <t>1327197721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</si>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</sst>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</cellStyleXfs>
  <cellXfs count="27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2" borderId="0" xfId="0" applyFont="1" applyFill="1" applyAlignment="1">
      <alignment horizontal="left" vertical="center"/>
    </xf>
    <xf numFmtId="0" fontId="0" fillId="2" borderId="0" xfId="0" applyFill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5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18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3" fillId="0" borderId="22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5" fillId="0" borderId="16" xfId="0" applyNumberFormat="1" applyFont="1" applyBorder="1" applyAlignment="1" applyProtection="1">
      <alignment vertical="center"/>
    </xf>
    <xf numFmtId="4" fontId="25" fillId="0" borderId="17" xfId="0" applyNumberFormat="1" applyFont="1" applyBorder="1" applyAlignment="1" applyProtection="1">
      <alignment vertical="center"/>
    </xf>
    <xf numFmtId="166" fontId="25" fillId="0" borderId="17" xfId="0" applyNumberFormat="1" applyFont="1" applyBorder="1" applyAlignment="1" applyProtection="1">
      <alignment vertical="center"/>
    </xf>
    <xf numFmtId="4" fontId="25" fillId="0" borderId="18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164" fontId="18" fillId="4" borderId="11" xfId="0" applyNumberFormat="1" applyFont="1" applyFill="1" applyBorder="1" applyAlignment="1" applyProtection="1">
      <alignment horizontal="center" vertical="center"/>
      <protection locked="0"/>
    </xf>
    <xf numFmtId="0" fontId="18" fillId="4" borderId="12" xfId="0" applyFont="1" applyFill="1" applyBorder="1" applyAlignment="1" applyProtection="1">
      <alignment horizontal="center" vertical="center"/>
      <protection locked="0"/>
    </xf>
    <xf numFmtId="4" fontId="18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18" fillId="4" borderId="14" xfId="0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164" fontId="18" fillId="4" borderId="16" xfId="0" applyNumberFormat="1" applyFont="1" applyFill="1" applyBorder="1" applyAlignment="1" applyProtection="1">
      <alignment horizontal="center" vertical="center"/>
      <protection locked="0"/>
    </xf>
    <xf numFmtId="0" fontId="18" fillId="4" borderId="17" xfId="0" applyFont="1" applyFill="1" applyBorder="1" applyAlignment="1" applyProtection="1">
      <alignment horizontal="center" vertical="center"/>
      <protection locked="0"/>
    </xf>
    <xf numFmtId="4" fontId="18" fillId="0" borderId="18" xfId="0" applyNumberFormat="1" applyFont="1" applyBorder="1" applyAlignment="1" applyProtection="1">
      <alignment vertical="center"/>
    </xf>
    <xf numFmtId="0" fontId="21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Protection="1"/>
    <xf numFmtId="0" fontId="27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3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8" fillId="0" borderId="5" xfId="0" applyFont="1" applyBorder="1" applyAlignment="1" applyProtection="1"/>
    <xf numFmtId="0" fontId="8" fillId="0" borderId="14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32" fillId="0" borderId="25" xfId="0" applyFont="1" applyBorder="1" applyAlignment="1" applyProtection="1">
      <alignment horizontal="center" vertical="center"/>
    </xf>
    <xf numFmtId="49" fontId="32" fillId="0" borderId="25" xfId="0" applyNumberFormat="1" applyFont="1" applyBorder="1" applyAlignment="1" applyProtection="1">
      <alignment horizontal="left" vertical="center" wrapText="1"/>
    </xf>
    <xf numFmtId="0" fontId="32" fillId="0" borderId="25" xfId="0" applyFont="1" applyBorder="1" applyAlignment="1" applyProtection="1">
      <alignment horizontal="center" vertical="center" wrapText="1"/>
    </xf>
    <xf numFmtId="167" fontId="32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center" vertical="center"/>
    </xf>
    <xf numFmtId="0" fontId="0" fillId="0" borderId="0" xfId="0"/>
    <xf numFmtId="0" fontId="11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vertical="center"/>
    </xf>
    <xf numFmtId="4" fontId="16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0" fillId="6" borderId="9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left" vertical="center" wrapText="1"/>
    </xf>
    <xf numFmtId="4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 wrapText="1"/>
    </xf>
    <xf numFmtId="4" fontId="7" fillId="0" borderId="0" xfId="0" applyNumberFormat="1" applyFont="1" applyBorder="1" applyAlignment="1" applyProtection="1">
      <alignment horizontal="right" vertical="center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4" fontId="21" fillId="0" borderId="0" xfId="0" applyNumberFormat="1" applyFont="1" applyBorder="1" applyAlignment="1" applyProtection="1">
      <alignment horizontal="right" vertical="center"/>
    </xf>
    <xf numFmtId="4" fontId="21" fillId="0" borderId="0" xfId="0" applyNumberFormat="1" applyFont="1" applyBorder="1" applyAlignment="1" applyProtection="1">
      <alignment vertical="center"/>
    </xf>
    <xf numFmtId="4" fontId="21" fillId="6" borderId="0" xfId="0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4" fontId="16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29" fillId="6" borderId="23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 wrapText="1"/>
    </xf>
    <xf numFmtId="0" fontId="32" fillId="0" borderId="25" xfId="0" applyFont="1" applyBorder="1" applyAlignment="1" applyProtection="1">
      <alignment horizontal="left" vertical="center" wrapText="1"/>
    </xf>
    <xf numFmtId="0" fontId="32" fillId="0" borderId="25" xfId="0" applyFont="1" applyBorder="1" applyAlignment="1" applyProtection="1">
      <alignment vertical="center"/>
    </xf>
    <xf numFmtId="4" fontId="32" fillId="4" borderId="25" xfId="0" applyNumberFormat="1" applyFont="1" applyFill="1" applyBorder="1" applyAlignment="1" applyProtection="1">
      <alignment vertical="center"/>
      <protection locked="0"/>
    </xf>
    <xf numFmtId="4" fontId="32" fillId="0" borderId="25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left" vertical="center" wrapText="1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</xf>
    <xf numFmtId="4" fontId="21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/>
    <xf numFmtId="4" fontId="7" fillId="0" borderId="17" xfId="0" applyNumberFormat="1" applyFont="1" applyBorder="1" applyAlignment="1" applyProtection="1"/>
    <xf numFmtId="4" fontId="7" fillId="0" borderId="17" xfId="0" applyNumberFormat="1" applyFont="1" applyBorder="1" applyAlignment="1" applyProtection="1">
      <alignment vertical="center"/>
    </xf>
    <xf numFmtId="4" fontId="7" fillId="0" borderId="23" xfId="0" applyNumberFormat="1" applyFont="1" applyBorder="1" applyAlignment="1" applyProtection="1"/>
    <xf numFmtId="4" fontId="7" fillId="0" borderId="23" xfId="0" applyNumberFormat="1" applyFont="1" applyBorder="1" applyAlignment="1" applyProtection="1">
      <alignment vertical="center"/>
    </xf>
    <xf numFmtId="4" fontId="6" fillId="0" borderId="12" xfId="0" applyNumberFormat="1" applyFont="1" applyBorder="1" applyAlignment="1" applyProtection="1"/>
    <xf numFmtId="4" fontId="6" fillId="0" borderId="12" xfId="0" applyNumberFormat="1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0" fontId="33" fillId="0" borderId="12" xfId="0" applyFont="1" applyBorder="1" applyAlignment="1" applyProtection="1">
      <alignment vertical="center" wrapText="1"/>
    </xf>
    <xf numFmtId="4" fontId="7" fillId="0" borderId="12" xfId="0" applyNumberFormat="1" applyFont="1" applyBorder="1" applyAlignment="1" applyProtection="1"/>
    <xf numFmtId="4" fontId="7" fillId="0" borderId="12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/>
    <xf numFmtId="0" fontId="35" fillId="0" borderId="0" xfId="1" applyFont="1" applyAlignment="1" applyProtection="1">
      <alignment horizontal="center" vertical="center"/>
    </xf>
    <xf numFmtId="0" fontId="38" fillId="2" borderId="0" xfId="1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37" fillId="2" borderId="0" xfId="0" applyFont="1" applyFill="1" applyAlignment="1" applyProtection="1">
      <alignment vertical="center"/>
    </xf>
    <xf numFmtId="0" fontId="36" fillId="2" borderId="0" xfId="0" applyFont="1" applyFill="1" applyAlignment="1" applyProtection="1">
      <alignment horizontal="left" vertical="center"/>
    </xf>
    <xf numFmtId="0" fontId="38" fillId="2" borderId="0" xfId="1" applyFont="1" applyFill="1" applyAlignment="1" applyProtection="1">
      <alignment horizontal="center" vertical="center"/>
    </xf>
    <xf numFmtId="0" fontId="0" fillId="2" borderId="0" xfId="0" applyFill="1" applyProtection="1"/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svoboda\AppData\Local\Temp\KrosPlus\rad4C03A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svoboda\AppData\Local\Temp\KrosPlus\radDC1F0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svoboda\AppData\Local\Temp\KrosPlus\rad0B139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svoboda\AppData\Local\Temp\KrosPlus\rad0D3F6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svoboda\AppData\Local\Temp\KrosPlus\rad1626C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svoboda\AppData\Local\Temp\KrosPlus\rad5B6C8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svoboda\AppData\Local\Temp\KrosPlus\rad5ABC5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svoboda\AppData\Local\Temp\KrosPlus\rad6866E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svoboda\AppData\Local\Temp\KrosPlus\radA5536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rad4C03A.tmp" descr="C:\Users\svoboda\AppData\Local\Temp\KrosPlus\rad4C03A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68580</xdr:colOff>
      <xdr:row>6</xdr:row>
      <xdr:rowOff>13716</xdr:rowOff>
    </xdr:to>
    <xdr:pic>
      <xdr:nvPicPr>
        <xdr:cNvPr id="2" name="radDC1F0.tmp" descr="C:\Users\svoboda\AppData\Local\Temp\KrosPlus\radDC1F0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1409700" cy="1409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68580</xdr:colOff>
      <xdr:row>6</xdr:row>
      <xdr:rowOff>13716</xdr:rowOff>
    </xdr:to>
    <xdr:pic>
      <xdr:nvPicPr>
        <xdr:cNvPr id="2" name="rad0B139.tmp" descr="C:\Users\svoboda\AppData\Local\Temp\KrosPlus\rad0B139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1409700" cy="1409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68580</xdr:colOff>
      <xdr:row>1</xdr:row>
      <xdr:rowOff>0</xdr:rowOff>
    </xdr:to>
    <xdr:pic>
      <xdr:nvPicPr>
        <xdr:cNvPr id="2" name="rad0D3F6.tmp" descr="C:\Users\svoboda\AppData\Local\Temp\KrosPlus\rad0D3F6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1409700" cy="2255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68580</xdr:colOff>
      <xdr:row>1</xdr:row>
      <xdr:rowOff>0</xdr:rowOff>
    </xdr:to>
    <xdr:pic>
      <xdr:nvPicPr>
        <xdr:cNvPr id="2" name="rad1626C.tmp" descr="C:\Users\svoboda\AppData\Local\Temp\KrosPlus\rad1626C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1409700" cy="2255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68580</xdr:colOff>
      <xdr:row>6</xdr:row>
      <xdr:rowOff>13716</xdr:rowOff>
    </xdr:to>
    <xdr:pic>
      <xdr:nvPicPr>
        <xdr:cNvPr id="2" name="rad5B6C8.tmp" descr="C:\Users\svoboda\AppData\Local\Temp\KrosPlus\rad5B6C8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1409700" cy="1409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68580</xdr:colOff>
      <xdr:row>1</xdr:row>
      <xdr:rowOff>0</xdr:rowOff>
    </xdr:to>
    <xdr:pic>
      <xdr:nvPicPr>
        <xdr:cNvPr id="2" name="rad5ABC5.tmp" descr="C:\Users\svoboda\AppData\Local\Temp\KrosPlus\rad5ABC5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1409700" cy="2255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68580</xdr:colOff>
      <xdr:row>6</xdr:row>
      <xdr:rowOff>13716</xdr:rowOff>
    </xdr:to>
    <xdr:pic>
      <xdr:nvPicPr>
        <xdr:cNvPr id="2" name="rad6866E.tmp" descr="C:\Users\svoboda\AppData\Local\Temp\KrosPlus\rad6866E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1409700" cy="1409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68580</xdr:colOff>
      <xdr:row>6</xdr:row>
      <xdr:rowOff>13716</xdr:rowOff>
    </xdr:to>
    <xdr:pic>
      <xdr:nvPicPr>
        <xdr:cNvPr id="2" name="radA5536.tmp" descr="C:\Users\svoboda\AppData\Local\Temp\KrosPlus\radA5536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1409700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107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270" t="s">
        <v>0</v>
      </c>
      <c r="B1" s="271"/>
      <c r="C1" s="271"/>
      <c r="D1" s="272" t="s">
        <v>1</v>
      </c>
      <c r="E1" s="271"/>
      <c r="F1" s="271"/>
      <c r="G1" s="271"/>
      <c r="H1" s="271"/>
      <c r="I1" s="271"/>
      <c r="J1" s="271"/>
      <c r="K1" s="269" t="s">
        <v>1705</v>
      </c>
      <c r="L1" s="269"/>
      <c r="M1" s="269"/>
      <c r="N1" s="269"/>
      <c r="O1" s="269"/>
      <c r="P1" s="269"/>
      <c r="Q1" s="269"/>
      <c r="R1" s="269"/>
      <c r="S1" s="269"/>
      <c r="T1" s="271"/>
      <c r="U1" s="271"/>
      <c r="V1" s="271"/>
      <c r="W1" s="269" t="s">
        <v>1706</v>
      </c>
      <c r="X1" s="269"/>
      <c r="Y1" s="269"/>
      <c r="Z1" s="269"/>
      <c r="AA1" s="269"/>
      <c r="AB1" s="269"/>
      <c r="AC1" s="269"/>
      <c r="AD1" s="269"/>
      <c r="AE1" s="269"/>
      <c r="AF1" s="269"/>
      <c r="AG1" s="271"/>
      <c r="AH1" s="271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1" t="s">
        <v>2</v>
      </c>
      <c r="BB1" s="11" t="s">
        <v>3</v>
      </c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T1" s="13" t="s">
        <v>4</v>
      </c>
      <c r="BU1" s="13" t="s">
        <v>4</v>
      </c>
    </row>
    <row r="2" spans="1:73" ht="36.950000000000003" customHeight="1">
      <c r="C2" s="181" t="s">
        <v>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R2" s="228" t="s">
        <v>6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4" t="s">
        <v>7</v>
      </c>
      <c r="BT2" s="14" t="s">
        <v>8</v>
      </c>
    </row>
    <row r="3" spans="1:73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7"/>
      <c r="BS3" s="14" t="s">
        <v>7</v>
      </c>
      <c r="BT3" s="14" t="s">
        <v>9</v>
      </c>
    </row>
    <row r="4" spans="1:73" ht="36.950000000000003" customHeight="1">
      <c r="B4" s="18"/>
      <c r="C4" s="183" t="s">
        <v>10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20"/>
      <c r="AS4" s="21" t="s">
        <v>11</v>
      </c>
      <c r="BE4" s="22" t="s">
        <v>12</v>
      </c>
      <c r="BS4" s="14" t="s">
        <v>13</v>
      </c>
    </row>
    <row r="5" spans="1:73" ht="14.45" customHeight="1">
      <c r="B5" s="18"/>
      <c r="C5" s="19"/>
      <c r="D5" s="23" t="s">
        <v>14</v>
      </c>
      <c r="E5" s="19"/>
      <c r="F5" s="19"/>
      <c r="G5" s="19"/>
      <c r="H5" s="19"/>
      <c r="I5" s="19"/>
      <c r="J5" s="19"/>
      <c r="K5" s="188" t="s">
        <v>15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9"/>
      <c r="AQ5" s="20"/>
      <c r="BE5" s="185" t="s">
        <v>16</v>
      </c>
      <c r="BS5" s="14" t="s">
        <v>7</v>
      </c>
    </row>
    <row r="6" spans="1:73" ht="36.950000000000003" customHeight="1">
      <c r="B6" s="18"/>
      <c r="C6" s="19"/>
      <c r="D6" s="25" t="s">
        <v>17</v>
      </c>
      <c r="E6" s="19"/>
      <c r="F6" s="19"/>
      <c r="G6" s="19"/>
      <c r="H6" s="19"/>
      <c r="I6" s="19"/>
      <c r="J6" s="19"/>
      <c r="K6" s="189" t="s">
        <v>18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9"/>
      <c r="AQ6" s="20"/>
      <c r="BE6" s="182"/>
      <c r="BS6" s="14" t="s">
        <v>19</v>
      </c>
    </row>
    <row r="7" spans="1:73" ht="14.45" customHeight="1">
      <c r="B7" s="18"/>
      <c r="C7" s="19"/>
      <c r="D7" s="26" t="s">
        <v>20</v>
      </c>
      <c r="E7" s="19"/>
      <c r="F7" s="19"/>
      <c r="G7" s="19"/>
      <c r="H7" s="19"/>
      <c r="I7" s="19"/>
      <c r="J7" s="19"/>
      <c r="K7" s="24" t="s">
        <v>21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22</v>
      </c>
      <c r="AL7" s="19"/>
      <c r="AM7" s="19"/>
      <c r="AN7" s="24" t="s">
        <v>21</v>
      </c>
      <c r="AO7" s="19"/>
      <c r="AP7" s="19"/>
      <c r="AQ7" s="20"/>
      <c r="BE7" s="182"/>
      <c r="BS7" s="14" t="s">
        <v>23</v>
      </c>
    </row>
    <row r="8" spans="1:73" ht="14.45" customHeight="1">
      <c r="B8" s="18"/>
      <c r="C8" s="19"/>
      <c r="D8" s="26" t="s">
        <v>24</v>
      </c>
      <c r="E8" s="19"/>
      <c r="F8" s="19"/>
      <c r="G8" s="19"/>
      <c r="H8" s="19"/>
      <c r="I8" s="19"/>
      <c r="J8" s="19"/>
      <c r="K8" s="24" t="s">
        <v>25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26</v>
      </c>
      <c r="AL8" s="19"/>
      <c r="AM8" s="19"/>
      <c r="AN8" s="27" t="s">
        <v>27</v>
      </c>
      <c r="AO8" s="19"/>
      <c r="AP8" s="19"/>
      <c r="AQ8" s="20"/>
      <c r="BE8" s="182"/>
      <c r="BS8" s="14" t="s">
        <v>28</v>
      </c>
    </row>
    <row r="9" spans="1:73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20"/>
      <c r="BE9" s="182"/>
      <c r="BS9" s="14" t="s">
        <v>29</v>
      </c>
    </row>
    <row r="10" spans="1:73" ht="14.45" customHeight="1">
      <c r="B10" s="18"/>
      <c r="C10" s="19"/>
      <c r="D10" s="26" t="s">
        <v>30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31</v>
      </c>
      <c r="AL10" s="19"/>
      <c r="AM10" s="19"/>
      <c r="AN10" s="24" t="s">
        <v>21</v>
      </c>
      <c r="AO10" s="19"/>
      <c r="AP10" s="19"/>
      <c r="AQ10" s="20"/>
      <c r="BE10" s="182"/>
      <c r="BS10" s="14" t="s">
        <v>19</v>
      </c>
    </row>
    <row r="11" spans="1:73" ht="18.399999999999999" customHeight="1">
      <c r="B11" s="18"/>
      <c r="C11" s="19"/>
      <c r="D11" s="19"/>
      <c r="E11" s="24" t="s">
        <v>32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33</v>
      </c>
      <c r="AL11" s="19"/>
      <c r="AM11" s="19"/>
      <c r="AN11" s="24" t="s">
        <v>21</v>
      </c>
      <c r="AO11" s="19"/>
      <c r="AP11" s="19"/>
      <c r="AQ11" s="20"/>
      <c r="BE11" s="182"/>
      <c r="BS11" s="14" t="s">
        <v>19</v>
      </c>
    </row>
    <row r="12" spans="1:73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20"/>
      <c r="BE12" s="182"/>
      <c r="BS12" s="14" t="s">
        <v>19</v>
      </c>
    </row>
    <row r="13" spans="1:73" ht="14.45" customHeight="1">
      <c r="B13" s="18"/>
      <c r="C13" s="19"/>
      <c r="D13" s="26" t="s">
        <v>34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31</v>
      </c>
      <c r="AL13" s="19"/>
      <c r="AM13" s="19"/>
      <c r="AN13" s="28" t="s">
        <v>35</v>
      </c>
      <c r="AO13" s="19"/>
      <c r="AP13" s="19"/>
      <c r="AQ13" s="20"/>
      <c r="BE13" s="182"/>
      <c r="BS13" s="14" t="s">
        <v>19</v>
      </c>
    </row>
    <row r="14" spans="1:73">
      <c r="B14" s="18"/>
      <c r="C14" s="19"/>
      <c r="D14" s="19"/>
      <c r="E14" s="190" t="s">
        <v>35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26" t="s">
        <v>33</v>
      </c>
      <c r="AL14" s="19"/>
      <c r="AM14" s="19"/>
      <c r="AN14" s="28" t="s">
        <v>35</v>
      </c>
      <c r="AO14" s="19"/>
      <c r="AP14" s="19"/>
      <c r="AQ14" s="20"/>
      <c r="BE14" s="182"/>
      <c r="BS14" s="14" t="s">
        <v>19</v>
      </c>
    </row>
    <row r="15" spans="1:73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20"/>
      <c r="BE15" s="182"/>
      <c r="BS15" s="14" t="s">
        <v>4</v>
      </c>
    </row>
    <row r="16" spans="1:73" ht="14.45" customHeight="1">
      <c r="B16" s="18"/>
      <c r="C16" s="19"/>
      <c r="D16" s="26" t="s">
        <v>36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31</v>
      </c>
      <c r="AL16" s="19"/>
      <c r="AM16" s="19"/>
      <c r="AN16" s="24" t="s">
        <v>21</v>
      </c>
      <c r="AO16" s="19"/>
      <c r="AP16" s="19"/>
      <c r="AQ16" s="20"/>
      <c r="BE16" s="182"/>
      <c r="BS16" s="14" t="s">
        <v>4</v>
      </c>
    </row>
    <row r="17" spans="2:71" ht="18.399999999999999" customHeight="1">
      <c r="B17" s="18"/>
      <c r="C17" s="19"/>
      <c r="D17" s="19"/>
      <c r="E17" s="24" t="s">
        <v>37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33</v>
      </c>
      <c r="AL17" s="19"/>
      <c r="AM17" s="19"/>
      <c r="AN17" s="24" t="s">
        <v>21</v>
      </c>
      <c r="AO17" s="19"/>
      <c r="AP17" s="19"/>
      <c r="AQ17" s="20"/>
      <c r="BE17" s="182"/>
      <c r="BS17" s="14" t="s">
        <v>4</v>
      </c>
    </row>
    <row r="18" spans="2:7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20"/>
      <c r="BE18" s="182"/>
      <c r="BS18" s="14" t="s">
        <v>7</v>
      </c>
    </row>
    <row r="19" spans="2:71" ht="14.45" customHeight="1">
      <c r="B19" s="18"/>
      <c r="C19" s="19"/>
      <c r="D19" s="26" t="s">
        <v>38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31</v>
      </c>
      <c r="AL19" s="19"/>
      <c r="AM19" s="19"/>
      <c r="AN19" s="24" t="s">
        <v>21</v>
      </c>
      <c r="AO19" s="19"/>
      <c r="AP19" s="19"/>
      <c r="AQ19" s="20"/>
      <c r="BE19" s="182"/>
      <c r="BS19" s="14" t="s">
        <v>7</v>
      </c>
    </row>
    <row r="20" spans="2:71" ht="18.399999999999999" customHeight="1">
      <c r="B20" s="18"/>
      <c r="C20" s="19"/>
      <c r="D20" s="19"/>
      <c r="E20" s="24" t="s">
        <v>37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33</v>
      </c>
      <c r="AL20" s="19"/>
      <c r="AM20" s="19"/>
      <c r="AN20" s="24" t="s">
        <v>21</v>
      </c>
      <c r="AO20" s="19"/>
      <c r="AP20" s="19"/>
      <c r="AQ20" s="20"/>
      <c r="BE20" s="182"/>
    </row>
    <row r="21" spans="2:7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20"/>
      <c r="BE21" s="182"/>
    </row>
    <row r="22" spans="2:71">
      <c r="B22" s="18"/>
      <c r="C22" s="19"/>
      <c r="D22" s="26" t="s">
        <v>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20"/>
      <c r="BE22" s="182"/>
    </row>
    <row r="23" spans="2:71" ht="77.25" customHeight="1">
      <c r="B23" s="18"/>
      <c r="C23" s="19"/>
      <c r="D23" s="19"/>
      <c r="E23" s="191" t="s">
        <v>40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9"/>
      <c r="AP23" s="19"/>
      <c r="AQ23" s="20"/>
      <c r="BE23" s="182"/>
    </row>
    <row r="24" spans="2:7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0"/>
      <c r="BE24" s="182"/>
    </row>
    <row r="25" spans="2:71" ht="6.95" customHeight="1">
      <c r="B25" s="18"/>
      <c r="C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19"/>
      <c r="AQ25" s="20"/>
      <c r="BE25" s="182"/>
    </row>
    <row r="26" spans="2:71" ht="14.45" customHeight="1">
      <c r="B26" s="18"/>
      <c r="C26" s="19"/>
      <c r="D26" s="30" t="s">
        <v>41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2">
        <f>ROUND(AG87,2)</f>
        <v>0</v>
      </c>
      <c r="AL26" s="184"/>
      <c r="AM26" s="184"/>
      <c r="AN26" s="184"/>
      <c r="AO26" s="184"/>
      <c r="AP26" s="19"/>
      <c r="AQ26" s="20"/>
      <c r="BE26" s="182"/>
    </row>
    <row r="27" spans="2:71" ht="14.45" customHeight="1">
      <c r="B27" s="18"/>
      <c r="C27" s="19"/>
      <c r="D27" s="30" t="s">
        <v>42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2">
        <f>ROUND(AG100,2)</f>
        <v>0</v>
      </c>
      <c r="AL27" s="184"/>
      <c r="AM27" s="184"/>
      <c r="AN27" s="184"/>
      <c r="AO27" s="184"/>
      <c r="AP27" s="19"/>
      <c r="AQ27" s="20"/>
      <c r="BE27" s="182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  <c r="BE28" s="186"/>
    </row>
    <row r="29" spans="2:71" s="1" customFormat="1" ht="25.9" customHeight="1">
      <c r="B29" s="31"/>
      <c r="C29" s="32"/>
      <c r="D29" s="34" t="s">
        <v>43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93">
        <f>ROUND(AK26+AK27,2)</f>
        <v>0</v>
      </c>
      <c r="AL29" s="194"/>
      <c r="AM29" s="194"/>
      <c r="AN29" s="194"/>
      <c r="AO29" s="194"/>
      <c r="AP29" s="32"/>
      <c r="AQ29" s="33"/>
      <c r="BE29" s="186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  <c r="BE30" s="186"/>
    </row>
    <row r="31" spans="2:71" s="2" customFormat="1" ht="14.45" customHeight="1">
      <c r="B31" s="36"/>
      <c r="C31" s="37"/>
      <c r="D31" s="38" t="s">
        <v>44</v>
      </c>
      <c r="E31" s="37"/>
      <c r="F31" s="38" t="s">
        <v>45</v>
      </c>
      <c r="G31" s="37"/>
      <c r="H31" s="37"/>
      <c r="I31" s="37"/>
      <c r="J31" s="37"/>
      <c r="K31" s="37"/>
      <c r="L31" s="195">
        <v>0.21</v>
      </c>
      <c r="M31" s="196"/>
      <c r="N31" s="196"/>
      <c r="O31" s="196"/>
      <c r="P31" s="37"/>
      <c r="Q31" s="37"/>
      <c r="R31" s="37"/>
      <c r="S31" s="37"/>
      <c r="T31" s="40" t="s">
        <v>46</v>
      </c>
      <c r="U31" s="37"/>
      <c r="V31" s="37"/>
      <c r="W31" s="197">
        <f>ROUND(AZ87+SUM(CD101:CD105),2)</f>
        <v>0</v>
      </c>
      <c r="X31" s="196"/>
      <c r="Y31" s="196"/>
      <c r="Z31" s="196"/>
      <c r="AA31" s="196"/>
      <c r="AB31" s="196"/>
      <c r="AC31" s="196"/>
      <c r="AD31" s="196"/>
      <c r="AE31" s="196"/>
      <c r="AF31" s="37"/>
      <c r="AG31" s="37"/>
      <c r="AH31" s="37"/>
      <c r="AI31" s="37"/>
      <c r="AJ31" s="37"/>
      <c r="AK31" s="197">
        <f>ROUND(AV87+SUM(BY101:BY105),2)</f>
        <v>0</v>
      </c>
      <c r="AL31" s="196"/>
      <c r="AM31" s="196"/>
      <c r="AN31" s="196"/>
      <c r="AO31" s="196"/>
      <c r="AP31" s="37"/>
      <c r="AQ31" s="41"/>
      <c r="BE31" s="187"/>
    </row>
    <row r="32" spans="2:71" s="2" customFormat="1" ht="14.45" customHeight="1">
      <c r="B32" s="36"/>
      <c r="C32" s="37"/>
      <c r="D32" s="37"/>
      <c r="E32" s="37"/>
      <c r="F32" s="38" t="s">
        <v>47</v>
      </c>
      <c r="G32" s="37"/>
      <c r="H32" s="37"/>
      <c r="I32" s="37"/>
      <c r="J32" s="37"/>
      <c r="K32" s="37"/>
      <c r="L32" s="195">
        <v>0.15</v>
      </c>
      <c r="M32" s="196"/>
      <c r="N32" s="196"/>
      <c r="O32" s="196"/>
      <c r="P32" s="37"/>
      <c r="Q32" s="37"/>
      <c r="R32" s="37"/>
      <c r="S32" s="37"/>
      <c r="T32" s="40" t="s">
        <v>46</v>
      </c>
      <c r="U32" s="37"/>
      <c r="V32" s="37"/>
      <c r="W32" s="197">
        <f>ROUND(BA87+SUM(CE101:CE105),2)</f>
        <v>0</v>
      </c>
      <c r="X32" s="196"/>
      <c r="Y32" s="196"/>
      <c r="Z32" s="196"/>
      <c r="AA32" s="196"/>
      <c r="AB32" s="196"/>
      <c r="AC32" s="196"/>
      <c r="AD32" s="196"/>
      <c r="AE32" s="196"/>
      <c r="AF32" s="37"/>
      <c r="AG32" s="37"/>
      <c r="AH32" s="37"/>
      <c r="AI32" s="37"/>
      <c r="AJ32" s="37"/>
      <c r="AK32" s="197">
        <f>ROUND(AW87+SUM(BZ101:BZ105),2)</f>
        <v>0</v>
      </c>
      <c r="AL32" s="196"/>
      <c r="AM32" s="196"/>
      <c r="AN32" s="196"/>
      <c r="AO32" s="196"/>
      <c r="AP32" s="37"/>
      <c r="AQ32" s="41"/>
      <c r="BE32" s="187"/>
    </row>
    <row r="33" spans="2:57" s="2" customFormat="1" ht="14.45" hidden="1" customHeight="1">
      <c r="B33" s="36"/>
      <c r="C33" s="37"/>
      <c r="D33" s="37"/>
      <c r="E33" s="37"/>
      <c r="F33" s="38" t="s">
        <v>48</v>
      </c>
      <c r="G33" s="37"/>
      <c r="H33" s="37"/>
      <c r="I33" s="37"/>
      <c r="J33" s="37"/>
      <c r="K33" s="37"/>
      <c r="L33" s="195">
        <v>0.21</v>
      </c>
      <c r="M33" s="196"/>
      <c r="N33" s="196"/>
      <c r="O33" s="196"/>
      <c r="P33" s="37"/>
      <c r="Q33" s="37"/>
      <c r="R33" s="37"/>
      <c r="S33" s="37"/>
      <c r="T33" s="40" t="s">
        <v>46</v>
      </c>
      <c r="U33" s="37"/>
      <c r="V33" s="37"/>
      <c r="W33" s="197">
        <f>ROUND(BB87+SUM(CF101:CF105),2)</f>
        <v>0</v>
      </c>
      <c r="X33" s="196"/>
      <c r="Y33" s="196"/>
      <c r="Z33" s="196"/>
      <c r="AA33" s="196"/>
      <c r="AB33" s="196"/>
      <c r="AC33" s="196"/>
      <c r="AD33" s="196"/>
      <c r="AE33" s="196"/>
      <c r="AF33" s="37"/>
      <c r="AG33" s="37"/>
      <c r="AH33" s="37"/>
      <c r="AI33" s="37"/>
      <c r="AJ33" s="37"/>
      <c r="AK33" s="197">
        <v>0</v>
      </c>
      <c r="AL33" s="196"/>
      <c r="AM33" s="196"/>
      <c r="AN33" s="196"/>
      <c r="AO33" s="196"/>
      <c r="AP33" s="37"/>
      <c r="AQ33" s="41"/>
      <c r="BE33" s="187"/>
    </row>
    <row r="34" spans="2:57" s="2" customFormat="1" ht="14.45" hidden="1" customHeight="1">
      <c r="B34" s="36"/>
      <c r="C34" s="37"/>
      <c r="D34" s="37"/>
      <c r="E34" s="37"/>
      <c r="F34" s="38" t="s">
        <v>49</v>
      </c>
      <c r="G34" s="37"/>
      <c r="H34" s="37"/>
      <c r="I34" s="37"/>
      <c r="J34" s="37"/>
      <c r="K34" s="37"/>
      <c r="L34" s="195">
        <v>0.15</v>
      </c>
      <c r="M34" s="196"/>
      <c r="N34" s="196"/>
      <c r="O34" s="196"/>
      <c r="P34" s="37"/>
      <c r="Q34" s="37"/>
      <c r="R34" s="37"/>
      <c r="S34" s="37"/>
      <c r="T34" s="40" t="s">
        <v>46</v>
      </c>
      <c r="U34" s="37"/>
      <c r="V34" s="37"/>
      <c r="W34" s="197">
        <f>ROUND(BC87+SUM(CG101:CG105),2)</f>
        <v>0</v>
      </c>
      <c r="X34" s="196"/>
      <c r="Y34" s="196"/>
      <c r="Z34" s="196"/>
      <c r="AA34" s="196"/>
      <c r="AB34" s="196"/>
      <c r="AC34" s="196"/>
      <c r="AD34" s="196"/>
      <c r="AE34" s="196"/>
      <c r="AF34" s="37"/>
      <c r="AG34" s="37"/>
      <c r="AH34" s="37"/>
      <c r="AI34" s="37"/>
      <c r="AJ34" s="37"/>
      <c r="AK34" s="197">
        <v>0</v>
      </c>
      <c r="AL34" s="196"/>
      <c r="AM34" s="196"/>
      <c r="AN34" s="196"/>
      <c r="AO34" s="196"/>
      <c r="AP34" s="37"/>
      <c r="AQ34" s="41"/>
      <c r="BE34" s="187"/>
    </row>
    <row r="35" spans="2:57" s="2" customFormat="1" ht="14.45" hidden="1" customHeight="1">
      <c r="B35" s="36"/>
      <c r="C35" s="37"/>
      <c r="D35" s="37"/>
      <c r="E35" s="37"/>
      <c r="F35" s="38" t="s">
        <v>50</v>
      </c>
      <c r="G35" s="37"/>
      <c r="H35" s="37"/>
      <c r="I35" s="37"/>
      <c r="J35" s="37"/>
      <c r="K35" s="37"/>
      <c r="L35" s="195">
        <v>0</v>
      </c>
      <c r="M35" s="196"/>
      <c r="N35" s="196"/>
      <c r="O35" s="196"/>
      <c r="P35" s="37"/>
      <c r="Q35" s="37"/>
      <c r="R35" s="37"/>
      <c r="S35" s="37"/>
      <c r="T35" s="40" t="s">
        <v>46</v>
      </c>
      <c r="U35" s="37"/>
      <c r="V35" s="37"/>
      <c r="W35" s="197">
        <f>ROUND(BD87+SUM(CH101:CH105),2)</f>
        <v>0</v>
      </c>
      <c r="X35" s="196"/>
      <c r="Y35" s="196"/>
      <c r="Z35" s="196"/>
      <c r="AA35" s="196"/>
      <c r="AB35" s="196"/>
      <c r="AC35" s="196"/>
      <c r="AD35" s="196"/>
      <c r="AE35" s="196"/>
      <c r="AF35" s="37"/>
      <c r="AG35" s="37"/>
      <c r="AH35" s="37"/>
      <c r="AI35" s="37"/>
      <c r="AJ35" s="37"/>
      <c r="AK35" s="197">
        <v>0</v>
      </c>
      <c r="AL35" s="196"/>
      <c r="AM35" s="196"/>
      <c r="AN35" s="196"/>
      <c r="AO35" s="196"/>
      <c r="AP35" s="37"/>
      <c r="AQ35" s="41"/>
    </row>
    <row r="36" spans="2:57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57" s="1" customFormat="1" ht="25.9" customHeight="1">
      <c r="B37" s="31"/>
      <c r="C37" s="42"/>
      <c r="D37" s="43" t="s">
        <v>51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52</v>
      </c>
      <c r="U37" s="44"/>
      <c r="V37" s="44"/>
      <c r="W37" s="44"/>
      <c r="X37" s="198" t="s">
        <v>53</v>
      </c>
      <c r="Y37" s="199"/>
      <c r="Z37" s="199"/>
      <c r="AA37" s="199"/>
      <c r="AB37" s="199"/>
      <c r="AC37" s="44"/>
      <c r="AD37" s="44"/>
      <c r="AE37" s="44"/>
      <c r="AF37" s="44"/>
      <c r="AG37" s="44"/>
      <c r="AH37" s="44"/>
      <c r="AI37" s="44"/>
      <c r="AJ37" s="44"/>
      <c r="AK37" s="200">
        <f>SUM(AK29:AK35)</f>
        <v>0</v>
      </c>
      <c r="AL37" s="199"/>
      <c r="AM37" s="199"/>
      <c r="AN37" s="199"/>
      <c r="AO37" s="201"/>
      <c r="AP37" s="42"/>
      <c r="AQ37" s="33"/>
    </row>
    <row r="38" spans="2:57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57" ht="13.5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20"/>
    </row>
    <row r="40" spans="2:57" ht="13.5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20"/>
    </row>
    <row r="41" spans="2:57" ht="13.5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20"/>
    </row>
    <row r="42" spans="2:57" ht="13.5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20"/>
    </row>
    <row r="43" spans="2:57" ht="13.5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20"/>
    </row>
    <row r="44" spans="2:57" ht="13.5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20"/>
    </row>
    <row r="45" spans="2:57" ht="13.5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20"/>
    </row>
    <row r="46" spans="2:57" ht="13.5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20"/>
    </row>
    <row r="47" spans="2:57" ht="13.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20"/>
    </row>
    <row r="48" spans="2:57" ht="13.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20"/>
    </row>
    <row r="49" spans="2:43" s="1" customFormat="1">
      <c r="B49" s="31"/>
      <c r="C49" s="32"/>
      <c r="D49" s="46" t="s">
        <v>54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55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 ht="13.5">
      <c r="B50" s="18"/>
      <c r="C50" s="19"/>
      <c r="D50" s="4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50"/>
      <c r="AA50" s="19"/>
      <c r="AB50" s="19"/>
      <c r="AC50" s="4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50"/>
      <c r="AP50" s="19"/>
      <c r="AQ50" s="20"/>
    </row>
    <row r="51" spans="2:43" ht="13.5">
      <c r="B51" s="18"/>
      <c r="C51" s="19"/>
      <c r="D51" s="4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50"/>
      <c r="AA51" s="19"/>
      <c r="AB51" s="19"/>
      <c r="AC51" s="4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50"/>
      <c r="AP51" s="19"/>
      <c r="AQ51" s="20"/>
    </row>
    <row r="52" spans="2:43" ht="13.5">
      <c r="B52" s="18"/>
      <c r="C52" s="19"/>
      <c r="D52" s="4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50"/>
      <c r="AA52" s="19"/>
      <c r="AB52" s="19"/>
      <c r="AC52" s="4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50"/>
      <c r="AP52" s="19"/>
      <c r="AQ52" s="20"/>
    </row>
    <row r="53" spans="2:43" ht="13.5">
      <c r="B53" s="18"/>
      <c r="C53" s="19"/>
      <c r="D53" s="4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50"/>
      <c r="AA53" s="19"/>
      <c r="AB53" s="19"/>
      <c r="AC53" s="4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50"/>
      <c r="AP53" s="19"/>
      <c r="AQ53" s="20"/>
    </row>
    <row r="54" spans="2:43" ht="13.5">
      <c r="B54" s="18"/>
      <c r="C54" s="19"/>
      <c r="D54" s="4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50"/>
      <c r="AA54" s="19"/>
      <c r="AB54" s="19"/>
      <c r="AC54" s="4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50"/>
      <c r="AP54" s="19"/>
      <c r="AQ54" s="20"/>
    </row>
    <row r="55" spans="2:43" ht="13.5">
      <c r="B55" s="18"/>
      <c r="C55" s="19"/>
      <c r="D55" s="4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50"/>
      <c r="AA55" s="19"/>
      <c r="AB55" s="19"/>
      <c r="AC55" s="4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50"/>
      <c r="AP55" s="19"/>
      <c r="AQ55" s="20"/>
    </row>
    <row r="56" spans="2:43" ht="13.5">
      <c r="B56" s="18"/>
      <c r="C56" s="19"/>
      <c r="D56" s="4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50"/>
      <c r="AA56" s="19"/>
      <c r="AB56" s="19"/>
      <c r="AC56" s="4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50"/>
      <c r="AP56" s="19"/>
      <c r="AQ56" s="20"/>
    </row>
    <row r="57" spans="2:43" ht="13.5">
      <c r="B57" s="18"/>
      <c r="C57" s="19"/>
      <c r="D57" s="4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50"/>
      <c r="AA57" s="19"/>
      <c r="AB57" s="19"/>
      <c r="AC57" s="4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50"/>
      <c r="AP57" s="19"/>
      <c r="AQ57" s="20"/>
    </row>
    <row r="58" spans="2:43" s="1" customFormat="1">
      <c r="B58" s="31"/>
      <c r="C58" s="32"/>
      <c r="D58" s="51" t="s">
        <v>56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57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56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57</v>
      </c>
      <c r="AN58" s="52"/>
      <c r="AO58" s="54"/>
      <c r="AP58" s="32"/>
      <c r="AQ58" s="33"/>
    </row>
    <row r="59" spans="2:43" ht="13.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20"/>
    </row>
    <row r="60" spans="2:43" s="1" customFormat="1">
      <c r="B60" s="31"/>
      <c r="C60" s="32"/>
      <c r="D60" s="46" t="s">
        <v>58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59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 ht="13.5">
      <c r="B61" s="18"/>
      <c r="C61" s="19"/>
      <c r="D61" s="4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50"/>
      <c r="AA61" s="19"/>
      <c r="AB61" s="19"/>
      <c r="AC61" s="4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50"/>
      <c r="AP61" s="19"/>
      <c r="AQ61" s="20"/>
    </row>
    <row r="62" spans="2:43" ht="13.5">
      <c r="B62" s="18"/>
      <c r="C62" s="19"/>
      <c r="D62" s="4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50"/>
      <c r="AA62" s="19"/>
      <c r="AB62" s="19"/>
      <c r="AC62" s="4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50"/>
      <c r="AP62" s="19"/>
      <c r="AQ62" s="20"/>
    </row>
    <row r="63" spans="2:43" ht="13.5">
      <c r="B63" s="18"/>
      <c r="C63" s="19"/>
      <c r="D63" s="4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50"/>
      <c r="AA63" s="19"/>
      <c r="AB63" s="19"/>
      <c r="AC63" s="4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50"/>
      <c r="AP63" s="19"/>
      <c r="AQ63" s="20"/>
    </row>
    <row r="64" spans="2:43" ht="13.5">
      <c r="B64" s="18"/>
      <c r="C64" s="19"/>
      <c r="D64" s="4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50"/>
      <c r="AA64" s="19"/>
      <c r="AB64" s="19"/>
      <c r="AC64" s="4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50"/>
      <c r="AP64" s="19"/>
      <c r="AQ64" s="20"/>
    </row>
    <row r="65" spans="2:43" ht="13.5">
      <c r="B65" s="18"/>
      <c r="C65" s="19"/>
      <c r="D65" s="4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50"/>
      <c r="AA65" s="19"/>
      <c r="AB65" s="19"/>
      <c r="AC65" s="4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50"/>
      <c r="AP65" s="19"/>
      <c r="AQ65" s="20"/>
    </row>
    <row r="66" spans="2:43" ht="13.5">
      <c r="B66" s="18"/>
      <c r="C66" s="19"/>
      <c r="D66" s="4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50"/>
      <c r="AA66" s="19"/>
      <c r="AB66" s="19"/>
      <c r="AC66" s="4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50"/>
      <c r="AP66" s="19"/>
      <c r="AQ66" s="20"/>
    </row>
    <row r="67" spans="2:43" ht="13.5">
      <c r="B67" s="18"/>
      <c r="C67" s="19"/>
      <c r="D67" s="4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50"/>
      <c r="AA67" s="19"/>
      <c r="AB67" s="19"/>
      <c r="AC67" s="4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50"/>
      <c r="AP67" s="19"/>
      <c r="AQ67" s="20"/>
    </row>
    <row r="68" spans="2:43" ht="13.5">
      <c r="B68" s="18"/>
      <c r="C68" s="19"/>
      <c r="D68" s="4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50"/>
      <c r="AA68" s="19"/>
      <c r="AB68" s="19"/>
      <c r="AC68" s="4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50"/>
      <c r="AP68" s="19"/>
      <c r="AQ68" s="20"/>
    </row>
    <row r="69" spans="2:43" s="1" customFormat="1">
      <c r="B69" s="31"/>
      <c r="C69" s="32"/>
      <c r="D69" s="51" t="s">
        <v>56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57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56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57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183" t="s">
        <v>60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33"/>
    </row>
    <row r="77" spans="2:43" s="3" customFormat="1" ht="14.45" customHeight="1">
      <c r="B77" s="61"/>
      <c r="C77" s="26" t="s">
        <v>14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16P086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17</v>
      </c>
      <c r="D78" s="66"/>
      <c r="E78" s="66"/>
      <c r="F78" s="66"/>
      <c r="G78" s="66"/>
      <c r="H78" s="66"/>
      <c r="I78" s="66"/>
      <c r="J78" s="66"/>
      <c r="K78" s="66"/>
      <c r="L78" s="203" t="str">
        <f>K6</f>
        <v>Praha GŠ - ekologizace kotelny v budově A</v>
      </c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>
      <c r="B80" s="31"/>
      <c r="C80" s="26" t="s">
        <v>24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Praha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6" t="s">
        <v>26</v>
      </c>
      <c r="AJ80" s="32"/>
      <c r="AK80" s="32"/>
      <c r="AL80" s="32"/>
      <c r="AM80" s="69" t="str">
        <f>IF(AN8= "","",AN8)</f>
        <v>11.5.2016</v>
      </c>
      <c r="AN80" s="32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>
      <c r="B82" s="31"/>
      <c r="C82" s="26" t="s">
        <v>30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ARMÁDNÍ SERVISNÍ, P.O.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6" t="s">
        <v>36</v>
      </c>
      <c r="AJ82" s="32"/>
      <c r="AK82" s="32"/>
      <c r="AL82" s="32"/>
      <c r="AM82" s="205" t="str">
        <f>IF(E17="","",E17)</f>
        <v>EVČ s.r.o.</v>
      </c>
      <c r="AN82" s="202"/>
      <c r="AO82" s="202"/>
      <c r="AP82" s="202"/>
      <c r="AQ82" s="33"/>
      <c r="AS82" s="206" t="s">
        <v>61</v>
      </c>
      <c r="AT82" s="207"/>
      <c r="AU82" s="70"/>
      <c r="AV82" s="70"/>
      <c r="AW82" s="70"/>
      <c r="AX82" s="70"/>
      <c r="AY82" s="70"/>
      <c r="AZ82" s="70"/>
      <c r="BA82" s="70"/>
      <c r="BB82" s="70"/>
      <c r="BC82" s="70"/>
      <c r="BD82" s="71"/>
    </row>
    <row r="83" spans="1:76" s="1" customFormat="1">
      <c r="B83" s="31"/>
      <c r="C83" s="26" t="s">
        <v>34</v>
      </c>
      <c r="D83" s="32"/>
      <c r="E83" s="32"/>
      <c r="F83" s="32"/>
      <c r="G83" s="32"/>
      <c r="H83" s="32"/>
      <c r="I83" s="32"/>
      <c r="J83" s="32"/>
      <c r="K83" s="32"/>
      <c r="L83" s="62" t="str">
        <f>IF(E14= "Vyplň údaj","",E14)</f>
        <v/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6" t="s">
        <v>38</v>
      </c>
      <c r="AJ83" s="32"/>
      <c r="AK83" s="32"/>
      <c r="AL83" s="32"/>
      <c r="AM83" s="205" t="str">
        <f>IF(E20="","",E20)</f>
        <v>EVČ s.r.o.</v>
      </c>
      <c r="AN83" s="202"/>
      <c r="AO83" s="202"/>
      <c r="AP83" s="202"/>
      <c r="AQ83" s="33"/>
      <c r="AS83" s="208"/>
      <c r="AT83" s="209"/>
      <c r="AU83" s="72"/>
      <c r="AV83" s="72"/>
      <c r="AW83" s="72"/>
      <c r="AX83" s="72"/>
      <c r="AY83" s="72"/>
      <c r="AZ83" s="72"/>
      <c r="BA83" s="72"/>
      <c r="BB83" s="72"/>
      <c r="BC83" s="72"/>
      <c r="BD83" s="73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210"/>
      <c r="AT84" s="202"/>
      <c r="AU84" s="32"/>
      <c r="AV84" s="32"/>
      <c r="AW84" s="32"/>
      <c r="AX84" s="32"/>
      <c r="AY84" s="32"/>
      <c r="AZ84" s="32"/>
      <c r="BA84" s="32"/>
      <c r="BB84" s="32"/>
      <c r="BC84" s="32"/>
      <c r="BD84" s="75"/>
    </row>
    <row r="85" spans="1:76" s="1" customFormat="1" ht="29.25" customHeight="1">
      <c r="B85" s="31"/>
      <c r="C85" s="211" t="s">
        <v>62</v>
      </c>
      <c r="D85" s="212"/>
      <c r="E85" s="212"/>
      <c r="F85" s="212"/>
      <c r="G85" s="212"/>
      <c r="H85" s="76"/>
      <c r="I85" s="213" t="s">
        <v>63</v>
      </c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3" t="s">
        <v>64</v>
      </c>
      <c r="AH85" s="212"/>
      <c r="AI85" s="212"/>
      <c r="AJ85" s="212"/>
      <c r="AK85" s="212"/>
      <c r="AL85" s="212"/>
      <c r="AM85" s="212"/>
      <c r="AN85" s="213" t="s">
        <v>65</v>
      </c>
      <c r="AO85" s="212"/>
      <c r="AP85" s="214"/>
      <c r="AQ85" s="33"/>
      <c r="AS85" s="77" t="s">
        <v>66</v>
      </c>
      <c r="AT85" s="78" t="s">
        <v>67</v>
      </c>
      <c r="AU85" s="78" t="s">
        <v>68</v>
      </c>
      <c r="AV85" s="78" t="s">
        <v>69</v>
      </c>
      <c r="AW85" s="78" t="s">
        <v>70</v>
      </c>
      <c r="AX85" s="78" t="s">
        <v>71</v>
      </c>
      <c r="AY85" s="78" t="s">
        <v>72</v>
      </c>
      <c r="AZ85" s="78" t="s">
        <v>73</v>
      </c>
      <c r="BA85" s="78" t="s">
        <v>74</v>
      </c>
      <c r="BB85" s="78" t="s">
        <v>75</v>
      </c>
      <c r="BC85" s="78" t="s">
        <v>76</v>
      </c>
      <c r="BD85" s="79" t="s">
        <v>77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80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81" t="s">
        <v>78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225">
        <f>ROUND(AG88+AG98,2)</f>
        <v>0</v>
      </c>
      <c r="AH87" s="225"/>
      <c r="AI87" s="225"/>
      <c r="AJ87" s="225"/>
      <c r="AK87" s="225"/>
      <c r="AL87" s="225"/>
      <c r="AM87" s="225"/>
      <c r="AN87" s="226">
        <f t="shared" ref="AN87:AN98" si="0">SUM(AG87,AT87)</f>
        <v>0</v>
      </c>
      <c r="AO87" s="226"/>
      <c r="AP87" s="226"/>
      <c r="AQ87" s="67"/>
      <c r="AS87" s="83">
        <f>ROUND(AS88+AS98,2)</f>
        <v>0</v>
      </c>
      <c r="AT87" s="84">
        <f t="shared" ref="AT87:AT98" si="1">ROUND(SUM(AV87:AW87),2)</f>
        <v>0</v>
      </c>
      <c r="AU87" s="85">
        <f>ROUND(AU88+AU98,5)</f>
        <v>0</v>
      </c>
      <c r="AV87" s="84">
        <f>ROUND(AZ87*L31,2)</f>
        <v>0</v>
      </c>
      <c r="AW87" s="84">
        <f>ROUND(BA87*L32,2)</f>
        <v>0</v>
      </c>
      <c r="AX87" s="84">
        <f>ROUND(BB87*L31,2)</f>
        <v>0</v>
      </c>
      <c r="AY87" s="84">
        <f>ROUND(BC87*L32,2)</f>
        <v>0</v>
      </c>
      <c r="AZ87" s="84">
        <f>ROUND(AZ88+AZ98,2)</f>
        <v>0</v>
      </c>
      <c r="BA87" s="84">
        <f>ROUND(BA88+BA98,2)</f>
        <v>0</v>
      </c>
      <c r="BB87" s="84">
        <f>ROUND(BB88+BB98,2)</f>
        <v>0</v>
      </c>
      <c r="BC87" s="84">
        <f>ROUND(BC88+BC98,2)</f>
        <v>0</v>
      </c>
      <c r="BD87" s="86">
        <f>ROUND(BD88+BD98,2)</f>
        <v>0</v>
      </c>
      <c r="BS87" s="87" t="s">
        <v>79</v>
      </c>
      <c r="BT87" s="87" t="s">
        <v>80</v>
      </c>
      <c r="BU87" s="88" t="s">
        <v>81</v>
      </c>
      <c r="BV87" s="87" t="s">
        <v>82</v>
      </c>
      <c r="BW87" s="87" t="s">
        <v>83</v>
      </c>
      <c r="BX87" s="87" t="s">
        <v>84</v>
      </c>
    </row>
    <row r="88" spans="1:76" s="5" customFormat="1" ht="22.5" customHeight="1">
      <c r="B88" s="89"/>
      <c r="C88" s="90"/>
      <c r="D88" s="218" t="s">
        <v>85</v>
      </c>
      <c r="E88" s="216"/>
      <c r="F88" s="216"/>
      <c r="G88" s="216"/>
      <c r="H88" s="216"/>
      <c r="I88" s="91"/>
      <c r="J88" s="218" t="s">
        <v>86</v>
      </c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  <c r="AF88" s="216"/>
      <c r="AG88" s="217">
        <f>ROUND(AG89+AG90+AG91+AG94+AG95,2)</f>
        <v>0</v>
      </c>
      <c r="AH88" s="216"/>
      <c r="AI88" s="216"/>
      <c r="AJ88" s="216"/>
      <c r="AK88" s="216"/>
      <c r="AL88" s="216"/>
      <c r="AM88" s="216"/>
      <c r="AN88" s="215">
        <f t="shared" si="0"/>
        <v>0</v>
      </c>
      <c r="AO88" s="216"/>
      <c r="AP88" s="216"/>
      <c r="AQ88" s="92"/>
      <c r="AS88" s="93">
        <f>ROUND(AS89+AS90+AS91+AS94+AS95,2)</f>
        <v>0</v>
      </c>
      <c r="AT88" s="94">
        <f t="shared" si="1"/>
        <v>0</v>
      </c>
      <c r="AU88" s="95">
        <f>ROUND(AU89+AU90+AU91+AU94+AU95,5)</f>
        <v>0</v>
      </c>
      <c r="AV88" s="94">
        <f>ROUND(AZ88*L31,2)</f>
        <v>0</v>
      </c>
      <c r="AW88" s="94">
        <f>ROUND(BA88*L32,2)</f>
        <v>0</v>
      </c>
      <c r="AX88" s="94">
        <f>ROUND(BB88*L31,2)</f>
        <v>0</v>
      </c>
      <c r="AY88" s="94">
        <f>ROUND(BC88*L32,2)</f>
        <v>0</v>
      </c>
      <c r="AZ88" s="94">
        <f>ROUND(AZ89+AZ90+AZ91+AZ94+AZ95,2)</f>
        <v>0</v>
      </c>
      <c r="BA88" s="94">
        <f>ROUND(BA89+BA90+BA91+BA94+BA95,2)</f>
        <v>0</v>
      </c>
      <c r="BB88" s="94">
        <f>ROUND(BB89+BB90+BB91+BB94+BB95,2)</f>
        <v>0</v>
      </c>
      <c r="BC88" s="94">
        <f>ROUND(BC89+BC90+BC91+BC94+BC95,2)</f>
        <v>0</v>
      </c>
      <c r="BD88" s="96">
        <f>ROUND(BD89+BD90+BD91+BD94+BD95,2)</f>
        <v>0</v>
      </c>
      <c r="BS88" s="97" t="s">
        <v>79</v>
      </c>
      <c r="BT88" s="97" t="s">
        <v>23</v>
      </c>
      <c r="BU88" s="97" t="s">
        <v>81</v>
      </c>
      <c r="BV88" s="97" t="s">
        <v>82</v>
      </c>
      <c r="BW88" s="97" t="s">
        <v>87</v>
      </c>
      <c r="BX88" s="97" t="s">
        <v>83</v>
      </c>
    </row>
    <row r="89" spans="1:76" s="6" customFormat="1" ht="22.5" customHeight="1">
      <c r="A89" s="268" t="s">
        <v>1707</v>
      </c>
      <c r="B89" s="98"/>
      <c r="C89" s="99"/>
      <c r="D89" s="99"/>
      <c r="E89" s="221" t="s">
        <v>88</v>
      </c>
      <c r="F89" s="220"/>
      <c r="G89" s="220"/>
      <c r="H89" s="220"/>
      <c r="I89" s="220"/>
      <c r="J89" s="99"/>
      <c r="K89" s="221" t="s">
        <v>89</v>
      </c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19">
        <f>'ÚT - Ústřední vytápění'!M31</f>
        <v>0</v>
      </c>
      <c r="AH89" s="220"/>
      <c r="AI89" s="220"/>
      <c r="AJ89" s="220"/>
      <c r="AK89" s="220"/>
      <c r="AL89" s="220"/>
      <c r="AM89" s="220"/>
      <c r="AN89" s="219">
        <f t="shared" si="0"/>
        <v>0</v>
      </c>
      <c r="AO89" s="220"/>
      <c r="AP89" s="220"/>
      <c r="AQ89" s="100"/>
      <c r="AS89" s="101">
        <f>'ÚT - Ústřední vytápění'!M29</f>
        <v>0</v>
      </c>
      <c r="AT89" s="102">
        <f t="shared" si="1"/>
        <v>0</v>
      </c>
      <c r="AU89" s="103">
        <f>'ÚT - Ústřední vytápění'!W130</f>
        <v>0</v>
      </c>
      <c r="AV89" s="102">
        <f>'ÚT - Ústřední vytápění'!M33</f>
        <v>0</v>
      </c>
      <c r="AW89" s="102">
        <f>'ÚT - Ústřední vytápění'!M34</f>
        <v>0</v>
      </c>
      <c r="AX89" s="102">
        <f>'ÚT - Ústřední vytápění'!M35</f>
        <v>0</v>
      </c>
      <c r="AY89" s="102">
        <f>'ÚT - Ústřední vytápění'!M36</f>
        <v>0</v>
      </c>
      <c r="AZ89" s="102">
        <f>'ÚT - Ústřední vytápění'!H33</f>
        <v>0</v>
      </c>
      <c r="BA89" s="102">
        <f>'ÚT - Ústřední vytápění'!H34</f>
        <v>0</v>
      </c>
      <c r="BB89" s="102">
        <f>'ÚT - Ústřední vytápění'!H35</f>
        <v>0</v>
      </c>
      <c r="BC89" s="102">
        <f>'ÚT - Ústřední vytápění'!H36</f>
        <v>0</v>
      </c>
      <c r="BD89" s="104">
        <f>'ÚT - Ústřední vytápění'!H37</f>
        <v>0</v>
      </c>
      <c r="BT89" s="105" t="s">
        <v>90</v>
      </c>
      <c r="BV89" s="105" t="s">
        <v>82</v>
      </c>
      <c r="BW89" s="105" t="s">
        <v>91</v>
      </c>
      <c r="BX89" s="105" t="s">
        <v>87</v>
      </c>
    </row>
    <row r="90" spans="1:76" s="6" customFormat="1" ht="22.5" customHeight="1">
      <c r="A90" s="268" t="s">
        <v>1707</v>
      </c>
      <c r="B90" s="98"/>
      <c r="C90" s="99"/>
      <c r="D90" s="99"/>
      <c r="E90" s="221" t="s">
        <v>92</v>
      </c>
      <c r="F90" s="220"/>
      <c r="G90" s="220"/>
      <c r="H90" s="220"/>
      <c r="I90" s="220"/>
      <c r="J90" s="99"/>
      <c r="K90" s="221" t="s">
        <v>93</v>
      </c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19">
        <f>'PL - PL - plyn'!M31</f>
        <v>0</v>
      </c>
      <c r="AH90" s="220"/>
      <c r="AI90" s="220"/>
      <c r="AJ90" s="220"/>
      <c r="AK90" s="220"/>
      <c r="AL90" s="220"/>
      <c r="AM90" s="220"/>
      <c r="AN90" s="219">
        <f t="shared" si="0"/>
        <v>0</v>
      </c>
      <c r="AO90" s="220"/>
      <c r="AP90" s="220"/>
      <c r="AQ90" s="100"/>
      <c r="AS90" s="101">
        <f>'PL - PL - plyn'!M29</f>
        <v>0</v>
      </c>
      <c r="AT90" s="102">
        <f t="shared" si="1"/>
        <v>0</v>
      </c>
      <c r="AU90" s="103">
        <f>'PL - PL - plyn'!W129</f>
        <v>0</v>
      </c>
      <c r="AV90" s="102">
        <f>'PL - PL - plyn'!M33</f>
        <v>0</v>
      </c>
      <c r="AW90" s="102">
        <f>'PL - PL - plyn'!M34</f>
        <v>0</v>
      </c>
      <c r="AX90" s="102">
        <f>'PL - PL - plyn'!M35</f>
        <v>0</v>
      </c>
      <c r="AY90" s="102">
        <f>'PL - PL - plyn'!M36</f>
        <v>0</v>
      </c>
      <c r="AZ90" s="102">
        <f>'PL - PL - plyn'!H33</f>
        <v>0</v>
      </c>
      <c r="BA90" s="102">
        <f>'PL - PL - plyn'!H34</f>
        <v>0</v>
      </c>
      <c r="BB90" s="102">
        <f>'PL - PL - plyn'!H35</f>
        <v>0</v>
      </c>
      <c r="BC90" s="102">
        <f>'PL - PL - plyn'!H36</f>
        <v>0</v>
      </c>
      <c r="BD90" s="104">
        <f>'PL - PL - plyn'!H37</f>
        <v>0</v>
      </c>
      <c r="BT90" s="105" t="s">
        <v>90</v>
      </c>
      <c r="BV90" s="105" t="s">
        <v>82</v>
      </c>
      <c r="BW90" s="105" t="s">
        <v>94</v>
      </c>
      <c r="BX90" s="105" t="s">
        <v>87</v>
      </c>
    </row>
    <row r="91" spans="1:76" s="6" customFormat="1" ht="22.5" customHeight="1">
      <c r="B91" s="98"/>
      <c r="C91" s="99"/>
      <c r="D91" s="99"/>
      <c r="E91" s="221" t="s">
        <v>95</v>
      </c>
      <c r="F91" s="220"/>
      <c r="G91" s="220"/>
      <c r="H91" s="220"/>
      <c r="I91" s="220"/>
      <c r="J91" s="99"/>
      <c r="K91" s="221" t="s">
        <v>96</v>
      </c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2">
        <f>ROUND(SUM(AG92:AG93),2)</f>
        <v>0</v>
      </c>
      <c r="AH91" s="220"/>
      <c r="AI91" s="220"/>
      <c r="AJ91" s="220"/>
      <c r="AK91" s="220"/>
      <c r="AL91" s="220"/>
      <c r="AM91" s="220"/>
      <c r="AN91" s="219">
        <f t="shared" si="0"/>
        <v>0</v>
      </c>
      <c r="AO91" s="220"/>
      <c r="AP91" s="220"/>
      <c r="AQ91" s="100"/>
      <c r="AS91" s="101">
        <f>ROUND(SUM(AS92:AS93),2)</f>
        <v>0</v>
      </c>
      <c r="AT91" s="102">
        <f t="shared" si="1"/>
        <v>0</v>
      </c>
      <c r="AU91" s="103">
        <f>ROUND(SUM(AU92:AU93),5)</f>
        <v>0</v>
      </c>
      <c r="AV91" s="102">
        <f>ROUND(AZ91*L31,2)</f>
        <v>0</v>
      </c>
      <c r="AW91" s="102">
        <f>ROUND(BA91*L32,2)</f>
        <v>0</v>
      </c>
      <c r="AX91" s="102">
        <f>ROUND(BB91*L31,2)</f>
        <v>0</v>
      </c>
      <c r="AY91" s="102">
        <f>ROUND(BC91*L32,2)</f>
        <v>0</v>
      </c>
      <c r="AZ91" s="102">
        <f>ROUND(SUM(AZ92:AZ93),2)</f>
        <v>0</v>
      </c>
      <c r="BA91" s="102">
        <f>ROUND(SUM(BA92:BA93),2)</f>
        <v>0</v>
      </c>
      <c r="BB91" s="102">
        <f>ROUND(SUM(BB92:BB93),2)</f>
        <v>0</v>
      </c>
      <c r="BC91" s="102">
        <f>ROUND(SUM(BC92:BC93),2)</f>
        <v>0</v>
      </c>
      <c r="BD91" s="104">
        <f>ROUND(SUM(BD92:BD93),2)</f>
        <v>0</v>
      </c>
      <c r="BS91" s="105" t="s">
        <v>79</v>
      </c>
      <c r="BT91" s="105" t="s">
        <v>90</v>
      </c>
      <c r="BU91" s="105" t="s">
        <v>81</v>
      </c>
      <c r="BV91" s="105" t="s">
        <v>82</v>
      </c>
      <c r="BW91" s="105" t="s">
        <v>97</v>
      </c>
      <c r="BX91" s="105" t="s">
        <v>87</v>
      </c>
    </row>
    <row r="92" spans="1:76" s="6" customFormat="1" ht="22.5" customHeight="1">
      <c r="A92" s="268" t="s">
        <v>1707</v>
      </c>
      <c r="B92" s="98"/>
      <c r="C92" s="99"/>
      <c r="D92" s="99"/>
      <c r="E92" s="99"/>
      <c r="F92" s="221" t="s">
        <v>98</v>
      </c>
      <c r="G92" s="220"/>
      <c r="H92" s="220"/>
      <c r="I92" s="220"/>
      <c r="J92" s="220"/>
      <c r="K92" s="99"/>
      <c r="L92" s="221" t="s">
        <v>99</v>
      </c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19">
        <f>'ST1 - ST1- ASPO'!M32</f>
        <v>0</v>
      </c>
      <c r="AH92" s="220"/>
      <c r="AI92" s="220"/>
      <c r="AJ92" s="220"/>
      <c r="AK92" s="220"/>
      <c r="AL92" s="220"/>
      <c r="AM92" s="220"/>
      <c r="AN92" s="219">
        <f t="shared" si="0"/>
        <v>0</v>
      </c>
      <c r="AO92" s="220"/>
      <c r="AP92" s="220"/>
      <c r="AQ92" s="100"/>
      <c r="AS92" s="101">
        <f>'ST1 - ST1- ASPO'!M30</f>
        <v>0</v>
      </c>
      <c r="AT92" s="102">
        <f t="shared" si="1"/>
        <v>0</v>
      </c>
      <c r="AU92" s="103">
        <f>'ST1 - ST1- ASPO'!W134</f>
        <v>0</v>
      </c>
      <c r="AV92" s="102">
        <f>'ST1 - ST1- ASPO'!M34</f>
        <v>0</v>
      </c>
      <c r="AW92" s="102">
        <f>'ST1 - ST1- ASPO'!M35</f>
        <v>0</v>
      </c>
      <c r="AX92" s="102">
        <f>'ST1 - ST1- ASPO'!M36</f>
        <v>0</v>
      </c>
      <c r="AY92" s="102">
        <f>'ST1 - ST1- ASPO'!M37</f>
        <v>0</v>
      </c>
      <c r="AZ92" s="102">
        <f>'ST1 - ST1- ASPO'!H34</f>
        <v>0</v>
      </c>
      <c r="BA92" s="102">
        <f>'ST1 - ST1- ASPO'!H35</f>
        <v>0</v>
      </c>
      <c r="BB92" s="102">
        <f>'ST1 - ST1- ASPO'!H36</f>
        <v>0</v>
      </c>
      <c r="BC92" s="102">
        <f>'ST1 - ST1- ASPO'!H37</f>
        <v>0</v>
      </c>
      <c r="BD92" s="104">
        <f>'ST1 - ST1- ASPO'!H38</f>
        <v>0</v>
      </c>
      <c r="BT92" s="105" t="s">
        <v>100</v>
      </c>
      <c r="BV92" s="105" t="s">
        <v>82</v>
      </c>
      <c r="BW92" s="105" t="s">
        <v>101</v>
      </c>
      <c r="BX92" s="105" t="s">
        <v>97</v>
      </c>
    </row>
    <row r="93" spans="1:76" s="6" customFormat="1" ht="22.5" customHeight="1">
      <c r="A93" s="268" t="s">
        <v>1707</v>
      </c>
      <c r="B93" s="98"/>
      <c r="C93" s="99"/>
      <c r="D93" s="99"/>
      <c r="E93" s="99"/>
      <c r="F93" s="221" t="s">
        <v>102</v>
      </c>
      <c r="G93" s="220"/>
      <c r="H93" s="220"/>
      <c r="I93" s="220"/>
      <c r="J93" s="220"/>
      <c r="K93" s="99"/>
      <c r="L93" s="221" t="s">
        <v>103</v>
      </c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19">
        <f>'ST2 - ST2_AHNM'!M32</f>
        <v>0</v>
      </c>
      <c r="AH93" s="220"/>
      <c r="AI93" s="220"/>
      <c r="AJ93" s="220"/>
      <c r="AK93" s="220"/>
      <c r="AL93" s="220"/>
      <c r="AM93" s="220"/>
      <c r="AN93" s="219">
        <f t="shared" si="0"/>
        <v>0</v>
      </c>
      <c r="AO93" s="220"/>
      <c r="AP93" s="220"/>
      <c r="AQ93" s="100"/>
      <c r="AS93" s="101">
        <f>'ST2 - ST2_AHNM'!M30</f>
        <v>0</v>
      </c>
      <c r="AT93" s="102">
        <f t="shared" si="1"/>
        <v>0</v>
      </c>
      <c r="AU93" s="103">
        <f>'ST2 - ST2_AHNM'!W131</f>
        <v>0</v>
      </c>
      <c r="AV93" s="102">
        <f>'ST2 - ST2_AHNM'!M34</f>
        <v>0</v>
      </c>
      <c r="AW93" s="102">
        <f>'ST2 - ST2_AHNM'!M35</f>
        <v>0</v>
      </c>
      <c r="AX93" s="102">
        <f>'ST2 - ST2_AHNM'!M36</f>
        <v>0</v>
      </c>
      <c r="AY93" s="102">
        <f>'ST2 - ST2_AHNM'!M37</f>
        <v>0</v>
      </c>
      <c r="AZ93" s="102">
        <f>'ST2 - ST2_AHNM'!H34</f>
        <v>0</v>
      </c>
      <c r="BA93" s="102">
        <f>'ST2 - ST2_AHNM'!H35</f>
        <v>0</v>
      </c>
      <c r="BB93" s="102">
        <f>'ST2 - ST2_AHNM'!H36</f>
        <v>0</v>
      </c>
      <c r="BC93" s="102">
        <f>'ST2 - ST2_AHNM'!H37</f>
        <v>0</v>
      </c>
      <c r="BD93" s="104">
        <f>'ST2 - ST2_AHNM'!H38</f>
        <v>0</v>
      </c>
      <c r="BT93" s="105" t="s">
        <v>100</v>
      </c>
      <c r="BV93" s="105" t="s">
        <v>82</v>
      </c>
      <c r="BW93" s="105" t="s">
        <v>104</v>
      </c>
      <c r="BX93" s="105" t="s">
        <v>97</v>
      </c>
    </row>
    <row r="94" spans="1:76" s="6" customFormat="1" ht="22.5" customHeight="1">
      <c r="A94" s="268" t="s">
        <v>1707</v>
      </c>
      <c r="B94" s="98"/>
      <c r="C94" s="99"/>
      <c r="D94" s="99"/>
      <c r="E94" s="221" t="s">
        <v>105</v>
      </c>
      <c r="F94" s="220"/>
      <c r="G94" s="220"/>
      <c r="H94" s="220"/>
      <c r="I94" s="220"/>
      <c r="J94" s="99"/>
      <c r="K94" s="221" t="s">
        <v>106</v>
      </c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19">
        <f>'VZD - VZD - Vzduchotechnika'!M31</f>
        <v>0</v>
      </c>
      <c r="AH94" s="220"/>
      <c r="AI94" s="220"/>
      <c r="AJ94" s="220"/>
      <c r="AK94" s="220"/>
      <c r="AL94" s="220"/>
      <c r="AM94" s="220"/>
      <c r="AN94" s="219">
        <f t="shared" si="0"/>
        <v>0</v>
      </c>
      <c r="AO94" s="220"/>
      <c r="AP94" s="220"/>
      <c r="AQ94" s="100"/>
      <c r="AS94" s="101">
        <f>'VZD - VZD - Vzduchotechnika'!M29</f>
        <v>0</v>
      </c>
      <c r="AT94" s="102">
        <f t="shared" si="1"/>
        <v>0</v>
      </c>
      <c r="AU94" s="103">
        <f>'VZD - VZD - Vzduchotechnika'!W121</f>
        <v>0</v>
      </c>
      <c r="AV94" s="102">
        <f>'VZD - VZD - Vzduchotechnika'!M33</f>
        <v>0</v>
      </c>
      <c r="AW94" s="102">
        <f>'VZD - VZD - Vzduchotechnika'!M34</f>
        <v>0</v>
      </c>
      <c r="AX94" s="102">
        <f>'VZD - VZD - Vzduchotechnika'!M35</f>
        <v>0</v>
      </c>
      <c r="AY94" s="102">
        <f>'VZD - VZD - Vzduchotechnika'!M36</f>
        <v>0</v>
      </c>
      <c r="AZ94" s="102">
        <f>'VZD - VZD - Vzduchotechnika'!H33</f>
        <v>0</v>
      </c>
      <c r="BA94" s="102">
        <f>'VZD - VZD - Vzduchotechnika'!H34</f>
        <v>0</v>
      </c>
      <c r="BB94" s="102">
        <f>'VZD - VZD - Vzduchotechnika'!H35</f>
        <v>0</v>
      </c>
      <c r="BC94" s="102">
        <f>'VZD - VZD - Vzduchotechnika'!H36</f>
        <v>0</v>
      </c>
      <c r="BD94" s="104">
        <f>'VZD - VZD - Vzduchotechnika'!H37</f>
        <v>0</v>
      </c>
      <c r="BT94" s="105" t="s">
        <v>90</v>
      </c>
      <c r="BV94" s="105" t="s">
        <v>82</v>
      </c>
      <c r="BW94" s="105" t="s">
        <v>107</v>
      </c>
      <c r="BX94" s="105" t="s">
        <v>87</v>
      </c>
    </row>
    <row r="95" spans="1:76" s="6" customFormat="1" ht="34.5" customHeight="1">
      <c r="B95" s="98"/>
      <c r="C95" s="99"/>
      <c r="D95" s="99"/>
      <c r="E95" s="221" t="s">
        <v>108</v>
      </c>
      <c r="F95" s="220"/>
      <c r="G95" s="220"/>
      <c r="H95" s="220"/>
      <c r="I95" s="220"/>
      <c r="J95" s="99"/>
      <c r="K95" s="221" t="s">
        <v>109</v>
      </c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2">
        <f>ROUND(SUM(AG96:AG97),2)</f>
        <v>0</v>
      </c>
      <c r="AH95" s="220"/>
      <c r="AI95" s="220"/>
      <c r="AJ95" s="220"/>
      <c r="AK95" s="220"/>
      <c r="AL95" s="220"/>
      <c r="AM95" s="220"/>
      <c r="AN95" s="219">
        <f t="shared" si="0"/>
        <v>0</v>
      </c>
      <c r="AO95" s="220"/>
      <c r="AP95" s="220"/>
      <c r="AQ95" s="100"/>
      <c r="AS95" s="101">
        <f>ROUND(SUM(AS96:AS97),2)</f>
        <v>0</v>
      </c>
      <c r="AT95" s="102">
        <f t="shared" si="1"/>
        <v>0</v>
      </c>
      <c r="AU95" s="103">
        <f>ROUND(SUM(AU96:AU97),5)</f>
        <v>0</v>
      </c>
      <c r="AV95" s="102">
        <f>ROUND(AZ95*L31,2)</f>
        <v>0</v>
      </c>
      <c r="AW95" s="102">
        <f>ROUND(BA95*L32,2)</f>
        <v>0</v>
      </c>
      <c r="AX95" s="102">
        <f>ROUND(BB95*L31,2)</f>
        <v>0</v>
      </c>
      <c r="AY95" s="102">
        <f>ROUND(BC95*L32,2)</f>
        <v>0</v>
      </c>
      <c r="AZ95" s="102">
        <f>ROUND(SUM(AZ96:AZ97),2)</f>
        <v>0</v>
      </c>
      <c r="BA95" s="102">
        <f>ROUND(SUM(BA96:BA97),2)</f>
        <v>0</v>
      </c>
      <c r="BB95" s="102">
        <f>ROUND(SUM(BB96:BB97),2)</f>
        <v>0</v>
      </c>
      <c r="BC95" s="102">
        <f>ROUND(SUM(BC96:BC97),2)</f>
        <v>0</v>
      </c>
      <c r="BD95" s="104">
        <f>ROUND(SUM(BD96:BD97),2)</f>
        <v>0</v>
      </c>
      <c r="BS95" s="105" t="s">
        <v>79</v>
      </c>
      <c r="BT95" s="105" t="s">
        <v>90</v>
      </c>
      <c r="BU95" s="105" t="s">
        <v>81</v>
      </c>
      <c r="BV95" s="105" t="s">
        <v>82</v>
      </c>
      <c r="BW95" s="105" t="s">
        <v>110</v>
      </c>
      <c r="BX95" s="105" t="s">
        <v>87</v>
      </c>
    </row>
    <row r="96" spans="1:76" s="6" customFormat="1" ht="22.5" customHeight="1">
      <c r="A96" s="268" t="s">
        <v>1707</v>
      </c>
      <c r="B96" s="98"/>
      <c r="C96" s="99"/>
      <c r="D96" s="99"/>
      <c r="E96" s="99"/>
      <c r="F96" s="221" t="s">
        <v>111</v>
      </c>
      <c r="G96" s="220"/>
      <c r="H96" s="220"/>
      <c r="I96" s="220"/>
      <c r="J96" s="220"/>
      <c r="K96" s="99"/>
      <c r="L96" s="221" t="s">
        <v>111</v>
      </c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19">
        <f>'MR a EL1 - MR a EL1'!M32</f>
        <v>0</v>
      </c>
      <c r="AH96" s="220"/>
      <c r="AI96" s="220"/>
      <c r="AJ96" s="220"/>
      <c r="AK96" s="220"/>
      <c r="AL96" s="220"/>
      <c r="AM96" s="220"/>
      <c r="AN96" s="219">
        <f t="shared" si="0"/>
        <v>0</v>
      </c>
      <c r="AO96" s="220"/>
      <c r="AP96" s="220"/>
      <c r="AQ96" s="100"/>
      <c r="AS96" s="101">
        <f>'MR a EL1 - MR a EL1'!M30</f>
        <v>0</v>
      </c>
      <c r="AT96" s="102">
        <f t="shared" si="1"/>
        <v>0</v>
      </c>
      <c r="AU96" s="103">
        <f>'MR a EL1 - MR a EL1'!W167</f>
        <v>0</v>
      </c>
      <c r="AV96" s="102">
        <f>'MR a EL1 - MR a EL1'!M34</f>
        <v>0</v>
      </c>
      <c r="AW96" s="102">
        <f>'MR a EL1 - MR a EL1'!M35</f>
        <v>0</v>
      </c>
      <c r="AX96" s="102">
        <f>'MR a EL1 - MR a EL1'!M36</f>
        <v>0</v>
      </c>
      <c r="AY96" s="102">
        <f>'MR a EL1 - MR a EL1'!M37</f>
        <v>0</v>
      </c>
      <c r="AZ96" s="102">
        <f>'MR a EL1 - MR a EL1'!H34</f>
        <v>0</v>
      </c>
      <c r="BA96" s="102">
        <f>'MR a EL1 - MR a EL1'!H35</f>
        <v>0</v>
      </c>
      <c r="BB96" s="102">
        <f>'MR a EL1 - MR a EL1'!H36</f>
        <v>0</v>
      </c>
      <c r="BC96" s="102">
        <f>'MR a EL1 - MR a EL1'!H37</f>
        <v>0</v>
      </c>
      <c r="BD96" s="104">
        <f>'MR a EL1 - MR a EL1'!H38</f>
        <v>0</v>
      </c>
      <c r="BT96" s="105" t="s">
        <v>100</v>
      </c>
      <c r="BV96" s="105" t="s">
        <v>82</v>
      </c>
      <c r="BW96" s="105" t="s">
        <v>112</v>
      </c>
      <c r="BX96" s="105" t="s">
        <v>110</v>
      </c>
    </row>
    <row r="97" spans="1:89" s="6" customFormat="1" ht="22.5" customHeight="1">
      <c r="A97" s="268" t="s">
        <v>1707</v>
      </c>
      <c r="B97" s="98"/>
      <c r="C97" s="99"/>
      <c r="D97" s="99"/>
      <c r="E97" s="99"/>
      <c r="F97" s="221" t="s">
        <v>113</v>
      </c>
      <c r="G97" s="220"/>
      <c r="H97" s="220"/>
      <c r="I97" s="220"/>
      <c r="J97" s="220"/>
      <c r="K97" s="99"/>
      <c r="L97" s="221" t="s">
        <v>113</v>
      </c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19">
        <f>'ME a EL2 - ME a EL2'!M32</f>
        <v>0</v>
      </c>
      <c r="AH97" s="220"/>
      <c r="AI97" s="220"/>
      <c r="AJ97" s="220"/>
      <c r="AK97" s="220"/>
      <c r="AL97" s="220"/>
      <c r="AM97" s="220"/>
      <c r="AN97" s="219">
        <f t="shared" si="0"/>
        <v>0</v>
      </c>
      <c r="AO97" s="220"/>
      <c r="AP97" s="220"/>
      <c r="AQ97" s="100"/>
      <c r="AS97" s="101">
        <f>'ME a EL2 - ME a EL2'!M30</f>
        <v>0</v>
      </c>
      <c r="AT97" s="102">
        <f t="shared" si="1"/>
        <v>0</v>
      </c>
      <c r="AU97" s="103">
        <f>'ME a EL2 - ME a EL2'!W125</f>
        <v>0</v>
      </c>
      <c r="AV97" s="102">
        <f>'ME a EL2 - ME a EL2'!M34</f>
        <v>0</v>
      </c>
      <c r="AW97" s="102">
        <f>'ME a EL2 - ME a EL2'!M35</f>
        <v>0</v>
      </c>
      <c r="AX97" s="102">
        <f>'ME a EL2 - ME a EL2'!M36</f>
        <v>0</v>
      </c>
      <c r="AY97" s="102">
        <f>'ME a EL2 - ME a EL2'!M37</f>
        <v>0</v>
      </c>
      <c r="AZ97" s="102">
        <f>'ME a EL2 - ME a EL2'!H34</f>
        <v>0</v>
      </c>
      <c r="BA97" s="102">
        <f>'ME a EL2 - ME a EL2'!H35</f>
        <v>0</v>
      </c>
      <c r="BB97" s="102">
        <f>'ME a EL2 - ME a EL2'!H36</f>
        <v>0</v>
      </c>
      <c r="BC97" s="102">
        <f>'ME a EL2 - ME a EL2'!H37</f>
        <v>0</v>
      </c>
      <c r="BD97" s="104">
        <f>'ME a EL2 - ME a EL2'!H38</f>
        <v>0</v>
      </c>
      <c r="BT97" s="105" t="s">
        <v>100</v>
      </c>
      <c r="BV97" s="105" t="s">
        <v>82</v>
      </c>
      <c r="BW97" s="105" t="s">
        <v>114</v>
      </c>
      <c r="BX97" s="105" t="s">
        <v>110</v>
      </c>
    </row>
    <row r="98" spans="1:89" s="5" customFormat="1" ht="22.5" customHeight="1">
      <c r="A98" s="268" t="s">
        <v>1707</v>
      </c>
      <c r="B98" s="89"/>
      <c r="C98" s="90"/>
      <c r="D98" s="218" t="s">
        <v>115</v>
      </c>
      <c r="E98" s="216"/>
      <c r="F98" s="216"/>
      <c r="G98" s="216"/>
      <c r="H98" s="216"/>
      <c r="I98" s="91"/>
      <c r="J98" s="218" t="s">
        <v>116</v>
      </c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5">
        <f>'VRN - Vedlejší rozpočtové...'!M30</f>
        <v>0</v>
      </c>
      <c r="AH98" s="216"/>
      <c r="AI98" s="216"/>
      <c r="AJ98" s="216"/>
      <c r="AK98" s="216"/>
      <c r="AL98" s="216"/>
      <c r="AM98" s="216"/>
      <c r="AN98" s="215">
        <f t="shared" si="0"/>
        <v>0</v>
      </c>
      <c r="AO98" s="216"/>
      <c r="AP98" s="216"/>
      <c r="AQ98" s="92"/>
      <c r="AS98" s="106">
        <f>'VRN - Vedlejší rozpočtové...'!M28</f>
        <v>0</v>
      </c>
      <c r="AT98" s="107">
        <f t="shared" si="1"/>
        <v>0</v>
      </c>
      <c r="AU98" s="108">
        <f>'VRN - Vedlejší rozpočtové...'!W119</f>
        <v>0</v>
      </c>
      <c r="AV98" s="107">
        <f>'VRN - Vedlejší rozpočtové...'!M32</f>
        <v>0</v>
      </c>
      <c r="AW98" s="107">
        <f>'VRN - Vedlejší rozpočtové...'!M33</f>
        <v>0</v>
      </c>
      <c r="AX98" s="107">
        <f>'VRN - Vedlejší rozpočtové...'!M34</f>
        <v>0</v>
      </c>
      <c r="AY98" s="107">
        <f>'VRN - Vedlejší rozpočtové...'!M35</f>
        <v>0</v>
      </c>
      <c r="AZ98" s="107">
        <f>'VRN - Vedlejší rozpočtové...'!H32</f>
        <v>0</v>
      </c>
      <c r="BA98" s="107">
        <f>'VRN - Vedlejší rozpočtové...'!H33</f>
        <v>0</v>
      </c>
      <c r="BB98" s="107">
        <f>'VRN - Vedlejší rozpočtové...'!H34</f>
        <v>0</v>
      </c>
      <c r="BC98" s="107">
        <f>'VRN - Vedlejší rozpočtové...'!H35</f>
        <v>0</v>
      </c>
      <c r="BD98" s="109">
        <f>'VRN - Vedlejší rozpočtové...'!H36</f>
        <v>0</v>
      </c>
      <c r="BT98" s="97" t="s">
        <v>23</v>
      </c>
      <c r="BV98" s="97" t="s">
        <v>82</v>
      </c>
      <c r="BW98" s="97" t="s">
        <v>117</v>
      </c>
      <c r="BX98" s="97" t="s">
        <v>83</v>
      </c>
    </row>
    <row r="99" spans="1:89" ht="13.5">
      <c r="B99" s="18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20"/>
    </row>
    <row r="100" spans="1:89" s="1" customFormat="1" ht="30" customHeight="1">
      <c r="B100" s="31"/>
      <c r="C100" s="81" t="s">
        <v>118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226">
        <f>ROUND(SUM(AG101:AG104),2)</f>
        <v>0</v>
      </c>
      <c r="AH100" s="202"/>
      <c r="AI100" s="202"/>
      <c r="AJ100" s="202"/>
      <c r="AK100" s="202"/>
      <c r="AL100" s="202"/>
      <c r="AM100" s="202"/>
      <c r="AN100" s="226">
        <f>ROUND(SUM(AN101:AN104),2)</f>
        <v>0</v>
      </c>
      <c r="AO100" s="202"/>
      <c r="AP100" s="202"/>
      <c r="AQ100" s="33"/>
      <c r="AS100" s="77" t="s">
        <v>119</v>
      </c>
      <c r="AT100" s="78" t="s">
        <v>120</v>
      </c>
      <c r="AU100" s="78" t="s">
        <v>44</v>
      </c>
      <c r="AV100" s="79" t="s">
        <v>67</v>
      </c>
    </row>
    <row r="101" spans="1:89" s="1" customFormat="1" ht="19.899999999999999" customHeight="1">
      <c r="B101" s="31"/>
      <c r="C101" s="32"/>
      <c r="D101" s="110" t="s">
        <v>121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223">
        <f>ROUND(AG87*AS101,2)</f>
        <v>0</v>
      </c>
      <c r="AH101" s="202"/>
      <c r="AI101" s="202"/>
      <c r="AJ101" s="202"/>
      <c r="AK101" s="202"/>
      <c r="AL101" s="202"/>
      <c r="AM101" s="202"/>
      <c r="AN101" s="219">
        <f>ROUND(AG101+AV101,2)</f>
        <v>0</v>
      </c>
      <c r="AO101" s="202"/>
      <c r="AP101" s="202"/>
      <c r="AQ101" s="33"/>
      <c r="AS101" s="111">
        <v>0</v>
      </c>
      <c r="AT101" s="112" t="s">
        <v>122</v>
      </c>
      <c r="AU101" s="112" t="s">
        <v>45</v>
      </c>
      <c r="AV101" s="113">
        <f>ROUND(IF(AU101="základní",AG101*L31,IF(AU101="snížená",AG101*L32,0)),2)</f>
        <v>0</v>
      </c>
      <c r="BV101" s="14" t="s">
        <v>123</v>
      </c>
      <c r="BY101" s="114">
        <f>IF(AU101="základní",AV101,0)</f>
        <v>0</v>
      </c>
      <c r="BZ101" s="114">
        <f>IF(AU101="snížená",AV101,0)</f>
        <v>0</v>
      </c>
      <c r="CA101" s="114">
        <v>0</v>
      </c>
      <c r="CB101" s="114">
        <v>0</v>
      </c>
      <c r="CC101" s="114">
        <v>0</v>
      </c>
      <c r="CD101" s="114">
        <f>IF(AU101="základní",AG101,0)</f>
        <v>0</v>
      </c>
      <c r="CE101" s="114">
        <f>IF(AU101="snížená",AG101,0)</f>
        <v>0</v>
      </c>
      <c r="CF101" s="114">
        <f>IF(AU101="zákl. přenesená",AG101,0)</f>
        <v>0</v>
      </c>
      <c r="CG101" s="114">
        <f>IF(AU101="sníž. přenesená",AG101,0)</f>
        <v>0</v>
      </c>
      <c r="CH101" s="114">
        <f>IF(AU101="nulová",AG101,0)</f>
        <v>0</v>
      </c>
      <c r="CI101" s="14">
        <f>IF(AU101="základní",1,IF(AU101="snížená",2,IF(AU101="zákl. přenesená",4,IF(AU101="sníž. přenesená",5,3))))</f>
        <v>1</v>
      </c>
      <c r="CJ101" s="14">
        <f>IF(AT101="stavební čast",1,IF(88101="investiční čast",2,3))</f>
        <v>1</v>
      </c>
      <c r="CK101" s="14" t="str">
        <f>IF(D101="Vyplň vlastní","","x")</f>
        <v>x</v>
      </c>
    </row>
    <row r="102" spans="1:89" s="1" customFormat="1" ht="19.899999999999999" customHeight="1">
      <c r="B102" s="31"/>
      <c r="C102" s="32"/>
      <c r="D102" s="224" t="s">
        <v>124</v>
      </c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32"/>
      <c r="AD102" s="32"/>
      <c r="AE102" s="32"/>
      <c r="AF102" s="32"/>
      <c r="AG102" s="223">
        <f>AG87*AS102</f>
        <v>0</v>
      </c>
      <c r="AH102" s="202"/>
      <c r="AI102" s="202"/>
      <c r="AJ102" s="202"/>
      <c r="AK102" s="202"/>
      <c r="AL102" s="202"/>
      <c r="AM102" s="202"/>
      <c r="AN102" s="219">
        <f>AG102+AV102</f>
        <v>0</v>
      </c>
      <c r="AO102" s="202"/>
      <c r="AP102" s="202"/>
      <c r="AQ102" s="33"/>
      <c r="AS102" s="115">
        <v>0</v>
      </c>
      <c r="AT102" s="116" t="s">
        <v>122</v>
      </c>
      <c r="AU102" s="116" t="s">
        <v>45</v>
      </c>
      <c r="AV102" s="104">
        <f>ROUND(IF(AU102="nulová",0,IF(OR(AU102="základní",AU102="zákl. přenesená"),AG102*L31,AG102*L32)),2)</f>
        <v>0</v>
      </c>
      <c r="BV102" s="14" t="s">
        <v>125</v>
      </c>
      <c r="BY102" s="114">
        <f>IF(AU102="základní",AV102,0)</f>
        <v>0</v>
      </c>
      <c r="BZ102" s="114">
        <f>IF(AU102="snížená",AV102,0)</f>
        <v>0</v>
      </c>
      <c r="CA102" s="114">
        <f>IF(AU102="zákl. přenesená",AV102,0)</f>
        <v>0</v>
      </c>
      <c r="CB102" s="114">
        <f>IF(AU102="sníž. přenesená",AV102,0)</f>
        <v>0</v>
      </c>
      <c r="CC102" s="114">
        <f>IF(AU102="nulová",AV102,0)</f>
        <v>0</v>
      </c>
      <c r="CD102" s="114">
        <f>IF(AU102="základní",AG102,0)</f>
        <v>0</v>
      </c>
      <c r="CE102" s="114">
        <f>IF(AU102="snížená",AG102,0)</f>
        <v>0</v>
      </c>
      <c r="CF102" s="114">
        <f>IF(AU102="zákl. přenesená",AG102,0)</f>
        <v>0</v>
      </c>
      <c r="CG102" s="114">
        <f>IF(AU102="sníž. přenesená",AG102,0)</f>
        <v>0</v>
      </c>
      <c r="CH102" s="114">
        <f>IF(AU102="nulová",AG102,0)</f>
        <v>0</v>
      </c>
      <c r="CI102" s="14">
        <f>IF(AU102="základní",1,IF(AU102="snížená",2,IF(AU102="zákl. přenesená",4,IF(AU102="sníž. přenesená",5,3))))</f>
        <v>1</v>
      </c>
      <c r="CJ102" s="14">
        <f>IF(AT102="stavební čast",1,IF(88102="investiční čast",2,3))</f>
        <v>1</v>
      </c>
      <c r="CK102" s="14" t="str">
        <f>IF(D102="Vyplň vlastní","","x")</f>
        <v/>
      </c>
    </row>
    <row r="103" spans="1:89" s="1" customFormat="1" ht="19.899999999999999" customHeight="1">
      <c r="B103" s="31"/>
      <c r="C103" s="32"/>
      <c r="D103" s="224" t="s">
        <v>124</v>
      </c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32"/>
      <c r="AD103" s="32"/>
      <c r="AE103" s="32"/>
      <c r="AF103" s="32"/>
      <c r="AG103" s="223">
        <f>AG87*AS103</f>
        <v>0</v>
      </c>
      <c r="AH103" s="202"/>
      <c r="AI103" s="202"/>
      <c r="AJ103" s="202"/>
      <c r="AK103" s="202"/>
      <c r="AL103" s="202"/>
      <c r="AM103" s="202"/>
      <c r="AN103" s="219">
        <f>AG103+AV103</f>
        <v>0</v>
      </c>
      <c r="AO103" s="202"/>
      <c r="AP103" s="202"/>
      <c r="AQ103" s="33"/>
      <c r="AS103" s="115">
        <v>0</v>
      </c>
      <c r="AT103" s="116" t="s">
        <v>122</v>
      </c>
      <c r="AU103" s="116" t="s">
        <v>45</v>
      </c>
      <c r="AV103" s="104">
        <f>ROUND(IF(AU103="nulová",0,IF(OR(AU103="základní",AU103="zákl. přenesená"),AG103*L31,AG103*L32)),2)</f>
        <v>0</v>
      </c>
      <c r="BV103" s="14" t="s">
        <v>125</v>
      </c>
      <c r="BY103" s="114">
        <f>IF(AU103="základní",AV103,0)</f>
        <v>0</v>
      </c>
      <c r="BZ103" s="114">
        <f>IF(AU103="snížená",AV103,0)</f>
        <v>0</v>
      </c>
      <c r="CA103" s="114">
        <f>IF(AU103="zákl. přenesená",AV103,0)</f>
        <v>0</v>
      </c>
      <c r="CB103" s="114">
        <f>IF(AU103="sníž. přenesená",AV103,0)</f>
        <v>0</v>
      </c>
      <c r="CC103" s="114">
        <f>IF(AU103="nulová",AV103,0)</f>
        <v>0</v>
      </c>
      <c r="CD103" s="114">
        <f>IF(AU103="základní",AG103,0)</f>
        <v>0</v>
      </c>
      <c r="CE103" s="114">
        <f>IF(AU103="snížená",AG103,0)</f>
        <v>0</v>
      </c>
      <c r="CF103" s="114">
        <f>IF(AU103="zákl. přenesená",AG103,0)</f>
        <v>0</v>
      </c>
      <c r="CG103" s="114">
        <f>IF(AU103="sníž. přenesená",AG103,0)</f>
        <v>0</v>
      </c>
      <c r="CH103" s="114">
        <f>IF(AU103="nulová",AG103,0)</f>
        <v>0</v>
      </c>
      <c r="CI103" s="14">
        <f>IF(AU103="základní",1,IF(AU103="snížená",2,IF(AU103="zákl. přenesená",4,IF(AU103="sníž. přenesená",5,3))))</f>
        <v>1</v>
      </c>
      <c r="CJ103" s="14">
        <f>IF(AT103="stavební čast",1,IF(88103="investiční čast",2,3))</f>
        <v>1</v>
      </c>
      <c r="CK103" s="14" t="str">
        <f>IF(D103="Vyplň vlastní","","x")</f>
        <v/>
      </c>
    </row>
    <row r="104" spans="1:89" s="1" customFormat="1" ht="19.899999999999999" customHeight="1">
      <c r="B104" s="31"/>
      <c r="C104" s="32"/>
      <c r="D104" s="224" t="s">
        <v>124</v>
      </c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32"/>
      <c r="AD104" s="32"/>
      <c r="AE104" s="32"/>
      <c r="AF104" s="32"/>
      <c r="AG104" s="223">
        <f>AG87*AS104</f>
        <v>0</v>
      </c>
      <c r="AH104" s="202"/>
      <c r="AI104" s="202"/>
      <c r="AJ104" s="202"/>
      <c r="AK104" s="202"/>
      <c r="AL104" s="202"/>
      <c r="AM104" s="202"/>
      <c r="AN104" s="219">
        <f>AG104+AV104</f>
        <v>0</v>
      </c>
      <c r="AO104" s="202"/>
      <c r="AP104" s="202"/>
      <c r="AQ104" s="33"/>
      <c r="AS104" s="117">
        <v>0</v>
      </c>
      <c r="AT104" s="118" t="s">
        <v>122</v>
      </c>
      <c r="AU104" s="118" t="s">
        <v>45</v>
      </c>
      <c r="AV104" s="119">
        <f>ROUND(IF(AU104="nulová",0,IF(OR(AU104="základní",AU104="zákl. přenesená"),AG104*L31,AG104*L32)),2)</f>
        <v>0</v>
      </c>
      <c r="BV104" s="14" t="s">
        <v>125</v>
      </c>
      <c r="BY104" s="114">
        <f>IF(AU104="základní",AV104,0)</f>
        <v>0</v>
      </c>
      <c r="BZ104" s="114">
        <f>IF(AU104="snížená",AV104,0)</f>
        <v>0</v>
      </c>
      <c r="CA104" s="114">
        <f>IF(AU104="zákl. přenesená",AV104,0)</f>
        <v>0</v>
      </c>
      <c r="CB104" s="114">
        <f>IF(AU104="sníž. přenesená",AV104,0)</f>
        <v>0</v>
      </c>
      <c r="CC104" s="114">
        <f>IF(AU104="nulová",AV104,0)</f>
        <v>0</v>
      </c>
      <c r="CD104" s="114">
        <f>IF(AU104="základní",AG104,0)</f>
        <v>0</v>
      </c>
      <c r="CE104" s="114">
        <f>IF(AU104="snížená",AG104,0)</f>
        <v>0</v>
      </c>
      <c r="CF104" s="114">
        <f>IF(AU104="zákl. přenesená",AG104,0)</f>
        <v>0</v>
      </c>
      <c r="CG104" s="114">
        <f>IF(AU104="sníž. přenesená",AG104,0)</f>
        <v>0</v>
      </c>
      <c r="CH104" s="114">
        <f>IF(AU104="nulová",AG104,0)</f>
        <v>0</v>
      </c>
      <c r="CI104" s="14">
        <f>IF(AU104="základní",1,IF(AU104="snížená",2,IF(AU104="zákl. přenesená",4,IF(AU104="sníž. přenesená",5,3))))</f>
        <v>1</v>
      </c>
      <c r="CJ104" s="14">
        <f>IF(AT104="stavební čast",1,IF(88104="investiční čast",2,3))</f>
        <v>1</v>
      </c>
      <c r="CK104" s="14" t="str">
        <f>IF(D104="Vyplň vlastní","","x")</f>
        <v/>
      </c>
    </row>
    <row r="105" spans="1:89" s="1" customFormat="1" ht="10.9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3"/>
    </row>
    <row r="106" spans="1:89" s="1" customFormat="1" ht="30" customHeight="1">
      <c r="B106" s="31"/>
      <c r="C106" s="120" t="s">
        <v>126</v>
      </c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227">
        <f>ROUND(AG87+AG100,2)</f>
        <v>0</v>
      </c>
      <c r="AH106" s="227"/>
      <c r="AI106" s="227"/>
      <c r="AJ106" s="227"/>
      <c r="AK106" s="227"/>
      <c r="AL106" s="227"/>
      <c r="AM106" s="227"/>
      <c r="AN106" s="227">
        <f>AN87+AN100</f>
        <v>0</v>
      </c>
      <c r="AO106" s="227"/>
      <c r="AP106" s="227"/>
      <c r="AQ106" s="33"/>
    </row>
    <row r="107" spans="1:89" s="1" customFormat="1" ht="6.95" customHeight="1">
      <c r="B107" s="55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7"/>
    </row>
  </sheetData>
  <sheetProtection password="CC35" sheet="1" objects="1" scenarios="1" formatColumns="0" formatRows="0" sort="0" autoFilter="0"/>
  <mergeCells count="98">
    <mergeCell ref="AG100:AM100"/>
    <mergeCell ref="AN100:AP100"/>
    <mergeCell ref="AG106:AM106"/>
    <mergeCell ref="AN106:AP106"/>
    <mergeCell ref="AR2:BE2"/>
    <mergeCell ref="D103:AB103"/>
    <mergeCell ref="AG103:AM103"/>
    <mergeCell ref="AN103:AP103"/>
    <mergeCell ref="D104:AB104"/>
    <mergeCell ref="AG104:AM104"/>
    <mergeCell ref="AN104:AP104"/>
    <mergeCell ref="AG101:AM101"/>
    <mergeCell ref="AN101:AP101"/>
    <mergeCell ref="D102:AB102"/>
    <mergeCell ref="AG102:AM102"/>
    <mergeCell ref="AN102:AP102"/>
    <mergeCell ref="AN97:AP97"/>
    <mergeCell ref="AG97:AM97"/>
    <mergeCell ref="F97:J97"/>
    <mergeCell ref="L97:AF97"/>
    <mergeCell ref="AN98:AP98"/>
    <mergeCell ref="AG98:AM98"/>
    <mergeCell ref="D98:H98"/>
    <mergeCell ref="J98:AF98"/>
    <mergeCell ref="AN95:AP95"/>
    <mergeCell ref="AG95:AM95"/>
    <mergeCell ref="E95:I95"/>
    <mergeCell ref="K95:AF95"/>
    <mergeCell ref="AN96:AP96"/>
    <mergeCell ref="AG96:AM96"/>
    <mergeCell ref="F96:J96"/>
    <mergeCell ref="L96:AF96"/>
    <mergeCell ref="AN93:AP93"/>
    <mergeCell ref="AG93:AM93"/>
    <mergeCell ref="F93:J93"/>
    <mergeCell ref="L93:AF93"/>
    <mergeCell ref="AN94:AP94"/>
    <mergeCell ref="AG94:AM94"/>
    <mergeCell ref="E94:I94"/>
    <mergeCell ref="K94:AF94"/>
    <mergeCell ref="AN91:AP91"/>
    <mergeCell ref="AG91:AM91"/>
    <mergeCell ref="E91:I91"/>
    <mergeCell ref="K91:AF91"/>
    <mergeCell ref="AN92:AP92"/>
    <mergeCell ref="AG92:AM92"/>
    <mergeCell ref="F92:J92"/>
    <mergeCell ref="L92:AF92"/>
    <mergeCell ref="AN89:AP89"/>
    <mergeCell ref="AG89:AM89"/>
    <mergeCell ref="E89:I89"/>
    <mergeCell ref="K89:AF89"/>
    <mergeCell ref="AN90:AP90"/>
    <mergeCell ref="AG90:AM90"/>
    <mergeCell ref="E90:I90"/>
    <mergeCell ref="K90:AF90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y jsou hodnoty základní, snížená, zákl. přenesená, sníž. přenesená, nulová." sqref="AU101:AU105">
      <formula1>"základní,snížená,zákl. přenesená,sníž. přenesená,nulová"</formula1>
    </dataValidation>
    <dataValidation type="list" allowBlank="1" showInputMessage="1" showErrorMessage="1" error="Povoleny jsou hodnoty stavební čast, technologická čast, investiční čast." sqref="AT101:AT105">
      <formula1>"stavební čast,technologická čast,investiční čast"</formula1>
    </dataValidation>
  </dataValidations>
  <hyperlinks>
    <hyperlink ref="K1:S1" location="C2" tooltip="Souhrnný list stavby" display="1) Souhrnný list stavby"/>
    <hyperlink ref="W1:AF1" location="C87" tooltip="Rekapitulace objektů" display="2) Rekapitulace objektů"/>
    <hyperlink ref="A89" location="'ÚT - Ústřední vytápění'!C2" tooltip="ÚT - Ústřední vytápění" display="/"/>
    <hyperlink ref="A90" location="'PL - PL - plyn'!C2" tooltip="PL - PL - plyn" display="/"/>
    <hyperlink ref="A92" location="'ST1 - ST1- ASPO'!C2" tooltip="ST1 - ST1- ASPO" display="/"/>
    <hyperlink ref="A93" location="'ST2 - ST2_AHNM'!C2" tooltip="ST2 - ST2_AHNM" display="/"/>
    <hyperlink ref="A94" location="'VZD - VZD - Vzduchotechnika'!C2" tooltip="VZD - VZD - Vzduchotechnika" display="/"/>
    <hyperlink ref="A96" location="'MR a EL1 - MR a EL1'!C2" tooltip="MR a EL1 - MR a EL1" display="/"/>
    <hyperlink ref="A97" location="'ME a EL2 - ME a EL2'!C2" tooltip="ME a EL2 - ME a EL2" display="/"/>
    <hyperlink ref="A98" location="'VRN - Vedlejší rozpočtové...'!C2" tooltip="VRN - Vedlejší rozpočtové...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9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274"/>
      <c r="B1" s="271"/>
      <c r="C1" s="271"/>
      <c r="D1" s="272" t="s">
        <v>1</v>
      </c>
      <c r="E1" s="271"/>
      <c r="F1" s="269" t="s">
        <v>1708</v>
      </c>
      <c r="G1" s="269"/>
      <c r="H1" s="273" t="s">
        <v>1709</v>
      </c>
      <c r="I1" s="273"/>
      <c r="J1" s="273"/>
      <c r="K1" s="273"/>
      <c r="L1" s="269" t="s">
        <v>1710</v>
      </c>
      <c r="M1" s="271"/>
      <c r="N1" s="271"/>
      <c r="O1" s="272" t="s">
        <v>127</v>
      </c>
      <c r="P1" s="271"/>
      <c r="Q1" s="271"/>
      <c r="R1" s="271"/>
      <c r="S1" s="269" t="s">
        <v>1711</v>
      </c>
      <c r="T1" s="269"/>
      <c r="U1" s="274"/>
      <c r="V1" s="274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>
      <c r="C2" s="181" t="s">
        <v>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228" t="s">
        <v>6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T2" s="14" t="s">
        <v>91</v>
      </c>
    </row>
    <row r="3" spans="1:6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90</v>
      </c>
    </row>
    <row r="4" spans="1:66" ht="36.950000000000003" customHeight="1">
      <c r="B4" s="18"/>
      <c r="C4" s="183" t="s">
        <v>128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20"/>
      <c r="T4" s="21" t="s">
        <v>11</v>
      </c>
      <c r="AT4" s="14" t="s">
        <v>4</v>
      </c>
    </row>
    <row r="5" spans="1:66" ht="6.9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66" ht="25.35" customHeight="1">
      <c r="B6" s="18"/>
      <c r="C6" s="19"/>
      <c r="D6" s="26" t="s">
        <v>17</v>
      </c>
      <c r="E6" s="19"/>
      <c r="F6" s="229" t="str">
        <f>'Rekapitulace stavby'!K6</f>
        <v>Praha GŠ - ekologizace kotelny v budově A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9"/>
      <c r="R6" s="20"/>
    </row>
    <row r="7" spans="1:66" ht="25.35" customHeight="1">
      <c r="B7" s="18"/>
      <c r="C7" s="19"/>
      <c r="D7" s="26" t="s">
        <v>129</v>
      </c>
      <c r="E7" s="19"/>
      <c r="F7" s="229" t="s">
        <v>130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9"/>
      <c r="R7" s="20"/>
    </row>
    <row r="8" spans="1:66" s="1" customFormat="1" ht="32.85" customHeight="1">
      <c r="B8" s="31"/>
      <c r="C8" s="32"/>
      <c r="D8" s="25" t="s">
        <v>131</v>
      </c>
      <c r="E8" s="32"/>
      <c r="F8" s="189" t="s">
        <v>132</v>
      </c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32"/>
      <c r="R8" s="33"/>
    </row>
    <row r="9" spans="1:66" s="1" customFormat="1" ht="14.45" customHeight="1">
      <c r="B9" s="31"/>
      <c r="C9" s="32"/>
      <c r="D9" s="26" t="s">
        <v>20</v>
      </c>
      <c r="E9" s="32"/>
      <c r="F9" s="24" t="s">
        <v>21</v>
      </c>
      <c r="G9" s="32"/>
      <c r="H9" s="32"/>
      <c r="I9" s="32"/>
      <c r="J9" s="32"/>
      <c r="K9" s="32"/>
      <c r="L9" s="32"/>
      <c r="M9" s="26" t="s">
        <v>22</v>
      </c>
      <c r="N9" s="32"/>
      <c r="O9" s="24" t="s">
        <v>21</v>
      </c>
      <c r="P9" s="32"/>
      <c r="Q9" s="32"/>
      <c r="R9" s="33"/>
    </row>
    <row r="10" spans="1:66" s="1" customFormat="1" ht="14.45" customHeight="1">
      <c r="B10" s="31"/>
      <c r="C10" s="32"/>
      <c r="D10" s="26" t="s">
        <v>24</v>
      </c>
      <c r="E10" s="32"/>
      <c r="F10" s="24" t="s">
        <v>25</v>
      </c>
      <c r="G10" s="32"/>
      <c r="H10" s="32"/>
      <c r="I10" s="32"/>
      <c r="J10" s="32"/>
      <c r="K10" s="32"/>
      <c r="L10" s="32"/>
      <c r="M10" s="26" t="s">
        <v>26</v>
      </c>
      <c r="N10" s="32"/>
      <c r="O10" s="230" t="str">
        <f>'Rekapitulace stavby'!AN8</f>
        <v>11.5.2016</v>
      </c>
      <c r="P10" s="202"/>
      <c r="Q10" s="32"/>
      <c r="R10" s="33"/>
    </row>
    <row r="11" spans="1:66" s="1" customFormat="1" ht="10.9" customHeight="1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66" s="1" customFormat="1" ht="14.45" customHeight="1">
      <c r="B12" s="31"/>
      <c r="C12" s="32"/>
      <c r="D12" s="26" t="s">
        <v>30</v>
      </c>
      <c r="E12" s="32"/>
      <c r="F12" s="32"/>
      <c r="G12" s="32"/>
      <c r="H12" s="32"/>
      <c r="I12" s="32"/>
      <c r="J12" s="32"/>
      <c r="K12" s="32"/>
      <c r="L12" s="32"/>
      <c r="M12" s="26" t="s">
        <v>31</v>
      </c>
      <c r="N12" s="32"/>
      <c r="O12" s="188" t="s">
        <v>21</v>
      </c>
      <c r="P12" s="202"/>
      <c r="Q12" s="32"/>
      <c r="R12" s="33"/>
    </row>
    <row r="13" spans="1:66" s="1" customFormat="1" ht="18" customHeight="1">
      <c r="B13" s="31"/>
      <c r="C13" s="32"/>
      <c r="D13" s="32"/>
      <c r="E13" s="24" t="s">
        <v>32</v>
      </c>
      <c r="F13" s="32"/>
      <c r="G13" s="32"/>
      <c r="H13" s="32"/>
      <c r="I13" s="32"/>
      <c r="J13" s="32"/>
      <c r="K13" s="32"/>
      <c r="L13" s="32"/>
      <c r="M13" s="26" t="s">
        <v>33</v>
      </c>
      <c r="N13" s="32"/>
      <c r="O13" s="188" t="s">
        <v>21</v>
      </c>
      <c r="P13" s="202"/>
      <c r="Q13" s="32"/>
      <c r="R13" s="33"/>
    </row>
    <row r="14" spans="1:66" s="1" customFormat="1" ht="6.95" customHeight="1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  <row r="15" spans="1:66" s="1" customFormat="1" ht="14.45" customHeight="1">
      <c r="B15" s="31"/>
      <c r="C15" s="32"/>
      <c r="D15" s="26" t="s">
        <v>34</v>
      </c>
      <c r="E15" s="32"/>
      <c r="F15" s="32"/>
      <c r="G15" s="32"/>
      <c r="H15" s="32"/>
      <c r="I15" s="32"/>
      <c r="J15" s="32"/>
      <c r="K15" s="32"/>
      <c r="L15" s="32"/>
      <c r="M15" s="26" t="s">
        <v>31</v>
      </c>
      <c r="N15" s="32"/>
      <c r="O15" s="231" t="s">
        <v>21</v>
      </c>
      <c r="P15" s="202"/>
      <c r="Q15" s="32"/>
      <c r="R15" s="33"/>
    </row>
    <row r="16" spans="1:66" s="1" customFormat="1" ht="18" customHeight="1">
      <c r="B16" s="31"/>
      <c r="C16" s="32"/>
      <c r="D16" s="32"/>
      <c r="E16" s="231" t="s">
        <v>133</v>
      </c>
      <c r="F16" s="202"/>
      <c r="G16" s="202"/>
      <c r="H16" s="202"/>
      <c r="I16" s="202"/>
      <c r="J16" s="202"/>
      <c r="K16" s="202"/>
      <c r="L16" s="202"/>
      <c r="M16" s="26" t="s">
        <v>33</v>
      </c>
      <c r="N16" s="32"/>
      <c r="O16" s="231" t="s">
        <v>21</v>
      </c>
      <c r="P16" s="202"/>
      <c r="Q16" s="32"/>
      <c r="R16" s="33"/>
    </row>
    <row r="17" spans="2:18" s="1" customFormat="1" ht="6.95" customHeight="1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</row>
    <row r="18" spans="2:18" s="1" customFormat="1" ht="14.45" customHeight="1">
      <c r="B18" s="31"/>
      <c r="C18" s="32"/>
      <c r="D18" s="26" t="s">
        <v>36</v>
      </c>
      <c r="E18" s="32"/>
      <c r="F18" s="32"/>
      <c r="G18" s="32"/>
      <c r="H18" s="32"/>
      <c r="I18" s="32"/>
      <c r="J18" s="32"/>
      <c r="K18" s="32"/>
      <c r="L18" s="32"/>
      <c r="M18" s="26" t="s">
        <v>31</v>
      </c>
      <c r="N18" s="32"/>
      <c r="O18" s="188" t="s">
        <v>21</v>
      </c>
      <c r="P18" s="202"/>
      <c r="Q18" s="32"/>
      <c r="R18" s="33"/>
    </row>
    <row r="19" spans="2:18" s="1" customFormat="1" ht="18" customHeight="1">
      <c r="B19" s="31"/>
      <c r="C19" s="32"/>
      <c r="D19" s="32"/>
      <c r="E19" s="24" t="s">
        <v>37</v>
      </c>
      <c r="F19" s="32"/>
      <c r="G19" s="32"/>
      <c r="H19" s="32"/>
      <c r="I19" s="32"/>
      <c r="J19" s="32"/>
      <c r="K19" s="32"/>
      <c r="L19" s="32"/>
      <c r="M19" s="26" t="s">
        <v>33</v>
      </c>
      <c r="N19" s="32"/>
      <c r="O19" s="188" t="s">
        <v>21</v>
      </c>
      <c r="P19" s="202"/>
      <c r="Q19" s="32"/>
      <c r="R19" s="33"/>
    </row>
    <row r="20" spans="2:18" s="1" customFormat="1" ht="6.95" customHeight="1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</row>
    <row r="21" spans="2:18" s="1" customFormat="1" ht="14.45" customHeight="1">
      <c r="B21" s="31"/>
      <c r="C21" s="32"/>
      <c r="D21" s="26" t="s">
        <v>38</v>
      </c>
      <c r="E21" s="32"/>
      <c r="F21" s="32"/>
      <c r="G21" s="32"/>
      <c r="H21" s="32"/>
      <c r="I21" s="32"/>
      <c r="J21" s="32"/>
      <c r="K21" s="32"/>
      <c r="L21" s="32"/>
      <c r="M21" s="26" t="s">
        <v>31</v>
      </c>
      <c r="N21" s="32"/>
      <c r="O21" s="188" t="s">
        <v>21</v>
      </c>
      <c r="P21" s="202"/>
      <c r="Q21" s="32"/>
      <c r="R21" s="33"/>
    </row>
    <row r="22" spans="2:18" s="1" customFormat="1" ht="18" customHeight="1">
      <c r="B22" s="31"/>
      <c r="C22" s="32"/>
      <c r="D22" s="32"/>
      <c r="E22" s="24" t="s">
        <v>37</v>
      </c>
      <c r="F22" s="32"/>
      <c r="G22" s="32"/>
      <c r="H22" s="32"/>
      <c r="I22" s="32"/>
      <c r="J22" s="32"/>
      <c r="K22" s="32"/>
      <c r="L22" s="32"/>
      <c r="M22" s="26" t="s">
        <v>33</v>
      </c>
      <c r="N22" s="32"/>
      <c r="O22" s="188" t="s">
        <v>21</v>
      </c>
      <c r="P22" s="202"/>
      <c r="Q22" s="32"/>
      <c r="R22" s="33"/>
    </row>
    <row r="23" spans="2:18" s="1" customFormat="1" ht="6.95" customHeight="1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4.45" customHeight="1">
      <c r="B24" s="31"/>
      <c r="C24" s="32"/>
      <c r="D24" s="26" t="s">
        <v>39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91.5" customHeight="1">
      <c r="B25" s="31"/>
      <c r="C25" s="32"/>
      <c r="D25" s="32"/>
      <c r="E25" s="191" t="s">
        <v>40</v>
      </c>
      <c r="F25" s="202"/>
      <c r="G25" s="202"/>
      <c r="H25" s="202"/>
      <c r="I25" s="202"/>
      <c r="J25" s="202"/>
      <c r="K25" s="202"/>
      <c r="L25" s="20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</row>
    <row r="27" spans="2:18" s="1" customFormat="1" ht="6.95" customHeight="1">
      <c r="B27" s="31"/>
      <c r="C27" s="32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32"/>
      <c r="R27" s="33"/>
    </row>
    <row r="28" spans="2:18" s="1" customFormat="1" ht="14.45" customHeight="1">
      <c r="B28" s="31"/>
      <c r="C28" s="32"/>
      <c r="D28" s="122" t="s">
        <v>134</v>
      </c>
      <c r="E28" s="32"/>
      <c r="F28" s="32"/>
      <c r="G28" s="32"/>
      <c r="H28" s="32"/>
      <c r="I28" s="32"/>
      <c r="J28" s="32"/>
      <c r="K28" s="32"/>
      <c r="L28" s="32"/>
      <c r="M28" s="192">
        <f>N89</f>
        <v>0</v>
      </c>
      <c r="N28" s="202"/>
      <c r="O28" s="202"/>
      <c r="P28" s="202"/>
      <c r="Q28" s="32"/>
      <c r="R28" s="33"/>
    </row>
    <row r="29" spans="2:18" s="1" customFormat="1" ht="14.45" customHeight="1">
      <c r="B29" s="31"/>
      <c r="C29" s="32"/>
      <c r="D29" s="30" t="s">
        <v>121</v>
      </c>
      <c r="E29" s="32"/>
      <c r="F29" s="32"/>
      <c r="G29" s="32"/>
      <c r="H29" s="32"/>
      <c r="I29" s="32"/>
      <c r="J29" s="32"/>
      <c r="K29" s="32"/>
      <c r="L29" s="32"/>
      <c r="M29" s="192">
        <f>N104</f>
        <v>0</v>
      </c>
      <c r="N29" s="202"/>
      <c r="O29" s="202"/>
      <c r="P29" s="202"/>
      <c r="Q29" s="32"/>
      <c r="R29" s="33"/>
    </row>
    <row r="30" spans="2:18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</row>
    <row r="31" spans="2:18" s="1" customFormat="1" ht="25.35" customHeight="1">
      <c r="B31" s="31"/>
      <c r="C31" s="32"/>
      <c r="D31" s="123" t="s">
        <v>43</v>
      </c>
      <c r="E31" s="32"/>
      <c r="F31" s="32"/>
      <c r="G31" s="32"/>
      <c r="H31" s="32"/>
      <c r="I31" s="32"/>
      <c r="J31" s="32"/>
      <c r="K31" s="32"/>
      <c r="L31" s="32"/>
      <c r="M31" s="232">
        <f>ROUND(M28+M29,2)</f>
        <v>0</v>
      </c>
      <c r="N31" s="202"/>
      <c r="O31" s="202"/>
      <c r="P31" s="202"/>
      <c r="Q31" s="32"/>
      <c r="R31" s="33"/>
    </row>
    <row r="32" spans="2:18" s="1" customFormat="1" ht="6.95" customHeight="1">
      <c r="B32" s="31"/>
      <c r="C32" s="32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32"/>
      <c r="R32" s="33"/>
    </row>
    <row r="33" spans="2:18" s="1" customFormat="1" ht="14.45" customHeight="1">
      <c r="B33" s="31"/>
      <c r="C33" s="32"/>
      <c r="D33" s="38" t="s">
        <v>44</v>
      </c>
      <c r="E33" s="38" t="s">
        <v>45</v>
      </c>
      <c r="F33" s="39">
        <v>0.21</v>
      </c>
      <c r="G33" s="124" t="s">
        <v>46</v>
      </c>
      <c r="H33" s="233">
        <f>(SUM(BE104:BE111)+SUM(BE130:BE293))</f>
        <v>0</v>
      </c>
      <c r="I33" s="202"/>
      <c r="J33" s="202"/>
      <c r="K33" s="32"/>
      <c r="L33" s="32"/>
      <c r="M33" s="233">
        <f>ROUND((SUM(BE104:BE111)+SUM(BE130:BE293)), 2)*F33</f>
        <v>0</v>
      </c>
      <c r="N33" s="202"/>
      <c r="O33" s="202"/>
      <c r="P33" s="202"/>
      <c r="Q33" s="32"/>
      <c r="R33" s="33"/>
    </row>
    <row r="34" spans="2:18" s="1" customFormat="1" ht="14.45" customHeight="1">
      <c r="B34" s="31"/>
      <c r="C34" s="32"/>
      <c r="D34" s="32"/>
      <c r="E34" s="38" t="s">
        <v>47</v>
      </c>
      <c r="F34" s="39">
        <v>0.15</v>
      </c>
      <c r="G34" s="124" t="s">
        <v>46</v>
      </c>
      <c r="H34" s="233">
        <f>(SUM(BF104:BF111)+SUM(BF130:BF293))</f>
        <v>0</v>
      </c>
      <c r="I34" s="202"/>
      <c r="J34" s="202"/>
      <c r="K34" s="32"/>
      <c r="L34" s="32"/>
      <c r="M34" s="233">
        <f>ROUND((SUM(BF104:BF111)+SUM(BF130:BF293)), 2)*F34</f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48</v>
      </c>
      <c r="F35" s="39">
        <v>0.21</v>
      </c>
      <c r="G35" s="124" t="s">
        <v>46</v>
      </c>
      <c r="H35" s="233">
        <f>(SUM(BG104:BG111)+SUM(BG130:BG293))</f>
        <v>0</v>
      </c>
      <c r="I35" s="202"/>
      <c r="J35" s="202"/>
      <c r="K35" s="32"/>
      <c r="L35" s="32"/>
      <c r="M35" s="233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49</v>
      </c>
      <c r="F36" s="39">
        <v>0.15</v>
      </c>
      <c r="G36" s="124" t="s">
        <v>46</v>
      </c>
      <c r="H36" s="233">
        <f>(SUM(BH104:BH111)+SUM(BH130:BH293))</f>
        <v>0</v>
      </c>
      <c r="I36" s="202"/>
      <c r="J36" s="202"/>
      <c r="K36" s="32"/>
      <c r="L36" s="32"/>
      <c r="M36" s="233">
        <v>0</v>
      </c>
      <c r="N36" s="202"/>
      <c r="O36" s="202"/>
      <c r="P36" s="202"/>
      <c r="Q36" s="32"/>
      <c r="R36" s="33"/>
    </row>
    <row r="37" spans="2:18" s="1" customFormat="1" ht="14.45" hidden="1" customHeight="1">
      <c r="B37" s="31"/>
      <c r="C37" s="32"/>
      <c r="D37" s="32"/>
      <c r="E37" s="38" t="s">
        <v>50</v>
      </c>
      <c r="F37" s="39">
        <v>0</v>
      </c>
      <c r="G37" s="124" t="s">
        <v>46</v>
      </c>
      <c r="H37" s="233">
        <f>(SUM(BI104:BI111)+SUM(BI130:BI293))</f>
        <v>0</v>
      </c>
      <c r="I37" s="202"/>
      <c r="J37" s="202"/>
      <c r="K37" s="32"/>
      <c r="L37" s="32"/>
      <c r="M37" s="233">
        <v>0</v>
      </c>
      <c r="N37" s="202"/>
      <c r="O37" s="202"/>
      <c r="P37" s="202"/>
      <c r="Q37" s="32"/>
      <c r="R37" s="33"/>
    </row>
    <row r="38" spans="2:18" s="1" customFormat="1" ht="6.9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25.35" customHeight="1">
      <c r="B39" s="31"/>
      <c r="C39" s="121"/>
      <c r="D39" s="125" t="s">
        <v>51</v>
      </c>
      <c r="E39" s="76"/>
      <c r="F39" s="76"/>
      <c r="G39" s="126" t="s">
        <v>52</v>
      </c>
      <c r="H39" s="127" t="s">
        <v>53</v>
      </c>
      <c r="I39" s="76"/>
      <c r="J39" s="76"/>
      <c r="K39" s="76"/>
      <c r="L39" s="234">
        <f>SUM(M31:M37)</f>
        <v>0</v>
      </c>
      <c r="M39" s="212"/>
      <c r="N39" s="212"/>
      <c r="O39" s="212"/>
      <c r="P39" s="214"/>
      <c r="Q39" s="121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s="1" customFormat="1" ht="14.45" customHeight="1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 ht="13.5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</row>
    <row r="43" spans="2:18" ht="13.5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2:18" ht="13.5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2:18" ht="13.5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ht="13.5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2:18" ht="13.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2:18" ht="13.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2:18" ht="13.5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2:18" s="1" customFormat="1">
      <c r="B50" s="31"/>
      <c r="C50" s="32"/>
      <c r="D50" s="46" t="s">
        <v>54</v>
      </c>
      <c r="E50" s="47"/>
      <c r="F50" s="47"/>
      <c r="G50" s="47"/>
      <c r="H50" s="48"/>
      <c r="I50" s="32"/>
      <c r="J50" s="46" t="s">
        <v>55</v>
      </c>
      <c r="K50" s="47"/>
      <c r="L50" s="47"/>
      <c r="M50" s="47"/>
      <c r="N50" s="47"/>
      <c r="O50" s="47"/>
      <c r="P50" s="48"/>
      <c r="Q50" s="32"/>
      <c r="R50" s="33"/>
    </row>
    <row r="51" spans="2:18" ht="13.5">
      <c r="B51" s="18"/>
      <c r="C51" s="19"/>
      <c r="D51" s="49"/>
      <c r="E51" s="19"/>
      <c r="F51" s="19"/>
      <c r="G51" s="19"/>
      <c r="H51" s="50"/>
      <c r="I51" s="19"/>
      <c r="J51" s="49"/>
      <c r="K51" s="19"/>
      <c r="L51" s="19"/>
      <c r="M51" s="19"/>
      <c r="N51" s="19"/>
      <c r="O51" s="19"/>
      <c r="P51" s="50"/>
      <c r="Q51" s="19"/>
      <c r="R51" s="20"/>
    </row>
    <row r="52" spans="2:18" ht="13.5">
      <c r="B52" s="18"/>
      <c r="C52" s="19"/>
      <c r="D52" s="49"/>
      <c r="E52" s="19"/>
      <c r="F52" s="19"/>
      <c r="G52" s="19"/>
      <c r="H52" s="50"/>
      <c r="I52" s="19"/>
      <c r="J52" s="49"/>
      <c r="K52" s="19"/>
      <c r="L52" s="19"/>
      <c r="M52" s="19"/>
      <c r="N52" s="19"/>
      <c r="O52" s="19"/>
      <c r="P52" s="50"/>
      <c r="Q52" s="19"/>
      <c r="R52" s="20"/>
    </row>
    <row r="53" spans="2:18" ht="13.5">
      <c r="B53" s="18"/>
      <c r="C53" s="19"/>
      <c r="D53" s="49"/>
      <c r="E53" s="19"/>
      <c r="F53" s="19"/>
      <c r="G53" s="19"/>
      <c r="H53" s="50"/>
      <c r="I53" s="19"/>
      <c r="J53" s="49"/>
      <c r="K53" s="19"/>
      <c r="L53" s="19"/>
      <c r="M53" s="19"/>
      <c r="N53" s="19"/>
      <c r="O53" s="19"/>
      <c r="P53" s="50"/>
      <c r="Q53" s="19"/>
      <c r="R53" s="20"/>
    </row>
    <row r="54" spans="2:18" ht="13.5">
      <c r="B54" s="18"/>
      <c r="C54" s="19"/>
      <c r="D54" s="49"/>
      <c r="E54" s="19"/>
      <c r="F54" s="19"/>
      <c r="G54" s="19"/>
      <c r="H54" s="50"/>
      <c r="I54" s="19"/>
      <c r="J54" s="49"/>
      <c r="K54" s="19"/>
      <c r="L54" s="19"/>
      <c r="M54" s="19"/>
      <c r="N54" s="19"/>
      <c r="O54" s="19"/>
      <c r="P54" s="50"/>
      <c r="Q54" s="19"/>
      <c r="R54" s="20"/>
    </row>
    <row r="55" spans="2:18" ht="13.5">
      <c r="B55" s="18"/>
      <c r="C55" s="19"/>
      <c r="D55" s="49"/>
      <c r="E55" s="19"/>
      <c r="F55" s="19"/>
      <c r="G55" s="19"/>
      <c r="H55" s="50"/>
      <c r="I55" s="19"/>
      <c r="J55" s="49"/>
      <c r="K55" s="19"/>
      <c r="L55" s="19"/>
      <c r="M55" s="19"/>
      <c r="N55" s="19"/>
      <c r="O55" s="19"/>
      <c r="P55" s="50"/>
      <c r="Q55" s="19"/>
      <c r="R55" s="20"/>
    </row>
    <row r="56" spans="2:18" ht="13.5">
      <c r="B56" s="18"/>
      <c r="C56" s="19"/>
      <c r="D56" s="49"/>
      <c r="E56" s="19"/>
      <c r="F56" s="19"/>
      <c r="G56" s="19"/>
      <c r="H56" s="50"/>
      <c r="I56" s="19"/>
      <c r="J56" s="49"/>
      <c r="K56" s="19"/>
      <c r="L56" s="19"/>
      <c r="M56" s="19"/>
      <c r="N56" s="19"/>
      <c r="O56" s="19"/>
      <c r="P56" s="50"/>
      <c r="Q56" s="19"/>
      <c r="R56" s="20"/>
    </row>
    <row r="57" spans="2:18" ht="13.5">
      <c r="B57" s="18"/>
      <c r="C57" s="19"/>
      <c r="D57" s="49"/>
      <c r="E57" s="19"/>
      <c r="F57" s="19"/>
      <c r="G57" s="19"/>
      <c r="H57" s="50"/>
      <c r="I57" s="19"/>
      <c r="J57" s="49"/>
      <c r="K57" s="19"/>
      <c r="L57" s="19"/>
      <c r="M57" s="19"/>
      <c r="N57" s="19"/>
      <c r="O57" s="19"/>
      <c r="P57" s="50"/>
      <c r="Q57" s="19"/>
      <c r="R57" s="20"/>
    </row>
    <row r="58" spans="2:18" ht="13.5">
      <c r="B58" s="18"/>
      <c r="C58" s="19"/>
      <c r="D58" s="49"/>
      <c r="E58" s="19"/>
      <c r="F58" s="19"/>
      <c r="G58" s="19"/>
      <c r="H58" s="50"/>
      <c r="I58" s="19"/>
      <c r="J58" s="49"/>
      <c r="K58" s="19"/>
      <c r="L58" s="19"/>
      <c r="M58" s="19"/>
      <c r="N58" s="19"/>
      <c r="O58" s="19"/>
      <c r="P58" s="50"/>
      <c r="Q58" s="19"/>
      <c r="R58" s="20"/>
    </row>
    <row r="59" spans="2:18" s="1" customFormat="1">
      <c r="B59" s="31"/>
      <c r="C59" s="32"/>
      <c r="D59" s="51" t="s">
        <v>56</v>
      </c>
      <c r="E59" s="52"/>
      <c r="F59" s="52"/>
      <c r="G59" s="53" t="s">
        <v>57</v>
      </c>
      <c r="H59" s="54"/>
      <c r="I59" s="32"/>
      <c r="J59" s="51" t="s">
        <v>56</v>
      </c>
      <c r="K59" s="52"/>
      <c r="L59" s="52"/>
      <c r="M59" s="52"/>
      <c r="N59" s="53" t="s">
        <v>57</v>
      </c>
      <c r="O59" s="52"/>
      <c r="P59" s="54"/>
      <c r="Q59" s="32"/>
      <c r="R59" s="33"/>
    </row>
    <row r="60" spans="2:18" ht="13.5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2:18" s="1" customFormat="1">
      <c r="B61" s="31"/>
      <c r="C61" s="32"/>
      <c r="D61" s="46" t="s">
        <v>58</v>
      </c>
      <c r="E61" s="47"/>
      <c r="F61" s="47"/>
      <c r="G61" s="47"/>
      <c r="H61" s="48"/>
      <c r="I61" s="32"/>
      <c r="J61" s="46" t="s">
        <v>59</v>
      </c>
      <c r="K61" s="47"/>
      <c r="L61" s="47"/>
      <c r="M61" s="47"/>
      <c r="N61" s="47"/>
      <c r="O61" s="47"/>
      <c r="P61" s="48"/>
      <c r="Q61" s="32"/>
      <c r="R61" s="33"/>
    </row>
    <row r="62" spans="2:18" ht="13.5">
      <c r="B62" s="18"/>
      <c r="C62" s="19"/>
      <c r="D62" s="49"/>
      <c r="E62" s="19"/>
      <c r="F62" s="19"/>
      <c r="G62" s="19"/>
      <c r="H62" s="50"/>
      <c r="I62" s="19"/>
      <c r="J62" s="49"/>
      <c r="K62" s="19"/>
      <c r="L62" s="19"/>
      <c r="M62" s="19"/>
      <c r="N62" s="19"/>
      <c r="O62" s="19"/>
      <c r="P62" s="50"/>
      <c r="Q62" s="19"/>
      <c r="R62" s="20"/>
    </row>
    <row r="63" spans="2:18" ht="13.5">
      <c r="B63" s="18"/>
      <c r="C63" s="19"/>
      <c r="D63" s="49"/>
      <c r="E63" s="19"/>
      <c r="F63" s="19"/>
      <c r="G63" s="19"/>
      <c r="H63" s="50"/>
      <c r="I63" s="19"/>
      <c r="J63" s="49"/>
      <c r="K63" s="19"/>
      <c r="L63" s="19"/>
      <c r="M63" s="19"/>
      <c r="N63" s="19"/>
      <c r="O63" s="19"/>
      <c r="P63" s="50"/>
      <c r="Q63" s="19"/>
      <c r="R63" s="20"/>
    </row>
    <row r="64" spans="2:18" ht="13.5">
      <c r="B64" s="18"/>
      <c r="C64" s="19"/>
      <c r="D64" s="49"/>
      <c r="E64" s="19"/>
      <c r="F64" s="19"/>
      <c r="G64" s="19"/>
      <c r="H64" s="50"/>
      <c r="I64" s="19"/>
      <c r="J64" s="49"/>
      <c r="K64" s="19"/>
      <c r="L64" s="19"/>
      <c r="M64" s="19"/>
      <c r="N64" s="19"/>
      <c r="O64" s="19"/>
      <c r="P64" s="50"/>
      <c r="Q64" s="19"/>
      <c r="R64" s="20"/>
    </row>
    <row r="65" spans="2:21" ht="13.5">
      <c r="B65" s="18"/>
      <c r="C65" s="19"/>
      <c r="D65" s="49"/>
      <c r="E65" s="19"/>
      <c r="F65" s="19"/>
      <c r="G65" s="19"/>
      <c r="H65" s="50"/>
      <c r="I65" s="19"/>
      <c r="J65" s="49"/>
      <c r="K65" s="19"/>
      <c r="L65" s="19"/>
      <c r="M65" s="19"/>
      <c r="N65" s="19"/>
      <c r="O65" s="19"/>
      <c r="P65" s="50"/>
      <c r="Q65" s="19"/>
      <c r="R65" s="20"/>
    </row>
    <row r="66" spans="2:21" ht="13.5">
      <c r="B66" s="18"/>
      <c r="C66" s="19"/>
      <c r="D66" s="49"/>
      <c r="E66" s="19"/>
      <c r="F66" s="19"/>
      <c r="G66" s="19"/>
      <c r="H66" s="50"/>
      <c r="I66" s="19"/>
      <c r="J66" s="49"/>
      <c r="K66" s="19"/>
      <c r="L66" s="19"/>
      <c r="M66" s="19"/>
      <c r="N66" s="19"/>
      <c r="O66" s="19"/>
      <c r="P66" s="50"/>
      <c r="Q66" s="19"/>
      <c r="R66" s="20"/>
    </row>
    <row r="67" spans="2:21" ht="13.5">
      <c r="B67" s="18"/>
      <c r="C67" s="19"/>
      <c r="D67" s="49"/>
      <c r="E67" s="19"/>
      <c r="F67" s="19"/>
      <c r="G67" s="19"/>
      <c r="H67" s="50"/>
      <c r="I67" s="19"/>
      <c r="J67" s="49"/>
      <c r="K67" s="19"/>
      <c r="L67" s="19"/>
      <c r="M67" s="19"/>
      <c r="N67" s="19"/>
      <c r="O67" s="19"/>
      <c r="P67" s="50"/>
      <c r="Q67" s="19"/>
      <c r="R67" s="20"/>
    </row>
    <row r="68" spans="2:21" ht="13.5">
      <c r="B68" s="18"/>
      <c r="C68" s="19"/>
      <c r="D68" s="49"/>
      <c r="E68" s="19"/>
      <c r="F68" s="19"/>
      <c r="G68" s="19"/>
      <c r="H68" s="50"/>
      <c r="I68" s="19"/>
      <c r="J68" s="49"/>
      <c r="K68" s="19"/>
      <c r="L68" s="19"/>
      <c r="M68" s="19"/>
      <c r="N68" s="19"/>
      <c r="O68" s="19"/>
      <c r="P68" s="50"/>
      <c r="Q68" s="19"/>
      <c r="R68" s="20"/>
    </row>
    <row r="69" spans="2:21" ht="13.5">
      <c r="B69" s="18"/>
      <c r="C69" s="19"/>
      <c r="D69" s="49"/>
      <c r="E69" s="19"/>
      <c r="F69" s="19"/>
      <c r="G69" s="19"/>
      <c r="H69" s="50"/>
      <c r="I69" s="19"/>
      <c r="J69" s="49"/>
      <c r="K69" s="19"/>
      <c r="L69" s="19"/>
      <c r="M69" s="19"/>
      <c r="N69" s="19"/>
      <c r="O69" s="19"/>
      <c r="P69" s="50"/>
      <c r="Q69" s="19"/>
      <c r="R69" s="20"/>
    </row>
    <row r="70" spans="2:21" s="1" customFormat="1">
      <c r="B70" s="31"/>
      <c r="C70" s="32"/>
      <c r="D70" s="51" t="s">
        <v>56</v>
      </c>
      <c r="E70" s="52"/>
      <c r="F70" s="52"/>
      <c r="G70" s="53" t="s">
        <v>57</v>
      </c>
      <c r="H70" s="54"/>
      <c r="I70" s="32"/>
      <c r="J70" s="51" t="s">
        <v>56</v>
      </c>
      <c r="K70" s="52"/>
      <c r="L70" s="52"/>
      <c r="M70" s="52"/>
      <c r="N70" s="53" t="s">
        <v>57</v>
      </c>
      <c r="O70" s="52"/>
      <c r="P70" s="54"/>
      <c r="Q70" s="32"/>
      <c r="R70" s="33"/>
    </row>
    <row r="71" spans="2:21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1"/>
      <c r="C76" s="183" t="s">
        <v>135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3"/>
      <c r="T76" s="131"/>
      <c r="U76" s="131"/>
    </row>
    <row r="77" spans="2:21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31"/>
      <c r="U77" s="131"/>
    </row>
    <row r="78" spans="2:21" s="1" customFormat="1" ht="30" customHeight="1">
      <c r="B78" s="31"/>
      <c r="C78" s="26" t="s">
        <v>17</v>
      </c>
      <c r="D78" s="32"/>
      <c r="E78" s="32"/>
      <c r="F78" s="229" t="str">
        <f>F6</f>
        <v>Praha GŠ - ekologizace kotelny v budově A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32"/>
      <c r="R78" s="33"/>
      <c r="T78" s="131"/>
      <c r="U78" s="131"/>
    </row>
    <row r="79" spans="2:21" ht="30" customHeight="1">
      <c r="B79" s="18"/>
      <c r="C79" s="26" t="s">
        <v>129</v>
      </c>
      <c r="D79" s="19"/>
      <c r="E79" s="19"/>
      <c r="F79" s="229" t="s">
        <v>130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9"/>
      <c r="R79" s="20"/>
      <c r="T79" s="132"/>
      <c r="U79" s="132"/>
    </row>
    <row r="80" spans="2:21" s="1" customFormat="1" ht="36.950000000000003" customHeight="1">
      <c r="B80" s="31"/>
      <c r="C80" s="65" t="s">
        <v>131</v>
      </c>
      <c r="D80" s="32"/>
      <c r="E80" s="32"/>
      <c r="F80" s="203" t="str">
        <f>F8</f>
        <v>ÚT - Ústřední vytápění</v>
      </c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32"/>
      <c r="R80" s="33"/>
      <c r="T80" s="131"/>
      <c r="U80" s="131"/>
    </row>
    <row r="81" spans="2:47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  <c r="T81" s="131"/>
      <c r="U81" s="131"/>
    </row>
    <row r="82" spans="2:47" s="1" customFormat="1" ht="18" customHeight="1">
      <c r="B82" s="31"/>
      <c r="C82" s="26" t="s">
        <v>24</v>
      </c>
      <c r="D82" s="32"/>
      <c r="E82" s="32"/>
      <c r="F82" s="24" t="str">
        <f>F10</f>
        <v>Praha</v>
      </c>
      <c r="G82" s="32"/>
      <c r="H82" s="32"/>
      <c r="I82" s="32"/>
      <c r="J82" s="32"/>
      <c r="K82" s="26" t="s">
        <v>26</v>
      </c>
      <c r="L82" s="32"/>
      <c r="M82" s="235" t="str">
        <f>IF(O10="","",O10)</f>
        <v>11.5.2016</v>
      </c>
      <c r="N82" s="202"/>
      <c r="O82" s="202"/>
      <c r="P82" s="202"/>
      <c r="Q82" s="32"/>
      <c r="R82" s="33"/>
      <c r="T82" s="131"/>
      <c r="U82" s="131"/>
    </row>
    <row r="83" spans="2:47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3"/>
      <c r="T83" s="131"/>
      <c r="U83" s="131"/>
    </row>
    <row r="84" spans="2:47" s="1" customFormat="1">
      <c r="B84" s="31"/>
      <c r="C84" s="26" t="s">
        <v>30</v>
      </c>
      <c r="D84" s="32"/>
      <c r="E84" s="32"/>
      <c r="F84" s="24" t="str">
        <f>E13</f>
        <v>ARMÁDNÍ SERVISNÍ, P.O.</v>
      </c>
      <c r="G84" s="32"/>
      <c r="H84" s="32"/>
      <c r="I84" s="32"/>
      <c r="J84" s="32"/>
      <c r="K84" s="26" t="s">
        <v>36</v>
      </c>
      <c r="L84" s="32"/>
      <c r="M84" s="188" t="str">
        <f>E19</f>
        <v>EVČ s.r.o.</v>
      </c>
      <c r="N84" s="202"/>
      <c r="O84" s="202"/>
      <c r="P84" s="202"/>
      <c r="Q84" s="202"/>
      <c r="R84" s="33"/>
      <c r="T84" s="131"/>
      <c r="U84" s="131"/>
    </row>
    <row r="85" spans="2:47" s="1" customFormat="1" ht="14.45" customHeight="1">
      <c r="B85" s="31"/>
      <c r="C85" s="26" t="s">
        <v>34</v>
      </c>
      <c r="D85" s="32"/>
      <c r="E85" s="32"/>
      <c r="F85" s="24" t="str">
        <f>IF(E16="","",E16)</f>
        <v>Bude vybrán z výběrového řízení.</v>
      </c>
      <c r="G85" s="32"/>
      <c r="H85" s="32"/>
      <c r="I85" s="32"/>
      <c r="J85" s="32"/>
      <c r="K85" s="26" t="s">
        <v>38</v>
      </c>
      <c r="L85" s="32"/>
      <c r="M85" s="188" t="str">
        <f>E22</f>
        <v>EVČ s.r.o.</v>
      </c>
      <c r="N85" s="202"/>
      <c r="O85" s="202"/>
      <c r="P85" s="202"/>
      <c r="Q85" s="202"/>
      <c r="R85" s="33"/>
      <c r="T85" s="131"/>
      <c r="U85" s="131"/>
    </row>
    <row r="86" spans="2:47" s="1" customFormat="1" ht="10.35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  <c r="T86" s="131"/>
      <c r="U86" s="131"/>
    </row>
    <row r="87" spans="2:47" s="1" customFormat="1" ht="29.25" customHeight="1">
      <c r="B87" s="31"/>
      <c r="C87" s="236" t="s">
        <v>136</v>
      </c>
      <c r="D87" s="237"/>
      <c r="E87" s="237"/>
      <c r="F87" s="237"/>
      <c r="G87" s="237"/>
      <c r="H87" s="121"/>
      <c r="I87" s="121"/>
      <c r="J87" s="121"/>
      <c r="K87" s="121"/>
      <c r="L87" s="121"/>
      <c r="M87" s="121"/>
      <c r="N87" s="236" t="s">
        <v>137</v>
      </c>
      <c r="O87" s="202"/>
      <c r="P87" s="202"/>
      <c r="Q87" s="202"/>
      <c r="R87" s="33"/>
      <c r="T87" s="131"/>
      <c r="U87" s="131"/>
    </row>
    <row r="88" spans="2:47" s="1" customFormat="1" ht="10.35" customHeight="1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3"/>
      <c r="T88" s="131"/>
      <c r="U88" s="131"/>
    </row>
    <row r="89" spans="2:47" s="1" customFormat="1" ht="29.25" customHeight="1">
      <c r="B89" s="31"/>
      <c r="C89" s="133" t="s">
        <v>138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226">
        <f>N130</f>
        <v>0</v>
      </c>
      <c r="O89" s="202"/>
      <c r="P89" s="202"/>
      <c r="Q89" s="202"/>
      <c r="R89" s="33"/>
      <c r="T89" s="131"/>
      <c r="U89" s="131"/>
      <c r="AU89" s="14" t="s">
        <v>139</v>
      </c>
    </row>
    <row r="90" spans="2:47" s="7" customFormat="1" ht="24.95" customHeight="1">
      <c r="B90" s="134"/>
      <c r="C90" s="135"/>
      <c r="D90" s="136" t="s">
        <v>140</v>
      </c>
      <c r="E90" s="135"/>
      <c r="F90" s="135"/>
      <c r="G90" s="135"/>
      <c r="H90" s="135"/>
      <c r="I90" s="135"/>
      <c r="J90" s="135"/>
      <c r="K90" s="135"/>
      <c r="L90" s="135"/>
      <c r="M90" s="135"/>
      <c r="N90" s="238">
        <f>N131</f>
        <v>0</v>
      </c>
      <c r="O90" s="239"/>
      <c r="P90" s="239"/>
      <c r="Q90" s="239"/>
      <c r="R90" s="137"/>
      <c r="T90" s="138"/>
      <c r="U90" s="138"/>
    </row>
    <row r="91" spans="2:47" s="8" customFormat="1" ht="19.899999999999999" customHeight="1">
      <c r="B91" s="139"/>
      <c r="C91" s="99"/>
      <c r="D91" s="110" t="s">
        <v>141</v>
      </c>
      <c r="E91" s="99"/>
      <c r="F91" s="99"/>
      <c r="G91" s="99"/>
      <c r="H91" s="99"/>
      <c r="I91" s="99"/>
      <c r="J91" s="99"/>
      <c r="K91" s="99"/>
      <c r="L91" s="99"/>
      <c r="M91" s="99"/>
      <c r="N91" s="219">
        <f>N132</f>
        <v>0</v>
      </c>
      <c r="O91" s="220"/>
      <c r="P91" s="220"/>
      <c r="Q91" s="220"/>
      <c r="R91" s="140"/>
      <c r="T91" s="141"/>
      <c r="U91" s="141"/>
    </row>
    <row r="92" spans="2:47" s="8" customFormat="1" ht="19.899999999999999" customHeight="1">
      <c r="B92" s="139"/>
      <c r="C92" s="99"/>
      <c r="D92" s="110" t="s">
        <v>142</v>
      </c>
      <c r="E92" s="99"/>
      <c r="F92" s="99"/>
      <c r="G92" s="99"/>
      <c r="H92" s="99"/>
      <c r="I92" s="99"/>
      <c r="J92" s="99"/>
      <c r="K92" s="99"/>
      <c r="L92" s="99"/>
      <c r="M92" s="99"/>
      <c r="N92" s="219">
        <f>N150</f>
        <v>0</v>
      </c>
      <c r="O92" s="220"/>
      <c r="P92" s="220"/>
      <c r="Q92" s="220"/>
      <c r="R92" s="140"/>
      <c r="T92" s="141"/>
      <c r="U92" s="141"/>
    </row>
    <row r="93" spans="2:47" s="8" customFormat="1" ht="19.899999999999999" customHeight="1">
      <c r="B93" s="139"/>
      <c r="C93" s="99"/>
      <c r="D93" s="110" t="s">
        <v>143</v>
      </c>
      <c r="E93" s="99"/>
      <c r="F93" s="99"/>
      <c r="G93" s="99"/>
      <c r="H93" s="99"/>
      <c r="I93" s="99"/>
      <c r="J93" s="99"/>
      <c r="K93" s="99"/>
      <c r="L93" s="99"/>
      <c r="M93" s="99"/>
      <c r="N93" s="219">
        <f>N153</f>
        <v>0</v>
      </c>
      <c r="O93" s="220"/>
      <c r="P93" s="220"/>
      <c r="Q93" s="220"/>
      <c r="R93" s="140"/>
      <c r="T93" s="141"/>
      <c r="U93" s="141"/>
    </row>
    <row r="94" spans="2:47" s="8" customFormat="1" ht="19.899999999999999" customHeight="1">
      <c r="B94" s="139"/>
      <c r="C94" s="99"/>
      <c r="D94" s="110" t="s">
        <v>144</v>
      </c>
      <c r="E94" s="99"/>
      <c r="F94" s="99"/>
      <c r="G94" s="99"/>
      <c r="H94" s="99"/>
      <c r="I94" s="99"/>
      <c r="J94" s="99"/>
      <c r="K94" s="99"/>
      <c r="L94" s="99"/>
      <c r="M94" s="99"/>
      <c r="N94" s="219">
        <f>N166</f>
        <v>0</v>
      </c>
      <c r="O94" s="220"/>
      <c r="P94" s="220"/>
      <c r="Q94" s="220"/>
      <c r="R94" s="140"/>
      <c r="T94" s="141"/>
      <c r="U94" s="141"/>
    </row>
    <row r="95" spans="2:47" s="8" customFormat="1" ht="19.899999999999999" customHeight="1">
      <c r="B95" s="139"/>
      <c r="C95" s="99"/>
      <c r="D95" s="110" t="s">
        <v>145</v>
      </c>
      <c r="E95" s="99"/>
      <c r="F95" s="99"/>
      <c r="G95" s="99"/>
      <c r="H95" s="99"/>
      <c r="I95" s="99"/>
      <c r="J95" s="99"/>
      <c r="K95" s="99"/>
      <c r="L95" s="99"/>
      <c r="M95" s="99"/>
      <c r="N95" s="219">
        <f>N176</f>
        <v>0</v>
      </c>
      <c r="O95" s="220"/>
      <c r="P95" s="220"/>
      <c r="Q95" s="220"/>
      <c r="R95" s="140"/>
      <c r="T95" s="141"/>
      <c r="U95" s="141"/>
    </row>
    <row r="96" spans="2:47" s="8" customFormat="1" ht="19.899999999999999" customHeight="1">
      <c r="B96" s="139"/>
      <c r="C96" s="99"/>
      <c r="D96" s="110" t="s">
        <v>146</v>
      </c>
      <c r="E96" s="99"/>
      <c r="F96" s="99"/>
      <c r="G96" s="99"/>
      <c r="H96" s="99"/>
      <c r="I96" s="99"/>
      <c r="J96" s="99"/>
      <c r="K96" s="99"/>
      <c r="L96" s="99"/>
      <c r="M96" s="99"/>
      <c r="N96" s="219">
        <f>N198</f>
        <v>0</v>
      </c>
      <c r="O96" s="220"/>
      <c r="P96" s="220"/>
      <c r="Q96" s="220"/>
      <c r="R96" s="140"/>
      <c r="T96" s="141"/>
      <c r="U96" s="141"/>
    </row>
    <row r="97" spans="2:65" s="8" customFormat="1" ht="19.899999999999999" customHeight="1">
      <c r="B97" s="139"/>
      <c r="C97" s="99"/>
      <c r="D97" s="110" t="s">
        <v>147</v>
      </c>
      <c r="E97" s="99"/>
      <c r="F97" s="99"/>
      <c r="G97" s="99"/>
      <c r="H97" s="99"/>
      <c r="I97" s="99"/>
      <c r="J97" s="99"/>
      <c r="K97" s="99"/>
      <c r="L97" s="99"/>
      <c r="M97" s="99"/>
      <c r="N97" s="219">
        <f>N223</f>
        <v>0</v>
      </c>
      <c r="O97" s="220"/>
      <c r="P97" s="220"/>
      <c r="Q97" s="220"/>
      <c r="R97" s="140"/>
      <c r="T97" s="141"/>
      <c r="U97" s="141"/>
    </row>
    <row r="98" spans="2:65" s="8" customFormat="1" ht="19.899999999999999" customHeight="1">
      <c r="B98" s="139"/>
      <c r="C98" s="99"/>
      <c r="D98" s="110" t="s">
        <v>148</v>
      </c>
      <c r="E98" s="99"/>
      <c r="F98" s="99"/>
      <c r="G98" s="99"/>
      <c r="H98" s="99"/>
      <c r="I98" s="99"/>
      <c r="J98" s="99"/>
      <c r="K98" s="99"/>
      <c r="L98" s="99"/>
      <c r="M98" s="99"/>
      <c r="N98" s="219">
        <f>N257</f>
        <v>0</v>
      </c>
      <c r="O98" s="220"/>
      <c r="P98" s="220"/>
      <c r="Q98" s="220"/>
      <c r="R98" s="140"/>
      <c r="T98" s="141"/>
      <c r="U98" s="141"/>
    </row>
    <row r="99" spans="2:65" s="8" customFormat="1" ht="19.899999999999999" customHeight="1">
      <c r="B99" s="139"/>
      <c r="C99" s="99"/>
      <c r="D99" s="110" t="s">
        <v>149</v>
      </c>
      <c r="E99" s="99"/>
      <c r="F99" s="99"/>
      <c r="G99" s="99"/>
      <c r="H99" s="99"/>
      <c r="I99" s="99"/>
      <c r="J99" s="99"/>
      <c r="K99" s="99"/>
      <c r="L99" s="99"/>
      <c r="M99" s="99"/>
      <c r="N99" s="219">
        <f>N267</f>
        <v>0</v>
      </c>
      <c r="O99" s="220"/>
      <c r="P99" s="220"/>
      <c r="Q99" s="220"/>
      <c r="R99" s="140"/>
      <c r="T99" s="141"/>
      <c r="U99" s="141"/>
    </row>
    <row r="100" spans="2:65" s="8" customFormat="1" ht="19.899999999999999" customHeight="1">
      <c r="B100" s="139"/>
      <c r="C100" s="99"/>
      <c r="D100" s="110" t="s">
        <v>150</v>
      </c>
      <c r="E100" s="99"/>
      <c r="F100" s="99"/>
      <c r="G100" s="99"/>
      <c r="H100" s="99"/>
      <c r="I100" s="99"/>
      <c r="J100" s="99"/>
      <c r="K100" s="99"/>
      <c r="L100" s="99"/>
      <c r="M100" s="99"/>
      <c r="N100" s="219">
        <f>N272</f>
        <v>0</v>
      </c>
      <c r="O100" s="220"/>
      <c r="P100" s="220"/>
      <c r="Q100" s="220"/>
      <c r="R100" s="140"/>
      <c r="T100" s="141"/>
      <c r="U100" s="141"/>
    </row>
    <row r="101" spans="2:65" s="8" customFormat="1" ht="14.85" customHeight="1">
      <c r="B101" s="139"/>
      <c r="C101" s="99"/>
      <c r="D101" s="110" t="s">
        <v>151</v>
      </c>
      <c r="E101" s="99"/>
      <c r="F101" s="99"/>
      <c r="G101" s="99"/>
      <c r="H101" s="99"/>
      <c r="I101" s="99"/>
      <c r="J101" s="99"/>
      <c r="K101" s="99"/>
      <c r="L101" s="99"/>
      <c r="M101" s="99"/>
      <c r="N101" s="219">
        <f>N279</f>
        <v>0</v>
      </c>
      <c r="O101" s="220"/>
      <c r="P101" s="220"/>
      <c r="Q101" s="220"/>
      <c r="R101" s="140"/>
      <c r="T101" s="141"/>
      <c r="U101" s="141"/>
    </row>
    <row r="102" spans="2:65" s="8" customFormat="1" ht="19.899999999999999" customHeight="1">
      <c r="B102" s="139"/>
      <c r="C102" s="99"/>
      <c r="D102" s="110" t="s">
        <v>152</v>
      </c>
      <c r="E102" s="99"/>
      <c r="F102" s="99"/>
      <c r="G102" s="99"/>
      <c r="H102" s="99"/>
      <c r="I102" s="99"/>
      <c r="J102" s="99"/>
      <c r="K102" s="99"/>
      <c r="L102" s="99"/>
      <c r="M102" s="99"/>
      <c r="N102" s="219">
        <f>N286</f>
        <v>0</v>
      </c>
      <c r="O102" s="220"/>
      <c r="P102" s="220"/>
      <c r="Q102" s="220"/>
      <c r="R102" s="140"/>
      <c r="T102" s="141"/>
      <c r="U102" s="141"/>
    </row>
    <row r="103" spans="2:65" s="1" customFormat="1" ht="21.75" customHeight="1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  <c r="T103" s="131"/>
      <c r="U103" s="131"/>
    </row>
    <row r="104" spans="2:65" s="1" customFormat="1" ht="29.25" customHeight="1">
      <c r="B104" s="31"/>
      <c r="C104" s="133" t="s">
        <v>153</v>
      </c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240">
        <f>ROUND(N105+N106+N107+N108+N109+N110,2)</f>
        <v>0</v>
      </c>
      <c r="O104" s="202"/>
      <c r="P104" s="202"/>
      <c r="Q104" s="202"/>
      <c r="R104" s="33"/>
      <c r="T104" s="142"/>
      <c r="U104" s="143" t="s">
        <v>44</v>
      </c>
    </row>
    <row r="105" spans="2:65" s="1" customFormat="1" ht="18" customHeight="1">
      <c r="B105" s="31"/>
      <c r="C105" s="32"/>
      <c r="D105" s="224" t="s">
        <v>154</v>
      </c>
      <c r="E105" s="202"/>
      <c r="F105" s="202"/>
      <c r="G105" s="202"/>
      <c r="H105" s="202"/>
      <c r="I105" s="32"/>
      <c r="J105" s="32"/>
      <c r="K105" s="32"/>
      <c r="L105" s="32"/>
      <c r="M105" s="32"/>
      <c r="N105" s="223">
        <f>ROUND(N89*T105,2)</f>
        <v>0</v>
      </c>
      <c r="O105" s="202"/>
      <c r="P105" s="202"/>
      <c r="Q105" s="202"/>
      <c r="R105" s="33"/>
      <c r="S105" s="144"/>
      <c r="T105" s="74"/>
      <c r="U105" s="145" t="s">
        <v>45</v>
      </c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7" t="s">
        <v>115</v>
      </c>
      <c r="AZ105" s="146"/>
      <c r="BA105" s="146"/>
      <c r="BB105" s="146"/>
      <c r="BC105" s="146"/>
      <c r="BD105" s="146"/>
      <c r="BE105" s="148">
        <f t="shared" ref="BE105:BE110" si="0">IF(U105="základní",N105,0)</f>
        <v>0</v>
      </c>
      <c r="BF105" s="148">
        <f t="shared" ref="BF105:BF110" si="1">IF(U105="snížená",N105,0)</f>
        <v>0</v>
      </c>
      <c r="BG105" s="148">
        <f t="shared" ref="BG105:BG110" si="2">IF(U105="zákl. přenesená",N105,0)</f>
        <v>0</v>
      </c>
      <c r="BH105" s="148">
        <f t="shared" ref="BH105:BH110" si="3">IF(U105="sníž. přenesená",N105,0)</f>
        <v>0</v>
      </c>
      <c r="BI105" s="148">
        <f t="shared" ref="BI105:BI110" si="4">IF(U105="nulová",N105,0)</f>
        <v>0</v>
      </c>
      <c r="BJ105" s="147" t="s">
        <v>23</v>
      </c>
      <c r="BK105" s="146"/>
      <c r="BL105" s="146"/>
      <c r="BM105" s="146"/>
    </row>
    <row r="106" spans="2:65" s="1" customFormat="1" ht="18" customHeight="1">
      <c r="B106" s="31"/>
      <c r="C106" s="32"/>
      <c r="D106" s="224" t="s">
        <v>155</v>
      </c>
      <c r="E106" s="202"/>
      <c r="F106" s="202"/>
      <c r="G106" s="202"/>
      <c r="H106" s="202"/>
      <c r="I106" s="32"/>
      <c r="J106" s="32"/>
      <c r="K106" s="32"/>
      <c r="L106" s="32"/>
      <c r="M106" s="32"/>
      <c r="N106" s="223">
        <f>ROUND(N89*T106,2)</f>
        <v>0</v>
      </c>
      <c r="O106" s="202"/>
      <c r="P106" s="202"/>
      <c r="Q106" s="202"/>
      <c r="R106" s="33"/>
      <c r="S106" s="144"/>
      <c r="T106" s="74"/>
      <c r="U106" s="145" t="s">
        <v>45</v>
      </c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7" t="s">
        <v>115</v>
      </c>
      <c r="AZ106" s="146"/>
      <c r="BA106" s="146"/>
      <c r="BB106" s="146"/>
      <c r="BC106" s="146"/>
      <c r="BD106" s="146"/>
      <c r="BE106" s="148">
        <f t="shared" si="0"/>
        <v>0</v>
      </c>
      <c r="BF106" s="148">
        <f t="shared" si="1"/>
        <v>0</v>
      </c>
      <c r="BG106" s="148">
        <f t="shared" si="2"/>
        <v>0</v>
      </c>
      <c r="BH106" s="148">
        <f t="shared" si="3"/>
        <v>0</v>
      </c>
      <c r="BI106" s="148">
        <f t="shared" si="4"/>
        <v>0</v>
      </c>
      <c r="BJ106" s="147" t="s">
        <v>23</v>
      </c>
      <c r="BK106" s="146"/>
      <c r="BL106" s="146"/>
      <c r="BM106" s="146"/>
    </row>
    <row r="107" spans="2:65" s="1" customFormat="1" ht="18" customHeight="1">
      <c r="B107" s="31"/>
      <c r="C107" s="32"/>
      <c r="D107" s="224" t="s">
        <v>156</v>
      </c>
      <c r="E107" s="202"/>
      <c r="F107" s="202"/>
      <c r="G107" s="202"/>
      <c r="H107" s="202"/>
      <c r="I107" s="32"/>
      <c r="J107" s="32"/>
      <c r="K107" s="32"/>
      <c r="L107" s="32"/>
      <c r="M107" s="32"/>
      <c r="N107" s="223">
        <f>ROUND(N89*T107,2)</f>
        <v>0</v>
      </c>
      <c r="O107" s="202"/>
      <c r="P107" s="202"/>
      <c r="Q107" s="202"/>
      <c r="R107" s="33"/>
      <c r="S107" s="144"/>
      <c r="T107" s="74"/>
      <c r="U107" s="145" t="s">
        <v>45</v>
      </c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7" t="s">
        <v>115</v>
      </c>
      <c r="AZ107" s="146"/>
      <c r="BA107" s="146"/>
      <c r="BB107" s="146"/>
      <c r="BC107" s="146"/>
      <c r="BD107" s="146"/>
      <c r="BE107" s="148">
        <f t="shared" si="0"/>
        <v>0</v>
      </c>
      <c r="BF107" s="148">
        <f t="shared" si="1"/>
        <v>0</v>
      </c>
      <c r="BG107" s="148">
        <f t="shared" si="2"/>
        <v>0</v>
      </c>
      <c r="BH107" s="148">
        <f t="shared" si="3"/>
        <v>0</v>
      </c>
      <c r="BI107" s="148">
        <f t="shared" si="4"/>
        <v>0</v>
      </c>
      <c r="BJ107" s="147" t="s">
        <v>23</v>
      </c>
      <c r="BK107" s="146"/>
      <c r="BL107" s="146"/>
      <c r="BM107" s="146"/>
    </row>
    <row r="108" spans="2:65" s="1" customFormat="1" ht="18" customHeight="1">
      <c r="B108" s="31"/>
      <c r="C108" s="32"/>
      <c r="D108" s="224" t="s">
        <v>157</v>
      </c>
      <c r="E108" s="202"/>
      <c r="F108" s="202"/>
      <c r="G108" s="202"/>
      <c r="H108" s="202"/>
      <c r="I108" s="32"/>
      <c r="J108" s="32"/>
      <c r="K108" s="32"/>
      <c r="L108" s="32"/>
      <c r="M108" s="32"/>
      <c r="N108" s="223">
        <f>ROUND(N89*T108,2)</f>
        <v>0</v>
      </c>
      <c r="O108" s="202"/>
      <c r="P108" s="202"/>
      <c r="Q108" s="202"/>
      <c r="R108" s="33"/>
      <c r="S108" s="144"/>
      <c r="T108" s="74"/>
      <c r="U108" s="145" t="s">
        <v>45</v>
      </c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7" t="s">
        <v>115</v>
      </c>
      <c r="AZ108" s="146"/>
      <c r="BA108" s="146"/>
      <c r="BB108" s="146"/>
      <c r="BC108" s="146"/>
      <c r="BD108" s="146"/>
      <c r="BE108" s="148">
        <f t="shared" si="0"/>
        <v>0</v>
      </c>
      <c r="BF108" s="148">
        <f t="shared" si="1"/>
        <v>0</v>
      </c>
      <c r="BG108" s="148">
        <f t="shared" si="2"/>
        <v>0</v>
      </c>
      <c r="BH108" s="148">
        <f t="shared" si="3"/>
        <v>0</v>
      </c>
      <c r="BI108" s="148">
        <f t="shared" si="4"/>
        <v>0</v>
      </c>
      <c r="BJ108" s="147" t="s">
        <v>23</v>
      </c>
      <c r="BK108" s="146"/>
      <c r="BL108" s="146"/>
      <c r="BM108" s="146"/>
    </row>
    <row r="109" spans="2:65" s="1" customFormat="1" ht="18" customHeight="1">
      <c r="B109" s="31"/>
      <c r="C109" s="32"/>
      <c r="D109" s="224" t="s">
        <v>158</v>
      </c>
      <c r="E109" s="202"/>
      <c r="F109" s="202"/>
      <c r="G109" s="202"/>
      <c r="H109" s="202"/>
      <c r="I109" s="32"/>
      <c r="J109" s="32"/>
      <c r="K109" s="32"/>
      <c r="L109" s="32"/>
      <c r="M109" s="32"/>
      <c r="N109" s="223">
        <f>ROUND(N89*T109,2)</f>
        <v>0</v>
      </c>
      <c r="O109" s="202"/>
      <c r="P109" s="202"/>
      <c r="Q109" s="202"/>
      <c r="R109" s="33"/>
      <c r="S109" s="144"/>
      <c r="T109" s="74"/>
      <c r="U109" s="145" t="s">
        <v>45</v>
      </c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7" t="s">
        <v>115</v>
      </c>
      <c r="AZ109" s="146"/>
      <c r="BA109" s="146"/>
      <c r="BB109" s="146"/>
      <c r="BC109" s="146"/>
      <c r="BD109" s="146"/>
      <c r="BE109" s="148">
        <f t="shared" si="0"/>
        <v>0</v>
      </c>
      <c r="BF109" s="148">
        <f t="shared" si="1"/>
        <v>0</v>
      </c>
      <c r="BG109" s="148">
        <f t="shared" si="2"/>
        <v>0</v>
      </c>
      <c r="BH109" s="148">
        <f t="shared" si="3"/>
        <v>0</v>
      </c>
      <c r="BI109" s="148">
        <f t="shared" si="4"/>
        <v>0</v>
      </c>
      <c r="BJ109" s="147" t="s">
        <v>23</v>
      </c>
      <c r="BK109" s="146"/>
      <c r="BL109" s="146"/>
      <c r="BM109" s="146"/>
    </row>
    <row r="110" spans="2:65" s="1" customFormat="1" ht="18" customHeight="1">
      <c r="B110" s="31"/>
      <c r="C110" s="32"/>
      <c r="D110" s="110" t="s">
        <v>159</v>
      </c>
      <c r="E110" s="32"/>
      <c r="F110" s="32"/>
      <c r="G110" s="32"/>
      <c r="H110" s="32"/>
      <c r="I110" s="32"/>
      <c r="J110" s="32"/>
      <c r="K110" s="32"/>
      <c r="L110" s="32"/>
      <c r="M110" s="32"/>
      <c r="N110" s="223">
        <f>ROUND(N89*T110,2)</f>
        <v>0</v>
      </c>
      <c r="O110" s="202"/>
      <c r="P110" s="202"/>
      <c r="Q110" s="202"/>
      <c r="R110" s="33"/>
      <c r="S110" s="144"/>
      <c r="T110" s="149"/>
      <c r="U110" s="150" t="s">
        <v>45</v>
      </c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7" t="s">
        <v>160</v>
      </c>
      <c r="AZ110" s="146"/>
      <c r="BA110" s="146"/>
      <c r="BB110" s="146"/>
      <c r="BC110" s="146"/>
      <c r="BD110" s="146"/>
      <c r="BE110" s="148">
        <f t="shared" si="0"/>
        <v>0</v>
      </c>
      <c r="BF110" s="148">
        <f t="shared" si="1"/>
        <v>0</v>
      </c>
      <c r="BG110" s="148">
        <f t="shared" si="2"/>
        <v>0</v>
      </c>
      <c r="BH110" s="148">
        <f t="shared" si="3"/>
        <v>0</v>
      </c>
      <c r="BI110" s="148">
        <f t="shared" si="4"/>
        <v>0</v>
      </c>
      <c r="BJ110" s="147" t="s">
        <v>23</v>
      </c>
      <c r="BK110" s="146"/>
      <c r="BL110" s="146"/>
      <c r="BM110" s="146"/>
    </row>
    <row r="111" spans="2:65" s="1" customFormat="1" ht="13.5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  <c r="T111" s="131"/>
      <c r="U111" s="131"/>
    </row>
    <row r="112" spans="2:65" s="1" customFormat="1" ht="29.25" customHeight="1">
      <c r="B112" s="31"/>
      <c r="C112" s="120" t="s">
        <v>126</v>
      </c>
      <c r="D112" s="121"/>
      <c r="E112" s="121"/>
      <c r="F112" s="121"/>
      <c r="G112" s="121"/>
      <c r="H112" s="121"/>
      <c r="I112" s="121"/>
      <c r="J112" s="121"/>
      <c r="K112" s="121"/>
      <c r="L112" s="227">
        <f>ROUND(SUM(N89+N104),2)</f>
        <v>0</v>
      </c>
      <c r="M112" s="237"/>
      <c r="N112" s="237"/>
      <c r="O112" s="237"/>
      <c r="P112" s="237"/>
      <c r="Q112" s="237"/>
      <c r="R112" s="33"/>
      <c r="T112" s="131"/>
      <c r="U112" s="131"/>
    </row>
    <row r="113" spans="2:21" s="1" customFormat="1" ht="6.95" customHeight="1">
      <c r="B113" s="55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7"/>
      <c r="T113" s="131"/>
      <c r="U113" s="131"/>
    </row>
    <row r="117" spans="2:21" s="1" customFormat="1" ht="6.95" customHeight="1">
      <c r="B117" s="58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60"/>
    </row>
    <row r="118" spans="2:21" s="1" customFormat="1" ht="36.950000000000003" customHeight="1">
      <c r="B118" s="31"/>
      <c r="C118" s="183" t="s">
        <v>161</v>
      </c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33"/>
    </row>
    <row r="119" spans="2:21" s="1" customFormat="1" ht="6.95" customHeight="1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3"/>
    </row>
    <row r="120" spans="2:21" s="1" customFormat="1" ht="30" customHeight="1">
      <c r="B120" s="31"/>
      <c r="C120" s="26" t="s">
        <v>17</v>
      </c>
      <c r="D120" s="32"/>
      <c r="E120" s="32"/>
      <c r="F120" s="229" t="str">
        <f>F6</f>
        <v>Praha GŠ - ekologizace kotelny v budově A</v>
      </c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32"/>
      <c r="R120" s="33"/>
    </row>
    <row r="121" spans="2:21" ht="30" customHeight="1">
      <c r="B121" s="18"/>
      <c r="C121" s="26" t="s">
        <v>129</v>
      </c>
      <c r="D121" s="19"/>
      <c r="E121" s="19"/>
      <c r="F121" s="229" t="s">
        <v>130</v>
      </c>
      <c r="G121" s="184"/>
      <c r="H121" s="184"/>
      <c r="I121" s="184"/>
      <c r="J121" s="184"/>
      <c r="K121" s="184"/>
      <c r="L121" s="184"/>
      <c r="M121" s="184"/>
      <c r="N121" s="184"/>
      <c r="O121" s="184"/>
      <c r="P121" s="184"/>
      <c r="Q121" s="19"/>
      <c r="R121" s="20"/>
    </row>
    <row r="122" spans="2:21" s="1" customFormat="1" ht="36.950000000000003" customHeight="1">
      <c r="B122" s="31"/>
      <c r="C122" s="65" t="s">
        <v>131</v>
      </c>
      <c r="D122" s="32"/>
      <c r="E122" s="32"/>
      <c r="F122" s="203" t="str">
        <f>F8</f>
        <v>ÚT - Ústřední vytápění</v>
      </c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32"/>
      <c r="R122" s="33"/>
    </row>
    <row r="123" spans="2:21" s="1" customFormat="1" ht="6.95" customHeight="1"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3"/>
    </row>
    <row r="124" spans="2:21" s="1" customFormat="1" ht="18" customHeight="1">
      <c r="B124" s="31"/>
      <c r="C124" s="26" t="s">
        <v>24</v>
      </c>
      <c r="D124" s="32"/>
      <c r="E124" s="32"/>
      <c r="F124" s="24" t="str">
        <f>F10</f>
        <v>Praha</v>
      </c>
      <c r="G124" s="32"/>
      <c r="H124" s="32"/>
      <c r="I124" s="32"/>
      <c r="J124" s="32"/>
      <c r="K124" s="26" t="s">
        <v>26</v>
      </c>
      <c r="L124" s="32"/>
      <c r="M124" s="235" t="str">
        <f>IF(O10="","",O10)</f>
        <v>11.5.2016</v>
      </c>
      <c r="N124" s="202"/>
      <c r="O124" s="202"/>
      <c r="P124" s="202"/>
      <c r="Q124" s="32"/>
      <c r="R124" s="33"/>
    </row>
    <row r="125" spans="2:21" s="1" customFormat="1" ht="6.95" customHeight="1">
      <c r="B125" s="31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3"/>
    </row>
    <row r="126" spans="2:21" s="1" customFormat="1">
      <c r="B126" s="31"/>
      <c r="C126" s="26" t="s">
        <v>30</v>
      </c>
      <c r="D126" s="32"/>
      <c r="E126" s="32"/>
      <c r="F126" s="24" t="str">
        <f>E13</f>
        <v>ARMÁDNÍ SERVISNÍ, P.O.</v>
      </c>
      <c r="G126" s="32"/>
      <c r="H126" s="32"/>
      <c r="I126" s="32"/>
      <c r="J126" s="32"/>
      <c r="K126" s="26" t="s">
        <v>36</v>
      </c>
      <c r="L126" s="32"/>
      <c r="M126" s="188" t="str">
        <f>E19</f>
        <v>EVČ s.r.o.</v>
      </c>
      <c r="N126" s="202"/>
      <c r="O126" s="202"/>
      <c r="P126" s="202"/>
      <c r="Q126" s="202"/>
      <c r="R126" s="33"/>
    </row>
    <row r="127" spans="2:21" s="1" customFormat="1" ht="14.45" customHeight="1">
      <c r="B127" s="31"/>
      <c r="C127" s="26" t="s">
        <v>34</v>
      </c>
      <c r="D127" s="32"/>
      <c r="E127" s="32"/>
      <c r="F127" s="24" t="str">
        <f>IF(E16="","",E16)</f>
        <v>Bude vybrán z výběrového řízení.</v>
      </c>
      <c r="G127" s="32"/>
      <c r="H127" s="32"/>
      <c r="I127" s="32"/>
      <c r="J127" s="32"/>
      <c r="K127" s="26" t="s">
        <v>38</v>
      </c>
      <c r="L127" s="32"/>
      <c r="M127" s="188" t="str">
        <f>E22</f>
        <v>EVČ s.r.o.</v>
      </c>
      <c r="N127" s="202"/>
      <c r="O127" s="202"/>
      <c r="P127" s="202"/>
      <c r="Q127" s="202"/>
      <c r="R127" s="33"/>
    </row>
    <row r="128" spans="2:21" s="1" customFormat="1" ht="10.35" customHeight="1">
      <c r="B128" s="31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3"/>
    </row>
    <row r="129" spans="2:65" s="9" customFormat="1" ht="29.25" customHeight="1">
      <c r="B129" s="151"/>
      <c r="C129" s="152" t="s">
        <v>162</v>
      </c>
      <c r="D129" s="153" t="s">
        <v>163</v>
      </c>
      <c r="E129" s="153" t="s">
        <v>62</v>
      </c>
      <c r="F129" s="241" t="s">
        <v>164</v>
      </c>
      <c r="G129" s="242"/>
      <c r="H129" s="242"/>
      <c r="I129" s="242"/>
      <c r="J129" s="153" t="s">
        <v>165</v>
      </c>
      <c r="K129" s="153" t="s">
        <v>166</v>
      </c>
      <c r="L129" s="243" t="s">
        <v>167</v>
      </c>
      <c r="M129" s="242"/>
      <c r="N129" s="241" t="s">
        <v>137</v>
      </c>
      <c r="O129" s="242"/>
      <c r="P129" s="242"/>
      <c r="Q129" s="244"/>
      <c r="R129" s="154"/>
      <c r="T129" s="77" t="s">
        <v>168</v>
      </c>
      <c r="U129" s="78" t="s">
        <v>44</v>
      </c>
      <c r="V129" s="78" t="s">
        <v>169</v>
      </c>
      <c r="W129" s="78" t="s">
        <v>170</v>
      </c>
      <c r="X129" s="78" t="s">
        <v>171</v>
      </c>
      <c r="Y129" s="78" t="s">
        <v>172</v>
      </c>
      <c r="Z129" s="78" t="s">
        <v>173</v>
      </c>
      <c r="AA129" s="79" t="s">
        <v>174</v>
      </c>
    </row>
    <row r="130" spans="2:65" s="1" customFormat="1" ht="29.25" customHeight="1">
      <c r="B130" s="31"/>
      <c r="C130" s="81" t="s">
        <v>134</v>
      </c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253">
        <f>BK130</f>
        <v>0</v>
      </c>
      <c r="O130" s="254"/>
      <c r="P130" s="254"/>
      <c r="Q130" s="254"/>
      <c r="R130" s="33"/>
      <c r="T130" s="80"/>
      <c r="U130" s="47"/>
      <c r="V130" s="47"/>
      <c r="W130" s="155">
        <f>W131+W294</f>
        <v>0</v>
      </c>
      <c r="X130" s="47"/>
      <c r="Y130" s="155">
        <f>Y131+Y294</f>
        <v>2.6323200000000004</v>
      </c>
      <c r="Z130" s="47"/>
      <c r="AA130" s="156">
        <f>AA131+AA294</f>
        <v>0</v>
      </c>
      <c r="AT130" s="14" t="s">
        <v>79</v>
      </c>
      <c r="AU130" s="14" t="s">
        <v>139</v>
      </c>
      <c r="BK130" s="157">
        <f>BK131+BK294</f>
        <v>0</v>
      </c>
    </row>
    <row r="131" spans="2:65" s="10" customFormat="1" ht="37.35" customHeight="1">
      <c r="B131" s="158"/>
      <c r="C131" s="159"/>
      <c r="D131" s="160" t="s">
        <v>140</v>
      </c>
      <c r="E131" s="160"/>
      <c r="F131" s="160"/>
      <c r="G131" s="160"/>
      <c r="H131" s="160"/>
      <c r="I131" s="160"/>
      <c r="J131" s="160"/>
      <c r="K131" s="160"/>
      <c r="L131" s="160"/>
      <c r="M131" s="160"/>
      <c r="N131" s="255">
        <f>BK131</f>
        <v>0</v>
      </c>
      <c r="O131" s="238"/>
      <c r="P131" s="238"/>
      <c r="Q131" s="238"/>
      <c r="R131" s="161"/>
      <c r="T131" s="162"/>
      <c r="U131" s="159"/>
      <c r="V131" s="159"/>
      <c r="W131" s="163">
        <f>W132+W150+W153+W166+W176+W198+W223+W257+W267+W272+W286</f>
        <v>0</v>
      </c>
      <c r="X131" s="159"/>
      <c r="Y131" s="163">
        <f>Y132+Y150+Y153+Y166+Y176+Y198+Y223+Y257+Y267+Y272+Y286</f>
        <v>2.6323200000000004</v>
      </c>
      <c r="Z131" s="159"/>
      <c r="AA131" s="164">
        <f>AA132+AA150+AA153+AA166+AA176+AA198+AA223+AA257+AA267+AA272+AA286</f>
        <v>0</v>
      </c>
      <c r="AR131" s="165" t="s">
        <v>90</v>
      </c>
      <c r="AT131" s="166" t="s">
        <v>79</v>
      </c>
      <c r="AU131" s="166" t="s">
        <v>80</v>
      </c>
      <c r="AY131" s="165" t="s">
        <v>175</v>
      </c>
      <c r="BK131" s="167">
        <f>BK132+BK150+BK153+BK166+BK176+BK198+BK223+BK257+BK267+BK272+BK286</f>
        <v>0</v>
      </c>
    </row>
    <row r="132" spans="2:65" s="10" customFormat="1" ht="19.899999999999999" customHeight="1">
      <c r="B132" s="158"/>
      <c r="C132" s="159"/>
      <c r="D132" s="168" t="s">
        <v>141</v>
      </c>
      <c r="E132" s="168"/>
      <c r="F132" s="168"/>
      <c r="G132" s="168"/>
      <c r="H132" s="168"/>
      <c r="I132" s="168"/>
      <c r="J132" s="168"/>
      <c r="K132" s="168"/>
      <c r="L132" s="168"/>
      <c r="M132" s="168"/>
      <c r="N132" s="256">
        <f>BK132</f>
        <v>0</v>
      </c>
      <c r="O132" s="257"/>
      <c r="P132" s="257"/>
      <c r="Q132" s="257"/>
      <c r="R132" s="161"/>
      <c r="T132" s="162"/>
      <c r="U132" s="159"/>
      <c r="V132" s="159"/>
      <c r="W132" s="163">
        <f>SUM(W133:W149)</f>
        <v>0</v>
      </c>
      <c r="X132" s="159"/>
      <c r="Y132" s="163">
        <f>SUM(Y133:Y149)</f>
        <v>0</v>
      </c>
      <c r="Z132" s="159"/>
      <c r="AA132" s="164">
        <f>SUM(AA133:AA149)</f>
        <v>0</v>
      </c>
      <c r="AR132" s="165" t="s">
        <v>90</v>
      </c>
      <c r="AT132" s="166" t="s">
        <v>79</v>
      </c>
      <c r="AU132" s="166" t="s">
        <v>23</v>
      </c>
      <c r="AY132" s="165" t="s">
        <v>175</v>
      </c>
      <c r="BK132" s="167">
        <f>SUM(BK133:BK149)</f>
        <v>0</v>
      </c>
    </row>
    <row r="133" spans="2:65" s="1" customFormat="1" ht="57" customHeight="1">
      <c r="B133" s="31"/>
      <c r="C133" s="169" t="s">
        <v>176</v>
      </c>
      <c r="D133" s="169" t="s">
        <v>177</v>
      </c>
      <c r="E133" s="170" t="s">
        <v>178</v>
      </c>
      <c r="F133" s="245" t="s">
        <v>179</v>
      </c>
      <c r="G133" s="246"/>
      <c r="H133" s="246"/>
      <c r="I133" s="246"/>
      <c r="J133" s="171" t="s">
        <v>180</v>
      </c>
      <c r="K133" s="172">
        <v>12</v>
      </c>
      <c r="L133" s="247">
        <v>0</v>
      </c>
      <c r="M133" s="246"/>
      <c r="N133" s="248">
        <f t="shared" ref="N133:N149" si="5">ROUND(L133*K133,2)</f>
        <v>0</v>
      </c>
      <c r="O133" s="249"/>
      <c r="P133" s="249"/>
      <c r="Q133" s="249"/>
      <c r="R133" s="33"/>
      <c r="T133" s="173" t="s">
        <v>21</v>
      </c>
      <c r="U133" s="40" t="s">
        <v>45</v>
      </c>
      <c r="V133" s="32"/>
      <c r="W133" s="174">
        <f t="shared" ref="W133:W149" si="6">V133*K133</f>
        <v>0</v>
      </c>
      <c r="X133" s="174">
        <v>0</v>
      </c>
      <c r="Y133" s="174">
        <f t="shared" ref="Y133:Y149" si="7">X133*K133</f>
        <v>0</v>
      </c>
      <c r="Z133" s="174">
        <v>0</v>
      </c>
      <c r="AA133" s="175">
        <f t="shared" ref="AA133:AA149" si="8">Z133*K133</f>
        <v>0</v>
      </c>
      <c r="AR133" s="14" t="s">
        <v>181</v>
      </c>
      <c r="AT133" s="14" t="s">
        <v>177</v>
      </c>
      <c r="AU133" s="14" t="s">
        <v>90</v>
      </c>
      <c r="AY133" s="14" t="s">
        <v>175</v>
      </c>
      <c r="BE133" s="114">
        <f t="shared" ref="BE133:BE149" si="9">IF(U133="základní",N133,0)</f>
        <v>0</v>
      </c>
      <c r="BF133" s="114">
        <f t="shared" ref="BF133:BF149" si="10">IF(U133="snížená",N133,0)</f>
        <v>0</v>
      </c>
      <c r="BG133" s="114">
        <f t="shared" ref="BG133:BG149" si="11">IF(U133="zákl. přenesená",N133,0)</f>
        <v>0</v>
      </c>
      <c r="BH133" s="114">
        <f t="shared" ref="BH133:BH149" si="12">IF(U133="sníž. přenesená",N133,0)</f>
        <v>0</v>
      </c>
      <c r="BI133" s="114">
        <f t="shared" ref="BI133:BI149" si="13">IF(U133="nulová",N133,0)</f>
        <v>0</v>
      </c>
      <c r="BJ133" s="14" t="s">
        <v>23</v>
      </c>
      <c r="BK133" s="114">
        <f t="shared" ref="BK133:BK149" si="14">ROUND(L133*K133,2)</f>
        <v>0</v>
      </c>
      <c r="BL133" s="14" t="s">
        <v>182</v>
      </c>
      <c r="BM133" s="14" t="s">
        <v>183</v>
      </c>
    </row>
    <row r="134" spans="2:65" s="1" customFormat="1" ht="57" customHeight="1">
      <c r="B134" s="31"/>
      <c r="C134" s="169" t="s">
        <v>184</v>
      </c>
      <c r="D134" s="169" t="s">
        <v>177</v>
      </c>
      <c r="E134" s="170" t="s">
        <v>185</v>
      </c>
      <c r="F134" s="245" t="s">
        <v>186</v>
      </c>
      <c r="G134" s="246"/>
      <c r="H134" s="246"/>
      <c r="I134" s="246"/>
      <c r="J134" s="171" t="s">
        <v>180</v>
      </c>
      <c r="K134" s="172">
        <v>1</v>
      </c>
      <c r="L134" s="247">
        <v>0</v>
      </c>
      <c r="M134" s="246"/>
      <c r="N134" s="248">
        <f t="shared" si="5"/>
        <v>0</v>
      </c>
      <c r="O134" s="249"/>
      <c r="P134" s="249"/>
      <c r="Q134" s="249"/>
      <c r="R134" s="33"/>
      <c r="T134" s="173" t="s">
        <v>21</v>
      </c>
      <c r="U134" s="40" t="s">
        <v>45</v>
      </c>
      <c r="V134" s="32"/>
      <c r="W134" s="174">
        <f t="shared" si="6"/>
        <v>0</v>
      </c>
      <c r="X134" s="174">
        <v>0</v>
      </c>
      <c r="Y134" s="174">
        <f t="shared" si="7"/>
        <v>0</v>
      </c>
      <c r="Z134" s="174">
        <v>0</v>
      </c>
      <c r="AA134" s="175">
        <f t="shared" si="8"/>
        <v>0</v>
      </c>
      <c r="AR134" s="14" t="s">
        <v>181</v>
      </c>
      <c r="AT134" s="14" t="s">
        <v>177</v>
      </c>
      <c r="AU134" s="14" t="s">
        <v>90</v>
      </c>
      <c r="AY134" s="14" t="s">
        <v>175</v>
      </c>
      <c r="BE134" s="114">
        <f t="shared" si="9"/>
        <v>0</v>
      </c>
      <c r="BF134" s="114">
        <f t="shared" si="10"/>
        <v>0</v>
      </c>
      <c r="BG134" s="114">
        <f t="shared" si="11"/>
        <v>0</v>
      </c>
      <c r="BH134" s="114">
        <f t="shared" si="12"/>
        <v>0</v>
      </c>
      <c r="BI134" s="114">
        <f t="shared" si="13"/>
        <v>0</v>
      </c>
      <c r="BJ134" s="14" t="s">
        <v>23</v>
      </c>
      <c r="BK134" s="114">
        <f t="shared" si="14"/>
        <v>0</v>
      </c>
      <c r="BL134" s="14" t="s">
        <v>182</v>
      </c>
      <c r="BM134" s="14" t="s">
        <v>187</v>
      </c>
    </row>
    <row r="135" spans="2:65" s="1" customFormat="1" ht="57" customHeight="1">
      <c r="B135" s="31"/>
      <c r="C135" s="169" t="s">
        <v>188</v>
      </c>
      <c r="D135" s="169" t="s">
        <v>177</v>
      </c>
      <c r="E135" s="170" t="s">
        <v>189</v>
      </c>
      <c r="F135" s="245" t="s">
        <v>190</v>
      </c>
      <c r="G135" s="246"/>
      <c r="H135" s="246"/>
      <c r="I135" s="246"/>
      <c r="J135" s="171" t="s">
        <v>180</v>
      </c>
      <c r="K135" s="172">
        <v>1</v>
      </c>
      <c r="L135" s="247">
        <v>0</v>
      </c>
      <c r="M135" s="246"/>
      <c r="N135" s="248">
        <f t="shared" si="5"/>
        <v>0</v>
      </c>
      <c r="O135" s="249"/>
      <c r="P135" s="249"/>
      <c r="Q135" s="249"/>
      <c r="R135" s="33"/>
      <c r="T135" s="173" t="s">
        <v>21</v>
      </c>
      <c r="U135" s="40" t="s">
        <v>45</v>
      </c>
      <c r="V135" s="32"/>
      <c r="W135" s="174">
        <f t="shared" si="6"/>
        <v>0</v>
      </c>
      <c r="X135" s="174">
        <v>0</v>
      </c>
      <c r="Y135" s="174">
        <f t="shared" si="7"/>
        <v>0</v>
      </c>
      <c r="Z135" s="174">
        <v>0</v>
      </c>
      <c r="AA135" s="175">
        <f t="shared" si="8"/>
        <v>0</v>
      </c>
      <c r="AR135" s="14" t="s">
        <v>181</v>
      </c>
      <c r="AT135" s="14" t="s">
        <v>177</v>
      </c>
      <c r="AU135" s="14" t="s">
        <v>90</v>
      </c>
      <c r="AY135" s="14" t="s">
        <v>175</v>
      </c>
      <c r="BE135" s="114">
        <f t="shared" si="9"/>
        <v>0</v>
      </c>
      <c r="BF135" s="114">
        <f t="shared" si="10"/>
        <v>0</v>
      </c>
      <c r="BG135" s="114">
        <f t="shared" si="11"/>
        <v>0</v>
      </c>
      <c r="BH135" s="114">
        <f t="shared" si="12"/>
        <v>0</v>
      </c>
      <c r="BI135" s="114">
        <f t="shared" si="13"/>
        <v>0</v>
      </c>
      <c r="BJ135" s="14" t="s">
        <v>23</v>
      </c>
      <c r="BK135" s="114">
        <f t="shared" si="14"/>
        <v>0</v>
      </c>
      <c r="BL135" s="14" t="s">
        <v>182</v>
      </c>
      <c r="BM135" s="14" t="s">
        <v>191</v>
      </c>
    </row>
    <row r="136" spans="2:65" s="1" customFormat="1" ht="57" customHeight="1">
      <c r="B136" s="31"/>
      <c r="C136" s="169" t="s">
        <v>192</v>
      </c>
      <c r="D136" s="169" t="s">
        <v>177</v>
      </c>
      <c r="E136" s="170" t="s">
        <v>193</v>
      </c>
      <c r="F136" s="245" t="s">
        <v>194</v>
      </c>
      <c r="G136" s="246"/>
      <c r="H136" s="246"/>
      <c r="I136" s="246"/>
      <c r="J136" s="171" t="s">
        <v>180</v>
      </c>
      <c r="K136" s="172">
        <v>22</v>
      </c>
      <c r="L136" s="247">
        <v>0</v>
      </c>
      <c r="M136" s="246"/>
      <c r="N136" s="248">
        <f t="shared" si="5"/>
        <v>0</v>
      </c>
      <c r="O136" s="249"/>
      <c r="P136" s="249"/>
      <c r="Q136" s="249"/>
      <c r="R136" s="33"/>
      <c r="T136" s="173" t="s">
        <v>21</v>
      </c>
      <c r="U136" s="40" t="s">
        <v>45</v>
      </c>
      <c r="V136" s="32"/>
      <c r="W136" s="174">
        <f t="shared" si="6"/>
        <v>0</v>
      </c>
      <c r="X136" s="174">
        <v>0</v>
      </c>
      <c r="Y136" s="174">
        <f t="shared" si="7"/>
        <v>0</v>
      </c>
      <c r="Z136" s="174">
        <v>0</v>
      </c>
      <c r="AA136" s="175">
        <f t="shared" si="8"/>
        <v>0</v>
      </c>
      <c r="AR136" s="14" t="s">
        <v>181</v>
      </c>
      <c r="AT136" s="14" t="s">
        <v>177</v>
      </c>
      <c r="AU136" s="14" t="s">
        <v>90</v>
      </c>
      <c r="AY136" s="14" t="s">
        <v>175</v>
      </c>
      <c r="BE136" s="114">
        <f t="shared" si="9"/>
        <v>0</v>
      </c>
      <c r="BF136" s="114">
        <f t="shared" si="10"/>
        <v>0</v>
      </c>
      <c r="BG136" s="114">
        <f t="shared" si="11"/>
        <v>0</v>
      </c>
      <c r="BH136" s="114">
        <f t="shared" si="12"/>
        <v>0</v>
      </c>
      <c r="BI136" s="114">
        <f t="shared" si="13"/>
        <v>0</v>
      </c>
      <c r="BJ136" s="14" t="s">
        <v>23</v>
      </c>
      <c r="BK136" s="114">
        <f t="shared" si="14"/>
        <v>0</v>
      </c>
      <c r="BL136" s="14" t="s">
        <v>182</v>
      </c>
      <c r="BM136" s="14" t="s">
        <v>195</v>
      </c>
    </row>
    <row r="137" spans="2:65" s="1" customFormat="1" ht="57" customHeight="1">
      <c r="B137" s="31"/>
      <c r="C137" s="169" t="s">
        <v>28</v>
      </c>
      <c r="D137" s="169" t="s">
        <v>177</v>
      </c>
      <c r="E137" s="170" t="s">
        <v>196</v>
      </c>
      <c r="F137" s="245" t="s">
        <v>197</v>
      </c>
      <c r="G137" s="246"/>
      <c r="H137" s="246"/>
      <c r="I137" s="246"/>
      <c r="J137" s="171" t="s">
        <v>180</v>
      </c>
      <c r="K137" s="172">
        <v>50</v>
      </c>
      <c r="L137" s="247">
        <v>0</v>
      </c>
      <c r="M137" s="246"/>
      <c r="N137" s="248">
        <f t="shared" si="5"/>
        <v>0</v>
      </c>
      <c r="O137" s="249"/>
      <c r="P137" s="249"/>
      <c r="Q137" s="249"/>
      <c r="R137" s="33"/>
      <c r="T137" s="173" t="s">
        <v>21</v>
      </c>
      <c r="U137" s="40" t="s">
        <v>45</v>
      </c>
      <c r="V137" s="32"/>
      <c r="W137" s="174">
        <f t="shared" si="6"/>
        <v>0</v>
      </c>
      <c r="X137" s="174">
        <v>0</v>
      </c>
      <c r="Y137" s="174">
        <f t="shared" si="7"/>
        <v>0</v>
      </c>
      <c r="Z137" s="174">
        <v>0</v>
      </c>
      <c r="AA137" s="175">
        <f t="shared" si="8"/>
        <v>0</v>
      </c>
      <c r="AR137" s="14" t="s">
        <v>181</v>
      </c>
      <c r="AT137" s="14" t="s">
        <v>177</v>
      </c>
      <c r="AU137" s="14" t="s">
        <v>90</v>
      </c>
      <c r="AY137" s="14" t="s">
        <v>175</v>
      </c>
      <c r="BE137" s="114">
        <f t="shared" si="9"/>
        <v>0</v>
      </c>
      <c r="BF137" s="114">
        <f t="shared" si="10"/>
        <v>0</v>
      </c>
      <c r="BG137" s="114">
        <f t="shared" si="11"/>
        <v>0</v>
      </c>
      <c r="BH137" s="114">
        <f t="shared" si="12"/>
        <v>0</v>
      </c>
      <c r="BI137" s="114">
        <f t="shared" si="13"/>
        <v>0</v>
      </c>
      <c r="BJ137" s="14" t="s">
        <v>23</v>
      </c>
      <c r="BK137" s="114">
        <f t="shared" si="14"/>
        <v>0</v>
      </c>
      <c r="BL137" s="14" t="s">
        <v>182</v>
      </c>
      <c r="BM137" s="14" t="s">
        <v>198</v>
      </c>
    </row>
    <row r="138" spans="2:65" s="1" customFormat="1" ht="44.25" customHeight="1">
      <c r="B138" s="31"/>
      <c r="C138" s="169" t="s">
        <v>199</v>
      </c>
      <c r="D138" s="169" t="s">
        <v>177</v>
      </c>
      <c r="E138" s="170" t="s">
        <v>200</v>
      </c>
      <c r="F138" s="245" t="s">
        <v>201</v>
      </c>
      <c r="G138" s="246"/>
      <c r="H138" s="246"/>
      <c r="I138" s="246"/>
      <c r="J138" s="171" t="s">
        <v>180</v>
      </c>
      <c r="K138" s="172">
        <v>43</v>
      </c>
      <c r="L138" s="247">
        <v>0</v>
      </c>
      <c r="M138" s="246"/>
      <c r="N138" s="248">
        <f t="shared" si="5"/>
        <v>0</v>
      </c>
      <c r="O138" s="249"/>
      <c r="P138" s="249"/>
      <c r="Q138" s="249"/>
      <c r="R138" s="33"/>
      <c r="T138" s="173" t="s">
        <v>21</v>
      </c>
      <c r="U138" s="40" t="s">
        <v>45</v>
      </c>
      <c r="V138" s="32"/>
      <c r="W138" s="174">
        <f t="shared" si="6"/>
        <v>0</v>
      </c>
      <c r="X138" s="174">
        <v>0</v>
      </c>
      <c r="Y138" s="174">
        <f t="shared" si="7"/>
        <v>0</v>
      </c>
      <c r="Z138" s="174">
        <v>0</v>
      </c>
      <c r="AA138" s="175">
        <f t="shared" si="8"/>
        <v>0</v>
      </c>
      <c r="AR138" s="14" t="s">
        <v>181</v>
      </c>
      <c r="AT138" s="14" t="s">
        <v>177</v>
      </c>
      <c r="AU138" s="14" t="s">
        <v>90</v>
      </c>
      <c r="AY138" s="14" t="s">
        <v>175</v>
      </c>
      <c r="BE138" s="114">
        <f t="shared" si="9"/>
        <v>0</v>
      </c>
      <c r="BF138" s="114">
        <f t="shared" si="10"/>
        <v>0</v>
      </c>
      <c r="BG138" s="114">
        <f t="shared" si="11"/>
        <v>0</v>
      </c>
      <c r="BH138" s="114">
        <f t="shared" si="12"/>
        <v>0</v>
      </c>
      <c r="BI138" s="114">
        <f t="shared" si="13"/>
        <v>0</v>
      </c>
      <c r="BJ138" s="14" t="s">
        <v>23</v>
      </c>
      <c r="BK138" s="114">
        <f t="shared" si="14"/>
        <v>0</v>
      </c>
      <c r="BL138" s="14" t="s">
        <v>182</v>
      </c>
      <c r="BM138" s="14" t="s">
        <v>202</v>
      </c>
    </row>
    <row r="139" spans="2:65" s="1" customFormat="1" ht="44.25" customHeight="1">
      <c r="B139" s="31"/>
      <c r="C139" s="169" t="s">
        <v>203</v>
      </c>
      <c r="D139" s="169" t="s">
        <v>177</v>
      </c>
      <c r="E139" s="170" t="s">
        <v>204</v>
      </c>
      <c r="F139" s="245" t="s">
        <v>205</v>
      </c>
      <c r="G139" s="246"/>
      <c r="H139" s="246"/>
      <c r="I139" s="246"/>
      <c r="J139" s="171" t="s">
        <v>180</v>
      </c>
      <c r="K139" s="172">
        <v>8</v>
      </c>
      <c r="L139" s="247">
        <v>0</v>
      </c>
      <c r="M139" s="246"/>
      <c r="N139" s="248">
        <f t="shared" si="5"/>
        <v>0</v>
      </c>
      <c r="O139" s="249"/>
      <c r="P139" s="249"/>
      <c r="Q139" s="249"/>
      <c r="R139" s="33"/>
      <c r="T139" s="173" t="s">
        <v>21</v>
      </c>
      <c r="U139" s="40" t="s">
        <v>45</v>
      </c>
      <c r="V139" s="32"/>
      <c r="W139" s="174">
        <f t="shared" si="6"/>
        <v>0</v>
      </c>
      <c r="X139" s="174">
        <v>0</v>
      </c>
      <c r="Y139" s="174">
        <f t="shared" si="7"/>
        <v>0</v>
      </c>
      <c r="Z139" s="174">
        <v>0</v>
      </c>
      <c r="AA139" s="175">
        <f t="shared" si="8"/>
        <v>0</v>
      </c>
      <c r="AR139" s="14" t="s">
        <v>181</v>
      </c>
      <c r="AT139" s="14" t="s">
        <v>177</v>
      </c>
      <c r="AU139" s="14" t="s">
        <v>90</v>
      </c>
      <c r="AY139" s="14" t="s">
        <v>175</v>
      </c>
      <c r="BE139" s="114">
        <f t="shared" si="9"/>
        <v>0</v>
      </c>
      <c r="BF139" s="114">
        <f t="shared" si="10"/>
        <v>0</v>
      </c>
      <c r="BG139" s="114">
        <f t="shared" si="11"/>
        <v>0</v>
      </c>
      <c r="BH139" s="114">
        <f t="shared" si="12"/>
        <v>0</v>
      </c>
      <c r="BI139" s="114">
        <f t="shared" si="13"/>
        <v>0</v>
      </c>
      <c r="BJ139" s="14" t="s">
        <v>23</v>
      </c>
      <c r="BK139" s="114">
        <f t="shared" si="14"/>
        <v>0</v>
      </c>
      <c r="BL139" s="14" t="s">
        <v>182</v>
      </c>
      <c r="BM139" s="14" t="s">
        <v>206</v>
      </c>
    </row>
    <row r="140" spans="2:65" s="1" customFormat="1" ht="44.25" customHeight="1">
      <c r="B140" s="31"/>
      <c r="C140" s="169" t="s">
        <v>207</v>
      </c>
      <c r="D140" s="169" t="s">
        <v>177</v>
      </c>
      <c r="E140" s="170" t="s">
        <v>208</v>
      </c>
      <c r="F140" s="245" t="s">
        <v>209</v>
      </c>
      <c r="G140" s="246"/>
      <c r="H140" s="246"/>
      <c r="I140" s="246"/>
      <c r="J140" s="171" t="s">
        <v>210</v>
      </c>
      <c r="K140" s="172">
        <v>4</v>
      </c>
      <c r="L140" s="247">
        <v>0</v>
      </c>
      <c r="M140" s="246"/>
      <c r="N140" s="248">
        <f t="shared" si="5"/>
        <v>0</v>
      </c>
      <c r="O140" s="249"/>
      <c r="P140" s="249"/>
      <c r="Q140" s="249"/>
      <c r="R140" s="33"/>
      <c r="T140" s="173" t="s">
        <v>21</v>
      </c>
      <c r="U140" s="40" t="s">
        <v>45</v>
      </c>
      <c r="V140" s="32"/>
      <c r="W140" s="174">
        <f t="shared" si="6"/>
        <v>0</v>
      </c>
      <c r="X140" s="174">
        <v>0</v>
      </c>
      <c r="Y140" s="174">
        <f t="shared" si="7"/>
        <v>0</v>
      </c>
      <c r="Z140" s="174">
        <v>0</v>
      </c>
      <c r="AA140" s="175">
        <f t="shared" si="8"/>
        <v>0</v>
      </c>
      <c r="AR140" s="14" t="s">
        <v>181</v>
      </c>
      <c r="AT140" s="14" t="s">
        <v>177</v>
      </c>
      <c r="AU140" s="14" t="s">
        <v>90</v>
      </c>
      <c r="AY140" s="14" t="s">
        <v>175</v>
      </c>
      <c r="BE140" s="114">
        <f t="shared" si="9"/>
        <v>0</v>
      </c>
      <c r="BF140" s="114">
        <f t="shared" si="10"/>
        <v>0</v>
      </c>
      <c r="BG140" s="114">
        <f t="shared" si="11"/>
        <v>0</v>
      </c>
      <c r="BH140" s="114">
        <f t="shared" si="12"/>
        <v>0</v>
      </c>
      <c r="BI140" s="114">
        <f t="shared" si="13"/>
        <v>0</v>
      </c>
      <c r="BJ140" s="14" t="s">
        <v>23</v>
      </c>
      <c r="BK140" s="114">
        <f t="shared" si="14"/>
        <v>0</v>
      </c>
      <c r="BL140" s="14" t="s">
        <v>182</v>
      </c>
      <c r="BM140" s="14" t="s">
        <v>211</v>
      </c>
    </row>
    <row r="141" spans="2:65" s="1" customFormat="1" ht="57" customHeight="1">
      <c r="B141" s="31"/>
      <c r="C141" s="169" t="s">
        <v>212</v>
      </c>
      <c r="D141" s="169" t="s">
        <v>177</v>
      </c>
      <c r="E141" s="170" t="s">
        <v>213</v>
      </c>
      <c r="F141" s="245" t="s">
        <v>214</v>
      </c>
      <c r="G141" s="246"/>
      <c r="H141" s="246"/>
      <c r="I141" s="246"/>
      <c r="J141" s="171" t="s">
        <v>210</v>
      </c>
      <c r="K141" s="172">
        <v>6</v>
      </c>
      <c r="L141" s="247">
        <v>0</v>
      </c>
      <c r="M141" s="246"/>
      <c r="N141" s="248">
        <f t="shared" si="5"/>
        <v>0</v>
      </c>
      <c r="O141" s="249"/>
      <c r="P141" s="249"/>
      <c r="Q141" s="249"/>
      <c r="R141" s="33"/>
      <c r="T141" s="173" t="s">
        <v>21</v>
      </c>
      <c r="U141" s="40" t="s">
        <v>45</v>
      </c>
      <c r="V141" s="32"/>
      <c r="W141" s="174">
        <f t="shared" si="6"/>
        <v>0</v>
      </c>
      <c r="X141" s="174">
        <v>0</v>
      </c>
      <c r="Y141" s="174">
        <f t="shared" si="7"/>
        <v>0</v>
      </c>
      <c r="Z141" s="174">
        <v>0</v>
      </c>
      <c r="AA141" s="175">
        <f t="shared" si="8"/>
        <v>0</v>
      </c>
      <c r="AR141" s="14" t="s">
        <v>181</v>
      </c>
      <c r="AT141" s="14" t="s">
        <v>177</v>
      </c>
      <c r="AU141" s="14" t="s">
        <v>90</v>
      </c>
      <c r="AY141" s="14" t="s">
        <v>175</v>
      </c>
      <c r="BE141" s="114">
        <f t="shared" si="9"/>
        <v>0</v>
      </c>
      <c r="BF141" s="114">
        <f t="shared" si="10"/>
        <v>0</v>
      </c>
      <c r="BG141" s="114">
        <f t="shared" si="11"/>
        <v>0</v>
      </c>
      <c r="BH141" s="114">
        <f t="shared" si="12"/>
        <v>0</v>
      </c>
      <c r="BI141" s="114">
        <f t="shared" si="13"/>
        <v>0</v>
      </c>
      <c r="BJ141" s="14" t="s">
        <v>23</v>
      </c>
      <c r="BK141" s="114">
        <f t="shared" si="14"/>
        <v>0</v>
      </c>
      <c r="BL141" s="14" t="s">
        <v>182</v>
      </c>
      <c r="BM141" s="14" t="s">
        <v>215</v>
      </c>
    </row>
    <row r="142" spans="2:65" s="1" customFormat="1" ht="57" customHeight="1">
      <c r="B142" s="31"/>
      <c r="C142" s="169" t="s">
        <v>216</v>
      </c>
      <c r="D142" s="169" t="s">
        <v>177</v>
      </c>
      <c r="E142" s="170" t="s">
        <v>217</v>
      </c>
      <c r="F142" s="245" t="s">
        <v>218</v>
      </c>
      <c r="G142" s="246"/>
      <c r="H142" s="246"/>
      <c r="I142" s="246"/>
      <c r="J142" s="171" t="s">
        <v>210</v>
      </c>
      <c r="K142" s="172">
        <v>8</v>
      </c>
      <c r="L142" s="247">
        <v>0</v>
      </c>
      <c r="M142" s="246"/>
      <c r="N142" s="248">
        <f t="shared" si="5"/>
        <v>0</v>
      </c>
      <c r="O142" s="249"/>
      <c r="P142" s="249"/>
      <c r="Q142" s="249"/>
      <c r="R142" s="33"/>
      <c r="T142" s="173" t="s">
        <v>21</v>
      </c>
      <c r="U142" s="40" t="s">
        <v>45</v>
      </c>
      <c r="V142" s="32"/>
      <c r="W142" s="174">
        <f t="shared" si="6"/>
        <v>0</v>
      </c>
      <c r="X142" s="174">
        <v>0</v>
      </c>
      <c r="Y142" s="174">
        <f t="shared" si="7"/>
        <v>0</v>
      </c>
      <c r="Z142" s="174">
        <v>0</v>
      </c>
      <c r="AA142" s="175">
        <f t="shared" si="8"/>
        <v>0</v>
      </c>
      <c r="AR142" s="14" t="s">
        <v>181</v>
      </c>
      <c r="AT142" s="14" t="s">
        <v>177</v>
      </c>
      <c r="AU142" s="14" t="s">
        <v>90</v>
      </c>
      <c r="AY142" s="14" t="s">
        <v>175</v>
      </c>
      <c r="BE142" s="114">
        <f t="shared" si="9"/>
        <v>0</v>
      </c>
      <c r="BF142" s="114">
        <f t="shared" si="10"/>
        <v>0</v>
      </c>
      <c r="BG142" s="114">
        <f t="shared" si="11"/>
        <v>0</v>
      </c>
      <c r="BH142" s="114">
        <f t="shared" si="12"/>
        <v>0</v>
      </c>
      <c r="BI142" s="114">
        <f t="shared" si="13"/>
        <v>0</v>
      </c>
      <c r="BJ142" s="14" t="s">
        <v>23</v>
      </c>
      <c r="BK142" s="114">
        <f t="shared" si="14"/>
        <v>0</v>
      </c>
      <c r="BL142" s="14" t="s">
        <v>182</v>
      </c>
      <c r="BM142" s="14" t="s">
        <v>219</v>
      </c>
    </row>
    <row r="143" spans="2:65" s="1" customFormat="1" ht="31.5" customHeight="1">
      <c r="B143" s="31"/>
      <c r="C143" s="176" t="s">
        <v>220</v>
      </c>
      <c r="D143" s="176" t="s">
        <v>221</v>
      </c>
      <c r="E143" s="177" t="s">
        <v>222</v>
      </c>
      <c r="F143" s="250" t="s">
        <v>223</v>
      </c>
      <c r="G143" s="249"/>
      <c r="H143" s="249"/>
      <c r="I143" s="249"/>
      <c r="J143" s="178" t="s">
        <v>180</v>
      </c>
      <c r="K143" s="179">
        <v>86</v>
      </c>
      <c r="L143" s="251">
        <v>0</v>
      </c>
      <c r="M143" s="249"/>
      <c r="N143" s="252">
        <f t="shared" si="5"/>
        <v>0</v>
      </c>
      <c r="O143" s="249"/>
      <c r="P143" s="249"/>
      <c r="Q143" s="249"/>
      <c r="R143" s="33"/>
      <c r="T143" s="173" t="s">
        <v>21</v>
      </c>
      <c r="U143" s="40" t="s">
        <v>45</v>
      </c>
      <c r="V143" s="32"/>
      <c r="W143" s="174">
        <f t="shared" si="6"/>
        <v>0</v>
      </c>
      <c r="X143" s="174">
        <v>0</v>
      </c>
      <c r="Y143" s="174">
        <f t="shared" si="7"/>
        <v>0</v>
      </c>
      <c r="Z143" s="174">
        <v>0</v>
      </c>
      <c r="AA143" s="175">
        <f t="shared" si="8"/>
        <v>0</v>
      </c>
      <c r="AR143" s="14" t="s">
        <v>182</v>
      </c>
      <c r="AT143" s="14" t="s">
        <v>221</v>
      </c>
      <c r="AU143" s="14" t="s">
        <v>90</v>
      </c>
      <c r="AY143" s="14" t="s">
        <v>175</v>
      </c>
      <c r="BE143" s="114">
        <f t="shared" si="9"/>
        <v>0</v>
      </c>
      <c r="BF143" s="114">
        <f t="shared" si="10"/>
        <v>0</v>
      </c>
      <c r="BG143" s="114">
        <f t="shared" si="11"/>
        <v>0</v>
      </c>
      <c r="BH143" s="114">
        <f t="shared" si="12"/>
        <v>0</v>
      </c>
      <c r="BI143" s="114">
        <f t="shared" si="13"/>
        <v>0</v>
      </c>
      <c r="BJ143" s="14" t="s">
        <v>23</v>
      </c>
      <c r="BK143" s="114">
        <f t="shared" si="14"/>
        <v>0</v>
      </c>
      <c r="BL143" s="14" t="s">
        <v>182</v>
      </c>
      <c r="BM143" s="14" t="s">
        <v>224</v>
      </c>
    </row>
    <row r="144" spans="2:65" s="1" customFormat="1" ht="31.5" customHeight="1">
      <c r="B144" s="31"/>
      <c r="C144" s="176" t="s">
        <v>8</v>
      </c>
      <c r="D144" s="176" t="s">
        <v>221</v>
      </c>
      <c r="E144" s="177" t="s">
        <v>225</v>
      </c>
      <c r="F144" s="250" t="s">
        <v>226</v>
      </c>
      <c r="G144" s="249"/>
      <c r="H144" s="249"/>
      <c r="I144" s="249"/>
      <c r="J144" s="178" t="s">
        <v>180</v>
      </c>
      <c r="K144" s="179">
        <v>76</v>
      </c>
      <c r="L144" s="251">
        <v>0</v>
      </c>
      <c r="M144" s="249"/>
      <c r="N144" s="252">
        <f t="shared" si="5"/>
        <v>0</v>
      </c>
      <c r="O144" s="249"/>
      <c r="P144" s="249"/>
      <c r="Q144" s="249"/>
      <c r="R144" s="33"/>
      <c r="T144" s="173" t="s">
        <v>21</v>
      </c>
      <c r="U144" s="40" t="s">
        <v>45</v>
      </c>
      <c r="V144" s="32"/>
      <c r="W144" s="174">
        <f t="shared" si="6"/>
        <v>0</v>
      </c>
      <c r="X144" s="174">
        <v>0</v>
      </c>
      <c r="Y144" s="174">
        <f t="shared" si="7"/>
        <v>0</v>
      </c>
      <c r="Z144" s="174">
        <v>0</v>
      </c>
      <c r="AA144" s="175">
        <f t="shared" si="8"/>
        <v>0</v>
      </c>
      <c r="AR144" s="14" t="s">
        <v>182</v>
      </c>
      <c r="AT144" s="14" t="s">
        <v>221</v>
      </c>
      <c r="AU144" s="14" t="s">
        <v>90</v>
      </c>
      <c r="AY144" s="14" t="s">
        <v>175</v>
      </c>
      <c r="BE144" s="114">
        <f t="shared" si="9"/>
        <v>0</v>
      </c>
      <c r="BF144" s="114">
        <f t="shared" si="10"/>
        <v>0</v>
      </c>
      <c r="BG144" s="114">
        <f t="shared" si="11"/>
        <v>0</v>
      </c>
      <c r="BH144" s="114">
        <f t="shared" si="12"/>
        <v>0</v>
      </c>
      <c r="BI144" s="114">
        <f t="shared" si="13"/>
        <v>0</v>
      </c>
      <c r="BJ144" s="14" t="s">
        <v>23</v>
      </c>
      <c r="BK144" s="114">
        <f t="shared" si="14"/>
        <v>0</v>
      </c>
      <c r="BL144" s="14" t="s">
        <v>182</v>
      </c>
      <c r="BM144" s="14" t="s">
        <v>227</v>
      </c>
    </row>
    <row r="145" spans="2:65" s="1" customFormat="1" ht="44.25" customHeight="1">
      <c r="B145" s="31"/>
      <c r="C145" s="176" t="s">
        <v>228</v>
      </c>
      <c r="D145" s="176" t="s">
        <v>221</v>
      </c>
      <c r="E145" s="177" t="s">
        <v>229</v>
      </c>
      <c r="F145" s="250" t="s">
        <v>230</v>
      </c>
      <c r="G145" s="249"/>
      <c r="H145" s="249"/>
      <c r="I145" s="249"/>
      <c r="J145" s="178" t="s">
        <v>180</v>
      </c>
      <c r="K145" s="179">
        <v>77</v>
      </c>
      <c r="L145" s="251">
        <v>0</v>
      </c>
      <c r="M145" s="249"/>
      <c r="N145" s="252">
        <f t="shared" si="5"/>
        <v>0</v>
      </c>
      <c r="O145" s="249"/>
      <c r="P145" s="249"/>
      <c r="Q145" s="249"/>
      <c r="R145" s="33"/>
      <c r="T145" s="173" t="s">
        <v>21</v>
      </c>
      <c r="U145" s="40" t="s">
        <v>45</v>
      </c>
      <c r="V145" s="32"/>
      <c r="W145" s="174">
        <f t="shared" si="6"/>
        <v>0</v>
      </c>
      <c r="X145" s="174">
        <v>0</v>
      </c>
      <c r="Y145" s="174">
        <f t="shared" si="7"/>
        <v>0</v>
      </c>
      <c r="Z145" s="174">
        <v>0</v>
      </c>
      <c r="AA145" s="175">
        <f t="shared" si="8"/>
        <v>0</v>
      </c>
      <c r="AR145" s="14" t="s">
        <v>182</v>
      </c>
      <c r="AT145" s="14" t="s">
        <v>221</v>
      </c>
      <c r="AU145" s="14" t="s">
        <v>90</v>
      </c>
      <c r="AY145" s="14" t="s">
        <v>175</v>
      </c>
      <c r="BE145" s="114">
        <f t="shared" si="9"/>
        <v>0</v>
      </c>
      <c r="BF145" s="114">
        <f t="shared" si="10"/>
        <v>0</v>
      </c>
      <c r="BG145" s="114">
        <f t="shared" si="11"/>
        <v>0</v>
      </c>
      <c r="BH145" s="114">
        <f t="shared" si="12"/>
        <v>0</v>
      </c>
      <c r="BI145" s="114">
        <f t="shared" si="13"/>
        <v>0</v>
      </c>
      <c r="BJ145" s="14" t="s">
        <v>23</v>
      </c>
      <c r="BK145" s="114">
        <f t="shared" si="14"/>
        <v>0</v>
      </c>
      <c r="BL145" s="14" t="s">
        <v>182</v>
      </c>
      <c r="BM145" s="14" t="s">
        <v>231</v>
      </c>
    </row>
    <row r="146" spans="2:65" s="1" customFormat="1" ht="82.5" customHeight="1">
      <c r="B146" s="31"/>
      <c r="C146" s="176" t="s">
        <v>232</v>
      </c>
      <c r="D146" s="176" t="s">
        <v>221</v>
      </c>
      <c r="E146" s="177" t="s">
        <v>233</v>
      </c>
      <c r="F146" s="250" t="s">
        <v>234</v>
      </c>
      <c r="G146" s="249"/>
      <c r="H146" s="249"/>
      <c r="I146" s="249"/>
      <c r="J146" s="178" t="s">
        <v>210</v>
      </c>
      <c r="K146" s="179">
        <v>4</v>
      </c>
      <c r="L146" s="251">
        <v>0</v>
      </c>
      <c r="M146" s="249"/>
      <c r="N146" s="252">
        <f t="shared" si="5"/>
        <v>0</v>
      </c>
      <c r="O146" s="249"/>
      <c r="P146" s="249"/>
      <c r="Q146" s="249"/>
      <c r="R146" s="33"/>
      <c r="T146" s="173" t="s">
        <v>21</v>
      </c>
      <c r="U146" s="40" t="s">
        <v>45</v>
      </c>
      <c r="V146" s="32"/>
      <c r="W146" s="174">
        <f t="shared" si="6"/>
        <v>0</v>
      </c>
      <c r="X146" s="174">
        <v>0</v>
      </c>
      <c r="Y146" s="174">
        <f t="shared" si="7"/>
        <v>0</v>
      </c>
      <c r="Z146" s="174">
        <v>0</v>
      </c>
      <c r="AA146" s="175">
        <f t="shared" si="8"/>
        <v>0</v>
      </c>
      <c r="AR146" s="14" t="s">
        <v>182</v>
      </c>
      <c r="AT146" s="14" t="s">
        <v>221</v>
      </c>
      <c r="AU146" s="14" t="s">
        <v>90</v>
      </c>
      <c r="AY146" s="14" t="s">
        <v>175</v>
      </c>
      <c r="BE146" s="114">
        <f t="shared" si="9"/>
        <v>0</v>
      </c>
      <c r="BF146" s="114">
        <f t="shared" si="10"/>
        <v>0</v>
      </c>
      <c r="BG146" s="114">
        <f t="shared" si="11"/>
        <v>0</v>
      </c>
      <c r="BH146" s="114">
        <f t="shared" si="12"/>
        <v>0</v>
      </c>
      <c r="BI146" s="114">
        <f t="shared" si="13"/>
        <v>0</v>
      </c>
      <c r="BJ146" s="14" t="s">
        <v>23</v>
      </c>
      <c r="BK146" s="114">
        <f t="shared" si="14"/>
        <v>0</v>
      </c>
      <c r="BL146" s="14" t="s">
        <v>182</v>
      </c>
      <c r="BM146" s="14" t="s">
        <v>235</v>
      </c>
    </row>
    <row r="147" spans="2:65" s="1" customFormat="1" ht="82.5" customHeight="1">
      <c r="B147" s="31"/>
      <c r="C147" s="176" t="s">
        <v>236</v>
      </c>
      <c r="D147" s="176" t="s">
        <v>221</v>
      </c>
      <c r="E147" s="177" t="s">
        <v>237</v>
      </c>
      <c r="F147" s="250" t="s">
        <v>238</v>
      </c>
      <c r="G147" s="249"/>
      <c r="H147" s="249"/>
      <c r="I147" s="249"/>
      <c r="J147" s="178" t="s">
        <v>210</v>
      </c>
      <c r="K147" s="179">
        <v>6</v>
      </c>
      <c r="L147" s="251">
        <v>0</v>
      </c>
      <c r="M147" s="249"/>
      <c r="N147" s="252">
        <f t="shared" si="5"/>
        <v>0</v>
      </c>
      <c r="O147" s="249"/>
      <c r="P147" s="249"/>
      <c r="Q147" s="249"/>
      <c r="R147" s="33"/>
      <c r="T147" s="173" t="s">
        <v>21</v>
      </c>
      <c r="U147" s="40" t="s">
        <v>45</v>
      </c>
      <c r="V147" s="32"/>
      <c r="W147" s="174">
        <f t="shared" si="6"/>
        <v>0</v>
      </c>
      <c r="X147" s="174">
        <v>0</v>
      </c>
      <c r="Y147" s="174">
        <f t="shared" si="7"/>
        <v>0</v>
      </c>
      <c r="Z147" s="174">
        <v>0</v>
      </c>
      <c r="AA147" s="175">
        <f t="shared" si="8"/>
        <v>0</v>
      </c>
      <c r="AR147" s="14" t="s">
        <v>182</v>
      </c>
      <c r="AT147" s="14" t="s">
        <v>221</v>
      </c>
      <c r="AU147" s="14" t="s">
        <v>90</v>
      </c>
      <c r="AY147" s="14" t="s">
        <v>175</v>
      </c>
      <c r="BE147" s="114">
        <f t="shared" si="9"/>
        <v>0</v>
      </c>
      <c r="BF147" s="114">
        <f t="shared" si="10"/>
        <v>0</v>
      </c>
      <c r="BG147" s="114">
        <f t="shared" si="11"/>
        <v>0</v>
      </c>
      <c r="BH147" s="114">
        <f t="shared" si="12"/>
        <v>0</v>
      </c>
      <c r="BI147" s="114">
        <f t="shared" si="13"/>
        <v>0</v>
      </c>
      <c r="BJ147" s="14" t="s">
        <v>23</v>
      </c>
      <c r="BK147" s="114">
        <f t="shared" si="14"/>
        <v>0</v>
      </c>
      <c r="BL147" s="14" t="s">
        <v>182</v>
      </c>
      <c r="BM147" s="14" t="s">
        <v>239</v>
      </c>
    </row>
    <row r="148" spans="2:65" s="1" customFormat="1" ht="82.5" customHeight="1">
      <c r="B148" s="31"/>
      <c r="C148" s="176" t="s">
        <v>240</v>
      </c>
      <c r="D148" s="176" t="s">
        <v>221</v>
      </c>
      <c r="E148" s="177" t="s">
        <v>241</v>
      </c>
      <c r="F148" s="250" t="s">
        <v>242</v>
      </c>
      <c r="G148" s="249"/>
      <c r="H148" s="249"/>
      <c r="I148" s="249"/>
      <c r="J148" s="178" t="s">
        <v>210</v>
      </c>
      <c r="K148" s="179">
        <v>8</v>
      </c>
      <c r="L148" s="251">
        <v>0</v>
      </c>
      <c r="M148" s="249"/>
      <c r="N148" s="252">
        <f t="shared" si="5"/>
        <v>0</v>
      </c>
      <c r="O148" s="249"/>
      <c r="P148" s="249"/>
      <c r="Q148" s="249"/>
      <c r="R148" s="33"/>
      <c r="T148" s="173" t="s">
        <v>21</v>
      </c>
      <c r="U148" s="40" t="s">
        <v>45</v>
      </c>
      <c r="V148" s="32"/>
      <c r="W148" s="174">
        <f t="shared" si="6"/>
        <v>0</v>
      </c>
      <c r="X148" s="174">
        <v>0</v>
      </c>
      <c r="Y148" s="174">
        <f t="shared" si="7"/>
        <v>0</v>
      </c>
      <c r="Z148" s="174">
        <v>0</v>
      </c>
      <c r="AA148" s="175">
        <f t="shared" si="8"/>
        <v>0</v>
      </c>
      <c r="AR148" s="14" t="s">
        <v>182</v>
      </c>
      <c r="AT148" s="14" t="s">
        <v>221</v>
      </c>
      <c r="AU148" s="14" t="s">
        <v>90</v>
      </c>
      <c r="AY148" s="14" t="s">
        <v>175</v>
      </c>
      <c r="BE148" s="114">
        <f t="shared" si="9"/>
        <v>0</v>
      </c>
      <c r="BF148" s="114">
        <f t="shared" si="10"/>
        <v>0</v>
      </c>
      <c r="BG148" s="114">
        <f t="shared" si="11"/>
        <v>0</v>
      </c>
      <c r="BH148" s="114">
        <f t="shared" si="12"/>
        <v>0</v>
      </c>
      <c r="BI148" s="114">
        <f t="shared" si="13"/>
        <v>0</v>
      </c>
      <c r="BJ148" s="14" t="s">
        <v>23</v>
      </c>
      <c r="BK148" s="114">
        <f t="shared" si="14"/>
        <v>0</v>
      </c>
      <c r="BL148" s="14" t="s">
        <v>182</v>
      </c>
      <c r="BM148" s="14" t="s">
        <v>243</v>
      </c>
    </row>
    <row r="149" spans="2:65" s="1" customFormat="1" ht="31.5" customHeight="1">
      <c r="B149" s="31"/>
      <c r="C149" s="176" t="s">
        <v>244</v>
      </c>
      <c r="D149" s="176" t="s">
        <v>221</v>
      </c>
      <c r="E149" s="177" t="s">
        <v>245</v>
      </c>
      <c r="F149" s="250" t="s">
        <v>246</v>
      </c>
      <c r="G149" s="249"/>
      <c r="H149" s="249"/>
      <c r="I149" s="249"/>
      <c r="J149" s="178" t="s">
        <v>247</v>
      </c>
      <c r="K149" s="180">
        <v>0</v>
      </c>
      <c r="L149" s="251">
        <v>0</v>
      </c>
      <c r="M149" s="249"/>
      <c r="N149" s="252">
        <f t="shared" si="5"/>
        <v>0</v>
      </c>
      <c r="O149" s="249"/>
      <c r="P149" s="249"/>
      <c r="Q149" s="249"/>
      <c r="R149" s="33"/>
      <c r="T149" s="173" t="s">
        <v>21</v>
      </c>
      <c r="U149" s="40" t="s">
        <v>45</v>
      </c>
      <c r="V149" s="32"/>
      <c r="W149" s="174">
        <f t="shared" si="6"/>
        <v>0</v>
      </c>
      <c r="X149" s="174">
        <v>0</v>
      </c>
      <c r="Y149" s="174">
        <f t="shared" si="7"/>
        <v>0</v>
      </c>
      <c r="Z149" s="174">
        <v>0</v>
      </c>
      <c r="AA149" s="175">
        <f t="shared" si="8"/>
        <v>0</v>
      </c>
      <c r="AR149" s="14" t="s">
        <v>182</v>
      </c>
      <c r="AT149" s="14" t="s">
        <v>221</v>
      </c>
      <c r="AU149" s="14" t="s">
        <v>90</v>
      </c>
      <c r="AY149" s="14" t="s">
        <v>175</v>
      </c>
      <c r="BE149" s="114">
        <f t="shared" si="9"/>
        <v>0</v>
      </c>
      <c r="BF149" s="114">
        <f t="shared" si="10"/>
        <v>0</v>
      </c>
      <c r="BG149" s="114">
        <f t="shared" si="11"/>
        <v>0</v>
      </c>
      <c r="BH149" s="114">
        <f t="shared" si="12"/>
        <v>0</v>
      </c>
      <c r="BI149" s="114">
        <f t="shared" si="13"/>
        <v>0</v>
      </c>
      <c r="BJ149" s="14" t="s">
        <v>23</v>
      </c>
      <c r="BK149" s="114">
        <f t="shared" si="14"/>
        <v>0</v>
      </c>
      <c r="BL149" s="14" t="s">
        <v>182</v>
      </c>
      <c r="BM149" s="14" t="s">
        <v>248</v>
      </c>
    </row>
    <row r="150" spans="2:65" s="10" customFormat="1" ht="29.85" customHeight="1">
      <c r="B150" s="158"/>
      <c r="C150" s="159"/>
      <c r="D150" s="168" t="s">
        <v>142</v>
      </c>
      <c r="E150" s="168"/>
      <c r="F150" s="168"/>
      <c r="G150" s="168"/>
      <c r="H150" s="168"/>
      <c r="I150" s="168"/>
      <c r="J150" s="168"/>
      <c r="K150" s="168"/>
      <c r="L150" s="168"/>
      <c r="M150" s="168"/>
      <c r="N150" s="258">
        <f>BK150</f>
        <v>0</v>
      </c>
      <c r="O150" s="259"/>
      <c r="P150" s="259"/>
      <c r="Q150" s="259"/>
      <c r="R150" s="161"/>
      <c r="T150" s="162"/>
      <c r="U150" s="159"/>
      <c r="V150" s="159"/>
      <c r="W150" s="163">
        <f>SUM(W151:W152)</f>
        <v>0</v>
      </c>
      <c r="X150" s="159"/>
      <c r="Y150" s="163">
        <f>SUM(Y151:Y152)</f>
        <v>7.7000000000000002E-3</v>
      </c>
      <c r="Z150" s="159"/>
      <c r="AA150" s="164">
        <f>SUM(AA151:AA152)</f>
        <v>0</v>
      </c>
      <c r="AR150" s="165" t="s">
        <v>90</v>
      </c>
      <c r="AT150" s="166" t="s">
        <v>79</v>
      </c>
      <c r="AU150" s="166" t="s">
        <v>23</v>
      </c>
      <c r="AY150" s="165" t="s">
        <v>175</v>
      </c>
      <c r="BK150" s="167">
        <f>SUM(BK151:BK152)</f>
        <v>0</v>
      </c>
    </row>
    <row r="151" spans="2:65" s="1" customFormat="1" ht="44.25" customHeight="1">
      <c r="B151" s="31"/>
      <c r="C151" s="176" t="s">
        <v>249</v>
      </c>
      <c r="D151" s="176" t="s">
        <v>221</v>
      </c>
      <c r="E151" s="177" t="s">
        <v>250</v>
      </c>
      <c r="F151" s="250" t="s">
        <v>251</v>
      </c>
      <c r="G151" s="249"/>
      <c r="H151" s="249"/>
      <c r="I151" s="249"/>
      <c r="J151" s="178" t="s">
        <v>252</v>
      </c>
      <c r="K151" s="179">
        <v>6</v>
      </c>
      <c r="L151" s="251">
        <v>0</v>
      </c>
      <c r="M151" s="249"/>
      <c r="N151" s="252">
        <f>ROUND(L151*K151,2)</f>
        <v>0</v>
      </c>
      <c r="O151" s="249"/>
      <c r="P151" s="249"/>
      <c r="Q151" s="249"/>
      <c r="R151" s="33"/>
      <c r="T151" s="173" t="s">
        <v>21</v>
      </c>
      <c r="U151" s="40" t="s">
        <v>45</v>
      </c>
      <c r="V151" s="32"/>
      <c r="W151" s="174">
        <f>V151*K151</f>
        <v>0</v>
      </c>
      <c r="X151" s="174">
        <v>3.5E-4</v>
      </c>
      <c r="Y151" s="174">
        <f>X151*K151</f>
        <v>2.0999999999999999E-3</v>
      </c>
      <c r="Z151" s="174">
        <v>0</v>
      </c>
      <c r="AA151" s="175">
        <f>Z151*K151</f>
        <v>0</v>
      </c>
      <c r="AR151" s="14" t="s">
        <v>182</v>
      </c>
      <c r="AT151" s="14" t="s">
        <v>221</v>
      </c>
      <c r="AU151" s="14" t="s">
        <v>90</v>
      </c>
      <c r="AY151" s="14" t="s">
        <v>175</v>
      </c>
      <c r="BE151" s="114">
        <f>IF(U151="základní",N151,0)</f>
        <v>0</v>
      </c>
      <c r="BF151" s="114">
        <f>IF(U151="snížená",N151,0)</f>
        <v>0</v>
      </c>
      <c r="BG151" s="114">
        <f>IF(U151="zákl. přenesená",N151,0)</f>
        <v>0</v>
      </c>
      <c r="BH151" s="114">
        <f>IF(U151="sníž. přenesená",N151,0)</f>
        <v>0</v>
      </c>
      <c r="BI151" s="114">
        <f>IF(U151="nulová",N151,0)</f>
        <v>0</v>
      </c>
      <c r="BJ151" s="14" t="s">
        <v>23</v>
      </c>
      <c r="BK151" s="114">
        <f>ROUND(L151*K151,2)</f>
        <v>0</v>
      </c>
      <c r="BL151" s="14" t="s">
        <v>182</v>
      </c>
      <c r="BM151" s="14" t="s">
        <v>253</v>
      </c>
    </row>
    <row r="152" spans="2:65" s="1" customFormat="1" ht="31.5" customHeight="1">
      <c r="B152" s="31"/>
      <c r="C152" s="176" t="s">
        <v>254</v>
      </c>
      <c r="D152" s="176" t="s">
        <v>221</v>
      </c>
      <c r="E152" s="177" t="s">
        <v>255</v>
      </c>
      <c r="F152" s="250" t="s">
        <v>256</v>
      </c>
      <c r="G152" s="249"/>
      <c r="H152" s="249"/>
      <c r="I152" s="249"/>
      <c r="J152" s="178" t="s">
        <v>180</v>
      </c>
      <c r="K152" s="179">
        <v>16</v>
      </c>
      <c r="L152" s="251">
        <v>0</v>
      </c>
      <c r="M152" s="249"/>
      <c r="N152" s="252">
        <f>ROUND(L152*K152,2)</f>
        <v>0</v>
      </c>
      <c r="O152" s="249"/>
      <c r="P152" s="249"/>
      <c r="Q152" s="249"/>
      <c r="R152" s="33"/>
      <c r="T152" s="173" t="s">
        <v>21</v>
      </c>
      <c r="U152" s="40" t="s">
        <v>45</v>
      </c>
      <c r="V152" s="32"/>
      <c r="W152" s="174">
        <f>V152*K152</f>
        <v>0</v>
      </c>
      <c r="X152" s="174">
        <v>3.5E-4</v>
      </c>
      <c r="Y152" s="174">
        <f>X152*K152</f>
        <v>5.5999999999999999E-3</v>
      </c>
      <c r="Z152" s="174">
        <v>0</v>
      </c>
      <c r="AA152" s="175">
        <f>Z152*K152</f>
        <v>0</v>
      </c>
      <c r="AR152" s="14" t="s">
        <v>182</v>
      </c>
      <c r="AT152" s="14" t="s">
        <v>221</v>
      </c>
      <c r="AU152" s="14" t="s">
        <v>90</v>
      </c>
      <c r="AY152" s="14" t="s">
        <v>175</v>
      </c>
      <c r="BE152" s="114">
        <f>IF(U152="základní",N152,0)</f>
        <v>0</v>
      </c>
      <c r="BF152" s="114">
        <f>IF(U152="snížená",N152,0)</f>
        <v>0</v>
      </c>
      <c r="BG152" s="114">
        <f>IF(U152="zákl. přenesená",N152,0)</f>
        <v>0</v>
      </c>
      <c r="BH152" s="114">
        <f>IF(U152="sníž. přenesená",N152,0)</f>
        <v>0</v>
      </c>
      <c r="BI152" s="114">
        <f>IF(U152="nulová",N152,0)</f>
        <v>0</v>
      </c>
      <c r="BJ152" s="14" t="s">
        <v>23</v>
      </c>
      <c r="BK152" s="114">
        <f>ROUND(L152*K152,2)</f>
        <v>0</v>
      </c>
      <c r="BL152" s="14" t="s">
        <v>182</v>
      </c>
      <c r="BM152" s="14" t="s">
        <v>257</v>
      </c>
    </row>
    <row r="153" spans="2:65" s="10" customFormat="1" ht="29.85" customHeight="1">
      <c r="B153" s="158"/>
      <c r="C153" s="159"/>
      <c r="D153" s="168" t="s">
        <v>143</v>
      </c>
      <c r="E153" s="168"/>
      <c r="F153" s="168"/>
      <c r="G153" s="168"/>
      <c r="H153" s="168"/>
      <c r="I153" s="168"/>
      <c r="J153" s="168"/>
      <c r="K153" s="168"/>
      <c r="L153" s="168"/>
      <c r="M153" s="168"/>
      <c r="N153" s="258">
        <f>BK153</f>
        <v>0</v>
      </c>
      <c r="O153" s="259"/>
      <c r="P153" s="259"/>
      <c r="Q153" s="259"/>
      <c r="R153" s="161"/>
      <c r="T153" s="162"/>
      <c r="U153" s="159"/>
      <c r="V153" s="159"/>
      <c r="W153" s="163">
        <f>SUM(W154:W165)</f>
        <v>0</v>
      </c>
      <c r="X153" s="159"/>
      <c r="Y153" s="163">
        <f>SUM(Y154:Y165)</f>
        <v>7.7850000000000016E-2</v>
      </c>
      <c r="Z153" s="159"/>
      <c r="AA153" s="164">
        <f>SUM(AA154:AA165)</f>
        <v>0</v>
      </c>
      <c r="AR153" s="165" t="s">
        <v>90</v>
      </c>
      <c r="AT153" s="166" t="s">
        <v>79</v>
      </c>
      <c r="AU153" s="166" t="s">
        <v>23</v>
      </c>
      <c r="AY153" s="165" t="s">
        <v>175</v>
      </c>
      <c r="BK153" s="167">
        <f>SUM(BK154:BK165)</f>
        <v>0</v>
      </c>
    </row>
    <row r="154" spans="2:65" s="1" customFormat="1" ht="31.5" customHeight="1">
      <c r="B154" s="31"/>
      <c r="C154" s="176" t="s">
        <v>258</v>
      </c>
      <c r="D154" s="176" t="s">
        <v>221</v>
      </c>
      <c r="E154" s="177" t="s">
        <v>259</v>
      </c>
      <c r="F154" s="250" t="s">
        <v>260</v>
      </c>
      <c r="G154" s="249"/>
      <c r="H154" s="249"/>
      <c r="I154" s="249"/>
      <c r="J154" s="178" t="s">
        <v>180</v>
      </c>
      <c r="K154" s="179">
        <v>4</v>
      </c>
      <c r="L154" s="251">
        <v>0</v>
      </c>
      <c r="M154" s="249"/>
      <c r="N154" s="252">
        <f t="shared" ref="N154:N165" si="15">ROUND(L154*K154,2)</f>
        <v>0</v>
      </c>
      <c r="O154" s="249"/>
      <c r="P154" s="249"/>
      <c r="Q154" s="249"/>
      <c r="R154" s="33"/>
      <c r="T154" s="173" t="s">
        <v>21</v>
      </c>
      <c r="U154" s="40" t="s">
        <v>45</v>
      </c>
      <c r="V154" s="32"/>
      <c r="W154" s="174">
        <f t="shared" ref="W154:W165" si="16">V154*K154</f>
        <v>0</v>
      </c>
      <c r="X154" s="174">
        <v>9.1E-4</v>
      </c>
      <c r="Y154" s="174">
        <f t="shared" ref="Y154:Y165" si="17">X154*K154</f>
        <v>3.64E-3</v>
      </c>
      <c r="Z154" s="174">
        <v>0</v>
      </c>
      <c r="AA154" s="175">
        <f t="shared" ref="AA154:AA165" si="18">Z154*K154</f>
        <v>0</v>
      </c>
      <c r="AR154" s="14" t="s">
        <v>182</v>
      </c>
      <c r="AT154" s="14" t="s">
        <v>221</v>
      </c>
      <c r="AU154" s="14" t="s">
        <v>90</v>
      </c>
      <c r="AY154" s="14" t="s">
        <v>175</v>
      </c>
      <c r="BE154" s="114">
        <f t="shared" ref="BE154:BE165" si="19">IF(U154="základní",N154,0)</f>
        <v>0</v>
      </c>
      <c r="BF154" s="114">
        <f t="shared" ref="BF154:BF165" si="20">IF(U154="snížená",N154,0)</f>
        <v>0</v>
      </c>
      <c r="BG154" s="114">
        <f t="shared" ref="BG154:BG165" si="21">IF(U154="zákl. přenesená",N154,0)</f>
        <v>0</v>
      </c>
      <c r="BH154" s="114">
        <f t="shared" ref="BH154:BH165" si="22">IF(U154="sníž. přenesená",N154,0)</f>
        <v>0</v>
      </c>
      <c r="BI154" s="114">
        <f t="shared" ref="BI154:BI165" si="23">IF(U154="nulová",N154,0)</f>
        <v>0</v>
      </c>
      <c r="BJ154" s="14" t="s">
        <v>23</v>
      </c>
      <c r="BK154" s="114">
        <f t="shared" ref="BK154:BK165" si="24">ROUND(L154*K154,2)</f>
        <v>0</v>
      </c>
      <c r="BL154" s="14" t="s">
        <v>182</v>
      </c>
      <c r="BM154" s="14" t="s">
        <v>261</v>
      </c>
    </row>
    <row r="155" spans="2:65" s="1" customFormat="1" ht="31.5" customHeight="1">
      <c r="B155" s="31"/>
      <c r="C155" s="176" t="s">
        <v>262</v>
      </c>
      <c r="D155" s="176" t="s">
        <v>221</v>
      </c>
      <c r="E155" s="177" t="s">
        <v>263</v>
      </c>
      <c r="F155" s="250" t="s">
        <v>264</v>
      </c>
      <c r="G155" s="249"/>
      <c r="H155" s="249"/>
      <c r="I155" s="249"/>
      <c r="J155" s="178" t="s">
        <v>180</v>
      </c>
      <c r="K155" s="179">
        <v>35</v>
      </c>
      <c r="L155" s="251">
        <v>0</v>
      </c>
      <c r="M155" s="249"/>
      <c r="N155" s="252">
        <f t="shared" si="15"/>
        <v>0</v>
      </c>
      <c r="O155" s="249"/>
      <c r="P155" s="249"/>
      <c r="Q155" s="249"/>
      <c r="R155" s="33"/>
      <c r="T155" s="173" t="s">
        <v>21</v>
      </c>
      <c r="U155" s="40" t="s">
        <v>45</v>
      </c>
      <c r="V155" s="32"/>
      <c r="W155" s="174">
        <f t="shared" si="16"/>
        <v>0</v>
      </c>
      <c r="X155" s="174">
        <v>9.1E-4</v>
      </c>
      <c r="Y155" s="174">
        <f t="shared" si="17"/>
        <v>3.1850000000000003E-2</v>
      </c>
      <c r="Z155" s="174">
        <v>0</v>
      </c>
      <c r="AA155" s="175">
        <f t="shared" si="18"/>
        <v>0</v>
      </c>
      <c r="AR155" s="14" t="s">
        <v>182</v>
      </c>
      <c r="AT155" s="14" t="s">
        <v>221</v>
      </c>
      <c r="AU155" s="14" t="s">
        <v>90</v>
      </c>
      <c r="AY155" s="14" t="s">
        <v>175</v>
      </c>
      <c r="BE155" s="114">
        <f t="shared" si="19"/>
        <v>0</v>
      </c>
      <c r="BF155" s="114">
        <f t="shared" si="20"/>
        <v>0</v>
      </c>
      <c r="BG155" s="114">
        <f t="shared" si="21"/>
        <v>0</v>
      </c>
      <c r="BH155" s="114">
        <f t="shared" si="22"/>
        <v>0</v>
      </c>
      <c r="BI155" s="114">
        <f t="shared" si="23"/>
        <v>0</v>
      </c>
      <c r="BJ155" s="14" t="s">
        <v>23</v>
      </c>
      <c r="BK155" s="114">
        <f t="shared" si="24"/>
        <v>0</v>
      </c>
      <c r="BL155" s="14" t="s">
        <v>182</v>
      </c>
      <c r="BM155" s="14" t="s">
        <v>265</v>
      </c>
    </row>
    <row r="156" spans="2:65" s="1" customFormat="1" ht="31.5" customHeight="1">
      <c r="B156" s="31"/>
      <c r="C156" s="176" t="s">
        <v>266</v>
      </c>
      <c r="D156" s="176" t="s">
        <v>221</v>
      </c>
      <c r="E156" s="177" t="s">
        <v>267</v>
      </c>
      <c r="F156" s="250" t="s">
        <v>268</v>
      </c>
      <c r="G156" s="249"/>
      <c r="H156" s="249"/>
      <c r="I156" s="249"/>
      <c r="J156" s="178" t="s">
        <v>180</v>
      </c>
      <c r="K156" s="179">
        <v>12</v>
      </c>
      <c r="L156" s="251">
        <v>0</v>
      </c>
      <c r="M156" s="249"/>
      <c r="N156" s="252">
        <f t="shared" si="15"/>
        <v>0</v>
      </c>
      <c r="O156" s="249"/>
      <c r="P156" s="249"/>
      <c r="Q156" s="249"/>
      <c r="R156" s="33"/>
      <c r="T156" s="173" t="s">
        <v>21</v>
      </c>
      <c r="U156" s="40" t="s">
        <v>45</v>
      </c>
      <c r="V156" s="32"/>
      <c r="W156" s="174">
        <f t="shared" si="16"/>
        <v>0</v>
      </c>
      <c r="X156" s="174">
        <v>1.1900000000000001E-3</v>
      </c>
      <c r="Y156" s="174">
        <f t="shared" si="17"/>
        <v>1.4280000000000001E-2</v>
      </c>
      <c r="Z156" s="174">
        <v>0</v>
      </c>
      <c r="AA156" s="175">
        <f t="shared" si="18"/>
        <v>0</v>
      </c>
      <c r="AR156" s="14" t="s">
        <v>182</v>
      </c>
      <c r="AT156" s="14" t="s">
        <v>221</v>
      </c>
      <c r="AU156" s="14" t="s">
        <v>90</v>
      </c>
      <c r="AY156" s="14" t="s">
        <v>175</v>
      </c>
      <c r="BE156" s="114">
        <f t="shared" si="19"/>
        <v>0</v>
      </c>
      <c r="BF156" s="114">
        <f t="shared" si="20"/>
        <v>0</v>
      </c>
      <c r="BG156" s="114">
        <f t="shared" si="21"/>
        <v>0</v>
      </c>
      <c r="BH156" s="114">
        <f t="shared" si="22"/>
        <v>0</v>
      </c>
      <c r="BI156" s="114">
        <f t="shared" si="23"/>
        <v>0</v>
      </c>
      <c r="BJ156" s="14" t="s">
        <v>23</v>
      </c>
      <c r="BK156" s="114">
        <f t="shared" si="24"/>
        <v>0</v>
      </c>
      <c r="BL156" s="14" t="s">
        <v>182</v>
      </c>
      <c r="BM156" s="14" t="s">
        <v>269</v>
      </c>
    </row>
    <row r="157" spans="2:65" s="1" customFormat="1" ht="31.5" customHeight="1">
      <c r="B157" s="31"/>
      <c r="C157" s="176" t="s">
        <v>270</v>
      </c>
      <c r="D157" s="176" t="s">
        <v>221</v>
      </c>
      <c r="E157" s="177" t="s">
        <v>271</v>
      </c>
      <c r="F157" s="250" t="s">
        <v>272</v>
      </c>
      <c r="G157" s="249"/>
      <c r="H157" s="249"/>
      <c r="I157" s="249"/>
      <c r="J157" s="178" t="s">
        <v>180</v>
      </c>
      <c r="K157" s="179">
        <v>6</v>
      </c>
      <c r="L157" s="251">
        <v>0</v>
      </c>
      <c r="M157" s="249"/>
      <c r="N157" s="252">
        <f t="shared" si="15"/>
        <v>0</v>
      </c>
      <c r="O157" s="249"/>
      <c r="P157" s="249"/>
      <c r="Q157" s="249"/>
      <c r="R157" s="33"/>
      <c r="T157" s="173" t="s">
        <v>21</v>
      </c>
      <c r="U157" s="40" t="s">
        <v>45</v>
      </c>
      <c r="V157" s="32"/>
      <c r="W157" s="174">
        <f t="shared" si="16"/>
        <v>0</v>
      </c>
      <c r="X157" s="174">
        <v>2.5200000000000001E-3</v>
      </c>
      <c r="Y157" s="174">
        <f t="shared" si="17"/>
        <v>1.5120000000000001E-2</v>
      </c>
      <c r="Z157" s="174">
        <v>0</v>
      </c>
      <c r="AA157" s="175">
        <f t="shared" si="18"/>
        <v>0</v>
      </c>
      <c r="AR157" s="14" t="s">
        <v>182</v>
      </c>
      <c r="AT157" s="14" t="s">
        <v>221</v>
      </c>
      <c r="AU157" s="14" t="s">
        <v>90</v>
      </c>
      <c r="AY157" s="14" t="s">
        <v>175</v>
      </c>
      <c r="BE157" s="114">
        <f t="shared" si="19"/>
        <v>0</v>
      </c>
      <c r="BF157" s="114">
        <f t="shared" si="20"/>
        <v>0</v>
      </c>
      <c r="BG157" s="114">
        <f t="shared" si="21"/>
        <v>0</v>
      </c>
      <c r="BH157" s="114">
        <f t="shared" si="22"/>
        <v>0</v>
      </c>
      <c r="BI157" s="114">
        <f t="shared" si="23"/>
        <v>0</v>
      </c>
      <c r="BJ157" s="14" t="s">
        <v>23</v>
      </c>
      <c r="BK157" s="114">
        <f t="shared" si="24"/>
        <v>0</v>
      </c>
      <c r="BL157" s="14" t="s">
        <v>182</v>
      </c>
      <c r="BM157" s="14" t="s">
        <v>273</v>
      </c>
    </row>
    <row r="158" spans="2:65" s="1" customFormat="1" ht="44.25" customHeight="1">
      <c r="B158" s="31"/>
      <c r="C158" s="176" t="s">
        <v>181</v>
      </c>
      <c r="D158" s="176" t="s">
        <v>221</v>
      </c>
      <c r="E158" s="177" t="s">
        <v>274</v>
      </c>
      <c r="F158" s="250" t="s">
        <v>275</v>
      </c>
      <c r="G158" s="249"/>
      <c r="H158" s="249"/>
      <c r="I158" s="249"/>
      <c r="J158" s="178" t="s">
        <v>180</v>
      </c>
      <c r="K158" s="179">
        <v>16</v>
      </c>
      <c r="L158" s="251">
        <v>0</v>
      </c>
      <c r="M158" s="249"/>
      <c r="N158" s="252">
        <f t="shared" si="15"/>
        <v>0</v>
      </c>
      <c r="O158" s="249"/>
      <c r="P158" s="249"/>
      <c r="Q158" s="249"/>
      <c r="R158" s="33"/>
      <c r="T158" s="173" t="s">
        <v>21</v>
      </c>
      <c r="U158" s="40" t="s">
        <v>45</v>
      </c>
      <c r="V158" s="32"/>
      <c r="W158" s="174">
        <f t="shared" si="16"/>
        <v>0</v>
      </c>
      <c r="X158" s="174">
        <v>4.0000000000000003E-5</v>
      </c>
      <c r="Y158" s="174">
        <f t="shared" si="17"/>
        <v>6.4000000000000005E-4</v>
      </c>
      <c r="Z158" s="174">
        <v>0</v>
      </c>
      <c r="AA158" s="175">
        <f t="shared" si="18"/>
        <v>0</v>
      </c>
      <c r="AR158" s="14" t="s">
        <v>182</v>
      </c>
      <c r="AT158" s="14" t="s">
        <v>221</v>
      </c>
      <c r="AU158" s="14" t="s">
        <v>90</v>
      </c>
      <c r="AY158" s="14" t="s">
        <v>175</v>
      </c>
      <c r="BE158" s="114">
        <f t="shared" si="19"/>
        <v>0</v>
      </c>
      <c r="BF158" s="114">
        <f t="shared" si="20"/>
        <v>0</v>
      </c>
      <c r="BG158" s="114">
        <f t="shared" si="21"/>
        <v>0</v>
      </c>
      <c r="BH158" s="114">
        <f t="shared" si="22"/>
        <v>0</v>
      </c>
      <c r="BI158" s="114">
        <f t="shared" si="23"/>
        <v>0</v>
      </c>
      <c r="BJ158" s="14" t="s">
        <v>23</v>
      </c>
      <c r="BK158" s="114">
        <f t="shared" si="24"/>
        <v>0</v>
      </c>
      <c r="BL158" s="14" t="s">
        <v>182</v>
      </c>
      <c r="BM158" s="14" t="s">
        <v>276</v>
      </c>
    </row>
    <row r="159" spans="2:65" s="1" customFormat="1" ht="31.5" customHeight="1">
      <c r="B159" s="31"/>
      <c r="C159" s="176" t="s">
        <v>277</v>
      </c>
      <c r="D159" s="176" t="s">
        <v>221</v>
      </c>
      <c r="E159" s="177" t="s">
        <v>278</v>
      </c>
      <c r="F159" s="250" t="s">
        <v>279</v>
      </c>
      <c r="G159" s="249"/>
      <c r="H159" s="249"/>
      <c r="I159" s="249"/>
      <c r="J159" s="178" t="s">
        <v>252</v>
      </c>
      <c r="K159" s="179">
        <v>2</v>
      </c>
      <c r="L159" s="251">
        <v>0</v>
      </c>
      <c r="M159" s="249"/>
      <c r="N159" s="252">
        <f t="shared" si="15"/>
        <v>0</v>
      </c>
      <c r="O159" s="249"/>
      <c r="P159" s="249"/>
      <c r="Q159" s="249"/>
      <c r="R159" s="33"/>
      <c r="T159" s="173" t="s">
        <v>21</v>
      </c>
      <c r="U159" s="40" t="s">
        <v>45</v>
      </c>
      <c r="V159" s="32"/>
      <c r="W159" s="174">
        <f t="shared" si="16"/>
        <v>0</v>
      </c>
      <c r="X159" s="174">
        <v>2.1000000000000001E-4</v>
      </c>
      <c r="Y159" s="174">
        <f t="shared" si="17"/>
        <v>4.2000000000000002E-4</v>
      </c>
      <c r="Z159" s="174">
        <v>0</v>
      </c>
      <c r="AA159" s="175">
        <f t="shared" si="18"/>
        <v>0</v>
      </c>
      <c r="AR159" s="14" t="s">
        <v>182</v>
      </c>
      <c r="AT159" s="14" t="s">
        <v>221</v>
      </c>
      <c r="AU159" s="14" t="s">
        <v>90</v>
      </c>
      <c r="AY159" s="14" t="s">
        <v>175</v>
      </c>
      <c r="BE159" s="114">
        <f t="shared" si="19"/>
        <v>0</v>
      </c>
      <c r="BF159" s="114">
        <f t="shared" si="20"/>
        <v>0</v>
      </c>
      <c r="BG159" s="114">
        <f t="shared" si="21"/>
        <v>0</v>
      </c>
      <c r="BH159" s="114">
        <f t="shared" si="22"/>
        <v>0</v>
      </c>
      <c r="BI159" s="114">
        <f t="shared" si="23"/>
        <v>0</v>
      </c>
      <c r="BJ159" s="14" t="s">
        <v>23</v>
      </c>
      <c r="BK159" s="114">
        <f t="shared" si="24"/>
        <v>0</v>
      </c>
      <c r="BL159" s="14" t="s">
        <v>182</v>
      </c>
      <c r="BM159" s="14" t="s">
        <v>280</v>
      </c>
    </row>
    <row r="160" spans="2:65" s="1" customFormat="1" ht="31.5" customHeight="1">
      <c r="B160" s="31"/>
      <c r="C160" s="176" t="s">
        <v>281</v>
      </c>
      <c r="D160" s="176" t="s">
        <v>221</v>
      </c>
      <c r="E160" s="177" t="s">
        <v>282</v>
      </c>
      <c r="F160" s="250" t="s">
        <v>283</v>
      </c>
      <c r="G160" s="249"/>
      <c r="H160" s="249"/>
      <c r="I160" s="249"/>
      <c r="J160" s="178" t="s">
        <v>252</v>
      </c>
      <c r="K160" s="179">
        <v>2</v>
      </c>
      <c r="L160" s="251">
        <v>0</v>
      </c>
      <c r="M160" s="249"/>
      <c r="N160" s="252">
        <f t="shared" si="15"/>
        <v>0</v>
      </c>
      <c r="O160" s="249"/>
      <c r="P160" s="249"/>
      <c r="Q160" s="249"/>
      <c r="R160" s="33"/>
      <c r="T160" s="173" t="s">
        <v>21</v>
      </c>
      <c r="U160" s="40" t="s">
        <v>45</v>
      </c>
      <c r="V160" s="32"/>
      <c r="W160" s="174">
        <f t="shared" si="16"/>
        <v>0</v>
      </c>
      <c r="X160" s="174">
        <v>1.7000000000000001E-4</v>
      </c>
      <c r="Y160" s="174">
        <f t="shared" si="17"/>
        <v>3.4000000000000002E-4</v>
      </c>
      <c r="Z160" s="174">
        <v>0</v>
      </c>
      <c r="AA160" s="175">
        <f t="shared" si="18"/>
        <v>0</v>
      </c>
      <c r="AR160" s="14" t="s">
        <v>182</v>
      </c>
      <c r="AT160" s="14" t="s">
        <v>221</v>
      </c>
      <c r="AU160" s="14" t="s">
        <v>90</v>
      </c>
      <c r="AY160" s="14" t="s">
        <v>175</v>
      </c>
      <c r="BE160" s="114">
        <f t="shared" si="19"/>
        <v>0</v>
      </c>
      <c r="BF160" s="114">
        <f t="shared" si="20"/>
        <v>0</v>
      </c>
      <c r="BG160" s="114">
        <f t="shared" si="21"/>
        <v>0</v>
      </c>
      <c r="BH160" s="114">
        <f t="shared" si="22"/>
        <v>0</v>
      </c>
      <c r="BI160" s="114">
        <f t="shared" si="23"/>
        <v>0</v>
      </c>
      <c r="BJ160" s="14" t="s">
        <v>23</v>
      </c>
      <c r="BK160" s="114">
        <f t="shared" si="24"/>
        <v>0</v>
      </c>
      <c r="BL160" s="14" t="s">
        <v>182</v>
      </c>
      <c r="BM160" s="14" t="s">
        <v>284</v>
      </c>
    </row>
    <row r="161" spans="2:65" s="1" customFormat="1" ht="31.5" customHeight="1">
      <c r="B161" s="31"/>
      <c r="C161" s="176" t="s">
        <v>285</v>
      </c>
      <c r="D161" s="176" t="s">
        <v>221</v>
      </c>
      <c r="E161" s="177" t="s">
        <v>286</v>
      </c>
      <c r="F161" s="250" t="s">
        <v>287</v>
      </c>
      <c r="G161" s="249"/>
      <c r="H161" s="249"/>
      <c r="I161" s="249"/>
      <c r="J161" s="178" t="s">
        <v>252</v>
      </c>
      <c r="K161" s="179">
        <v>1</v>
      </c>
      <c r="L161" s="251">
        <v>0</v>
      </c>
      <c r="M161" s="249"/>
      <c r="N161" s="252">
        <f t="shared" si="15"/>
        <v>0</v>
      </c>
      <c r="O161" s="249"/>
      <c r="P161" s="249"/>
      <c r="Q161" s="249"/>
      <c r="R161" s="33"/>
      <c r="T161" s="173" t="s">
        <v>21</v>
      </c>
      <c r="U161" s="40" t="s">
        <v>45</v>
      </c>
      <c r="V161" s="32"/>
      <c r="W161" s="174">
        <f t="shared" si="16"/>
        <v>0</v>
      </c>
      <c r="X161" s="174">
        <v>2.4000000000000001E-4</v>
      </c>
      <c r="Y161" s="174">
        <f t="shared" si="17"/>
        <v>2.4000000000000001E-4</v>
      </c>
      <c r="Z161" s="174">
        <v>0</v>
      </c>
      <c r="AA161" s="175">
        <f t="shared" si="18"/>
        <v>0</v>
      </c>
      <c r="AR161" s="14" t="s">
        <v>182</v>
      </c>
      <c r="AT161" s="14" t="s">
        <v>221</v>
      </c>
      <c r="AU161" s="14" t="s">
        <v>90</v>
      </c>
      <c r="AY161" s="14" t="s">
        <v>175</v>
      </c>
      <c r="BE161" s="114">
        <f t="shared" si="19"/>
        <v>0</v>
      </c>
      <c r="BF161" s="114">
        <f t="shared" si="20"/>
        <v>0</v>
      </c>
      <c r="BG161" s="114">
        <f t="shared" si="21"/>
        <v>0</v>
      </c>
      <c r="BH161" s="114">
        <f t="shared" si="22"/>
        <v>0</v>
      </c>
      <c r="BI161" s="114">
        <f t="shared" si="23"/>
        <v>0</v>
      </c>
      <c r="BJ161" s="14" t="s">
        <v>23</v>
      </c>
      <c r="BK161" s="114">
        <f t="shared" si="24"/>
        <v>0</v>
      </c>
      <c r="BL161" s="14" t="s">
        <v>182</v>
      </c>
      <c r="BM161" s="14" t="s">
        <v>288</v>
      </c>
    </row>
    <row r="162" spans="2:65" s="1" customFormat="1" ht="31.5" customHeight="1">
      <c r="B162" s="31"/>
      <c r="C162" s="176" t="s">
        <v>289</v>
      </c>
      <c r="D162" s="176" t="s">
        <v>221</v>
      </c>
      <c r="E162" s="177" t="s">
        <v>290</v>
      </c>
      <c r="F162" s="250" t="s">
        <v>291</v>
      </c>
      <c r="G162" s="249"/>
      <c r="H162" s="249"/>
      <c r="I162" s="249"/>
      <c r="J162" s="178" t="s">
        <v>252</v>
      </c>
      <c r="K162" s="179">
        <v>2</v>
      </c>
      <c r="L162" s="251">
        <v>0</v>
      </c>
      <c r="M162" s="249"/>
      <c r="N162" s="252">
        <f t="shared" si="15"/>
        <v>0</v>
      </c>
      <c r="O162" s="249"/>
      <c r="P162" s="249"/>
      <c r="Q162" s="249"/>
      <c r="R162" s="33"/>
      <c r="T162" s="173" t="s">
        <v>21</v>
      </c>
      <c r="U162" s="40" t="s">
        <v>45</v>
      </c>
      <c r="V162" s="32"/>
      <c r="W162" s="174">
        <f t="shared" si="16"/>
        <v>0</v>
      </c>
      <c r="X162" s="174">
        <v>3.4000000000000002E-4</v>
      </c>
      <c r="Y162" s="174">
        <f t="shared" si="17"/>
        <v>6.8000000000000005E-4</v>
      </c>
      <c r="Z162" s="174">
        <v>0</v>
      </c>
      <c r="AA162" s="175">
        <f t="shared" si="18"/>
        <v>0</v>
      </c>
      <c r="AR162" s="14" t="s">
        <v>182</v>
      </c>
      <c r="AT162" s="14" t="s">
        <v>221</v>
      </c>
      <c r="AU162" s="14" t="s">
        <v>90</v>
      </c>
      <c r="AY162" s="14" t="s">
        <v>175</v>
      </c>
      <c r="BE162" s="114">
        <f t="shared" si="19"/>
        <v>0</v>
      </c>
      <c r="BF162" s="114">
        <f t="shared" si="20"/>
        <v>0</v>
      </c>
      <c r="BG162" s="114">
        <f t="shared" si="21"/>
        <v>0</v>
      </c>
      <c r="BH162" s="114">
        <f t="shared" si="22"/>
        <v>0</v>
      </c>
      <c r="BI162" s="114">
        <f t="shared" si="23"/>
        <v>0</v>
      </c>
      <c r="BJ162" s="14" t="s">
        <v>23</v>
      </c>
      <c r="BK162" s="114">
        <f t="shared" si="24"/>
        <v>0</v>
      </c>
      <c r="BL162" s="14" t="s">
        <v>182</v>
      </c>
      <c r="BM162" s="14" t="s">
        <v>292</v>
      </c>
    </row>
    <row r="163" spans="2:65" s="1" customFormat="1" ht="31.5" customHeight="1">
      <c r="B163" s="31"/>
      <c r="C163" s="176" t="s">
        <v>293</v>
      </c>
      <c r="D163" s="176" t="s">
        <v>221</v>
      </c>
      <c r="E163" s="177" t="s">
        <v>294</v>
      </c>
      <c r="F163" s="250" t="s">
        <v>295</v>
      </c>
      <c r="G163" s="249"/>
      <c r="H163" s="249"/>
      <c r="I163" s="249"/>
      <c r="J163" s="178" t="s">
        <v>252</v>
      </c>
      <c r="K163" s="179">
        <v>1</v>
      </c>
      <c r="L163" s="251">
        <v>0</v>
      </c>
      <c r="M163" s="249"/>
      <c r="N163" s="252">
        <f t="shared" si="15"/>
        <v>0</v>
      </c>
      <c r="O163" s="249"/>
      <c r="P163" s="249"/>
      <c r="Q163" s="249"/>
      <c r="R163" s="33"/>
      <c r="T163" s="173" t="s">
        <v>21</v>
      </c>
      <c r="U163" s="40" t="s">
        <v>45</v>
      </c>
      <c r="V163" s="32"/>
      <c r="W163" s="174">
        <f t="shared" si="16"/>
        <v>0</v>
      </c>
      <c r="X163" s="174">
        <v>5.0000000000000001E-4</v>
      </c>
      <c r="Y163" s="174">
        <f t="shared" si="17"/>
        <v>5.0000000000000001E-4</v>
      </c>
      <c r="Z163" s="174">
        <v>0</v>
      </c>
      <c r="AA163" s="175">
        <f t="shared" si="18"/>
        <v>0</v>
      </c>
      <c r="AR163" s="14" t="s">
        <v>182</v>
      </c>
      <c r="AT163" s="14" t="s">
        <v>221</v>
      </c>
      <c r="AU163" s="14" t="s">
        <v>90</v>
      </c>
      <c r="AY163" s="14" t="s">
        <v>175</v>
      </c>
      <c r="BE163" s="114">
        <f t="shared" si="19"/>
        <v>0</v>
      </c>
      <c r="BF163" s="114">
        <f t="shared" si="20"/>
        <v>0</v>
      </c>
      <c r="BG163" s="114">
        <f t="shared" si="21"/>
        <v>0</v>
      </c>
      <c r="BH163" s="114">
        <f t="shared" si="22"/>
        <v>0</v>
      </c>
      <c r="BI163" s="114">
        <f t="shared" si="23"/>
        <v>0</v>
      </c>
      <c r="BJ163" s="14" t="s">
        <v>23</v>
      </c>
      <c r="BK163" s="114">
        <f t="shared" si="24"/>
        <v>0</v>
      </c>
      <c r="BL163" s="14" t="s">
        <v>182</v>
      </c>
      <c r="BM163" s="14" t="s">
        <v>296</v>
      </c>
    </row>
    <row r="164" spans="2:65" s="1" customFormat="1" ht="31.5" customHeight="1">
      <c r="B164" s="31"/>
      <c r="C164" s="176" t="s">
        <v>297</v>
      </c>
      <c r="D164" s="176" t="s">
        <v>221</v>
      </c>
      <c r="E164" s="177" t="s">
        <v>298</v>
      </c>
      <c r="F164" s="250" t="s">
        <v>299</v>
      </c>
      <c r="G164" s="249"/>
      <c r="H164" s="249"/>
      <c r="I164" s="249"/>
      <c r="J164" s="178" t="s">
        <v>252</v>
      </c>
      <c r="K164" s="179">
        <v>2</v>
      </c>
      <c r="L164" s="251">
        <v>0</v>
      </c>
      <c r="M164" s="249"/>
      <c r="N164" s="252">
        <f t="shared" si="15"/>
        <v>0</v>
      </c>
      <c r="O164" s="249"/>
      <c r="P164" s="249"/>
      <c r="Q164" s="249"/>
      <c r="R164" s="33"/>
      <c r="T164" s="173" t="s">
        <v>21</v>
      </c>
      <c r="U164" s="40" t="s">
        <v>45</v>
      </c>
      <c r="V164" s="32"/>
      <c r="W164" s="174">
        <f t="shared" si="16"/>
        <v>0</v>
      </c>
      <c r="X164" s="174">
        <v>3.3800000000000002E-3</v>
      </c>
      <c r="Y164" s="174">
        <f t="shared" si="17"/>
        <v>6.7600000000000004E-3</v>
      </c>
      <c r="Z164" s="174">
        <v>0</v>
      </c>
      <c r="AA164" s="175">
        <f t="shared" si="18"/>
        <v>0</v>
      </c>
      <c r="AR164" s="14" t="s">
        <v>23</v>
      </c>
      <c r="AT164" s="14" t="s">
        <v>221</v>
      </c>
      <c r="AU164" s="14" t="s">
        <v>90</v>
      </c>
      <c r="AY164" s="14" t="s">
        <v>175</v>
      </c>
      <c r="BE164" s="114">
        <f t="shared" si="19"/>
        <v>0</v>
      </c>
      <c r="BF164" s="114">
        <f t="shared" si="20"/>
        <v>0</v>
      </c>
      <c r="BG164" s="114">
        <f t="shared" si="21"/>
        <v>0</v>
      </c>
      <c r="BH164" s="114">
        <f t="shared" si="22"/>
        <v>0</v>
      </c>
      <c r="BI164" s="114">
        <f t="shared" si="23"/>
        <v>0</v>
      </c>
      <c r="BJ164" s="14" t="s">
        <v>23</v>
      </c>
      <c r="BK164" s="114">
        <f t="shared" si="24"/>
        <v>0</v>
      </c>
      <c r="BL164" s="14" t="s">
        <v>23</v>
      </c>
      <c r="BM164" s="14" t="s">
        <v>300</v>
      </c>
    </row>
    <row r="165" spans="2:65" s="1" customFormat="1" ht="44.25" customHeight="1">
      <c r="B165" s="31"/>
      <c r="C165" s="176" t="s">
        <v>301</v>
      </c>
      <c r="D165" s="176" t="s">
        <v>221</v>
      </c>
      <c r="E165" s="177" t="s">
        <v>302</v>
      </c>
      <c r="F165" s="250" t="s">
        <v>303</v>
      </c>
      <c r="G165" s="249"/>
      <c r="H165" s="249"/>
      <c r="I165" s="249"/>
      <c r="J165" s="178" t="s">
        <v>252</v>
      </c>
      <c r="K165" s="179">
        <v>1</v>
      </c>
      <c r="L165" s="251">
        <v>0</v>
      </c>
      <c r="M165" s="249"/>
      <c r="N165" s="252">
        <f t="shared" si="15"/>
        <v>0</v>
      </c>
      <c r="O165" s="249"/>
      <c r="P165" s="249"/>
      <c r="Q165" s="249"/>
      <c r="R165" s="33"/>
      <c r="T165" s="173" t="s">
        <v>21</v>
      </c>
      <c r="U165" s="40" t="s">
        <v>45</v>
      </c>
      <c r="V165" s="32"/>
      <c r="W165" s="174">
        <f t="shared" si="16"/>
        <v>0</v>
      </c>
      <c r="X165" s="174">
        <v>3.3800000000000002E-3</v>
      </c>
      <c r="Y165" s="174">
        <f t="shared" si="17"/>
        <v>3.3800000000000002E-3</v>
      </c>
      <c r="Z165" s="174">
        <v>0</v>
      </c>
      <c r="AA165" s="175">
        <f t="shared" si="18"/>
        <v>0</v>
      </c>
      <c r="AR165" s="14" t="s">
        <v>23</v>
      </c>
      <c r="AT165" s="14" t="s">
        <v>221</v>
      </c>
      <c r="AU165" s="14" t="s">
        <v>90</v>
      </c>
      <c r="AY165" s="14" t="s">
        <v>175</v>
      </c>
      <c r="BE165" s="114">
        <f t="shared" si="19"/>
        <v>0</v>
      </c>
      <c r="BF165" s="114">
        <f t="shared" si="20"/>
        <v>0</v>
      </c>
      <c r="BG165" s="114">
        <f t="shared" si="21"/>
        <v>0</v>
      </c>
      <c r="BH165" s="114">
        <f t="shared" si="22"/>
        <v>0</v>
      </c>
      <c r="BI165" s="114">
        <f t="shared" si="23"/>
        <v>0</v>
      </c>
      <c r="BJ165" s="14" t="s">
        <v>23</v>
      </c>
      <c r="BK165" s="114">
        <f t="shared" si="24"/>
        <v>0</v>
      </c>
      <c r="BL165" s="14" t="s">
        <v>23</v>
      </c>
      <c r="BM165" s="14" t="s">
        <v>304</v>
      </c>
    </row>
    <row r="166" spans="2:65" s="10" customFormat="1" ht="29.85" customHeight="1">
      <c r="B166" s="158"/>
      <c r="C166" s="159"/>
      <c r="D166" s="168" t="s">
        <v>144</v>
      </c>
      <c r="E166" s="168"/>
      <c r="F166" s="168"/>
      <c r="G166" s="168"/>
      <c r="H166" s="168"/>
      <c r="I166" s="168"/>
      <c r="J166" s="168"/>
      <c r="K166" s="168"/>
      <c r="L166" s="168"/>
      <c r="M166" s="168"/>
      <c r="N166" s="258">
        <f>BK166</f>
        <v>0</v>
      </c>
      <c r="O166" s="259"/>
      <c r="P166" s="259"/>
      <c r="Q166" s="259"/>
      <c r="R166" s="161"/>
      <c r="T166" s="162"/>
      <c r="U166" s="159"/>
      <c r="V166" s="159"/>
      <c r="W166" s="163">
        <f>SUM(W167:W175)</f>
        <v>0</v>
      </c>
      <c r="X166" s="159"/>
      <c r="Y166" s="163">
        <f>SUM(Y167:Y175)</f>
        <v>0</v>
      </c>
      <c r="Z166" s="159"/>
      <c r="AA166" s="164">
        <f>SUM(AA167:AA175)</f>
        <v>0</v>
      </c>
      <c r="AR166" s="165" t="s">
        <v>90</v>
      </c>
      <c r="AT166" s="166" t="s">
        <v>79</v>
      </c>
      <c r="AU166" s="166" t="s">
        <v>23</v>
      </c>
      <c r="AY166" s="165" t="s">
        <v>175</v>
      </c>
      <c r="BK166" s="167">
        <f>SUM(BK167:BK175)</f>
        <v>0</v>
      </c>
    </row>
    <row r="167" spans="2:65" s="1" customFormat="1" ht="82.5" customHeight="1">
      <c r="B167" s="31"/>
      <c r="C167" s="169" t="s">
        <v>305</v>
      </c>
      <c r="D167" s="169" t="s">
        <v>177</v>
      </c>
      <c r="E167" s="170" t="s">
        <v>306</v>
      </c>
      <c r="F167" s="245" t="s">
        <v>307</v>
      </c>
      <c r="G167" s="246"/>
      <c r="H167" s="246"/>
      <c r="I167" s="246"/>
      <c r="J167" s="171" t="s">
        <v>308</v>
      </c>
      <c r="K167" s="172">
        <v>2</v>
      </c>
      <c r="L167" s="247">
        <v>0</v>
      </c>
      <c r="M167" s="246"/>
      <c r="N167" s="248">
        <f t="shared" ref="N167:N175" si="25">ROUND(L167*K167,2)</f>
        <v>0</v>
      </c>
      <c r="O167" s="249"/>
      <c r="P167" s="249"/>
      <c r="Q167" s="249"/>
      <c r="R167" s="33"/>
      <c r="T167" s="173" t="s">
        <v>21</v>
      </c>
      <c r="U167" s="40" t="s">
        <v>45</v>
      </c>
      <c r="V167" s="32"/>
      <c r="W167" s="174">
        <f t="shared" ref="W167:W175" si="26">V167*K167</f>
        <v>0</v>
      </c>
      <c r="X167" s="174">
        <v>0</v>
      </c>
      <c r="Y167" s="174">
        <f t="shared" ref="Y167:Y175" si="27">X167*K167</f>
        <v>0</v>
      </c>
      <c r="Z167" s="174">
        <v>0</v>
      </c>
      <c r="AA167" s="175">
        <f t="shared" ref="AA167:AA175" si="28">Z167*K167</f>
        <v>0</v>
      </c>
      <c r="AR167" s="14" t="s">
        <v>181</v>
      </c>
      <c r="AT167" s="14" t="s">
        <v>177</v>
      </c>
      <c r="AU167" s="14" t="s">
        <v>90</v>
      </c>
      <c r="AY167" s="14" t="s">
        <v>175</v>
      </c>
      <c r="BE167" s="114">
        <f t="shared" ref="BE167:BE175" si="29">IF(U167="základní",N167,0)</f>
        <v>0</v>
      </c>
      <c r="BF167" s="114">
        <f t="shared" ref="BF167:BF175" si="30">IF(U167="snížená",N167,0)</f>
        <v>0</v>
      </c>
      <c r="BG167" s="114">
        <f t="shared" ref="BG167:BG175" si="31">IF(U167="zákl. přenesená",N167,0)</f>
        <v>0</v>
      </c>
      <c r="BH167" s="114">
        <f t="shared" ref="BH167:BH175" si="32">IF(U167="sníž. přenesená",N167,0)</f>
        <v>0</v>
      </c>
      <c r="BI167" s="114">
        <f t="shared" ref="BI167:BI175" si="33">IF(U167="nulová",N167,0)</f>
        <v>0</v>
      </c>
      <c r="BJ167" s="14" t="s">
        <v>23</v>
      </c>
      <c r="BK167" s="114">
        <f t="shared" ref="BK167:BK175" si="34">ROUND(L167*K167,2)</f>
        <v>0</v>
      </c>
      <c r="BL167" s="14" t="s">
        <v>182</v>
      </c>
      <c r="BM167" s="14" t="s">
        <v>309</v>
      </c>
    </row>
    <row r="168" spans="2:65" s="1" customFormat="1" ht="31.5" customHeight="1">
      <c r="B168" s="31"/>
      <c r="C168" s="169" t="s">
        <v>310</v>
      </c>
      <c r="D168" s="169" t="s">
        <v>177</v>
      </c>
      <c r="E168" s="170" t="s">
        <v>311</v>
      </c>
      <c r="F168" s="245" t="s">
        <v>312</v>
      </c>
      <c r="G168" s="246"/>
      <c r="H168" s="246"/>
      <c r="I168" s="246"/>
      <c r="J168" s="171" t="s">
        <v>308</v>
      </c>
      <c r="K168" s="172">
        <v>1</v>
      </c>
      <c r="L168" s="247">
        <v>0</v>
      </c>
      <c r="M168" s="246"/>
      <c r="N168" s="248">
        <f t="shared" si="25"/>
        <v>0</v>
      </c>
      <c r="O168" s="249"/>
      <c r="P168" s="249"/>
      <c r="Q168" s="249"/>
      <c r="R168" s="33"/>
      <c r="T168" s="173" t="s">
        <v>21</v>
      </c>
      <c r="U168" s="40" t="s">
        <v>45</v>
      </c>
      <c r="V168" s="32"/>
      <c r="W168" s="174">
        <f t="shared" si="26"/>
        <v>0</v>
      </c>
      <c r="X168" s="174">
        <v>0</v>
      </c>
      <c r="Y168" s="174">
        <f t="shared" si="27"/>
        <v>0</v>
      </c>
      <c r="Z168" s="174">
        <v>0</v>
      </c>
      <c r="AA168" s="175">
        <f t="shared" si="28"/>
        <v>0</v>
      </c>
      <c r="AR168" s="14" t="s">
        <v>181</v>
      </c>
      <c r="AT168" s="14" t="s">
        <v>177</v>
      </c>
      <c r="AU168" s="14" t="s">
        <v>90</v>
      </c>
      <c r="AY168" s="14" t="s">
        <v>175</v>
      </c>
      <c r="BE168" s="114">
        <f t="shared" si="29"/>
        <v>0</v>
      </c>
      <c r="BF168" s="114">
        <f t="shared" si="30"/>
        <v>0</v>
      </c>
      <c r="BG168" s="114">
        <f t="shared" si="31"/>
        <v>0</v>
      </c>
      <c r="BH168" s="114">
        <f t="shared" si="32"/>
        <v>0</v>
      </c>
      <c r="BI168" s="114">
        <f t="shared" si="33"/>
        <v>0</v>
      </c>
      <c r="BJ168" s="14" t="s">
        <v>23</v>
      </c>
      <c r="BK168" s="114">
        <f t="shared" si="34"/>
        <v>0</v>
      </c>
      <c r="BL168" s="14" t="s">
        <v>182</v>
      </c>
      <c r="BM168" s="14" t="s">
        <v>313</v>
      </c>
    </row>
    <row r="169" spans="2:65" s="1" customFormat="1" ht="31.5" customHeight="1">
      <c r="B169" s="31"/>
      <c r="C169" s="169" t="s">
        <v>314</v>
      </c>
      <c r="D169" s="169" t="s">
        <v>177</v>
      </c>
      <c r="E169" s="170" t="s">
        <v>315</v>
      </c>
      <c r="F169" s="245" t="s">
        <v>316</v>
      </c>
      <c r="G169" s="246"/>
      <c r="H169" s="246"/>
      <c r="I169" s="246"/>
      <c r="J169" s="171" t="s">
        <v>308</v>
      </c>
      <c r="K169" s="172">
        <v>1</v>
      </c>
      <c r="L169" s="247">
        <v>0</v>
      </c>
      <c r="M169" s="246"/>
      <c r="N169" s="248">
        <f t="shared" si="25"/>
        <v>0</v>
      </c>
      <c r="O169" s="249"/>
      <c r="P169" s="249"/>
      <c r="Q169" s="249"/>
      <c r="R169" s="33"/>
      <c r="T169" s="173" t="s">
        <v>21</v>
      </c>
      <c r="U169" s="40" t="s">
        <v>45</v>
      </c>
      <c r="V169" s="32"/>
      <c r="W169" s="174">
        <f t="shared" si="26"/>
        <v>0</v>
      </c>
      <c r="X169" s="174">
        <v>0</v>
      </c>
      <c r="Y169" s="174">
        <f t="shared" si="27"/>
        <v>0</v>
      </c>
      <c r="Z169" s="174">
        <v>0</v>
      </c>
      <c r="AA169" s="175">
        <f t="shared" si="28"/>
        <v>0</v>
      </c>
      <c r="AR169" s="14" t="s">
        <v>181</v>
      </c>
      <c r="AT169" s="14" t="s">
        <v>177</v>
      </c>
      <c r="AU169" s="14" t="s">
        <v>90</v>
      </c>
      <c r="AY169" s="14" t="s">
        <v>175</v>
      </c>
      <c r="BE169" s="114">
        <f t="shared" si="29"/>
        <v>0</v>
      </c>
      <c r="BF169" s="114">
        <f t="shared" si="30"/>
        <v>0</v>
      </c>
      <c r="BG169" s="114">
        <f t="shared" si="31"/>
        <v>0</v>
      </c>
      <c r="BH169" s="114">
        <f t="shared" si="32"/>
        <v>0</v>
      </c>
      <c r="BI169" s="114">
        <f t="shared" si="33"/>
        <v>0</v>
      </c>
      <c r="BJ169" s="14" t="s">
        <v>23</v>
      </c>
      <c r="BK169" s="114">
        <f t="shared" si="34"/>
        <v>0</v>
      </c>
      <c r="BL169" s="14" t="s">
        <v>182</v>
      </c>
      <c r="BM169" s="14" t="s">
        <v>317</v>
      </c>
    </row>
    <row r="170" spans="2:65" s="1" customFormat="1" ht="44.25" customHeight="1">
      <c r="B170" s="31"/>
      <c r="C170" s="169" t="s">
        <v>318</v>
      </c>
      <c r="D170" s="169" t="s">
        <v>177</v>
      </c>
      <c r="E170" s="170" t="s">
        <v>319</v>
      </c>
      <c r="F170" s="245" t="s">
        <v>320</v>
      </c>
      <c r="G170" s="246"/>
      <c r="H170" s="246"/>
      <c r="I170" s="246"/>
      <c r="J170" s="171" t="s">
        <v>308</v>
      </c>
      <c r="K170" s="172">
        <v>2</v>
      </c>
      <c r="L170" s="247">
        <v>0</v>
      </c>
      <c r="M170" s="246"/>
      <c r="N170" s="248">
        <f t="shared" si="25"/>
        <v>0</v>
      </c>
      <c r="O170" s="249"/>
      <c r="P170" s="249"/>
      <c r="Q170" s="249"/>
      <c r="R170" s="33"/>
      <c r="T170" s="173" t="s">
        <v>21</v>
      </c>
      <c r="U170" s="40" t="s">
        <v>45</v>
      </c>
      <c r="V170" s="32"/>
      <c r="W170" s="174">
        <f t="shared" si="26"/>
        <v>0</v>
      </c>
      <c r="X170" s="174">
        <v>0</v>
      </c>
      <c r="Y170" s="174">
        <f t="shared" si="27"/>
        <v>0</v>
      </c>
      <c r="Z170" s="174">
        <v>0</v>
      </c>
      <c r="AA170" s="175">
        <f t="shared" si="28"/>
        <v>0</v>
      </c>
      <c r="AR170" s="14" t="s">
        <v>181</v>
      </c>
      <c r="AT170" s="14" t="s">
        <v>177</v>
      </c>
      <c r="AU170" s="14" t="s">
        <v>90</v>
      </c>
      <c r="AY170" s="14" t="s">
        <v>175</v>
      </c>
      <c r="BE170" s="114">
        <f t="shared" si="29"/>
        <v>0</v>
      </c>
      <c r="BF170" s="114">
        <f t="shared" si="30"/>
        <v>0</v>
      </c>
      <c r="BG170" s="114">
        <f t="shared" si="31"/>
        <v>0</v>
      </c>
      <c r="BH170" s="114">
        <f t="shared" si="32"/>
        <v>0</v>
      </c>
      <c r="BI170" s="114">
        <f t="shared" si="33"/>
        <v>0</v>
      </c>
      <c r="BJ170" s="14" t="s">
        <v>23</v>
      </c>
      <c r="BK170" s="114">
        <f t="shared" si="34"/>
        <v>0</v>
      </c>
      <c r="BL170" s="14" t="s">
        <v>182</v>
      </c>
      <c r="BM170" s="14" t="s">
        <v>321</v>
      </c>
    </row>
    <row r="171" spans="2:65" s="1" customFormat="1" ht="44.25" customHeight="1">
      <c r="B171" s="31"/>
      <c r="C171" s="169" t="s">
        <v>322</v>
      </c>
      <c r="D171" s="169" t="s">
        <v>177</v>
      </c>
      <c r="E171" s="170" t="s">
        <v>323</v>
      </c>
      <c r="F171" s="245" t="s">
        <v>324</v>
      </c>
      <c r="G171" s="246"/>
      <c r="H171" s="246"/>
      <c r="I171" s="246"/>
      <c r="J171" s="171" t="s">
        <v>308</v>
      </c>
      <c r="K171" s="172">
        <v>1</v>
      </c>
      <c r="L171" s="247">
        <v>0</v>
      </c>
      <c r="M171" s="246"/>
      <c r="N171" s="248">
        <f t="shared" si="25"/>
        <v>0</v>
      </c>
      <c r="O171" s="249"/>
      <c r="P171" s="249"/>
      <c r="Q171" s="249"/>
      <c r="R171" s="33"/>
      <c r="T171" s="173" t="s">
        <v>21</v>
      </c>
      <c r="U171" s="40" t="s">
        <v>45</v>
      </c>
      <c r="V171" s="32"/>
      <c r="W171" s="174">
        <f t="shared" si="26"/>
        <v>0</v>
      </c>
      <c r="X171" s="174">
        <v>0</v>
      </c>
      <c r="Y171" s="174">
        <f t="shared" si="27"/>
        <v>0</v>
      </c>
      <c r="Z171" s="174">
        <v>0</v>
      </c>
      <c r="AA171" s="175">
        <f t="shared" si="28"/>
        <v>0</v>
      </c>
      <c r="AR171" s="14" t="s">
        <v>181</v>
      </c>
      <c r="AT171" s="14" t="s">
        <v>177</v>
      </c>
      <c r="AU171" s="14" t="s">
        <v>90</v>
      </c>
      <c r="AY171" s="14" t="s">
        <v>175</v>
      </c>
      <c r="BE171" s="114">
        <f t="shared" si="29"/>
        <v>0</v>
      </c>
      <c r="BF171" s="114">
        <f t="shared" si="30"/>
        <v>0</v>
      </c>
      <c r="BG171" s="114">
        <f t="shared" si="31"/>
        <v>0</v>
      </c>
      <c r="BH171" s="114">
        <f t="shared" si="32"/>
        <v>0</v>
      </c>
      <c r="BI171" s="114">
        <f t="shared" si="33"/>
        <v>0</v>
      </c>
      <c r="BJ171" s="14" t="s">
        <v>23</v>
      </c>
      <c r="BK171" s="114">
        <f t="shared" si="34"/>
        <v>0</v>
      </c>
      <c r="BL171" s="14" t="s">
        <v>182</v>
      </c>
      <c r="BM171" s="14" t="s">
        <v>325</v>
      </c>
    </row>
    <row r="172" spans="2:65" s="1" customFormat="1" ht="31.5" customHeight="1">
      <c r="B172" s="31"/>
      <c r="C172" s="176" t="s">
        <v>326</v>
      </c>
      <c r="D172" s="176" t="s">
        <v>221</v>
      </c>
      <c r="E172" s="177" t="s">
        <v>327</v>
      </c>
      <c r="F172" s="250" t="s">
        <v>328</v>
      </c>
      <c r="G172" s="249"/>
      <c r="H172" s="249"/>
      <c r="I172" s="249"/>
      <c r="J172" s="178" t="s">
        <v>308</v>
      </c>
      <c r="K172" s="179">
        <v>1</v>
      </c>
      <c r="L172" s="251">
        <v>0</v>
      </c>
      <c r="M172" s="249"/>
      <c r="N172" s="252">
        <f t="shared" si="25"/>
        <v>0</v>
      </c>
      <c r="O172" s="249"/>
      <c r="P172" s="249"/>
      <c r="Q172" s="249"/>
      <c r="R172" s="33"/>
      <c r="T172" s="173" t="s">
        <v>21</v>
      </c>
      <c r="U172" s="40" t="s">
        <v>45</v>
      </c>
      <c r="V172" s="32"/>
      <c r="W172" s="174">
        <f t="shared" si="26"/>
        <v>0</v>
      </c>
      <c r="X172" s="174">
        <v>0</v>
      </c>
      <c r="Y172" s="174">
        <f t="shared" si="27"/>
        <v>0</v>
      </c>
      <c r="Z172" s="174">
        <v>0</v>
      </c>
      <c r="AA172" s="175">
        <f t="shared" si="28"/>
        <v>0</v>
      </c>
      <c r="AR172" s="14" t="s">
        <v>182</v>
      </c>
      <c r="AT172" s="14" t="s">
        <v>221</v>
      </c>
      <c r="AU172" s="14" t="s">
        <v>90</v>
      </c>
      <c r="AY172" s="14" t="s">
        <v>175</v>
      </c>
      <c r="BE172" s="114">
        <f t="shared" si="29"/>
        <v>0</v>
      </c>
      <c r="BF172" s="114">
        <f t="shared" si="30"/>
        <v>0</v>
      </c>
      <c r="BG172" s="114">
        <f t="shared" si="31"/>
        <v>0</v>
      </c>
      <c r="BH172" s="114">
        <f t="shared" si="32"/>
        <v>0</v>
      </c>
      <c r="BI172" s="114">
        <f t="shared" si="33"/>
        <v>0</v>
      </c>
      <c r="BJ172" s="14" t="s">
        <v>23</v>
      </c>
      <c r="BK172" s="114">
        <f t="shared" si="34"/>
        <v>0</v>
      </c>
      <c r="BL172" s="14" t="s">
        <v>182</v>
      </c>
      <c r="BM172" s="14" t="s">
        <v>329</v>
      </c>
    </row>
    <row r="173" spans="2:65" s="1" customFormat="1" ht="44.25" customHeight="1">
      <c r="B173" s="31"/>
      <c r="C173" s="176" t="s">
        <v>330</v>
      </c>
      <c r="D173" s="176" t="s">
        <v>221</v>
      </c>
      <c r="E173" s="177" t="s">
        <v>331</v>
      </c>
      <c r="F173" s="250" t="s">
        <v>332</v>
      </c>
      <c r="G173" s="249"/>
      <c r="H173" s="249"/>
      <c r="I173" s="249"/>
      <c r="J173" s="178" t="s">
        <v>308</v>
      </c>
      <c r="K173" s="179">
        <v>1</v>
      </c>
      <c r="L173" s="251">
        <v>0</v>
      </c>
      <c r="M173" s="249"/>
      <c r="N173" s="252">
        <f t="shared" si="25"/>
        <v>0</v>
      </c>
      <c r="O173" s="249"/>
      <c r="P173" s="249"/>
      <c r="Q173" s="249"/>
      <c r="R173" s="33"/>
      <c r="T173" s="173" t="s">
        <v>21</v>
      </c>
      <c r="U173" s="40" t="s">
        <v>45</v>
      </c>
      <c r="V173" s="32"/>
      <c r="W173" s="174">
        <f t="shared" si="26"/>
        <v>0</v>
      </c>
      <c r="X173" s="174">
        <v>0</v>
      </c>
      <c r="Y173" s="174">
        <f t="shared" si="27"/>
        <v>0</v>
      </c>
      <c r="Z173" s="174">
        <v>0</v>
      </c>
      <c r="AA173" s="175">
        <f t="shared" si="28"/>
        <v>0</v>
      </c>
      <c r="AR173" s="14" t="s">
        <v>182</v>
      </c>
      <c r="AT173" s="14" t="s">
        <v>221</v>
      </c>
      <c r="AU173" s="14" t="s">
        <v>90</v>
      </c>
      <c r="AY173" s="14" t="s">
        <v>175</v>
      </c>
      <c r="BE173" s="114">
        <f t="shared" si="29"/>
        <v>0</v>
      </c>
      <c r="BF173" s="114">
        <f t="shared" si="30"/>
        <v>0</v>
      </c>
      <c r="BG173" s="114">
        <f t="shared" si="31"/>
        <v>0</v>
      </c>
      <c r="BH173" s="114">
        <f t="shared" si="32"/>
        <v>0</v>
      </c>
      <c r="BI173" s="114">
        <f t="shared" si="33"/>
        <v>0</v>
      </c>
      <c r="BJ173" s="14" t="s">
        <v>23</v>
      </c>
      <c r="BK173" s="114">
        <f t="shared" si="34"/>
        <v>0</v>
      </c>
      <c r="BL173" s="14" t="s">
        <v>182</v>
      </c>
      <c r="BM173" s="14" t="s">
        <v>333</v>
      </c>
    </row>
    <row r="174" spans="2:65" s="1" customFormat="1" ht="31.5" customHeight="1">
      <c r="B174" s="31"/>
      <c r="C174" s="176" t="s">
        <v>334</v>
      </c>
      <c r="D174" s="176" t="s">
        <v>221</v>
      </c>
      <c r="E174" s="177" t="s">
        <v>335</v>
      </c>
      <c r="F174" s="250" t="s">
        <v>336</v>
      </c>
      <c r="G174" s="249"/>
      <c r="H174" s="249"/>
      <c r="I174" s="249"/>
      <c r="J174" s="178" t="s">
        <v>308</v>
      </c>
      <c r="K174" s="179">
        <v>1</v>
      </c>
      <c r="L174" s="251">
        <v>0</v>
      </c>
      <c r="M174" s="249"/>
      <c r="N174" s="252">
        <f t="shared" si="25"/>
        <v>0</v>
      </c>
      <c r="O174" s="249"/>
      <c r="P174" s="249"/>
      <c r="Q174" s="249"/>
      <c r="R174" s="33"/>
      <c r="T174" s="173" t="s">
        <v>21</v>
      </c>
      <c r="U174" s="40" t="s">
        <v>45</v>
      </c>
      <c r="V174" s="32"/>
      <c r="W174" s="174">
        <f t="shared" si="26"/>
        <v>0</v>
      </c>
      <c r="X174" s="174">
        <v>0</v>
      </c>
      <c r="Y174" s="174">
        <f t="shared" si="27"/>
        <v>0</v>
      </c>
      <c r="Z174" s="174">
        <v>0</v>
      </c>
      <c r="AA174" s="175">
        <f t="shared" si="28"/>
        <v>0</v>
      </c>
      <c r="AR174" s="14" t="s">
        <v>182</v>
      </c>
      <c r="AT174" s="14" t="s">
        <v>221</v>
      </c>
      <c r="AU174" s="14" t="s">
        <v>90</v>
      </c>
      <c r="AY174" s="14" t="s">
        <v>175</v>
      </c>
      <c r="BE174" s="114">
        <f t="shared" si="29"/>
        <v>0</v>
      </c>
      <c r="BF174" s="114">
        <f t="shared" si="30"/>
        <v>0</v>
      </c>
      <c r="BG174" s="114">
        <f t="shared" si="31"/>
        <v>0</v>
      </c>
      <c r="BH174" s="114">
        <f t="shared" si="32"/>
        <v>0</v>
      </c>
      <c r="BI174" s="114">
        <f t="shared" si="33"/>
        <v>0</v>
      </c>
      <c r="BJ174" s="14" t="s">
        <v>23</v>
      </c>
      <c r="BK174" s="114">
        <f t="shared" si="34"/>
        <v>0</v>
      </c>
      <c r="BL174" s="14" t="s">
        <v>182</v>
      </c>
      <c r="BM174" s="14" t="s">
        <v>337</v>
      </c>
    </row>
    <row r="175" spans="2:65" s="1" customFormat="1" ht="57" customHeight="1">
      <c r="B175" s="31"/>
      <c r="C175" s="176" t="s">
        <v>338</v>
      </c>
      <c r="D175" s="176" t="s">
        <v>221</v>
      </c>
      <c r="E175" s="177" t="s">
        <v>339</v>
      </c>
      <c r="F175" s="250" t="s">
        <v>340</v>
      </c>
      <c r="G175" s="249"/>
      <c r="H175" s="249"/>
      <c r="I175" s="249"/>
      <c r="J175" s="178" t="s">
        <v>308</v>
      </c>
      <c r="K175" s="179">
        <v>1</v>
      </c>
      <c r="L175" s="251">
        <v>0</v>
      </c>
      <c r="M175" s="249"/>
      <c r="N175" s="252">
        <f t="shared" si="25"/>
        <v>0</v>
      </c>
      <c r="O175" s="249"/>
      <c r="P175" s="249"/>
      <c r="Q175" s="249"/>
      <c r="R175" s="33"/>
      <c r="T175" s="173" t="s">
        <v>21</v>
      </c>
      <c r="U175" s="40" t="s">
        <v>45</v>
      </c>
      <c r="V175" s="32"/>
      <c r="W175" s="174">
        <f t="shared" si="26"/>
        <v>0</v>
      </c>
      <c r="X175" s="174">
        <v>0</v>
      </c>
      <c r="Y175" s="174">
        <f t="shared" si="27"/>
        <v>0</v>
      </c>
      <c r="Z175" s="174">
        <v>0</v>
      </c>
      <c r="AA175" s="175">
        <f t="shared" si="28"/>
        <v>0</v>
      </c>
      <c r="AR175" s="14" t="s">
        <v>182</v>
      </c>
      <c r="AT175" s="14" t="s">
        <v>221</v>
      </c>
      <c r="AU175" s="14" t="s">
        <v>90</v>
      </c>
      <c r="AY175" s="14" t="s">
        <v>175</v>
      </c>
      <c r="BE175" s="114">
        <f t="shared" si="29"/>
        <v>0</v>
      </c>
      <c r="BF175" s="114">
        <f t="shared" si="30"/>
        <v>0</v>
      </c>
      <c r="BG175" s="114">
        <f t="shared" si="31"/>
        <v>0</v>
      </c>
      <c r="BH175" s="114">
        <f t="shared" si="32"/>
        <v>0</v>
      </c>
      <c r="BI175" s="114">
        <f t="shared" si="33"/>
        <v>0</v>
      </c>
      <c r="BJ175" s="14" t="s">
        <v>23</v>
      </c>
      <c r="BK175" s="114">
        <f t="shared" si="34"/>
        <v>0</v>
      </c>
      <c r="BL175" s="14" t="s">
        <v>182</v>
      </c>
      <c r="BM175" s="14" t="s">
        <v>341</v>
      </c>
    </row>
    <row r="176" spans="2:65" s="10" customFormat="1" ht="29.85" customHeight="1">
      <c r="B176" s="158"/>
      <c r="C176" s="159"/>
      <c r="D176" s="168" t="s">
        <v>145</v>
      </c>
      <c r="E176" s="168"/>
      <c r="F176" s="168"/>
      <c r="G176" s="168"/>
      <c r="H176" s="168"/>
      <c r="I176" s="168"/>
      <c r="J176" s="168"/>
      <c r="K176" s="168"/>
      <c r="L176" s="168"/>
      <c r="M176" s="168"/>
      <c r="N176" s="258">
        <f>BK176</f>
        <v>0</v>
      </c>
      <c r="O176" s="259"/>
      <c r="P176" s="259"/>
      <c r="Q176" s="259"/>
      <c r="R176" s="161"/>
      <c r="T176" s="162"/>
      <c r="U176" s="159"/>
      <c r="V176" s="159"/>
      <c r="W176" s="163">
        <f>SUM(W177:W197)</f>
        <v>0</v>
      </c>
      <c r="X176" s="159"/>
      <c r="Y176" s="163">
        <f>SUM(Y177:Y197)</f>
        <v>9.9319999999999992E-2</v>
      </c>
      <c r="Z176" s="159"/>
      <c r="AA176" s="164">
        <f>SUM(AA177:AA197)</f>
        <v>0</v>
      </c>
      <c r="AR176" s="165" t="s">
        <v>90</v>
      </c>
      <c r="AT176" s="166" t="s">
        <v>79</v>
      </c>
      <c r="AU176" s="166" t="s">
        <v>23</v>
      </c>
      <c r="AY176" s="165" t="s">
        <v>175</v>
      </c>
      <c r="BK176" s="167">
        <f>SUM(BK177:BK197)</f>
        <v>0</v>
      </c>
    </row>
    <row r="177" spans="2:65" s="1" customFormat="1" ht="22.5" customHeight="1">
      <c r="B177" s="31"/>
      <c r="C177" s="176" t="s">
        <v>342</v>
      </c>
      <c r="D177" s="176" t="s">
        <v>221</v>
      </c>
      <c r="E177" s="177" t="s">
        <v>343</v>
      </c>
      <c r="F177" s="250" t="s">
        <v>344</v>
      </c>
      <c r="G177" s="249"/>
      <c r="H177" s="249"/>
      <c r="I177" s="249"/>
      <c r="J177" s="178" t="s">
        <v>180</v>
      </c>
      <c r="K177" s="179">
        <v>20</v>
      </c>
      <c r="L177" s="251">
        <v>0</v>
      </c>
      <c r="M177" s="249"/>
      <c r="N177" s="252">
        <f t="shared" ref="N177:N197" si="35">ROUND(L177*K177,2)</f>
        <v>0</v>
      </c>
      <c r="O177" s="249"/>
      <c r="P177" s="249"/>
      <c r="Q177" s="249"/>
      <c r="R177" s="33"/>
      <c r="T177" s="173" t="s">
        <v>21</v>
      </c>
      <c r="U177" s="40" t="s">
        <v>45</v>
      </c>
      <c r="V177" s="32"/>
      <c r="W177" s="174">
        <f t="shared" ref="W177:W197" si="36">V177*K177</f>
        <v>0</v>
      </c>
      <c r="X177" s="174">
        <v>5.2999999999999998E-4</v>
      </c>
      <c r="Y177" s="174">
        <f t="shared" ref="Y177:Y197" si="37">X177*K177</f>
        <v>1.06E-2</v>
      </c>
      <c r="Z177" s="174">
        <v>0</v>
      </c>
      <c r="AA177" s="175">
        <f t="shared" ref="AA177:AA197" si="38">Z177*K177</f>
        <v>0</v>
      </c>
      <c r="AR177" s="14" t="s">
        <v>345</v>
      </c>
      <c r="AT177" s="14" t="s">
        <v>221</v>
      </c>
      <c r="AU177" s="14" t="s">
        <v>90</v>
      </c>
      <c r="AY177" s="14" t="s">
        <v>175</v>
      </c>
      <c r="BE177" s="114">
        <f t="shared" ref="BE177:BE197" si="39">IF(U177="základní",N177,0)</f>
        <v>0</v>
      </c>
      <c r="BF177" s="114">
        <f t="shared" ref="BF177:BF197" si="40">IF(U177="snížená",N177,0)</f>
        <v>0</v>
      </c>
      <c r="BG177" s="114">
        <f t="shared" ref="BG177:BG197" si="41">IF(U177="zákl. přenesená",N177,0)</f>
        <v>0</v>
      </c>
      <c r="BH177" s="114">
        <f t="shared" ref="BH177:BH197" si="42">IF(U177="sníž. přenesená",N177,0)</f>
        <v>0</v>
      </c>
      <c r="BI177" s="114">
        <f t="shared" ref="BI177:BI197" si="43">IF(U177="nulová",N177,0)</f>
        <v>0</v>
      </c>
      <c r="BJ177" s="14" t="s">
        <v>23</v>
      </c>
      <c r="BK177" s="114">
        <f t="shared" ref="BK177:BK197" si="44">ROUND(L177*K177,2)</f>
        <v>0</v>
      </c>
      <c r="BL177" s="14" t="s">
        <v>345</v>
      </c>
      <c r="BM177" s="14" t="s">
        <v>346</v>
      </c>
    </row>
    <row r="178" spans="2:65" s="1" customFormat="1" ht="57" customHeight="1">
      <c r="B178" s="31"/>
      <c r="C178" s="176" t="s">
        <v>347</v>
      </c>
      <c r="D178" s="176" t="s">
        <v>221</v>
      </c>
      <c r="E178" s="177" t="s">
        <v>348</v>
      </c>
      <c r="F178" s="250" t="s">
        <v>349</v>
      </c>
      <c r="G178" s="249"/>
      <c r="H178" s="249"/>
      <c r="I178" s="249"/>
      <c r="J178" s="178" t="s">
        <v>252</v>
      </c>
      <c r="K178" s="179">
        <v>2</v>
      </c>
      <c r="L178" s="251">
        <v>0</v>
      </c>
      <c r="M178" s="249"/>
      <c r="N178" s="252">
        <f t="shared" si="35"/>
        <v>0</v>
      </c>
      <c r="O178" s="249"/>
      <c r="P178" s="249"/>
      <c r="Q178" s="249"/>
      <c r="R178" s="33"/>
      <c r="T178" s="173" t="s">
        <v>21</v>
      </c>
      <c r="U178" s="40" t="s">
        <v>45</v>
      </c>
      <c r="V178" s="32"/>
      <c r="W178" s="174">
        <f t="shared" si="36"/>
        <v>0</v>
      </c>
      <c r="X178" s="174">
        <v>0</v>
      </c>
      <c r="Y178" s="174">
        <f t="shared" si="37"/>
        <v>0</v>
      </c>
      <c r="Z178" s="174">
        <v>0</v>
      </c>
      <c r="AA178" s="175">
        <f t="shared" si="38"/>
        <v>0</v>
      </c>
      <c r="AR178" s="14" t="s">
        <v>345</v>
      </c>
      <c r="AT178" s="14" t="s">
        <v>221</v>
      </c>
      <c r="AU178" s="14" t="s">
        <v>90</v>
      </c>
      <c r="AY178" s="14" t="s">
        <v>175</v>
      </c>
      <c r="BE178" s="114">
        <f t="shared" si="39"/>
        <v>0</v>
      </c>
      <c r="BF178" s="114">
        <f t="shared" si="40"/>
        <v>0</v>
      </c>
      <c r="BG178" s="114">
        <f t="shared" si="41"/>
        <v>0</v>
      </c>
      <c r="BH178" s="114">
        <f t="shared" si="42"/>
        <v>0</v>
      </c>
      <c r="BI178" s="114">
        <f t="shared" si="43"/>
        <v>0</v>
      </c>
      <c r="BJ178" s="14" t="s">
        <v>23</v>
      </c>
      <c r="BK178" s="114">
        <f t="shared" si="44"/>
        <v>0</v>
      </c>
      <c r="BL178" s="14" t="s">
        <v>345</v>
      </c>
      <c r="BM178" s="14" t="s">
        <v>350</v>
      </c>
    </row>
    <row r="179" spans="2:65" s="1" customFormat="1" ht="57" customHeight="1">
      <c r="B179" s="31"/>
      <c r="C179" s="176" t="s">
        <v>351</v>
      </c>
      <c r="D179" s="176" t="s">
        <v>221</v>
      </c>
      <c r="E179" s="177" t="s">
        <v>352</v>
      </c>
      <c r="F179" s="250" t="s">
        <v>353</v>
      </c>
      <c r="G179" s="249"/>
      <c r="H179" s="249"/>
      <c r="I179" s="249"/>
      <c r="J179" s="178" t="s">
        <v>252</v>
      </c>
      <c r="K179" s="179">
        <v>2</v>
      </c>
      <c r="L179" s="251">
        <v>0</v>
      </c>
      <c r="M179" s="249"/>
      <c r="N179" s="252">
        <f t="shared" si="35"/>
        <v>0</v>
      </c>
      <c r="O179" s="249"/>
      <c r="P179" s="249"/>
      <c r="Q179" s="249"/>
      <c r="R179" s="33"/>
      <c r="T179" s="173" t="s">
        <v>21</v>
      </c>
      <c r="U179" s="40" t="s">
        <v>45</v>
      </c>
      <c r="V179" s="32"/>
      <c r="W179" s="174">
        <f t="shared" si="36"/>
        <v>0</v>
      </c>
      <c r="X179" s="174">
        <v>0</v>
      </c>
      <c r="Y179" s="174">
        <f t="shared" si="37"/>
        <v>0</v>
      </c>
      <c r="Z179" s="174">
        <v>0</v>
      </c>
      <c r="AA179" s="175">
        <f t="shared" si="38"/>
        <v>0</v>
      </c>
      <c r="AR179" s="14" t="s">
        <v>345</v>
      </c>
      <c r="AT179" s="14" t="s">
        <v>221</v>
      </c>
      <c r="AU179" s="14" t="s">
        <v>90</v>
      </c>
      <c r="AY179" s="14" t="s">
        <v>175</v>
      </c>
      <c r="BE179" s="114">
        <f t="shared" si="39"/>
        <v>0</v>
      </c>
      <c r="BF179" s="114">
        <f t="shared" si="40"/>
        <v>0</v>
      </c>
      <c r="BG179" s="114">
        <f t="shared" si="41"/>
        <v>0</v>
      </c>
      <c r="BH179" s="114">
        <f t="shared" si="42"/>
        <v>0</v>
      </c>
      <c r="BI179" s="114">
        <f t="shared" si="43"/>
        <v>0</v>
      </c>
      <c r="BJ179" s="14" t="s">
        <v>23</v>
      </c>
      <c r="BK179" s="114">
        <f t="shared" si="44"/>
        <v>0</v>
      </c>
      <c r="BL179" s="14" t="s">
        <v>345</v>
      </c>
      <c r="BM179" s="14" t="s">
        <v>354</v>
      </c>
    </row>
    <row r="180" spans="2:65" s="1" customFormat="1" ht="57" customHeight="1">
      <c r="B180" s="31"/>
      <c r="C180" s="176" t="s">
        <v>355</v>
      </c>
      <c r="D180" s="176" t="s">
        <v>221</v>
      </c>
      <c r="E180" s="177" t="s">
        <v>356</v>
      </c>
      <c r="F180" s="250" t="s">
        <v>357</v>
      </c>
      <c r="G180" s="249"/>
      <c r="H180" s="249"/>
      <c r="I180" s="249"/>
      <c r="J180" s="178" t="s">
        <v>252</v>
      </c>
      <c r="K180" s="179">
        <v>1</v>
      </c>
      <c r="L180" s="251">
        <v>0</v>
      </c>
      <c r="M180" s="249"/>
      <c r="N180" s="252">
        <f t="shared" si="35"/>
        <v>0</v>
      </c>
      <c r="O180" s="249"/>
      <c r="P180" s="249"/>
      <c r="Q180" s="249"/>
      <c r="R180" s="33"/>
      <c r="T180" s="173" t="s">
        <v>21</v>
      </c>
      <c r="U180" s="40" t="s">
        <v>45</v>
      </c>
      <c r="V180" s="32"/>
      <c r="W180" s="174">
        <f t="shared" si="36"/>
        <v>0</v>
      </c>
      <c r="X180" s="174">
        <v>0</v>
      </c>
      <c r="Y180" s="174">
        <f t="shared" si="37"/>
        <v>0</v>
      </c>
      <c r="Z180" s="174">
        <v>0</v>
      </c>
      <c r="AA180" s="175">
        <f t="shared" si="38"/>
        <v>0</v>
      </c>
      <c r="AR180" s="14" t="s">
        <v>345</v>
      </c>
      <c r="AT180" s="14" t="s">
        <v>221</v>
      </c>
      <c r="AU180" s="14" t="s">
        <v>90</v>
      </c>
      <c r="AY180" s="14" t="s">
        <v>175</v>
      </c>
      <c r="BE180" s="114">
        <f t="shared" si="39"/>
        <v>0</v>
      </c>
      <c r="BF180" s="114">
        <f t="shared" si="40"/>
        <v>0</v>
      </c>
      <c r="BG180" s="114">
        <f t="shared" si="41"/>
        <v>0</v>
      </c>
      <c r="BH180" s="114">
        <f t="shared" si="42"/>
        <v>0</v>
      </c>
      <c r="BI180" s="114">
        <f t="shared" si="43"/>
        <v>0</v>
      </c>
      <c r="BJ180" s="14" t="s">
        <v>23</v>
      </c>
      <c r="BK180" s="114">
        <f t="shared" si="44"/>
        <v>0</v>
      </c>
      <c r="BL180" s="14" t="s">
        <v>345</v>
      </c>
      <c r="BM180" s="14" t="s">
        <v>358</v>
      </c>
    </row>
    <row r="181" spans="2:65" s="1" customFormat="1" ht="57" customHeight="1">
      <c r="B181" s="31"/>
      <c r="C181" s="176" t="s">
        <v>359</v>
      </c>
      <c r="D181" s="176" t="s">
        <v>221</v>
      </c>
      <c r="E181" s="177" t="s">
        <v>360</v>
      </c>
      <c r="F181" s="250" t="s">
        <v>361</v>
      </c>
      <c r="G181" s="249"/>
      <c r="H181" s="249"/>
      <c r="I181" s="249"/>
      <c r="J181" s="178" t="s">
        <v>252</v>
      </c>
      <c r="K181" s="179">
        <v>1</v>
      </c>
      <c r="L181" s="251">
        <v>0</v>
      </c>
      <c r="M181" s="249"/>
      <c r="N181" s="252">
        <f t="shared" si="35"/>
        <v>0</v>
      </c>
      <c r="O181" s="249"/>
      <c r="P181" s="249"/>
      <c r="Q181" s="249"/>
      <c r="R181" s="33"/>
      <c r="T181" s="173" t="s">
        <v>21</v>
      </c>
      <c r="U181" s="40" t="s">
        <v>45</v>
      </c>
      <c r="V181" s="32"/>
      <c r="W181" s="174">
        <f t="shared" si="36"/>
        <v>0</v>
      </c>
      <c r="X181" s="174">
        <v>0</v>
      </c>
      <c r="Y181" s="174">
        <f t="shared" si="37"/>
        <v>0</v>
      </c>
      <c r="Z181" s="174">
        <v>0</v>
      </c>
      <c r="AA181" s="175">
        <f t="shared" si="38"/>
        <v>0</v>
      </c>
      <c r="AR181" s="14" t="s">
        <v>345</v>
      </c>
      <c r="AT181" s="14" t="s">
        <v>221</v>
      </c>
      <c r="AU181" s="14" t="s">
        <v>90</v>
      </c>
      <c r="AY181" s="14" t="s">
        <v>175</v>
      </c>
      <c r="BE181" s="114">
        <f t="shared" si="39"/>
        <v>0</v>
      </c>
      <c r="BF181" s="114">
        <f t="shared" si="40"/>
        <v>0</v>
      </c>
      <c r="BG181" s="114">
        <f t="shared" si="41"/>
        <v>0</v>
      </c>
      <c r="BH181" s="114">
        <f t="shared" si="42"/>
        <v>0</v>
      </c>
      <c r="BI181" s="114">
        <f t="shared" si="43"/>
        <v>0</v>
      </c>
      <c r="BJ181" s="14" t="s">
        <v>23</v>
      </c>
      <c r="BK181" s="114">
        <f t="shared" si="44"/>
        <v>0</v>
      </c>
      <c r="BL181" s="14" t="s">
        <v>345</v>
      </c>
      <c r="BM181" s="14" t="s">
        <v>362</v>
      </c>
    </row>
    <row r="182" spans="2:65" s="1" customFormat="1" ht="82.5" customHeight="1">
      <c r="B182" s="31"/>
      <c r="C182" s="169" t="s">
        <v>363</v>
      </c>
      <c r="D182" s="169" t="s">
        <v>177</v>
      </c>
      <c r="E182" s="170" t="s">
        <v>364</v>
      </c>
      <c r="F182" s="245" t="s">
        <v>365</v>
      </c>
      <c r="G182" s="246"/>
      <c r="H182" s="246"/>
      <c r="I182" s="246"/>
      <c r="J182" s="171" t="s">
        <v>366</v>
      </c>
      <c r="K182" s="172">
        <v>1</v>
      </c>
      <c r="L182" s="247">
        <v>0</v>
      </c>
      <c r="M182" s="246"/>
      <c r="N182" s="248">
        <f t="shared" si="35"/>
        <v>0</v>
      </c>
      <c r="O182" s="249"/>
      <c r="P182" s="249"/>
      <c r="Q182" s="249"/>
      <c r="R182" s="33"/>
      <c r="T182" s="173" t="s">
        <v>21</v>
      </c>
      <c r="U182" s="40" t="s">
        <v>45</v>
      </c>
      <c r="V182" s="32"/>
      <c r="W182" s="174">
        <f t="shared" si="36"/>
        <v>0</v>
      </c>
      <c r="X182" s="174">
        <v>0</v>
      </c>
      <c r="Y182" s="174">
        <f t="shared" si="37"/>
        <v>0</v>
      </c>
      <c r="Z182" s="174">
        <v>0</v>
      </c>
      <c r="AA182" s="175">
        <f t="shared" si="38"/>
        <v>0</v>
      </c>
      <c r="AR182" s="14" t="s">
        <v>188</v>
      </c>
      <c r="AT182" s="14" t="s">
        <v>177</v>
      </c>
      <c r="AU182" s="14" t="s">
        <v>90</v>
      </c>
      <c r="AY182" s="14" t="s">
        <v>175</v>
      </c>
      <c r="BE182" s="114">
        <f t="shared" si="39"/>
        <v>0</v>
      </c>
      <c r="BF182" s="114">
        <f t="shared" si="40"/>
        <v>0</v>
      </c>
      <c r="BG182" s="114">
        <f t="shared" si="41"/>
        <v>0</v>
      </c>
      <c r="BH182" s="114">
        <f t="shared" si="42"/>
        <v>0</v>
      </c>
      <c r="BI182" s="114">
        <f t="shared" si="43"/>
        <v>0</v>
      </c>
      <c r="BJ182" s="14" t="s">
        <v>23</v>
      </c>
      <c r="BK182" s="114">
        <f t="shared" si="44"/>
        <v>0</v>
      </c>
      <c r="BL182" s="14" t="s">
        <v>345</v>
      </c>
      <c r="BM182" s="14" t="s">
        <v>367</v>
      </c>
    </row>
    <row r="183" spans="2:65" s="1" customFormat="1" ht="69.75" customHeight="1">
      <c r="B183" s="31"/>
      <c r="C183" s="169" t="s">
        <v>368</v>
      </c>
      <c r="D183" s="169" t="s">
        <v>177</v>
      </c>
      <c r="E183" s="170" t="s">
        <v>369</v>
      </c>
      <c r="F183" s="245" t="s">
        <v>370</v>
      </c>
      <c r="G183" s="246"/>
      <c r="H183" s="246"/>
      <c r="I183" s="246"/>
      <c r="J183" s="171" t="s">
        <v>366</v>
      </c>
      <c r="K183" s="172">
        <v>1</v>
      </c>
      <c r="L183" s="247">
        <v>0</v>
      </c>
      <c r="M183" s="246"/>
      <c r="N183" s="248">
        <f t="shared" si="35"/>
        <v>0</v>
      </c>
      <c r="O183" s="249"/>
      <c r="P183" s="249"/>
      <c r="Q183" s="249"/>
      <c r="R183" s="33"/>
      <c r="T183" s="173" t="s">
        <v>21</v>
      </c>
      <c r="U183" s="40" t="s">
        <v>45</v>
      </c>
      <c r="V183" s="32"/>
      <c r="W183" s="174">
        <f t="shared" si="36"/>
        <v>0</v>
      </c>
      <c r="X183" s="174">
        <v>0</v>
      </c>
      <c r="Y183" s="174">
        <f t="shared" si="37"/>
        <v>0</v>
      </c>
      <c r="Z183" s="174">
        <v>0</v>
      </c>
      <c r="AA183" s="175">
        <f t="shared" si="38"/>
        <v>0</v>
      </c>
      <c r="AR183" s="14" t="s">
        <v>188</v>
      </c>
      <c r="AT183" s="14" t="s">
        <v>177</v>
      </c>
      <c r="AU183" s="14" t="s">
        <v>90</v>
      </c>
      <c r="AY183" s="14" t="s">
        <v>175</v>
      </c>
      <c r="BE183" s="114">
        <f t="shared" si="39"/>
        <v>0</v>
      </c>
      <c r="BF183" s="114">
        <f t="shared" si="40"/>
        <v>0</v>
      </c>
      <c r="BG183" s="114">
        <f t="shared" si="41"/>
        <v>0</v>
      </c>
      <c r="BH183" s="114">
        <f t="shared" si="42"/>
        <v>0</v>
      </c>
      <c r="BI183" s="114">
        <f t="shared" si="43"/>
        <v>0</v>
      </c>
      <c r="BJ183" s="14" t="s">
        <v>23</v>
      </c>
      <c r="BK183" s="114">
        <f t="shared" si="44"/>
        <v>0</v>
      </c>
      <c r="BL183" s="14" t="s">
        <v>345</v>
      </c>
      <c r="BM183" s="14" t="s">
        <v>371</v>
      </c>
    </row>
    <row r="184" spans="2:65" s="1" customFormat="1" ht="57" customHeight="1">
      <c r="B184" s="31"/>
      <c r="C184" s="169" t="s">
        <v>372</v>
      </c>
      <c r="D184" s="169" t="s">
        <v>177</v>
      </c>
      <c r="E184" s="170" t="s">
        <v>373</v>
      </c>
      <c r="F184" s="245" t="s">
        <v>374</v>
      </c>
      <c r="G184" s="246"/>
      <c r="H184" s="246"/>
      <c r="I184" s="246"/>
      <c r="J184" s="171" t="s">
        <v>366</v>
      </c>
      <c r="K184" s="172">
        <v>1</v>
      </c>
      <c r="L184" s="247">
        <v>0</v>
      </c>
      <c r="M184" s="246"/>
      <c r="N184" s="248">
        <f t="shared" si="35"/>
        <v>0</v>
      </c>
      <c r="O184" s="249"/>
      <c r="P184" s="249"/>
      <c r="Q184" s="249"/>
      <c r="R184" s="33"/>
      <c r="T184" s="173" t="s">
        <v>21</v>
      </c>
      <c r="U184" s="40" t="s">
        <v>45</v>
      </c>
      <c r="V184" s="32"/>
      <c r="W184" s="174">
        <f t="shared" si="36"/>
        <v>0</v>
      </c>
      <c r="X184" s="174">
        <v>0</v>
      </c>
      <c r="Y184" s="174">
        <f t="shared" si="37"/>
        <v>0</v>
      </c>
      <c r="Z184" s="174">
        <v>0</v>
      </c>
      <c r="AA184" s="175">
        <f t="shared" si="38"/>
        <v>0</v>
      </c>
      <c r="AR184" s="14" t="s">
        <v>188</v>
      </c>
      <c r="AT184" s="14" t="s">
        <v>177</v>
      </c>
      <c r="AU184" s="14" t="s">
        <v>90</v>
      </c>
      <c r="AY184" s="14" t="s">
        <v>175</v>
      </c>
      <c r="BE184" s="114">
        <f t="shared" si="39"/>
        <v>0</v>
      </c>
      <c r="BF184" s="114">
        <f t="shared" si="40"/>
        <v>0</v>
      </c>
      <c r="BG184" s="114">
        <f t="shared" si="41"/>
        <v>0</v>
      </c>
      <c r="BH184" s="114">
        <f t="shared" si="42"/>
        <v>0</v>
      </c>
      <c r="BI184" s="114">
        <f t="shared" si="43"/>
        <v>0</v>
      </c>
      <c r="BJ184" s="14" t="s">
        <v>23</v>
      </c>
      <c r="BK184" s="114">
        <f t="shared" si="44"/>
        <v>0</v>
      </c>
      <c r="BL184" s="14" t="s">
        <v>345</v>
      </c>
      <c r="BM184" s="14" t="s">
        <v>375</v>
      </c>
    </row>
    <row r="185" spans="2:65" s="1" customFormat="1" ht="44.25" customHeight="1">
      <c r="B185" s="31"/>
      <c r="C185" s="169" t="s">
        <v>376</v>
      </c>
      <c r="D185" s="169" t="s">
        <v>177</v>
      </c>
      <c r="E185" s="170" t="s">
        <v>377</v>
      </c>
      <c r="F185" s="245" t="s">
        <v>378</v>
      </c>
      <c r="G185" s="246"/>
      <c r="H185" s="246"/>
      <c r="I185" s="246"/>
      <c r="J185" s="171" t="s">
        <v>366</v>
      </c>
      <c r="K185" s="172">
        <v>1</v>
      </c>
      <c r="L185" s="247">
        <v>0</v>
      </c>
      <c r="M185" s="246"/>
      <c r="N185" s="248">
        <f t="shared" si="35"/>
        <v>0</v>
      </c>
      <c r="O185" s="249"/>
      <c r="P185" s="249"/>
      <c r="Q185" s="249"/>
      <c r="R185" s="33"/>
      <c r="T185" s="173" t="s">
        <v>21</v>
      </c>
      <c r="U185" s="40" t="s">
        <v>45</v>
      </c>
      <c r="V185" s="32"/>
      <c r="W185" s="174">
        <f t="shared" si="36"/>
        <v>0</v>
      </c>
      <c r="X185" s="174">
        <v>0</v>
      </c>
      <c r="Y185" s="174">
        <f t="shared" si="37"/>
        <v>0</v>
      </c>
      <c r="Z185" s="174">
        <v>0</v>
      </c>
      <c r="AA185" s="175">
        <f t="shared" si="38"/>
        <v>0</v>
      </c>
      <c r="AR185" s="14" t="s">
        <v>188</v>
      </c>
      <c r="AT185" s="14" t="s">
        <v>177</v>
      </c>
      <c r="AU185" s="14" t="s">
        <v>90</v>
      </c>
      <c r="AY185" s="14" t="s">
        <v>175</v>
      </c>
      <c r="BE185" s="114">
        <f t="shared" si="39"/>
        <v>0</v>
      </c>
      <c r="BF185" s="114">
        <f t="shared" si="40"/>
        <v>0</v>
      </c>
      <c r="BG185" s="114">
        <f t="shared" si="41"/>
        <v>0</v>
      </c>
      <c r="BH185" s="114">
        <f t="shared" si="42"/>
        <v>0</v>
      </c>
      <c r="BI185" s="114">
        <f t="shared" si="43"/>
        <v>0</v>
      </c>
      <c r="BJ185" s="14" t="s">
        <v>23</v>
      </c>
      <c r="BK185" s="114">
        <f t="shared" si="44"/>
        <v>0</v>
      </c>
      <c r="BL185" s="14" t="s">
        <v>345</v>
      </c>
      <c r="BM185" s="14" t="s">
        <v>379</v>
      </c>
    </row>
    <row r="186" spans="2:65" s="1" customFormat="1" ht="31.5" customHeight="1">
      <c r="B186" s="31"/>
      <c r="C186" s="176" t="s">
        <v>380</v>
      </c>
      <c r="D186" s="176" t="s">
        <v>221</v>
      </c>
      <c r="E186" s="177" t="s">
        <v>381</v>
      </c>
      <c r="F186" s="250" t="s">
        <v>382</v>
      </c>
      <c r="G186" s="249"/>
      <c r="H186" s="249"/>
      <c r="I186" s="249"/>
      <c r="J186" s="178" t="s">
        <v>252</v>
      </c>
      <c r="K186" s="179">
        <v>1</v>
      </c>
      <c r="L186" s="251">
        <v>0</v>
      </c>
      <c r="M186" s="249"/>
      <c r="N186" s="252">
        <f t="shared" si="35"/>
        <v>0</v>
      </c>
      <c r="O186" s="249"/>
      <c r="P186" s="249"/>
      <c r="Q186" s="249"/>
      <c r="R186" s="33"/>
      <c r="T186" s="173" t="s">
        <v>21</v>
      </c>
      <c r="U186" s="40" t="s">
        <v>45</v>
      </c>
      <c r="V186" s="32"/>
      <c r="W186" s="174">
        <f t="shared" si="36"/>
        <v>0</v>
      </c>
      <c r="X186" s="174">
        <v>0</v>
      </c>
      <c r="Y186" s="174">
        <f t="shared" si="37"/>
        <v>0</v>
      </c>
      <c r="Z186" s="174">
        <v>0</v>
      </c>
      <c r="AA186" s="175">
        <f t="shared" si="38"/>
        <v>0</v>
      </c>
      <c r="AR186" s="14" t="s">
        <v>345</v>
      </c>
      <c r="AT186" s="14" t="s">
        <v>221</v>
      </c>
      <c r="AU186" s="14" t="s">
        <v>90</v>
      </c>
      <c r="AY186" s="14" t="s">
        <v>175</v>
      </c>
      <c r="BE186" s="114">
        <f t="shared" si="39"/>
        <v>0</v>
      </c>
      <c r="BF186" s="114">
        <f t="shared" si="40"/>
        <v>0</v>
      </c>
      <c r="BG186" s="114">
        <f t="shared" si="41"/>
        <v>0</v>
      </c>
      <c r="BH186" s="114">
        <f t="shared" si="42"/>
        <v>0</v>
      </c>
      <c r="BI186" s="114">
        <f t="shared" si="43"/>
        <v>0</v>
      </c>
      <c r="BJ186" s="14" t="s">
        <v>23</v>
      </c>
      <c r="BK186" s="114">
        <f t="shared" si="44"/>
        <v>0</v>
      </c>
      <c r="BL186" s="14" t="s">
        <v>345</v>
      </c>
      <c r="BM186" s="14" t="s">
        <v>383</v>
      </c>
    </row>
    <row r="187" spans="2:65" s="1" customFormat="1" ht="31.5" customHeight="1">
      <c r="B187" s="31"/>
      <c r="C187" s="176" t="s">
        <v>384</v>
      </c>
      <c r="D187" s="176" t="s">
        <v>221</v>
      </c>
      <c r="E187" s="177" t="s">
        <v>385</v>
      </c>
      <c r="F187" s="250" t="s">
        <v>386</v>
      </c>
      <c r="G187" s="249"/>
      <c r="H187" s="249"/>
      <c r="I187" s="249"/>
      <c r="J187" s="178" t="s">
        <v>252</v>
      </c>
      <c r="K187" s="179">
        <v>1</v>
      </c>
      <c r="L187" s="251">
        <v>0</v>
      </c>
      <c r="M187" s="249"/>
      <c r="N187" s="252">
        <f t="shared" si="35"/>
        <v>0</v>
      </c>
      <c r="O187" s="249"/>
      <c r="P187" s="249"/>
      <c r="Q187" s="249"/>
      <c r="R187" s="33"/>
      <c r="T187" s="173" t="s">
        <v>21</v>
      </c>
      <c r="U187" s="40" t="s">
        <v>45</v>
      </c>
      <c r="V187" s="32"/>
      <c r="W187" s="174">
        <f t="shared" si="36"/>
        <v>0</v>
      </c>
      <c r="X187" s="174">
        <v>0</v>
      </c>
      <c r="Y187" s="174">
        <f t="shared" si="37"/>
        <v>0</v>
      </c>
      <c r="Z187" s="174">
        <v>0</v>
      </c>
      <c r="AA187" s="175">
        <f t="shared" si="38"/>
        <v>0</v>
      </c>
      <c r="AR187" s="14" t="s">
        <v>345</v>
      </c>
      <c r="AT187" s="14" t="s">
        <v>221</v>
      </c>
      <c r="AU187" s="14" t="s">
        <v>90</v>
      </c>
      <c r="AY187" s="14" t="s">
        <v>175</v>
      </c>
      <c r="BE187" s="114">
        <f t="shared" si="39"/>
        <v>0</v>
      </c>
      <c r="BF187" s="114">
        <f t="shared" si="40"/>
        <v>0</v>
      </c>
      <c r="BG187" s="114">
        <f t="shared" si="41"/>
        <v>0</v>
      </c>
      <c r="BH187" s="114">
        <f t="shared" si="42"/>
        <v>0</v>
      </c>
      <c r="BI187" s="114">
        <f t="shared" si="43"/>
        <v>0</v>
      </c>
      <c r="BJ187" s="14" t="s">
        <v>23</v>
      </c>
      <c r="BK187" s="114">
        <f t="shared" si="44"/>
        <v>0</v>
      </c>
      <c r="BL187" s="14" t="s">
        <v>345</v>
      </c>
      <c r="BM187" s="14" t="s">
        <v>387</v>
      </c>
    </row>
    <row r="188" spans="2:65" s="1" customFormat="1" ht="22.5" customHeight="1">
      <c r="B188" s="31"/>
      <c r="C188" s="176" t="s">
        <v>388</v>
      </c>
      <c r="D188" s="176" t="s">
        <v>221</v>
      </c>
      <c r="E188" s="177" t="s">
        <v>389</v>
      </c>
      <c r="F188" s="250" t="s">
        <v>390</v>
      </c>
      <c r="G188" s="249"/>
      <c r="H188" s="249"/>
      <c r="I188" s="249"/>
      <c r="J188" s="178" t="s">
        <v>252</v>
      </c>
      <c r="K188" s="179">
        <v>1</v>
      </c>
      <c r="L188" s="251">
        <v>0</v>
      </c>
      <c r="M188" s="249"/>
      <c r="N188" s="252">
        <f t="shared" si="35"/>
        <v>0</v>
      </c>
      <c r="O188" s="249"/>
      <c r="P188" s="249"/>
      <c r="Q188" s="249"/>
      <c r="R188" s="33"/>
      <c r="T188" s="173" t="s">
        <v>21</v>
      </c>
      <c r="U188" s="40" t="s">
        <v>45</v>
      </c>
      <c r="V188" s="32"/>
      <c r="W188" s="174">
        <f t="shared" si="36"/>
        <v>0</v>
      </c>
      <c r="X188" s="174">
        <v>0</v>
      </c>
      <c r="Y188" s="174">
        <f t="shared" si="37"/>
        <v>0</v>
      </c>
      <c r="Z188" s="174">
        <v>0</v>
      </c>
      <c r="AA188" s="175">
        <f t="shared" si="38"/>
        <v>0</v>
      </c>
      <c r="AR188" s="14" t="s">
        <v>345</v>
      </c>
      <c r="AT188" s="14" t="s">
        <v>221</v>
      </c>
      <c r="AU188" s="14" t="s">
        <v>90</v>
      </c>
      <c r="AY188" s="14" t="s">
        <v>175</v>
      </c>
      <c r="BE188" s="114">
        <f t="shared" si="39"/>
        <v>0</v>
      </c>
      <c r="BF188" s="114">
        <f t="shared" si="40"/>
        <v>0</v>
      </c>
      <c r="BG188" s="114">
        <f t="shared" si="41"/>
        <v>0</v>
      </c>
      <c r="BH188" s="114">
        <f t="shared" si="42"/>
        <v>0</v>
      </c>
      <c r="BI188" s="114">
        <f t="shared" si="43"/>
        <v>0</v>
      </c>
      <c r="BJ188" s="14" t="s">
        <v>23</v>
      </c>
      <c r="BK188" s="114">
        <f t="shared" si="44"/>
        <v>0</v>
      </c>
      <c r="BL188" s="14" t="s">
        <v>345</v>
      </c>
      <c r="BM188" s="14" t="s">
        <v>391</v>
      </c>
    </row>
    <row r="189" spans="2:65" s="1" customFormat="1" ht="31.5" customHeight="1">
      <c r="B189" s="31"/>
      <c r="C189" s="176" t="s">
        <v>392</v>
      </c>
      <c r="D189" s="176" t="s">
        <v>221</v>
      </c>
      <c r="E189" s="177" t="s">
        <v>393</v>
      </c>
      <c r="F189" s="250" t="s">
        <v>394</v>
      </c>
      <c r="G189" s="249"/>
      <c r="H189" s="249"/>
      <c r="I189" s="249"/>
      <c r="J189" s="178" t="s">
        <v>252</v>
      </c>
      <c r="K189" s="179">
        <v>1</v>
      </c>
      <c r="L189" s="251">
        <v>0</v>
      </c>
      <c r="M189" s="249"/>
      <c r="N189" s="252">
        <f t="shared" si="35"/>
        <v>0</v>
      </c>
      <c r="O189" s="249"/>
      <c r="P189" s="249"/>
      <c r="Q189" s="249"/>
      <c r="R189" s="33"/>
      <c r="T189" s="173" t="s">
        <v>21</v>
      </c>
      <c r="U189" s="40" t="s">
        <v>45</v>
      </c>
      <c r="V189" s="32"/>
      <c r="W189" s="174">
        <f t="shared" si="36"/>
        <v>0</v>
      </c>
      <c r="X189" s="174">
        <v>0</v>
      </c>
      <c r="Y189" s="174">
        <f t="shared" si="37"/>
        <v>0</v>
      </c>
      <c r="Z189" s="174">
        <v>0</v>
      </c>
      <c r="AA189" s="175">
        <f t="shared" si="38"/>
        <v>0</v>
      </c>
      <c r="AR189" s="14" t="s">
        <v>345</v>
      </c>
      <c r="AT189" s="14" t="s">
        <v>221</v>
      </c>
      <c r="AU189" s="14" t="s">
        <v>90</v>
      </c>
      <c r="AY189" s="14" t="s">
        <v>175</v>
      </c>
      <c r="BE189" s="114">
        <f t="shared" si="39"/>
        <v>0</v>
      </c>
      <c r="BF189" s="114">
        <f t="shared" si="40"/>
        <v>0</v>
      </c>
      <c r="BG189" s="114">
        <f t="shared" si="41"/>
        <v>0</v>
      </c>
      <c r="BH189" s="114">
        <f t="shared" si="42"/>
        <v>0</v>
      </c>
      <c r="BI189" s="114">
        <f t="shared" si="43"/>
        <v>0</v>
      </c>
      <c r="BJ189" s="14" t="s">
        <v>23</v>
      </c>
      <c r="BK189" s="114">
        <f t="shared" si="44"/>
        <v>0</v>
      </c>
      <c r="BL189" s="14" t="s">
        <v>345</v>
      </c>
      <c r="BM189" s="14" t="s">
        <v>395</v>
      </c>
    </row>
    <row r="190" spans="2:65" s="1" customFormat="1" ht="22.5" customHeight="1">
      <c r="B190" s="31"/>
      <c r="C190" s="176" t="s">
        <v>396</v>
      </c>
      <c r="D190" s="176" t="s">
        <v>221</v>
      </c>
      <c r="E190" s="177" t="s">
        <v>397</v>
      </c>
      <c r="F190" s="250" t="s">
        <v>398</v>
      </c>
      <c r="G190" s="249"/>
      <c r="H190" s="249"/>
      <c r="I190" s="249"/>
      <c r="J190" s="178" t="s">
        <v>399</v>
      </c>
      <c r="K190" s="179">
        <v>26</v>
      </c>
      <c r="L190" s="251">
        <v>0</v>
      </c>
      <c r="M190" s="249"/>
      <c r="N190" s="252">
        <f t="shared" si="35"/>
        <v>0</v>
      </c>
      <c r="O190" s="249"/>
      <c r="P190" s="249"/>
      <c r="Q190" s="249"/>
      <c r="R190" s="33"/>
      <c r="T190" s="173" t="s">
        <v>21</v>
      </c>
      <c r="U190" s="40" t="s">
        <v>45</v>
      </c>
      <c r="V190" s="32"/>
      <c r="W190" s="174">
        <f t="shared" si="36"/>
        <v>0</v>
      </c>
      <c r="X190" s="174">
        <v>1.1299999999999999E-3</v>
      </c>
      <c r="Y190" s="174">
        <f t="shared" si="37"/>
        <v>2.9379999999999996E-2</v>
      </c>
      <c r="Z190" s="174">
        <v>0</v>
      </c>
      <c r="AA190" s="175">
        <f t="shared" si="38"/>
        <v>0</v>
      </c>
      <c r="AR190" s="14" t="s">
        <v>182</v>
      </c>
      <c r="AT190" s="14" t="s">
        <v>221</v>
      </c>
      <c r="AU190" s="14" t="s">
        <v>90</v>
      </c>
      <c r="AY190" s="14" t="s">
        <v>175</v>
      </c>
      <c r="BE190" s="114">
        <f t="shared" si="39"/>
        <v>0</v>
      </c>
      <c r="BF190" s="114">
        <f t="shared" si="40"/>
        <v>0</v>
      </c>
      <c r="BG190" s="114">
        <f t="shared" si="41"/>
        <v>0</v>
      </c>
      <c r="BH190" s="114">
        <f t="shared" si="42"/>
        <v>0</v>
      </c>
      <c r="BI190" s="114">
        <f t="shared" si="43"/>
        <v>0</v>
      </c>
      <c r="BJ190" s="14" t="s">
        <v>23</v>
      </c>
      <c r="BK190" s="114">
        <f t="shared" si="44"/>
        <v>0</v>
      </c>
      <c r="BL190" s="14" t="s">
        <v>182</v>
      </c>
      <c r="BM190" s="14" t="s">
        <v>400</v>
      </c>
    </row>
    <row r="191" spans="2:65" s="1" customFormat="1" ht="22.5" customHeight="1">
      <c r="B191" s="31"/>
      <c r="C191" s="176" t="s">
        <v>401</v>
      </c>
      <c r="D191" s="176" t="s">
        <v>221</v>
      </c>
      <c r="E191" s="177" t="s">
        <v>402</v>
      </c>
      <c r="F191" s="250" t="s">
        <v>403</v>
      </c>
      <c r="G191" s="249"/>
      <c r="H191" s="249"/>
      <c r="I191" s="249"/>
      <c r="J191" s="178" t="s">
        <v>399</v>
      </c>
      <c r="K191" s="179">
        <v>26</v>
      </c>
      <c r="L191" s="251">
        <v>0</v>
      </c>
      <c r="M191" s="249"/>
      <c r="N191" s="252">
        <f t="shared" si="35"/>
        <v>0</v>
      </c>
      <c r="O191" s="249"/>
      <c r="P191" s="249"/>
      <c r="Q191" s="249"/>
      <c r="R191" s="33"/>
      <c r="T191" s="173" t="s">
        <v>21</v>
      </c>
      <c r="U191" s="40" t="s">
        <v>45</v>
      </c>
      <c r="V191" s="32"/>
      <c r="W191" s="174">
        <f t="shared" si="36"/>
        <v>0</v>
      </c>
      <c r="X191" s="174">
        <v>1.1299999999999999E-3</v>
      </c>
      <c r="Y191" s="174">
        <f t="shared" si="37"/>
        <v>2.9379999999999996E-2</v>
      </c>
      <c r="Z191" s="174">
        <v>0</v>
      </c>
      <c r="AA191" s="175">
        <f t="shared" si="38"/>
        <v>0</v>
      </c>
      <c r="AR191" s="14" t="s">
        <v>182</v>
      </c>
      <c r="AT191" s="14" t="s">
        <v>221</v>
      </c>
      <c r="AU191" s="14" t="s">
        <v>90</v>
      </c>
      <c r="AY191" s="14" t="s">
        <v>175</v>
      </c>
      <c r="BE191" s="114">
        <f t="shared" si="39"/>
        <v>0</v>
      </c>
      <c r="BF191" s="114">
        <f t="shared" si="40"/>
        <v>0</v>
      </c>
      <c r="BG191" s="114">
        <f t="shared" si="41"/>
        <v>0</v>
      </c>
      <c r="BH191" s="114">
        <f t="shared" si="42"/>
        <v>0</v>
      </c>
      <c r="BI191" s="114">
        <f t="shared" si="43"/>
        <v>0</v>
      </c>
      <c r="BJ191" s="14" t="s">
        <v>23</v>
      </c>
      <c r="BK191" s="114">
        <f t="shared" si="44"/>
        <v>0</v>
      </c>
      <c r="BL191" s="14" t="s">
        <v>182</v>
      </c>
      <c r="BM191" s="14" t="s">
        <v>404</v>
      </c>
    </row>
    <row r="192" spans="2:65" s="1" customFormat="1" ht="31.5" customHeight="1">
      <c r="B192" s="31"/>
      <c r="C192" s="176" t="s">
        <v>405</v>
      </c>
      <c r="D192" s="176" t="s">
        <v>221</v>
      </c>
      <c r="E192" s="177" t="s">
        <v>406</v>
      </c>
      <c r="F192" s="250" t="s">
        <v>407</v>
      </c>
      <c r="G192" s="249"/>
      <c r="H192" s="249"/>
      <c r="I192" s="249"/>
      <c r="J192" s="178" t="s">
        <v>399</v>
      </c>
      <c r="K192" s="179">
        <v>1</v>
      </c>
      <c r="L192" s="251">
        <v>0</v>
      </c>
      <c r="M192" s="249"/>
      <c r="N192" s="252">
        <f t="shared" si="35"/>
        <v>0</v>
      </c>
      <c r="O192" s="249"/>
      <c r="P192" s="249"/>
      <c r="Q192" s="249"/>
      <c r="R192" s="33"/>
      <c r="T192" s="173" t="s">
        <v>21</v>
      </c>
      <c r="U192" s="40" t="s">
        <v>45</v>
      </c>
      <c r="V192" s="32"/>
      <c r="W192" s="174">
        <f t="shared" si="36"/>
        <v>0</v>
      </c>
      <c r="X192" s="174">
        <v>9.2000000000000003E-4</v>
      </c>
      <c r="Y192" s="174">
        <f t="shared" si="37"/>
        <v>9.2000000000000003E-4</v>
      </c>
      <c r="Z192" s="174">
        <v>0</v>
      </c>
      <c r="AA192" s="175">
        <f t="shared" si="38"/>
        <v>0</v>
      </c>
      <c r="AR192" s="14" t="s">
        <v>345</v>
      </c>
      <c r="AT192" s="14" t="s">
        <v>221</v>
      </c>
      <c r="AU192" s="14" t="s">
        <v>90</v>
      </c>
      <c r="AY192" s="14" t="s">
        <v>175</v>
      </c>
      <c r="BE192" s="114">
        <f t="shared" si="39"/>
        <v>0</v>
      </c>
      <c r="BF192" s="114">
        <f t="shared" si="40"/>
        <v>0</v>
      </c>
      <c r="BG192" s="114">
        <f t="shared" si="41"/>
        <v>0</v>
      </c>
      <c r="BH192" s="114">
        <f t="shared" si="42"/>
        <v>0</v>
      </c>
      <c r="BI192" s="114">
        <f t="shared" si="43"/>
        <v>0</v>
      </c>
      <c r="BJ192" s="14" t="s">
        <v>23</v>
      </c>
      <c r="BK192" s="114">
        <f t="shared" si="44"/>
        <v>0</v>
      </c>
      <c r="BL192" s="14" t="s">
        <v>345</v>
      </c>
      <c r="BM192" s="14" t="s">
        <v>408</v>
      </c>
    </row>
    <row r="193" spans="2:65" s="1" customFormat="1" ht="31.5" customHeight="1">
      <c r="B193" s="31"/>
      <c r="C193" s="176" t="s">
        <v>409</v>
      </c>
      <c r="D193" s="176" t="s">
        <v>221</v>
      </c>
      <c r="E193" s="177" t="s">
        <v>410</v>
      </c>
      <c r="F193" s="250" t="s">
        <v>411</v>
      </c>
      <c r="G193" s="249"/>
      <c r="H193" s="249"/>
      <c r="I193" s="249"/>
      <c r="J193" s="178" t="s">
        <v>399</v>
      </c>
      <c r="K193" s="179">
        <v>1</v>
      </c>
      <c r="L193" s="251">
        <v>0</v>
      </c>
      <c r="M193" s="249"/>
      <c r="N193" s="252">
        <f t="shared" si="35"/>
        <v>0</v>
      </c>
      <c r="O193" s="249"/>
      <c r="P193" s="249"/>
      <c r="Q193" s="249"/>
      <c r="R193" s="33"/>
      <c r="T193" s="173" t="s">
        <v>21</v>
      </c>
      <c r="U193" s="40" t="s">
        <v>45</v>
      </c>
      <c r="V193" s="32"/>
      <c r="W193" s="174">
        <f t="shared" si="36"/>
        <v>0</v>
      </c>
      <c r="X193" s="174">
        <v>3.7000000000000002E-3</v>
      </c>
      <c r="Y193" s="174">
        <f t="shared" si="37"/>
        <v>3.7000000000000002E-3</v>
      </c>
      <c r="Z193" s="174">
        <v>0</v>
      </c>
      <c r="AA193" s="175">
        <f t="shared" si="38"/>
        <v>0</v>
      </c>
      <c r="AR193" s="14" t="s">
        <v>182</v>
      </c>
      <c r="AT193" s="14" t="s">
        <v>221</v>
      </c>
      <c r="AU193" s="14" t="s">
        <v>90</v>
      </c>
      <c r="AY193" s="14" t="s">
        <v>175</v>
      </c>
      <c r="BE193" s="114">
        <f t="shared" si="39"/>
        <v>0</v>
      </c>
      <c r="BF193" s="114">
        <f t="shared" si="40"/>
        <v>0</v>
      </c>
      <c r="BG193" s="114">
        <f t="shared" si="41"/>
        <v>0</v>
      </c>
      <c r="BH193" s="114">
        <f t="shared" si="42"/>
        <v>0</v>
      </c>
      <c r="BI193" s="114">
        <f t="shared" si="43"/>
        <v>0</v>
      </c>
      <c r="BJ193" s="14" t="s">
        <v>23</v>
      </c>
      <c r="BK193" s="114">
        <f t="shared" si="44"/>
        <v>0</v>
      </c>
      <c r="BL193" s="14" t="s">
        <v>182</v>
      </c>
      <c r="BM193" s="14" t="s">
        <v>412</v>
      </c>
    </row>
    <row r="194" spans="2:65" s="1" customFormat="1" ht="31.5" customHeight="1">
      <c r="B194" s="31"/>
      <c r="C194" s="176" t="s">
        <v>413</v>
      </c>
      <c r="D194" s="176" t="s">
        <v>221</v>
      </c>
      <c r="E194" s="177" t="s">
        <v>414</v>
      </c>
      <c r="F194" s="250" t="s">
        <v>415</v>
      </c>
      <c r="G194" s="249"/>
      <c r="H194" s="249"/>
      <c r="I194" s="249"/>
      <c r="J194" s="178" t="s">
        <v>399</v>
      </c>
      <c r="K194" s="179">
        <v>2</v>
      </c>
      <c r="L194" s="251">
        <v>0</v>
      </c>
      <c r="M194" s="249"/>
      <c r="N194" s="252">
        <f t="shared" si="35"/>
        <v>0</v>
      </c>
      <c r="O194" s="249"/>
      <c r="P194" s="249"/>
      <c r="Q194" s="249"/>
      <c r="R194" s="33"/>
      <c r="T194" s="173" t="s">
        <v>21</v>
      </c>
      <c r="U194" s="40" t="s">
        <v>45</v>
      </c>
      <c r="V194" s="32"/>
      <c r="W194" s="174">
        <f t="shared" si="36"/>
        <v>0</v>
      </c>
      <c r="X194" s="174">
        <v>4.8900000000000002E-3</v>
      </c>
      <c r="Y194" s="174">
        <f t="shared" si="37"/>
        <v>9.7800000000000005E-3</v>
      </c>
      <c r="Z194" s="174">
        <v>0</v>
      </c>
      <c r="AA194" s="175">
        <f t="shared" si="38"/>
        <v>0</v>
      </c>
      <c r="AR194" s="14" t="s">
        <v>182</v>
      </c>
      <c r="AT194" s="14" t="s">
        <v>221</v>
      </c>
      <c r="AU194" s="14" t="s">
        <v>90</v>
      </c>
      <c r="AY194" s="14" t="s">
        <v>175</v>
      </c>
      <c r="BE194" s="114">
        <f t="shared" si="39"/>
        <v>0</v>
      </c>
      <c r="BF194" s="114">
        <f t="shared" si="40"/>
        <v>0</v>
      </c>
      <c r="BG194" s="114">
        <f t="shared" si="41"/>
        <v>0</v>
      </c>
      <c r="BH194" s="114">
        <f t="shared" si="42"/>
        <v>0</v>
      </c>
      <c r="BI194" s="114">
        <f t="shared" si="43"/>
        <v>0</v>
      </c>
      <c r="BJ194" s="14" t="s">
        <v>23</v>
      </c>
      <c r="BK194" s="114">
        <f t="shared" si="44"/>
        <v>0</v>
      </c>
      <c r="BL194" s="14" t="s">
        <v>182</v>
      </c>
      <c r="BM194" s="14" t="s">
        <v>416</v>
      </c>
    </row>
    <row r="195" spans="2:65" s="1" customFormat="1" ht="31.5" customHeight="1">
      <c r="B195" s="31"/>
      <c r="C195" s="176" t="s">
        <v>417</v>
      </c>
      <c r="D195" s="176" t="s">
        <v>221</v>
      </c>
      <c r="E195" s="177" t="s">
        <v>418</v>
      </c>
      <c r="F195" s="250" t="s">
        <v>419</v>
      </c>
      <c r="G195" s="249"/>
      <c r="H195" s="249"/>
      <c r="I195" s="249"/>
      <c r="J195" s="178" t="s">
        <v>399</v>
      </c>
      <c r="K195" s="179">
        <v>2</v>
      </c>
      <c r="L195" s="251">
        <v>0</v>
      </c>
      <c r="M195" s="249"/>
      <c r="N195" s="252">
        <f t="shared" si="35"/>
        <v>0</v>
      </c>
      <c r="O195" s="249"/>
      <c r="P195" s="249"/>
      <c r="Q195" s="249"/>
      <c r="R195" s="33"/>
      <c r="T195" s="173" t="s">
        <v>21</v>
      </c>
      <c r="U195" s="40" t="s">
        <v>45</v>
      </c>
      <c r="V195" s="32"/>
      <c r="W195" s="174">
        <f t="shared" si="36"/>
        <v>0</v>
      </c>
      <c r="X195" s="174">
        <v>7.7799999999999996E-3</v>
      </c>
      <c r="Y195" s="174">
        <f t="shared" si="37"/>
        <v>1.5559999999999999E-2</v>
      </c>
      <c r="Z195" s="174">
        <v>0</v>
      </c>
      <c r="AA195" s="175">
        <f t="shared" si="38"/>
        <v>0</v>
      </c>
      <c r="AR195" s="14" t="s">
        <v>182</v>
      </c>
      <c r="AT195" s="14" t="s">
        <v>221</v>
      </c>
      <c r="AU195" s="14" t="s">
        <v>90</v>
      </c>
      <c r="AY195" s="14" t="s">
        <v>175</v>
      </c>
      <c r="BE195" s="114">
        <f t="shared" si="39"/>
        <v>0</v>
      </c>
      <c r="BF195" s="114">
        <f t="shared" si="40"/>
        <v>0</v>
      </c>
      <c r="BG195" s="114">
        <f t="shared" si="41"/>
        <v>0</v>
      </c>
      <c r="BH195" s="114">
        <f t="shared" si="42"/>
        <v>0</v>
      </c>
      <c r="BI195" s="114">
        <f t="shared" si="43"/>
        <v>0</v>
      </c>
      <c r="BJ195" s="14" t="s">
        <v>23</v>
      </c>
      <c r="BK195" s="114">
        <f t="shared" si="44"/>
        <v>0</v>
      </c>
      <c r="BL195" s="14" t="s">
        <v>182</v>
      </c>
      <c r="BM195" s="14" t="s">
        <v>420</v>
      </c>
    </row>
    <row r="196" spans="2:65" s="1" customFormat="1" ht="22.5" customHeight="1">
      <c r="B196" s="31"/>
      <c r="C196" s="176" t="s">
        <v>421</v>
      </c>
      <c r="D196" s="176" t="s">
        <v>221</v>
      </c>
      <c r="E196" s="177" t="s">
        <v>422</v>
      </c>
      <c r="F196" s="250" t="s">
        <v>423</v>
      </c>
      <c r="G196" s="249"/>
      <c r="H196" s="249"/>
      <c r="I196" s="249"/>
      <c r="J196" s="178" t="s">
        <v>247</v>
      </c>
      <c r="K196" s="180">
        <v>0</v>
      </c>
      <c r="L196" s="251">
        <v>0</v>
      </c>
      <c r="M196" s="249"/>
      <c r="N196" s="252">
        <f t="shared" si="35"/>
        <v>0</v>
      </c>
      <c r="O196" s="249"/>
      <c r="P196" s="249"/>
      <c r="Q196" s="249"/>
      <c r="R196" s="33"/>
      <c r="T196" s="173" t="s">
        <v>21</v>
      </c>
      <c r="U196" s="40" t="s">
        <v>45</v>
      </c>
      <c r="V196" s="32"/>
      <c r="W196" s="174">
        <f t="shared" si="36"/>
        <v>0</v>
      </c>
      <c r="X196" s="174">
        <v>0</v>
      </c>
      <c r="Y196" s="174">
        <f t="shared" si="37"/>
        <v>0</v>
      </c>
      <c r="Z196" s="174">
        <v>0</v>
      </c>
      <c r="AA196" s="175">
        <f t="shared" si="38"/>
        <v>0</v>
      </c>
      <c r="AR196" s="14" t="s">
        <v>345</v>
      </c>
      <c r="AT196" s="14" t="s">
        <v>221</v>
      </c>
      <c r="AU196" s="14" t="s">
        <v>90</v>
      </c>
      <c r="AY196" s="14" t="s">
        <v>175</v>
      </c>
      <c r="BE196" s="114">
        <f t="shared" si="39"/>
        <v>0</v>
      </c>
      <c r="BF196" s="114">
        <f t="shared" si="40"/>
        <v>0</v>
      </c>
      <c r="BG196" s="114">
        <f t="shared" si="41"/>
        <v>0</v>
      </c>
      <c r="BH196" s="114">
        <f t="shared" si="42"/>
        <v>0</v>
      </c>
      <c r="BI196" s="114">
        <f t="shared" si="43"/>
        <v>0</v>
      </c>
      <c r="BJ196" s="14" t="s">
        <v>23</v>
      </c>
      <c r="BK196" s="114">
        <f t="shared" si="44"/>
        <v>0</v>
      </c>
      <c r="BL196" s="14" t="s">
        <v>345</v>
      </c>
      <c r="BM196" s="14" t="s">
        <v>424</v>
      </c>
    </row>
    <row r="197" spans="2:65" s="1" customFormat="1" ht="31.5" customHeight="1">
      <c r="B197" s="31"/>
      <c r="C197" s="176" t="s">
        <v>425</v>
      </c>
      <c r="D197" s="176" t="s">
        <v>221</v>
      </c>
      <c r="E197" s="177" t="s">
        <v>426</v>
      </c>
      <c r="F197" s="250" t="s">
        <v>427</v>
      </c>
      <c r="G197" s="249"/>
      <c r="H197" s="249"/>
      <c r="I197" s="249"/>
      <c r="J197" s="178" t="s">
        <v>247</v>
      </c>
      <c r="K197" s="180">
        <v>0</v>
      </c>
      <c r="L197" s="251">
        <v>0</v>
      </c>
      <c r="M197" s="249"/>
      <c r="N197" s="252">
        <f t="shared" si="35"/>
        <v>0</v>
      </c>
      <c r="O197" s="249"/>
      <c r="P197" s="249"/>
      <c r="Q197" s="249"/>
      <c r="R197" s="33"/>
      <c r="T197" s="173" t="s">
        <v>21</v>
      </c>
      <c r="U197" s="40" t="s">
        <v>45</v>
      </c>
      <c r="V197" s="32"/>
      <c r="W197" s="174">
        <f t="shared" si="36"/>
        <v>0</v>
      </c>
      <c r="X197" s="174">
        <v>0</v>
      </c>
      <c r="Y197" s="174">
        <f t="shared" si="37"/>
        <v>0</v>
      </c>
      <c r="Z197" s="174">
        <v>0</v>
      </c>
      <c r="AA197" s="175">
        <f t="shared" si="38"/>
        <v>0</v>
      </c>
      <c r="AR197" s="14" t="s">
        <v>182</v>
      </c>
      <c r="AT197" s="14" t="s">
        <v>221</v>
      </c>
      <c r="AU197" s="14" t="s">
        <v>90</v>
      </c>
      <c r="AY197" s="14" t="s">
        <v>175</v>
      </c>
      <c r="BE197" s="114">
        <f t="shared" si="39"/>
        <v>0</v>
      </c>
      <c r="BF197" s="114">
        <f t="shared" si="40"/>
        <v>0</v>
      </c>
      <c r="BG197" s="114">
        <f t="shared" si="41"/>
        <v>0</v>
      </c>
      <c r="BH197" s="114">
        <f t="shared" si="42"/>
        <v>0</v>
      </c>
      <c r="BI197" s="114">
        <f t="shared" si="43"/>
        <v>0</v>
      </c>
      <c r="BJ197" s="14" t="s">
        <v>23</v>
      </c>
      <c r="BK197" s="114">
        <f t="shared" si="44"/>
        <v>0</v>
      </c>
      <c r="BL197" s="14" t="s">
        <v>182</v>
      </c>
      <c r="BM197" s="14" t="s">
        <v>428</v>
      </c>
    </row>
    <row r="198" spans="2:65" s="10" customFormat="1" ht="29.85" customHeight="1">
      <c r="B198" s="158"/>
      <c r="C198" s="159"/>
      <c r="D198" s="168" t="s">
        <v>146</v>
      </c>
      <c r="E198" s="168"/>
      <c r="F198" s="168"/>
      <c r="G198" s="168"/>
      <c r="H198" s="168"/>
      <c r="I198" s="168"/>
      <c r="J198" s="168"/>
      <c r="K198" s="168"/>
      <c r="L198" s="168"/>
      <c r="M198" s="168"/>
      <c r="N198" s="258">
        <f>BK198</f>
        <v>0</v>
      </c>
      <c r="O198" s="259"/>
      <c r="P198" s="259"/>
      <c r="Q198" s="259"/>
      <c r="R198" s="161"/>
      <c r="T198" s="162"/>
      <c r="U198" s="159"/>
      <c r="V198" s="159"/>
      <c r="W198" s="163">
        <f>SUM(W199:W222)</f>
        <v>0</v>
      </c>
      <c r="X198" s="159"/>
      <c r="Y198" s="163">
        <f>SUM(Y199:Y222)</f>
        <v>1.5605600000000002</v>
      </c>
      <c r="Z198" s="159"/>
      <c r="AA198" s="164">
        <f>SUM(AA199:AA222)</f>
        <v>0</v>
      </c>
      <c r="AR198" s="165" t="s">
        <v>90</v>
      </c>
      <c r="AT198" s="166" t="s">
        <v>79</v>
      </c>
      <c r="AU198" s="166" t="s">
        <v>23</v>
      </c>
      <c r="AY198" s="165" t="s">
        <v>175</v>
      </c>
      <c r="BK198" s="167">
        <f>SUM(BK199:BK222)</f>
        <v>0</v>
      </c>
    </row>
    <row r="199" spans="2:65" s="1" customFormat="1" ht="31.5" customHeight="1">
      <c r="B199" s="31"/>
      <c r="C199" s="176" t="s">
        <v>429</v>
      </c>
      <c r="D199" s="176" t="s">
        <v>221</v>
      </c>
      <c r="E199" s="177" t="s">
        <v>430</v>
      </c>
      <c r="F199" s="250" t="s">
        <v>431</v>
      </c>
      <c r="G199" s="249"/>
      <c r="H199" s="249"/>
      <c r="I199" s="249"/>
      <c r="J199" s="178" t="s">
        <v>180</v>
      </c>
      <c r="K199" s="179">
        <v>20</v>
      </c>
      <c r="L199" s="251">
        <v>0</v>
      </c>
      <c r="M199" s="249"/>
      <c r="N199" s="252">
        <f t="shared" ref="N199:N222" si="45">ROUND(L199*K199,2)</f>
        <v>0</v>
      </c>
      <c r="O199" s="249"/>
      <c r="P199" s="249"/>
      <c r="Q199" s="249"/>
      <c r="R199" s="33"/>
      <c r="T199" s="173" t="s">
        <v>21</v>
      </c>
      <c r="U199" s="40" t="s">
        <v>45</v>
      </c>
      <c r="V199" s="32"/>
      <c r="W199" s="174">
        <f t="shared" ref="W199:W222" si="46">V199*K199</f>
        <v>0</v>
      </c>
      <c r="X199" s="174">
        <v>1.58E-3</v>
      </c>
      <c r="Y199" s="174">
        <f t="shared" ref="Y199:Y222" si="47">X199*K199</f>
        <v>3.1600000000000003E-2</v>
      </c>
      <c r="Z199" s="174">
        <v>0</v>
      </c>
      <c r="AA199" s="175">
        <f t="shared" ref="AA199:AA222" si="48">Z199*K199</f>
        <v>0</v>
      </c>
      <c r="AR199" s="14" t="s">
        <v>182</v>
      </c>
      <c r="AT199" s="14" t="s">
        <v>221</v>
      </c>
      <c r="AU199" s="14" t="s">
        <v>90</v>
      </c>
      <c r="AY199" s="14" t="s">
        <v>175</v>
      </c>
      <c r="BE199" s="114">
        <f t="shared" ref="BE199:BE222" si="49">IF(U199="základní",N199,0)</f>
        <v>0</v>
      </c>
      <c r="BF199" s="114">
        <f t="shared" ref="BF199:BF222" si="50">IF(U199="snížená",N199,0)</f>
        <v>0</v>
      </c>
      <c r="BG199" s="114">
        <f t="shared" ref="BG199:BG222" si="51">IF(U199="zákl. přenesená",N199,0)</f>
        <v>0</v>
      </c>
      <c r="BH199" s="114">
        <f t="shared" ref="BH199:BH222" si="52">IF(U199="sníž. přenesená",N199,0)</f>
        <v>0</v>
      </c>
      <c r="BI199" s="114">
        <f t="shared" ref="BI199:BI222" si="53">IF(U199="nulová",N199,0)</f>
        <v>0</v>
      </c>
      <c r="BJ199" s="14" t="s">
        <v>23</v>
      </c>
      <c r="BK199" s="114">
        <f t="shared" ref="BK199:BK222" si="54">ROUND(L199*K199,2)</f>
        <v>0</v>
      </c>
      <c r="BL199" s="14" t="s">
        <v>182</v>
      </c>
      <c r="BM199" s="14" t="s">
        <v>432</v>
      </c>
    </row>
    <row r="200" spans="2:65" s="1" customFormat="1" ht="31.5" customHeight="1">
      <c r="B200" s="31"/>
      <c r="C200" s="176" t="s">
        <v>433</v>
      </c>
      <c r="D200" s="176" t="s">
        <v>221</v>
      </c>
      <c r="E200" s="177" t="s">
        <v>434</v>
      </c>
      <c r="F200" s="250" t="s">
        <v>435</v>
      </c>
      <c r="G200" s="249"/>
      <c r="H200" s="249"/>
      <c r="I200" s="249"/>
      <c r="J200" s="178" t="s">
        <v>180</v>
      </c>
      <c r="K200" s="179">
        <v>12</v>
      </c>
      <c r="L200" s="251">
        <v>0</v>
      </c>
      <c r="M200" s="249"/>
      <c r="N200" s="252">
        <f t="shared" si="45"/>
        <v>0</v>
      </c>
      <c r="O200" s="249"/>
      <c r="P200" s="249"/>
      <c r="Q200" s="249"/>
      <c r="R200" s="33"/>
      <c r="T200" s="173" t="s">
        <v>21</v>
      </c>
      <c r="U200" s="40" t="s">
        <v>45</v>
      </c>
      <c r="V200" s="32"/>
      <c r="W200" s="174">
        <f t="shared" si="46"/>
        <v>0</v>
      </c>
      <c r="X200" s="174">
        <v>3.7599999999999999E-3</v>
      </c>
      <c r="Y200" s="174">
        <f t="shared" si="47"/>
        <v>4.512E-2</v>
      </c>
      <c r="Z200" s="174">
        <v>0</v>
      </c>
      <c r="AA200" s="175">
        <f t="shared" si="48"/>
        <v>0</v>
      </c>
      <c r="AR200" s="14" t="s">
        <v>182</v>
      </c>
      <c r="AT200" s="14" t="s">
        <v>221</v>
      </c>
      <c r="AU200" s="14" t="s">
        <v>90</v>
      </c>
      <c r="AY200" s="14" t="s">
        <v>175</v>
      </c>
      <c r="BE200" s="114">
        <f t="shared" si="49"/>
        <v>0</v>
      </c>
      <c r="BF200" s="114">
        <f t="shared" si="50"/>
        <v>0</v>
      </c>
      <c r="BG200" s="114">
        <f t="shared" si="51"/>
        <v>0</v>
      </c>
      <c r="BH200" s="114">
        <f t="shared" si="52"/>
        <v>0</v>
      </c>
      <c r="BI200" s="114">
        <f t="shared" si="53"/>
        <v>0</v>
      </c>
      <c r="BJ200" s="14" t="s">
        <v>23</v>
      </c>
      <c r="BK200" s="114">
        <f t="shared" si="54"/>
        <v>0</v>
      </c>
      <c r="BL200" s="14" t="s">
        <v>182</v>
      </c>
      <c r="BM200" s="14" t="s">
        <v>436</v>
      </c>
    </row>
    <row r="201" spans="2:65" s="1" customFormat="1" ht="31.5" customHeight="1">
      <c r="B201" s="31"/>
      <c r="C201" s="176" t="s">
        <v>437</v>
      </c>
      <c r="D201" s="176" t="s">
        <v>221</v>
      </c>
      <c r="E201" s="177" t="s">
        <v>438</v>
      </c>
      <c r="F201" s="250" t="s">
        <v>439</v>
      </c>
      <c r="G201" s="249"/>
      <c r="H201" s="249"/>
      <c r="I201" s="249"/>
      <c r="J201" s="178" t="s">
        <v>180</v>
      </c>
      <c r="K201" s="179">
        <v>1</v>
      </c>
      <c r="L201" s="251">
        <v>0</v>
      </c>
      <c r="M201" s="249"/>
      <c r="N201" s="252">
        <f t="shared" si="45"/>
        <v>0</v>
      </c>
      <c r="O201" s="249"/>
      <c r="P201" s="249"/>
      <c r="Q201" s="249"/>
      <c r="R201" s="33"/>
      <c r="T201" s="173" t="s">
        <v>21</v>
      </c>
      <c r="U201" s="40" t="s">
        <v>45</v>
      </c>
      <c r="V201" s="32"/>
      <c r="W201" s="174">
        <f t="shared" si="46"/>
        <v>0</v>
      </c>
      <c r="X201" s="174">
        <v>4.4000000000000003E-3</v>
      </c>
      <c r="Y201" s="174">
        <f t="shared" si="47"/>
        <v>4.4000000000000003E-3</v>
      </c>
      <c r="Z201" s="174">
        <v>0</v>
      </c>
      <c r="AA201" s="175">
        <f t="shared" si="48"/>
        <v>0</v>
      </c>
      <c r="AR201" s="14" t="s">
        <v>182</v>
      </c>
      <c r="AT201" s="14" t="s">
        <v>221</v>
      </c>
      <c r="AU201" s="14" t="s">
        <v>90</v>
      </c>
      <c r="AY201" s="14" t="s">
        <v>175</v>
      </c>
      <c r="BE201" s="114">
        <f t="shared" si="49"/>
        <v>0</v>
      </c>
      <c r="BF201" s="114">
        <f t="shared" si="50"/>
        <v>0</v>
      </c>
      <c r="BG201" s="114">
        <f t="shared" si="51"/>
        <v>0</v>
      </c>
      <c r="BH201" s="114">
        <f t="shared" si="52"/>
        <v>0</v>
      </c>
      <c r="BI201" s="114">
        <f t="shared" si="53"/>
        <v>0</v>
      </c>
      <c r="BJ201" s="14" t="s">
        <v>23</v>
      </c>
      <c r="BK201" s="114">
        <f t="shared" si="54"/>
        <v>0</v>
      </c>
      <c r="BL201" s="14" t="s">
        <v>182</v>
      </c>
      <c r="BM201" s="14" t="s">
        <v>440</v>
      </c>
    </row>
    <row r="202" spans="2:65" s="1" customFormat="1" ht="31.5" customHeight="1">
      <c r="B202" s="31"/>
      <c r="C202" s="176" t="s">
        <v>441</v>
      </c>
      <c r="D202" s="176" t="s">
        <v>221</v>
      </c>
      <c r="E202" s="177" t="s">
        <v>442</v>
      </c>
      <c r="F202" s="250" t="s">
        <v>443</v>
      </c>
      <c r="G202" s="249"/>
      <c r="H202" s="249"/>
      <c r="I202" s="249"/>
      <c r="J202" s="178" t="s">
        <v>180</v>
      </c>
      <c r="K202" s="179">
        <v>12</v>
      </c>
      <c r="L202" s="251">
        <v>0</v>
      </c>
      <c r="M202" s="249"/>
      <c r="N202" s="252">
        <f t="shared" si="45"/>
        <v>0</v>
      </c>
      <c r="O202" s="249"/>
      <c r="P202" s="249"/>
      <c r="Q202" s="249"/>
      <c r="R202" s="33"/>
      <c r="T202" s="173" t="s">
        <v>21</v>
      </c>
      <c r="U202" s="40" t="s">
        <v>45</v>
      </c>
      <c r="V202" s="32"/>
      <c r="W202" s="174">
        <f t="shared" si="46"/>
        <v>0</v>
      </c>
      <c r="X202" s="174">
        <v>6.2899999999999996E-3</v>
      </c>
      <c r="Y202" s="174">
        <f t="shared" si="47"/>
        <v>7.5479999999999992E-2</v>
      </c>
      <c r="Z202" s="174">
        <v>0</v>
      </c>
      <c r="AA202" s="175">
        <f t="shared" si="48"/>
        <v>0</v>
      </c>
      <c r="AR202" s="14" t="s">
        <v>182</v>
      </c>
      <c r="AT202" s="14" t="s">
        <v>221</v>
      </c>
      <c r="AU202" s="14" t="s">
        <v>90</v>
      </c>
      <c r="AY202" s="14" t="s">
        <v>175</v>
      </c>
      <c r="BE202" s="114">
        <f t="shared" si="49"/>
        <v>0</v>
      </c>
      <c r="BF202" s="114">
        <f t="shared" si="50"/>
        <v>0</v>
      </c>
      <c r="BG202" s="114">
        <f t="shared" si="51"/>
        <v>0</v>
      </c>
      <c r="BH202" s="114">
        <f t="shared" si="52"/>
        <v>0</v>
      </c>
      <c r="BI202" s="114">
        <f t="shared" si="53"/>
        <v>0</v>
      </c>
      <c r="BJ202" s="14" t="s">
        <v>23</v>
      </c>
      <c r="BK202" s="114">
        <f t="shared" si="54"/>
        <v>0</v>
      </c>
      <c r="BL202" s="14" t="s">
        <v>182</v>
      </c>
      <c r="BM202" s="14" t="s">
        <v>444</v>
      </c>
    </row>
    <row r="203" spans="2:65" s="1" customFormat="1" ht="31.5" customHeight="1">
      <c r="B203" s="31"/>
      <c r="C203" s="176" t="s">
        <v>445</v>
      </c>
      <c r="D203" s="176" t="s">
        <v>221</v>
      </c>
      <c r="E203" s="177" t="s">
        <v>446</v>
      </c>
      <c r="F203" s="250" t="s">
        <v>447</v>
      </c>
      <c r="G203" s="249"/>
      <c r="H203" s="249"/>
      <c r="I203" s="249"/>
      <c r="J203" s="178" t="s">
        <v>180</v>
      </c>
      <c r="K203" s="179">
        <v>22</v>
      </c>
      <c r="L203" s="251">
        <v>0</v>
      </c>
      <c r="M203" s="249"/>
      <c r="N203" s="252">
        <f t="shared" si="45"/>
        <v>0</v>
      </c>
      <c r="O203" s="249"/>
      <c r="P203" s="249"/>
      <c r="Q203" s="249"/>
      <c r="R203" s="33"/>
      <c r="T203" s="173" t="s">
        <v>21</v>
      </c>
      <c r="U203" s="40" t="s">
        <v>45</v>
      </c>
      <c r="V203" s="32"/>
      <c r="W203" s="174">
        <f t="shared" si="46"/>
        <v>0</v>
      </c>
      <c r="X203" s="174">
        <v>6.6400000000000001E-3</v>
      </c>
      <c r="Y203" s="174">
        <f t="shared" si="47"/>
        <v>0.14607999999999999</v>
      </c>
      <c r="Z203" s="174">
        <v>0</v>
      </c>
      <c r="AA203" s="175">
        <f t="shared" si="48"/>
        <v>0</v>
      </c>
      <c r="AR203" s="14" t="s">
        <v>182</v>
      </c>
      <c r="AT203" s="14" t="s">
        <v>221</v>
      </c>
      <c r="AU203" s="14" t="s">
        <v>90</v>
      </c>
      <c r="AY203" s="14" t="s">
        <v>175</v>
      </c>
      <c r="BE203" s="114">
        <f t="shared" si="49"/>
        <v>0</v>
      </c>
      <c r="BF203" s="114">
        <f t="shared" si="50"/>
        <v>0</v>
      </c>
      <c r="BG203" s="114">
        <f t="shared" si="51"/>
        <v>0</v>
      </c>
      <c r="BH203" s="114">
        <f t="shared" si="52"/>
        <v>0</v>
      </c>
      <c r="BI203" s="114">
        <f t="shared" si="53"/>
        <v>0</v>
      </c>
      <c r="BJ203" s="14" t="s">
        <v>23</v>
      </c>
      <c r="BK203" s="114">
        <f t="shared" si="54"/>
        <v>0</v>
      </c>
      <c r="BL203" s="14" t="s">
        <v>182</v>
      </c>
      <c r="BM203" s="14" t="s">
        <v>448</v>
      </c>
    </row>
    <row r="204" spans="2:65" s="1" customFormat="1" ht="31.5" customHeight="1">
      <c r="B204" s="31"/>
      <c r="C204" s="176" t="s">
        <v>449</v>
      </c>
      <c r="D204" s="176" t="s">
        <v>221</v>
      </c>
      <c r="E204" s="177" t="s">
        <v>450</v>
      </c>
      <c r="F204" s="250" t="s">
        <v>451</v>
      </c>
      <c r="G204" s="249"/>
      <c r="H204" s="249"/>
      <c r="I204" s="249"/>
      <c r="J204" s="178" t="s">
        <v>180</v>
      </c>
      <c r="K204" s="179">
        <v>50</v>
      </c>
      <c r="L204" s="251">
        <v>0</v>
      </c>
      <c r="M204" s="249"/>
      <c r="N204" s="252">
        <f t="shared" si="45"/>
        <v>0</v>
      </c>
      <c r="O204" s="249"/>
      <c r="P204" s="249"/>
      <c r="Q204" s="249"/>
      <c r="R204" s="33"/>
      <c r="T204" s="173" t="s">
        <v>21</v>
      </c>
      <c r="U204" s="40" t="s">
        <v>45</v>
      </c>
      <c r="V204" s="32"/>
      <c r="W204" s="174">
        <f t="shared" si="46"/>
        <v>0</v>
      </c>
      <c r="X204" s="174">
        <v>9.0799999999999995E-3</v>
      </c>
      <c r="Y204" s="174">
        <f t="shared" si="47"/>
        <v>0.45399999999999996</v>
      </c>
      <c r="Z204" s="174">
        <v>0</v>
      </c>
      <c r="AA204" s="175">
        <f t="shared" si="48"/>
        <v>0</v>
      </c>
      <c r="AR204" s="14" t="s">
        <v>182</v>
      </c>
      <c r="AT204" s="14" t="s">
        <v>221</v>
      </c>
      <c r="AU204" s="14" t="s">
        <v>90</v>
      </c>
      <c r="AY204" s="14" t="s">
        <v>175</v>
      </c>
      <c r="BE204" s="114">
        <f t="shared" si="49"/>
        <v>0</v>
      </c>
      <c r="BF204" s="114">
        <f t="shared" si="50"/>
        <v>0</v>
      </c>
      <c r="BG204" s="114">
        <f t="shared" si="51"/>
        <v>0</v>
      </c>
      <c r="BH204" s="114">
        <f t="shared" si="52"/>
        <v>0</v>
      </c>
      <c r="BI204" s="114">
        <f t="shared" si="53"/>
        <v>0</v>
      </c>
      <c r="BJ204" s="14" t="s">
        <v>23</v>
      </c>
      <c r="BK204" s="114">
        <f t="shared" si="54"/>
        <v>0</v>
      </c>
      <c r="BL204" s="14" t="s">
        <v>182</v>
      </c>
      <c r="BM204" s="14" t="s">
        <v>452</v>
      </c>
    </row>
    <row r="205" spans="2:65" s="1" customFormat="1" ht="31.5" customHeight="1">
      <c r="B205" s="31"/>
      <c r="C205" s="176" t="s">
        <v>453</v>
      </c>
      <c r="D205" s="176" t="s">
        <v>221</v>
      </c>
      <c r="E205" s="177" t="s">
        <v>454</v>
      </c>
      <c r="F205" s="250" t="s">
        <v>455</v>
      </c>
      <c r="G205" s="249"/>
      <c r="H205" s="249"/>
      <c r="I205" s="249"/>
      <c r="J205" s="178" t="s">
        <v>180</v>
      </c>
      <c r="K205" s="179">
        <v>43</v>
      </c>
      <c r="L205" s="251">
        <v>0</v>
      </c>
      <c r="M205" s="249"/>
      <c r="N205" s="252">
        <f t="shared" si="45"/>
        <v>0</v>
      </c>
      <c r="O205" s="249"/>
      <c r="P205" s="249"/>
      <c r="Q205" s="249"/>
      <c r="R205" s="33"/>
      <c r="T205" s="173" t="s">
        <v>21</v>
      </c>
      <c r="U205" s="40" t="s">
        <v>45</v>
      </c>
      <c r="V205" s="32"/>
      <c r="W205" s="174">
        <f t="shared" si="46"/>
        <v>0</v>
      </c>
      <c r="X205" s="174">
        <v>1.312E-2</v>
      </c>
      <c r="Y205" s="174">
        <f t="shared" si="47"/>
        <v>0.56415999999999999</v>
      </c>
      <c r="Z205" s="174">
        <v>0</v>
      </c>
      <c r="AA205" s="175">
        <f t="shared" si="48"/>
        <v>0</v>
      </c>
      <c r="AR205" s="14" t="s">
        <v>182</v>
      </c>
      <c r="AT205" s="14" t="s">
        <v>221</v>
      </c>
      <c r="AU205" s="14" t="s">
        <v>90</v>
      </c>
      <c r="AY205" s="14" t="s">
        <v>175</v>
      </c>
      <c r="BE205" s="114">
        <f t="shared" si="49"/>
        <v>0</v>
      </c>
      <c r="BF205" s="114">
        <f t="shared" si="50"/>
        <v>0</v>
      </c>
      <c r="BG205" s="114">
        <f t="shared" si="51"/>
        <v>0</v>
      </c>
      <c r="BH205" s="114">
        <f t="shared" si="52"/>
        <v>0</v>
      </c>
      <c r="BI205" s="114">
        <f t="shared" si="53"/>
        <v>0</v>
      </c>
      <c r="BJ205" s="14" t="s">
        <v>23</v>
      </c>
      <c r="BK205" s="114">
        <f t="shared" si="54"/>
        <v>0</v>
      </c>
      <c r="BL205" s="14" t="s">
        <v>182</v>
      </c>
      <c r="BM205" s="14" t="s">
        <v>456</v>
      </c>
    </row>
    <row r="206" spans="2:65" s="1" customFormat="1" ht="31.5" customHeight="1">
      <c r="B206" s="31"/>
      <c r="C206" s="176" t="s">
        <v>457</v>
      </c>
      <c r="D206" s="176" t="s">
        <v>221</v>
      </c>
      <c r="E206" s="177" t="s">
        <v>458</v>
      </c>
      <c r="F206" s="250" t="s">
        <v>459</v>
      </c>
      <c r="G206" s="249"/>
      <c r="H206" s="249"/>
      <c r="I206" s="249"/>
      <c r="J206" s="178" t="s">
        <v>180</v>
      </c>
      <c r="K206" s="179">
        <v>8</v>
      </c>
      <c r="L206" s="251">
        <v>0</v>
      </c>
      <c r="M206" s="249"/>
      <c r="N206" s="252">
        <f t="shared" si="45"/>
        <v>0</v>
      </c>
      <c r="O206" s="249"/>
      <c r="P206" s="249"/>
      <c r="Q206" s="249"/>
      <c r="R206" s="33"/>
      <c r="T206" s="173" t="s">
        <v>21</v>
      </c>
      <c r="U206" s="40" t="s">
        <v>45</v>
      </c>
      <c r="V206" s="32"/>
      <c r="W206" s="174">
        <f t="shared" si="46"/>
        <v>0</v>
      </c>
      <c r="X206" s="174">
        <v>1.15E-2</v>
      </c>
      <c r="Y206" s="174">
        <f t="shared" si="47"/>
        <v>9.1999999999999998E-2</v>
      </c>
      <c r="Z206" s="174">
        <v>0</v>
      </c>
      <c r="AA206" s="175">
        <f t="shared" si="48"/>
        <v>0</v>
      </c>
      <c r="AR206" s="14" t="s">
        <v>182</v>
      </c>
      <c r="AT206" s="14" t="s">
        <v>221</v>
      </c>
      <c r="AU206" s="14" t="s">
        <v>90</v>
      </c>
      <c r="AY206" s="14" t="s">
        <v>175</v>
      </c>
      <c r="BE206" s="114">
        <f t="shared" si="49"/>
        <v>0</v>
      </c>
      <c r="BF206" s="114">
        <f t="shared" si="50"/>
        <v>0</v>
      </c>
      <c r="BG206" s="114">
        <f t="shared" si="51"/>
        <v>0</v>
      </c>
      <c r="BH206" s="114">
        <f t="shared" si="52"/>
        <v>0</v>
      </c>
      <c r="BI206" s="114">
        <f t="shared" si="53"/>
        <v>0</v>
      </c>
      <c r="BJ206" s="14" t="s">
        <v>23</v>
      </c>
      <c r="BK206" s="114">
        <f t="shared" si="54"/>
        <v>0</v>
      </c>
      <c r="BL206" s="14" t="s">
        <v>182</v>
      </c>
      <c r="BM206" s="14" t="s">
        <v>460</v>
      </c>
    </row>
    <row r="207" spans="2:65" s="1" customFormat="1" ht="44.25" customHeight="1">
      <c r="B207" s="31"/>
      <c r="C207" s="176" t="s">
        <v>461</v>
      </c>
      <c r="D207" s="176" t="s">
        <v>221</v>
      </c>
      <c r="E207" s="177" t="s">
        <v>462</v>
      </c>
      <c r="F207" s="250" t="s">
        <v>463</v>
      </c>
      <c r="G207" s="249"/>
      <c r="H207" s="249"/>
      <c r="I207" s="249"/>
      <c r="J207" s="178" t="s">
        <v>252</v>
      </c>
      <c r="K207" s="179">
        <v>1</v>
      </c>
      <c r="L207" s="251">
        <v>0</v>
      </c>
      <c r="M207" s="249"/>
      <c r="N207" s="252">
        <f t="shared" si="45"/>
        <v>0</v>
      </c>
      <c r="O207" s="249"/>
      <c r="P207" s="249"/>
      <c r="Q207" s="249"/>
      <c r="R207" s="33"/>
      <c r="T207" s="173" t="s">
        <v>21</v>
      </c>
      <c r="U207" s="40" t="s">
        <v>45</v>
      </c>
      <c r="V207" s="32"/>
      <c r="W207" s="174">
        <f t="shared" si="46"/>
        <v>0</v>
      </c>
      <c r="X207" s="174">
        <v>1.7600000000000001E-3</v>
      </c>
      <c r="Y207" s="174">
        <f t="shared" si="47"/>
        <v>1.7600000000000001E-3</v>
      </c>
      <c r="Z207" s="174">
        <v>0</v>
      </c>
      <c r="AA207" s="175">
        <f t="shared" si="48"/>
        <v>0</v>
      </c>
      <c r="AR207" s="14" t="s">
        <v>182</v>
      </c>
      <c r="AT207" s="14" t="s">
        <v>221</v>
      </c>
      <c r="AU207" s="14" t="s">
        <v>90</v>
      </c>
      <c r="AY207" s="14" t="s">
        <v>175</v>
      </c>
      <c r="BE207" s="114">
        <f t="shared" si="49"/>
        <v>0</v>
      </c>
      <c r="BF207" s="114">
        <f t="shared" si="50"/>
        <v>0</v>
      </c>
      <c r="BG207" s="114">
        <f t="shared" si="51"/>
        <v>0</v>
      </c>
      <c r="BH207" s="114">
        <f t="shared" si="52"/>
        <v>0</v>
      </c>
      <c r="BI207" s="114">
        <f t="shared" si="53"/>
        <v>0</v>
      </c>
      <c r="BJ207" s="14" t="s">
        <v>23</v>
      </c>
      <c r="BK207" s="114">
        <f t="shared" si="54"/>
        <v>0</v>
      </c>
      <c r="BL207" s="14" t="s">
        <v>182</v>
      </c>
      <c r="BM207" s="14" t="s">
        <v>464</v>
      </c>
    </row>
    <row r="208" spans="2:65" s="1" customFormat="1" ht="44.25" customHeight="1">
      <c r="B208" s="31"/>
      <c r="C208" s="176" t="s">
        <v>465</v>
      </c>
      <c r="D208" s="176" t="s">
        <v>221</v>
      </c>
      <c r="E208" s="177" t="s">
        <v>466</v>
      </c>
      <c r="F208" s="250" t="s">
        <v>467</v>
      </c>
      <c r="G208" s="249"/>
      <c r="H208" s="249"/>
      <c r="I208" s="249"/>
      <c r="J208" s="178" t="s">
        <v>252</v>
      </c>
      <c r="K208" s="179">
        <v>1</v>
      </c>
      <c r="L208" s="251">
        <v>0</v>
      </c>
      <c r="M208" s="249"/>
      <c r="N208" s="252">
        <f t="shared" si="45"/>
        <v>0</v>
      </c>
      <c r="O208" s="249"/>
      <c r="P208" s="249"/>
      <c r="Q208" s="249"/>
      <c r="R208" s="33"/>
      <c r="T208" s="173" t="s">
        <v>21</v>
      </c>
      <c r="U208" s="40" t="s">
        <v>45</v>
      </c>
      <c r="V208" s="32"/>
      <c r="W208" s="174">
        <f t="shared" si="46"/>
        <v>0</v>
      </c>
      <c r="X208" s="174">
        <v>2.3700000000000001E-3</v>
      </c>
      <c r="Y208" s="174">
        <f t="shared" si="47"/>
        <v>2.3700000000000001E-3</v>
      </c>
      <c r="Z208" s="174">
        <v>0</v>
      </c>
      <c r="AA208" s="175">
        <f t="shared" si="48"/>
        <v>0</v>
      </c>
      <c r="AR208" s="14" t="s">
        <v>182</v>
      </c>
      <c r="AT208" s="14" t="s">
        <v>221</v>
      </c>
      <c r="AU208" s="14" t="s">
        <v>90</v>
      </c>
      <c r="AY208" s="14" t="s">
        <v>175</v>
      </c>
      <c r="BE208" s="114">
        <f t="shared" si="49"/>
        <v>0</v>
      </c>
      <c r="BF208" s="114">
        <f t="shared" si="50"/>
        <v>0</v>
      </c>
      <c r="BG208" s="114">
        <f t="shared" si="51"/>
        <v>0</v>
      </c>
      <c r="BH208" s="114">
        <f t="shared" si="52"/>
        <v>0</v>
      </c>
      <c r="BI208" s="114">
        <f t="shared" si="53"/>
        <v>0</v>
      </c>
      <c r="BJ208" s="14" t="s">
        <v>23</v>
      </c>
      <c r="BK208" s="114">
        <f t="shared" si="54"/>
        <v>0</v>
      </c>
      <c r="BL208" s="14" t="s">
        <v>182</v>
      </c>
      <c r="BM208" s="14" t="s">
        <v>468</v>
      </c>
    </row>
    <row r="209" spans="2:65" s="1" customFormat="1" ht="44.25" customHeight="1">
      <c r="B209" s="31"/>
      <c r="C209" s="176" t="s">
        <v>469</v>
      </c>
      <c r="D209" s="176" t="s">
        <v>221</v>
      </c>
      <c r="E209" s="177" t="s">
        <v>470</v>
      </c>
      <c r="F209" s="250" t="s">
        <v>471</v>
      </c>
      <c r="G209" s="249"/>
      <c r="H209" s="249"/>
      <c r="I209" s="249"/>
      <c r="J209" s="178" t="s">
        <v>252</v>
      </c>
      <c r="K209" s="179">
        <v>4</v>
      </c>
      <c r="L209" s="251">
        <v>0</v>
      </c>
      <c r="M209" s="249"/>
      <c r="N209" s="252">
        <f t="shared" si="45"/>
        <v>0</v>
      </c>
      <c r="O209" s="249"/>
      <c r="P209" s="249"/>
      <c r="Q209" s="249"/>
      <c r="R209" s="33"/>
      <c r="T209" s="173" t="s">
        <v>21</v>
      </c>
      <c r="U209" s="40" t="s">
        <v>45</v>
      </c>
      <c r="V209" s="32"/>
      <c r="W209" s="174">
        <f t="shared" si="46"/>
        <v>0</v>
      </c>
      <c r="X209" s="174">
        <v>4.4600000000000004E-3</v>
      </c>
      <c r="Y209" s="174">
        <f t="shared" si="47"/>
        <v>1.7840000000000002E-2</v>
      </c>
      <c r="Z209" s="174">
        <v>0</v>
      </c>
      <c r="AA209" s="175">
        <f t="shared" si="48"/>
        <v>0</v>
      </c>
      <c r="AR209" s="14" t="s">
        <v>182</v>
      </c>
      <c r="AT209" s="14" t="s">
        <v>221</v>
      </c>
      <c r="AU209" s="14" t="s">
        <v>90</v>
      </c>
      <c r="AY209" s="14" t="s">
        <v>175</v>
      </c>
      <c r="BE209" s="114">
        <f t="shared" si="49"/>
        <v>0</v>
      </c>
      <c r="BF209" s="114">
        <f t="shared" si="50"/>
        <v>0</v>
      </c>
      <c r="BG209" s="114">
        <f t="shared" si="51"/>
        <v>0</v>
      </c>
      <c r="BH209" s="114">
        <f t="shared" si="52"/>
        <v>0</v>
      </c>
      <c r="BI209" s="114">
        <f t="shared" si="53"/>
        <v>0</v>
      </c>
      <c r="BJ209" s="14" t="s">
        <v>23</v>
      </c>
      <c r="BK209" s="114">
        <f t="shared" si="54"/>
        <v>0</v>
      </c>
      <c r="BL209" s="14" t="s">
        <v>182</v>
      </c>
      <c r="BM209" s="14" t="s">
        <v>472</v>
      </c>
    </row>
    <row r="210" spans="2:65" s="1" customFormat="1" ht="31.5" customHeight="1">
      <c r="B210" s="31"/>
      <c r="C210" s="176" t="s">
        <v>473</v>
      </c>
      <c r="D210" s="176" t="s">
        <v>221</v>
      </c>
      <c r="E210" s="177" t="s">
        <v>474</v>
      </c>
      <c r="F210" s="250" t="s">
        <v>475</v>
      </c>
      <c r="G210" s="249"/>
      <c r="H210" s="249"/>
      <c r="I210" s="249"/>
      <c r="J210" s="178" t="s">
        <v>252</v>
      </c>
      <c r="K210" s="179">
        <v>2</v>
      </c>
      <c r="L210" s="251">
        <v>0</v>
      </c>
      <c r="M210" s="249"/>
      <c r="N210" s="252">
        <f t="shared" si="45"/>
        <v>0</v>
      </c>
      <c r="O210" s="249"/>
      <c r="P210" s="249"/>
      <c r="Q210" s="249"/>
      <c r="R210" s="33"/>
      <c r="T210" s="173" t="s">
        <v>21</v>
      </c>
      <c r="U210" s="40" t="s">
        <v>45</v>
      </c>
      <c r="V210" s="32"/>
      <c r="W210" s="174">
        <f t="shared" si="46"/>
        <v>0</v>
      </c>
      <c r="X210" s="174">
        <v>2.5400000000000002E-3</v>
      </c>
      <c r="Y210" s="174">
        <f t="shared" si="47"/>
        <v>5.0800000000000003E-3</v>
      </c>
      <c r="Z210" s="174">
        <v>0</v>
      </c>
      <c r="AA210" s="175">
        <f t="shared" si="48"/>
        <v>0</v>
      </c>
      <c r="AR210" s="14" t="s">
        <v>182</v>
      </c>
      <c r="AT210" s="14" t="s">
        <v>221</v>
      </c>
      <c r="AU210" s="14" t="s">
        <v>90</v>
      </c>
      <c r="AY210" s="14" t="s">
        <v>175</v>
      </c>
      <c r="BE210" s="114">
        <f t="shared" si="49"/>
        <v>0</v>
      </c>
      <c r="BF210" s="114">
        <f t="shared" si="50"/>
        <v>0</v>
      </c>
      <c r="BG210" s="114">
        <f t="shared" si="51"/>
        <v>0</v>
      </c>
      <c r="BH210" s="114">
        <f t="shared" si="52"/>
        <v>0</v>
      </c>
      <c r="BI210" s="114">
        <f t="shared" si="53"/>
        <v>0</v>
      </c>
      <c r="BJ210" s="14" t="s">
        <v>23</v>
      </c>
      <c r="BK210" s="114">
        <f t="shared" si="54"/>
        <v>0</v>
      </c>
      <c r="BL210" s="14" t="s">
        <v>182</v>
      </c>
      <c r="BM210" s="14" t="s">
        <v>476</v>
      </c>
    </row>
    <row r="211" spans="2:65" s="1" customFormat="1" ht="31.5" customHeight="1">
      <c r="B211" s="31"/>
      <c r="C211" s="176" t="s">
        <v>477</v>
      </c>
      <c r="D211" s="176" t="s">
        <v>221</v>
      </c>
      <c r="E211" s="177" t="s">
        <v>478</v>
      </c>
      <c r="F211" s="250" t="s">
        <v>479</v>
      </c>
      <c r="G211" s="249"/>
      <c r="H211" s="249"/>
      <c r="I211" s="249"/>
      <c r="J211" s="178" t="s">
        <v>399</v>
      </c>
      <c r="K211" s="179">
        <v>2</v>
      </c>
      <c r="L211" s="251">
        <v>0</v>
      </c>
      <c r="M211" s="249"/>
      <c r="N211" s="252">
        <f t="shared" si="45"/>
        <v>0</v>
      </c>
      <c r="O211" s="249"/>
      <c r="P211" s="249"/>
      <c r="Q211" s="249"/>
      <c r="R211" s="33"/>
      <c r="T211" s="173" t="s">
        <v>21</v>
      </c>
      <c r="U211" s="40" t="s">
        <v>45</v>
      </c>
      <c r="V211" s="32"/>
      <c r="W211" s="174">
        <f t="shared" si="46"/>
        <v>0</v>
      </c>
      <c r="X211" s="174">
        <v>1.487E-2</v>
      </c>
      <c r="Y211" s="174">
        <f t="shared" si="47"/>
        <v>2.9739999999999999E-2</v>
      </c>
      <c r="Z211" s="174">
        <v>0</v>
      </c>
      <c r="AA211" s="175">
        <f t="shared" si="48"/>
        <v>0</v>
      </c>
      <c r="AR211" s="14" t="s">
        <v>182</v>
      </c>
      <c r="AT211" s="14" t="s">
        <v>221</v>
      </c>
      <c r="AU211" s="14" t="s">
        <v>90</v>
      </c>
      <c r="AY211" s="14" t="s">
        <v>175</v>
      </c>
      <c r="BE211" s="114">
        <f t="shared" si="49"/>
        <v>0</v>
      </c>
      <c r="BF211" s="114">
        <f t="shared" si="50"/>
        <v>0</v>
      </c>
      <c r="BG211" s="114">
        <f t="shared" si="51"/>
        <v>0</v>
      </c>
      <c r="BH211" s="114">
        <f t="shared" si="52"/>
        <v>0</v>
      </c>
      <c r="BI211" s="114">
        <f t="shared" si="53"/>
        <v>0</v>
      </c>
      <c r="BJ211" s="14" t="s">
        <v>23</v>
      </c>
      <c r="BK211" s="114">
        <f t="shared" si="54"/>
        <v>0</v>
      </c>
      <c r="BL211" s="14" t="s">
        <v>182</v>
      </c>
      <c r="BM211" s="14" t="s">
        <v>480</v>
      </c>
    </row>
    <row r="212" spans="2:65" s="1" customFormat="1" ht="31.5" customHeight="1">
      <c r="B212" s="31"/>
      <c r="C212" s="176" t="s">
        <v>481</v>
      </c>
      <c r="D212" s="176" t="s">
        <v>221</v>
      </c>
      <c r="E212" s="177" t="s">
        <v>482</v>
      </c>
      <c r="F212" s="250" t="s">
        <v>483</v>
      </c>
      <c r="G212" s="249"/>
      <c r="H212" s="249"/>
      <c r="I212" s="249"/>
      <c r="J212" s="178" t="s">
        <v>399</v>
      </c>
      <c r="K212" s="179">
        <v>4</v>
      </c>
      <c r="L212" s="251">
        <v>0</v>
      </c>
      <c r="M212" s="249"/>
      <c r="N212" s="252">
        <f t="shared" si="45"/>
        <v>0</v>
      </c>
      <c r="O212" s="249"/>
      <c r="P212" s="249"/>
      <c r="Q212" s="249"/>
      <c r="R212" s="33"/>
      <c r="T212" s="173" t="s">
        <v>21</v>
      </c>
      <c r="U212" s="40" t="s">
        <v>45</v>
      </c>
      <c r="V212" s="32"/>
      <c r="W212" s="174">
        <f t="shared" si="46"/>
        <v>0</v>
      </c>
      <c r="X212" s="174">
        <v>1.8249999999999999E-2</v>
      </c>
      <c r="Y212" s="174">
        <f t="shared" si="47"/>
        <v>7.2999999999999995E-2</v>
      </c>
      <c r="Z212" s="174">
        <v>0</v>
      </c>
      <c r="AA212" s="175">
        <f t="shared" si="48"/>
        <v>0</v>
      </c>
      <c r="AR212" s="14" t="s">
        <v>182</v>
      </c>
      <c r="AT212" s="14" t="s">
        <v>221</v>
      </c>
      <c r="AU212" s="14" t="s">
        <v>90</v>
      </c>
      <c r="AY212" s="14" t="s">
        <v>175</v>
      </c>
      <c r="BE212" s="114">
        <f t="shared" si="49"/>
        <v>0</v>
      </c>
      <c r="BF212" s="114">
        <f t="shared" si="50"/>
        <v>0</v>
      </c>
      <c r="BG212" s="114">
        <f t="shared" si="51"/>
        <v>0</v>
      </c>
      <c r="BH212" s="114">
        <f t="shared" si="52"/>
        <v>0</v>
      </c>
      <c r="BI212" s="114">
        <f t="shared" si="53"/>
        <v>0</v>
      </c>
      <c r="BJ212" s="14" t="s">
        <v>23</v>
      </c>
      <c r="BK212" s="114">
        <f t="shared" si="54"/>
        <v>0</v>
      </c>
      <c r="BL212" s="14" t="s">
        <v>182</v>
      </c>
      <c r="BM212" s="14" t="s">
        <v>484</v>
      </c>
    </row>
    <row r="213" spans="2:65" s="1" customFormat="1" ht="31.5" customHeight="1">
      <c r="B213" s="31"/>
      <c r="C213" s="176" t="s">
        <v>485</v>
      </c>
      <c r="D213" s="176" t="s">
        <v>221</v>
      </c>
      <c r="E213" s="177" t="s">
        <v>486</v>
      </c>
      <c r="F213" s="250" t="s">
        <v>487</v>
      </c>
      <c r="G213" s="249"/>
      <c r="H213" s="249"/>
      <c r="I213" s="249"/>
      <c r="J213" s="178" t="s">
        <v>252</v>
      </c>
      <c r="K213" s="179">
        <v>11</v>
      </c>
      <c r="L213" s="251">
        <v>0</v>
      </c>
      <c r="M213" s="249"/>
      <c r="N213" s="252">
        <f t="shared" si="45"/>
        <v>0</v>
      </c>
      <c r="O213" s="249"/>
      <c r="P213" s="249"/>
      <c r="Q213" s="249"/>
      <c r="R213" s="33"/>
      <c r="T213" s="173" t="s">
        <v>21</v>
      </c>
      <c r="U213" s="40" t="s">
        <v>45</v>
      </c>
      <c r="V213" s="32"/>
      <c r="W213" s="174">
        <f t="shared" si="46"/>
        <v>0</v>
      </c>
      <c r="X213" s="174">
        <v>1.6299999999999999E-3</v>
      </c>
      <c r="Y213" s="174">
        <f t="shared" si="47"/>
        <v>1.7929999999999998E-2</v>
      </c>
      <c r="Z213" s="174">
        <v>0</v>
      </c>
      <c r="AA213" s="175">
        <f t="shared" si="48"/>
        <v>0</v>
      </c>
      <c r="AR213" s="14" t="s">
        <v>182</v>
      </c>
      <c r="AT213" s="14" t="s">
        <v>221</v>
      </c>
      <c r="AU213" s="14" t="s">
        <v>90</v>
      </c>
      <c r="AY213" s="14" t="s">
        <v>175</v>
      </c>
      <c r="BE213" s="114">
        <f t="shared" si="49"/>
        <v>0</v>
      </c>
      <c r="BF213" s="114">
        <f t="shared" si="50"/>
        <v>0</v>
      </c>
      <c r="BG213" s="114">
        <f t="shared" si="51"/>
        <v>0</v>
      </c>
      <c r="BH213" s="114">
        <f t="shared" si="52"/>
        <v>0</v>
      </c>
      <c r="BI213" s="114">
        <f t="shared" si="53"/>
        <v>0</v>
      </c>
      <c r="BJ213" s="14" t="s">
        <v>23</v>
      </c>
      <c r="BK213" s="114">
        <f t="shared" si="54"/>
        <v>0</v>
      </c>
      <c r="BL213" s="14" t="s">
        <v>182</v>
      </c>
      <c r="BM213" s="14" t="s">
        <v>488</v>
      </c>
    </row>
    <row r="214" spans="2:65" s="1" customFormat="1" ht="31.5" customHeight="1">
      <c r="B214" s="31"/>
      <c r="C214" s="176" t="s">
        <v>29</v>
      </c>
      <c r="D214" s="176" t="s">
        <v>221</v>
      </c>
      <c r="E214" s="177" t="s">
        <v>489</v>
      </c>
      <c r="F214" s="250" t="s">
        <v>490</v>
      </c>
      <c r="G214" s="249"/>
      <c r="H214" s="249"/>
      <c r="I214" s="249"/>
      <c r="J214" s="178" t="s">
        <v>180</v>
      </c>
      <c r="K214" s="179">
        <v>45</v>
      </c>
      <c r="L214" s="251">
        <v>0</v>
      </c>
      <c r="M214" s="249"/>
      <c r="N214" s="252">
        <f t="shared" si="45"/>
        <v>0</v>
      </c>
      <c r="O214" s="249"/>
      <c r="P214" s="249"/>
      <c r="Q214" s="249"/>
      <c r="R214" s="33"/>
      <c r="T214" s="173" t="s">
        <v>21</v>
      </c>
      <c r="U214" s="40" t="s">
        <v>45</v>
      </c>
      <c r="V214" s="32"/>
      <c r="W214" s="174">
        <f t="shared" si="46"/>
        <v>0</v>
      </c>
      <c r="X214" s="174">
        <v>0</v>
      </c>
      <c r="Y214" s="174">
        <f t="shared" si="47"/>
        <v>0</v>
      </c>
      <c r="Z214" s="174">
        <v>0</v>
      </c>
      <c r="AA214" s="175">
        <f t="shared" si="48"/>
        <v>0</v>
      </c>
      <c r="AR214" s="14" t="s">
        <v>182</v>
      </c>
      <c r="AT214" s="14" t="s">
        <v>221</v>
      </c>
      <c r="AU214" s="14" t="s">
        <v>90</v>
      </c>
      <c r="AY214" s="14" t="s">
        <v>175</v>
      </c>
      <c r="BE214" s="114">
        <f t="shared" si="49"/>
        <v>0</v>
      </c>
      <c r="BF214" s="114">
        <f t="shared" si="50"/>
        <v>0</v>
      </c>
      <c r="BG214" s="114">
        <f t="shared" si="51"/>
        <v>0</v>
      </c>
      <c r="BH214" s="114">
        <f t="shared" si="52"/>
        <v>0</v>
      </c>
      <c r="BI214" s="114">
        <f t="shared" si="53"/>
        <v>0</v>
      </c>
      <c r="BJ214" s="14" t="s">
        <v>23</v>
      </c>
      <c r="BK214" s="114">
        <f t="shared" si="54"/>
        <v>0</v>
      </c>
      <c r="BL214" s="14" t="s">
        <v>182</v>
      </c>
      <c r="BM214" s="14" t="s">
        <v>491</v>
      </c>
    </row>
    <row r="215" spans="2:65" s="1" customFormat="1" ht="31.5" customHeight="1">
      <c r="B215" s="31"/>
      <c r="C215" s="176" t="s">
        <v>492</v>
      </c>
      <c r="D215" s="176" t="s">
        <v>221</v>
      </c>
      <c r="E215" s="177" t="s">
        <v>493</v>
      </c>
      <c r="F215" s="250" t="s">
        <v>494</v>
      </c>
      <c r="G215" s="249"/>
      <c r="H215" s="249"/>
      <c r="I215" s="249"/>
      <c r="J215" s="178" t="s">
        <v>180</v>
      </c>
      <c r="K215" s="179">
        <v>72</v>
      </c>
      <c r="L215" s="251">
        <v>0</v>
      </c>
      <c r="M215" s="249"/>
      <c r="N215" s="252">
        <f t="shared" si="45"/>
        <v>0</v>
      </c>
      <c r="O215" s="249"/>
      <c r="P215" s="249"/>
      <c r="Q215" s="249"/>
      <c r="R215" s="33"/>
      <c r="T215" s="173" t="s">
        <v>21</v>
      </c>
      <c r="U215" s="40" t="s">
        <v>45</v>
      </c>
      <c r="V215" s="32"/>
      <c r="W215" s="174">
        <f t="shared" si="46"/>
        <v>0</v>
      </c>
      <c r="X215" s="174">
        <v>0</v>
      </c>
      <c r="Y215" s="174">
        <f t="shared" si="47"/>
        <v>0</v>
      </c>
      <c r="Z215" s="174">
        <v>0</v>
      </c>
      <c r="AA215" s="175">
        <f t="shared" si="48"/>
        <v>0</v>
      </c>
      <c r="AR215" s="14" t="s">
        <v>182</v>
      </c>
      <c r="AT215" s="14" t="s">
        <v>221</v>
      </c>
      <c r="AU215" s="14" t="s">
        <v>90</v>
      </c>
      <c r="AY215" s="14" t="s">
        <v>175</v>
      </c>
      <c r="BE215" s="114">
        <f t="shared" si="49"/>
        <v>0</v>
      </c>
      <c r="BF215" s="114">
        <f t="shared" si="50"/>
        <v>0</v>
      </c>
      <c r="BG215" s="114">
        <f t="shared" si="51"/>
        <v>0</v>
      </c>
      <c r="BH215" s="114">
        <f t="shared" si="52"/>
        <v>0</v>
      </c>
      <c r="BI215" s="114">
        <f t="shared" si="53"/>
        <v>0</v>
      </c>
      <c r="BJ215" s="14" t="s">
        <v>23</v>
      </c>
      <c r="BK215" s="114">
        <f t="shared" si="54"/>
        <v>0</v>
      </c>
      <c r="BL215" s="14" t="s">
        <v>182</v>
      </c>
      <c r="BM215" s="14" t="s">
        <v>495</v>
      </c>
    </row>
    <row r="216" spans="2:65" s="1" customFormat="1" ht="31.5" customHeight="1">
      <c r="B216" s="31"/>
      <c r="C216" s="176" t="s">
        <v>496</v>
      </c>
      <c r="D216" s="176" t="s">
        <v>221</v>
      </c>
      <c r="E216" s="177" t="s">
        <v>497</v>
      </c>
      <c r="F216" s="250" t="s">
        <v>498</v>
      </c>
      <c r="G216" s="249"/>
      <c r="H216" s="249"/>
      <c r="I216" s="249"/>
      <c r="J216" s="178" t="s">
        <v>180</v>
      </c>
      <c r="K216" s="179">
        <v>43</v>
      </c>
      <c r="L216" s="251">
        <v>0</v>
      </c>
      <c r="M216" s="249"/>
      <c r="N216" s="252">
        <f t="shared" si="45"/>
        <v>0</v>
      </c>
      <c r="O216" s="249"/>
      <c r="P216" s="249"/>
      <c r="Q216" s="249"/>
      <c r="R216" s="33"/>
      <c r="T216" s="173" t="s">
        <v>21</v>
      </c>
      <c r="U216" s="40" t="s">
        <v>45</v>
      </c>
      <c r="V216" s="32"/>
      <c r="W216" s="174">
        <f t="shared" si="46"/>
        <v>0</v>
      </c>
      <c r="X216" s="174">
        <v>0</v>
      </c>
      <c r="Y216" s="174">
        <f t="shared" si="47"/>
        <v>0</v>
      </c>
      <c r="Z216" s="174">
        <v>0</v>
      </c>
      <c r="AA216" s="175">
        <f t="shared" si="48"/>
        <v>0</v>
      </c>
      <c r="AR216" s="14" t="s">
        <v>182</v>
      </c>
      <c r="AT216" s="14" t="s">
        <v>221</v>
      </c>
      <c r="AU216" s="14" t="s">
        <v>90</v>
      </c>
      <c r="AY216" s="14" t="s">
        <v>175</v>
      </c>
      <c r="BE216" s="114">
        <f t="shared" si="49"/>
        <v>0</v>
      </c>
      <c r="BF216" s="114">
        <f t="shared" si="50"/>
        <v>0</v>
      </c>
      <c r="BG216" s="114">
        <f t="shared" si="51"/>
        <v>0</v>
      </c>
      <c r="BH216" s="114">
        <f t="shared" si="52"/>
        <v>0</v>
      </c>
      <c r="BI216" s="114">
        <f t="shared" si="53"/>
        <v>0</v>
      </c>
      <c r="BJ216" s="14" t="s">
        <v>23</v>
      </c>
      <c r="BK216" s="114">
        <f t="shared" si="54"/>
        <v>0</v>
      </c>
      <c r="BL216" s="14" t="s">
        <v>182</v>
      </c>
      <c r="BM216" s="14" t="s">
        <v>499</v>
      </c>
    </row>
    <row r="217" spans="2:65" s="1" customFormat="1" ht="31.5" customHeight="1">
      <c r="B217" s="31"/>
      <c r="C217" s="176" t="s">
        <v>500</v>
      </c>
      <c r="D217" s="176" t="s">
        <v>221</v>
      </c>
      <c r="E217" s="177" t="s">
        <v>501</v>
      </c>
      <c r="F217" s="250" t="s">
        <v>502</v>
      </c>
      <c r="G217" s="249"/>
      <c r="H217" s="249"/>
      <c r="I217" s="249"/>
      <c r="J217" s="178" t="s">
        <v>180</v>
      </c>
      <c r="K217" s="179">
        <v>8</v>
      </c>
      <c r="L217" s="251">
        <v>0</v>
      </c>
      <c r="M217" s="249"/>
      <c r="N217" s="252">
        <f t="shared" si="45"/>
        <v>0</v>
      </c>
      <c r="O217" s="249"/>
      <c r="P217" s="249"/>
      <c r="Q217" s="249"/>
      <c r="R217" s="33"/>
      <c r="T217" s="173" t="s">
        <v>21</v>
      </c>
      <c r="U217" s="40" t="s">
        <v>45</v>
      </c>
      <c r="V217" s="32"/>
      <c r="W217" s="174">
        <f t="shared" si="46"/>
        <v>0</v>
      </c>
      <c r="X217" s="174">
        <v>0</v>
      </c>
      <c r="Y217" s="174">
        <f t="shared" si="47"/>
        <v>0</v>
      </c>
      <c r="Z217" s="174">
        <v>0</v>
      </c>
      <c r="AA217" s="175">
        <f t="shared" si="48"/>
        <v>0</v>
      </c>
      <c r="AR217" s="14" t="s">
        <v>182</v>
      </c>
      <c r="AT217" s="14" t="s">
        <v>221</v>
      </c>
      <c r="AU217" s="14" t="s">
        <v>90</v>
      </c>
      <c r="AY217" s="14" t="s">
        <v>175</v>
      </c>
      <c r="BE217" s="114">
        <f t="shared" si="49"/>
        <v>0</v>
      </c>
      <c r="BF217" s="114">
        <f t="shared" si="50"/>
        <v>0</v>
      </c>
      <c r="BG217" s="114">
        <f t="shared" si="51"/>
        <v>0</v>
      </c>
      <c r="BH217" s="114">
        <f t="shared" si="52"/>
        <v>0</v>
      </c>
      <c r="BI217" s="114">
        <f t="shared" si="53"/>
        <v>0</v>
      </c>
      <c r="BJ217" s="14" t="s">
        <v>23</v>
      </c>
      <c r="BK217" s="114">
        <f t="shared" si="54"/>
        <v>0</v>
      </c>
      <c r="BL217" s="14" t="s">
        <v>182</v>
      </c>
      <c r="BM217" s="14" t="s">
        <v>503</v>
      </c>
    </row>
    <row r="218" spans="2:65" s="1" customFormat="1" ht="22.5" customHeight="1">
      <c r="B218" s="31"/>
      <c r="C218" s="176" t="s">
        <v>504</v>
      </c>
      <c r="D218" s="176" t="s">
        <v>221</v>
      </c>
      <c r="E218" s="177" t="s">
        <v>505</v>
      </c>
      <c r="F218" s="250" t="s">
        <v>506</v>
      </c>
      <c r="G218" s="249"/>
      <c r="H218" s="249"/>
      <c r="I218" s="249"/>
      <c r="J218" s="178" t="s">
        <v>507</v>
      </c>
      <c r="K218" s="179">
        <v>24</v>
      </c>
      <c r="L218" s="251">
        <v>0</v>
      </c>
      <c r="M218" s="249"/>
      <c r="N218" s="252">
        <f t="shared" si="45"/>
        <v>0</v>
      </c>
      <c r="O218" s="249"/>
      <c r="P218" s="249"/>
      <c r="Q218" s="249"/>
      <c r="R218" s="33"/>
      <c r="T218" s="173" t="s">
        <v>21</v>
      </c>
      <c r="U218" s="40" t="s">
        <v>45</v>
      </c>
      <c r="V218" s="32"/>
      <c r="W218" s="174">
        <f t="shared" si="46"/>
        <v>0</v>
      </c>
      <c r="X218" s="174">
        <v>0</v>
      </c>
      <c r="Y218" s="174">
        <f t="shared" si="47"/>
        <v>0</v>
      </c>
      <c r="Z218" s="174">
        <v>0</v>
      </c>
      <c r="AA218" s="175">
        <f t="shared" si="48"/>
        <v>0</v>
      </c>
      <c r="AR218" s="14" t="s">
        <v>182</v>
      </c>
      <c r="AT218" s="14" t="s">
        <v>221</v>
      </c>
      <c r="AU218" s="14" t="s">
        <v>90</v>
      </c>
      <c r="AY218" s="14" t="s">
        <v>175</v>
      </c>
      <c r="BE218" s="114">
        <f t="shared" si="49"/>
        <v>0</v>
      </c>
      <c r="BF218" s="114">
        <f t="shared" si="50"/>
        <v>0</v>
      </c>
      <c r="BG218" s="114">
        <f t="shared" si="51"/>
        <v>0</v>
      </c>
      <c r="BH218" s="114">
        <f t="shared" si="52"/>
        <v>0</v>
      </c>
      <c r="BI218" s="114">
        <f t="shared" si="53"/>
        <v>0</v>
      </c>
      <c r="BJ218" s="14" t="s">
        <v>23</v>
      </c>
      <c r="BK218" s="114">
        <f t="shared" si="54"/>
        <v>0</v>
      </c>
      <c r="BL218" s="14" t="s">
        <v>182</v>
      </c>
      <c r="BM218" s="14" t="s">
        <v>508</v>
      </c>
    </row>
    <row r="219" spans="2:65" s="1" customFormat="1" ht="22.5" customHeight="1">
      <c r="B219" s="31"/>
      <c r="C219" s="176" t="s">
        <v>509</v>
      </c>
      <c r="D219" s="176" t="s">
        <v>221</v>
      </c>
      <c r="E219" s="177" t="s">
        <v>510</v>
      </c>
      <c r="F219" s="250" t="s">
        <v>511</v>
      </c>
      <c r="G219" s="249"/>
      <c r="H219" s="249"/>
      <c r="I219" s="249"/>
      <c r="J219" s="178" t="s">
        <v>507</v>
      </c>
      <c r="K219" s="179">
        <v>12</v>
      </c>
      <c r="L219" s="251">
        <v>0</v>
      </c>
      <c r="M219" s="249"/>
      <c r="N219" s="252">
        <f t="shared" si="45"/>
        <v>0</v>
      </c>
      <c r="O219" s="249"/>
      <c r="P219" s="249"/>
      <c r="Q219" s="249"/>
      <c r="R219" s="33"/>
      <c r="T219" s="173" t="s">
        <v>21</v>
      </c>
      <c r="U219" s="40" t="s">
        <v>45</v>
      </c>
      <c r="V219" s="32"/>
      <c r="W219" s="174">
        <f t="shared" si="46"/>
        <v>0</v>
      </c>
      <c r="X219" s="174">
        <v>0</v>
      </c>
      <c r="Y219" s="174">
        <f t="shared" si="47"/>
        <v>0</v>
      </c>
      <c r="Z219" s="174">
        <v>0</v>
      </c>
      <c r="AA219" s="175">
        <f t="shared" si="48"/>
        <v>0</v>
      </c>
      <c r="AR219" s="14" t="s">
        <v>182</v>
      </c>
      <c r="AT219" s="14" t="s">
        <v>221</v>
      </c>
      <c r="AU219" s="14" t="s">
        <v>90</v>
      </c>
      <c r="AY219" s="14" t="s">
        <v>175</v>
      </c>
      <c r="BE219" s="114">
        <f t="shared" si="49"/>
        <v>0</v>
      </c>
      <c r="BF219" s="114">
        <f t="shared" si="50"/>
        <v>0</v>
      </c>
      <c r="BG219" s="114">
        <f t="shared" si="51"/>
        <v>0</v>
      </c>
      <c r="BH219" s="114">
        <f t="shared" si="52"/>
        <v>0</v>
      </c>
      <c r="BI219" s="114">
        <f t="shared" si="53"/>
        <v>0</v>
      </c>
      <c r="BJ219" s="14" t="s">
        <v>23</v>
      </c>
      <c r="BK219" s="114">
        <f t="shared" si="54"/>
        <v>0</v>
      </c>
      <c r="BL219" s="14" t="s">
        <v>182</v>
      </c>
      <c r="BM219" s="14" t="s">
        <v>512</v>
      </c>
    </row>
    <row r="220" spans="2:65" s="1" customFormat="1" ht="22.5" customHeight="1">
      <c r="B220" s="31"/>
      <c r="C220" s="176" t="s">
        <v>513</v>
      </c>
      <c r="D220" s="176" t="s">
        <v>221</v>
      </c>
      <c r="E220" s="177" t="s">
        <v>514</v>
      </c>
      <c r="F220" s="250" t="s">
        <v>515</v>
      </c>
      <c r="G220" s="249"/>
      <c r="H220" s="249"/>
      <c r="I220" s="249"/>
      <c r="J220" s="178" t="s">
        <v>516</v>
      </c>
      <c r="K220" s="179">
        <v>8500</v>
      </c>
      <c r="L220" s="251">
        <v>0</v>
      </c>
      <c r="M220" s="249"/>
      <c r="N220" s="252">
        <f t="shared" si="45"/>
        <v>0</v>
      </c>
      <c r="O220" s="249"/>
      <c r="P220" s="249"/>
      <c r="Q220" s="249"/>
      <c r="R220" s="33"/>
      <c r="T220" s="173" t="s">
        <v>21</v>
      </c>
      <c r="U220" s="40" t="s">
        <v>45</v>
      </c>
      <c r="V220" s="32"/>
      <c r="W220" s="174">
        <f t="shared" si="46"/>
        <v>0</v>
      </c>
      <c r="X220" s="174">
        <v>0</v>
      </c>
      <c r="Y220" s="174">
        <f t="shared" si="47"/>
        <v>0</v>
      </c>
      <c r="Z220" s="174">
        <v>0</v>
      </c>
      <c r="AA220" s="175">
        <f t="shared" si="48"/>
        <v>0</v>
      </c>
      <c r="AR220" s="14" t="s">
        <v>182</v>
      </c>
      <c r="AT220" s="14" t="s">
        <v>221</v>
      </c>
      <c r="AU220" s="14" t="s">
        <v>90</v>
      </c>
      <c r="AY220" s="14" t="s">
        <v>175</v>
      </c>
      <c r="BE220" s="114">
        <f t="shared" si="49"/>
        <v>0</v>
      </c>
      <c r="BF220" s="114">
        <f t="shared" si="50"/>
        <v>0</v>
      </c>
      <c r="BG220" s="114">
        <f t="shared" si="51"/>
        <v>0</v>
      </c>
      <c r="BH220" s="114">
        <f t="shared" si="52"/>
        <v>0</v>
      </c>
      <c r="BI220" s="114">
        <f t="shared" si="53"/>
        <v>0</v>
      </c>
      <c r="BJ220" s="14" t="s">
        <v>23</v>
      </c>
      <c r="BK220" s="114">
        <f t="shared" si="54"/>
        <v>0</v>
      </c>
      <c r="BL220" s="14" t="s">
        <v>182</v>
      </c>
      <c r="BM220" s="14" t="s">
        <v>517</v>
      </c>
    </row>
    <row r="221" spans="2:65" s="1" customFormat="1" ht="22.5" customHeight="1">
      <c r="B221" s="31"/>
      <c r="C221" s="176" t="s">
        <v>518</v>
      </c>
      <c r="D221" s="176" t="s">
        <v>221</v>
      </c>
      <c r="E221" s="177" t="s">
        <v>519</v>
      </c>
      <c r="F221" s="250" t="s">
        <v>423</v>
      </c>
      <c r="G221" s="249"/>
      <c r="H221" s="249"/>
      <c r="I221" s="249"/>
      <c r="J221" s="178" t="s">
        <v>247</v>
      </c>
      <c r="K221" s="180">
        <v>0</v>
      </c>
      <c r="L221" s="251">
        <v>0</v>
      </c>
      <c r="M221" s="249"/>
      <c r="N221" s="252">
        <f t="shared" si="45"/>
        <v>0</v>
      </c>
      <c r="O221" s="249"/>
      <c r="P221" s="249"/>
      <c r="Q221" s="249"/>
      <c r="R221" s="33"/>
      <c r="T221" s="173" t="s">
        <v>21</v>
      </c>
      <c r="U221" s="40" t="s">
        <v>45</v>
      </c>
      <c r="V221" s="32"/>
      <c r="W221" s="174">
        <f t="shared" si="46"/>
        <v>0</v>
      </c>
      <c r="X221" s="174">
        <v>0</v>
      </c>
      <c r="Y221" s="174">
        <f t="shared" si="47"/>
        <v>0</v>
      </c>
      <c r="Z221" s="174">
        <v>0</v>
      </c>
      <c r="AA221" s="175">
        <f t="shared" si="48"/>
        <v>0</v>
      </c>
      <c r="AR221" s="14" t="s">
        <v>182</v>
      </c>
      <c r="AT221" s="14" t="s">
        <v>221</v>
      </c>
      <c r="AU221" s="14" t="s">
        <v>90</v>
      </c>
      <c r="AY221" s="14" t="s">
        <v>175</v>
      </c>
      <c r="BE221" s="114">
        <f t="shared" si="49"/>
        <v>0</v>
      </c>
      <c r="BF221" s="114">
        <f t="shared" si="50"/>
        <v>0</v>
      </c>
      <c r="BG221" s="114">
        <f t="shared" si="51"/>
        <v>0</v>
      </c>
      <c r="BH221" s="114">
        <f t="shared" si="52"/>
        <v>0</v>
      </c>
      <c r="BI221" s="114">
        <f t="shared" si="53"/>
        <v>0</v>
      </c>
      <c r="BJ221" s="14" t="s">
        <v>23</v>
      </c>
      <c r="BK221" s="114">
        <f t="shared" si="54"/>
        <v>0</v>
      </c>
      <c r="BL221" s="14" t="s">
        <v>182</v>
      </c>
      <c r="BM221" s="14" t="s">
        <v>520</v>
      </c>
    </row>
    <row r="222" spans="2:65" s="1" customFormat="1" ht="31.5" customHeight="1">
      <c r="B222" s="31"/>
      <c r="C222" s="176" t="s">
        <v>521</v>
      </c>
      <c r="D222" s="176" t="s">
        <v>221</v>
      </c>
      <c r="E222" s="177" t="s">
        <v>522</v>
      </c>
      <c r="F222" s="250" t="s">
        <v>523</v>
      </c>
      <c r="G222" s="249"/>
      <c r="H222" s="249"/>
      <c r="I222" s="249"/>
      <c r="J222" s="178" t="s">
        <v>247</v>
      </c>
      <c r="K222" s="180">
        <v>0</v>
      </c>
      <c r="L222" s="251">
        <v>0</v>
      </c>
      <c r="M222" s="249"/>
      <c r="N222" s="252">
        <f t="shared" si="45"/>
        <v>0</v>
      </c>
      <c r="O222" s="249"/>
      <c r="P222" s="249"/>
      <c r="Q222" s="249"/>
      <c r="R222" s="33"/>
      <c r="T222" s="173" t="s">
        <v>21</v>
      </c>
      <c r="U222" s="40" t="s">
        <v>45</v>
      </c>
      <c r="V222" s="32"/>
      <c r="W222" s="174">
        <f t="shared" si="46"/>
        <v>0</v>
      </c>
      <c r="X222" s="174">
        <v>0</v>
      </c>
      <c r="Y222" s="174">
        <f t="shared" si="47"/>
        <v>0</v>
      </c>
      <c r="Z222" s="174">
        <v>0</v>
      </c>
      <c r="AA222" s="175">
        <f t="shared" si="48"/>
        <v>0</v>
      </c>
      <c r="AR222" s="14" t="s">
        <v>182</v>
      </c>
      <c r="AT222" s="14" t="s">
        <v>221</v>
      </c>
      <c r="AU222" s="14" t="s">
        <v>90</v>
      </c>
      <c r="AY222" s="14" t="s">
        <v>175</v>
      </c>
      <c r="BE222" s="114">
        <f t="shared" si="49"/>
        <v>0</v>
      </c>
      <c r="BF222" s="114">
        <f t="shared" si="50"/>
        <v>0</v>
      </c>
      <c r="BG222" s="114">
        <f t="shared" si="51"/>
        <v>0</v>
      </c>
      <c r="BH222" s="114">
        <f t="shared" si="52"/>
        <v>0</v>
      </c>
      <c r="BI222" s="114">
        <f t="shared" si="53"/>
        <v>0</v>
      </c>
      <c r="BJ222" s="14" t="s">
        <v>23</v>
      </c>
      <c r="BK222" s="114">
        <f t="shared" si="54"/>
        <v>0</v>
      </c>
      <c r="BL222" s="14" t="s">
        <v>182</v>
      </c>
      <c r="BM222" s="14" t="s">
        <v>524</v>
      </c>
    </row>
    <row r="223" spans="2:65" s="10" customFormat="1" ht="29.85" customHeight="1">
      <c r="B223" s="158"/>
      <c r="C223" s="159"/>
      <c r="D223" s="168" t="s">
        <v>147</v>
      </c>
      <c r="E223" s="168"/>
      <c r="F223" s="168"/>
      <c r="G223" s="168"/>
      <c r="H223" s="168"/>
      <c r="I223" s="168"/>
      <c r="J223" s="168"/>
      <c r="K223" s="168"/>
      <c r="L223" s="168"/>
      <c r="M223" s="168"/>
      <c r="N223" s="258">
        <f>BK223</f>
        <v>0</v>
      </c>
      <c r="O223" s="259"/>
      <c r="P223" s="259"/>
      <c r="Q223" s="259"/>
      <c r="R223" s="161"/>
      <c r="T223" s="162"/>
      <c r="U223" s="159"/>
      <c r="V223" s="159"/>
      <c r="W223" s="163">
        <f>SUM(W224:W256)</f>
        <v>0</v>
      </c>
      <c r="X223" s="159"/>
      <c r="Y223" s="163">
        <f>SUM(Y224:Y256)</f>
        <v>0.87229000000000023</v>
      </c>
      <c r="Z223" s="159"/>
      <c r="AA223" s="164">
        <f>SUM(AA224:AA256)</f>
        <v>0</v>
      </c>
      <c r="AR223" s="165" t="s">
        <v>90</v>
      </c>
      <c r="AT223" s="166" t="s">
        <v>79</v>
      </c>
      <c r="AU223" s="166" t="s">
        <v>23</v>
      </c>
      <c r="AY223" s="165" t="s">
        <v>175</v>
      </c>
      <c r="BK223" s="167">
        <f>SUM(BK224:BK256)</f>
        <v>0</v>
      </c>
    </row>
    <row r="224" spans="2:65" s="1" customFormat="1" ht="57" customHeight="1">
      <c r="B224" s="31"/>
      <c r="C224" s="176" t="s">
        <v>525</v>
      </c>
      <c r="D224" s="176" t="s">
        <v>221</v>
      </c>
      <c r="E224" s="177" t="s">
        <v>526</v>
      </c>
      <c r="F224" s="250" t="s">
        <v>527</v>
      </c>
      <c r="G224" s="249"/>
      <c r="H224" s="249"/>
      <c r="I224" s="249"/>
      <c r="J224" s="178" t="s">
        <v>252</v>
      </c>
      <c r="K224" s="179">
        <v>1</v>
      </c>
      <c r="L224" s="251">
        <v>0</v>
      </c>
      <c r="M224" s="249"/>
      <c r="N224" s="252">
        <f t="shared" ref="N224:N256" si="55">ROUND(L224*K224,2)</f>
        <v>0</v>
      </c>
      <c r="O224" s="249"/>
      <c r="P224" s="249"/>
      <c r="Q224" s="249"/>
      <c r="R224" s="33"/>
      <c r="T224" s="173" t="s">
        <v>21</v>
      </c>
      <c r="U224" s="40" t="s">
        <v>45</v>
      </c>
      <c r="V224" s="32"/>
      <c r="W224" s="174">
        <f t="shared" ref="W224:W256" si="56">V224*K224</f>
        <v>0</v>
      </c>
      <c r="X224" s="174">
        <v>0</v>
      </c>
      <c r="Y224" s="174">
        <f t="shared" ref="Y224:Y256" si="57">X224*K224</f>
        <v>0</v>
      </c>
      <c r="Z224" s="174">
        <v>0</v>
      </c>
      <c r="AA224" s="175">
        <f t="shared" ref="AA224:AA256" si="58">Z224*K224</f>
        <v>0</v>
      </c>
      <c r="AR224" s="14" t="s">
        <v>23</v>
      </c>
      <c r="AT224" s="14" t="s">
        <v>221</v>
      </c>
      <c r="AU224" s="14" t="s">
        <v>90</v>
      </c>
      <c r="AY224" s="14" t="s">
        <v>175</v>
      </c>
      <c r="BE224" s="114">
        <f t="shared" ref="BE224:BE256" si="59">IF(U224="základní",N224,0)</f>
        <v>0</v>
      </c>
      <c r="BF224" s="114">
        <f t="shared" ref="BF224:BF256" si="60">IF(U224="snížená",N224,0)</f>
        <v>0</v>
      </c>
      <c r="BG224" s="114">
        <f t="shared" ref="BG224:BG256" si="61">IF(U224="zákl. přenesená",N224,0)</f>
        <v>0</v>
      </c>
      <c r="BH224" s="114">
        <f t="shared" ref="BH224:BH256" si="62">IF(U224="sníž. přenesená",N224,0)</f>
        <v>0</v>
      </c>
      <c r="BI224" s="114">
        <f t="shared" ref="BI224:BI256" si="63">IF(U224="nulová",N224,0)</f>
        <v>0</v>
      </c>
      <c r="BJ224" s="14" t="s">
        <v>23</v>
      </c>
      <c r="BK224" s="114">
        <f t="shared" ref="BK224:BK256" si="64">ROUND(L224*K224,2)</f>
        <v>0</v>
      </c>
      <c r="BL224" s="14" t="s">
        <v>23</v>
      </c>
      <c r="BM224" s="14" t="s">
        <v>528</v>
      </c>
    </row>
    <row r="225" spans="2:65" s="1" customFormat="1" ht="57" customHeight="1">
      <c r="B225" s="31"/>
      <c r="C225" s="176" t="s">
        <v>529</v>
      </c>
      <c r="D225" s="176" t="s">
        <v>221</v>
      </c>
      <c r="E225" s="177" t="s">
        <v>530</v>
      </c>
      <c r="F225" s="250" t="s">
        <v>531</v>
      </c>
      <c r="G225" s="249"/>
      <c r="H225" s="249"/>
      <c r="I225" s="249"/>
      <c r="J225" s="178" t="s">
        <v>252</v>
      </c>
      <c r="K225" s="179">
        <v>1</v>
      </c>
      <c r="L225" s="251">
        <v>0</v>
      </c>
      <c r="M225" s="249"/>
      <c r="N225" s="252">
        <f t="shared" si="55"/>
        <v>0</v>
      </c>
      <c r="O225" s="249"/>
      <c r="P225" s="249"/>
      <c r="Q225" s="249"/>
      <c r="R225" s="33"/>
      <c r="T225" s="173" t="s">
        <v>21</v>
      </c>
      <c r="U225" s="40" t="s">
        <v>45</v>
      </c>
      <c r="V225" s="32"/>
      <c r="W225" s="174">
        <f t="shared" si="56"/>
        <v>0</v>
      </c>
      <c r="X225" s="174">
        <v>0</v>
      </c>
      <c r="Y225" s="174">
        <f t="shared" si="57"/>
        <v>0</v>
      </c>
      <c r="Z225" s="174">
        <v>0</v>
      </c>
      <c r="AA225" s="175">
        <f t="shared" si="58"/>
        <v>0</v>
      </c>
      <c r="AR225" s="14" t="s">
        <v>23</v>
      </c>
      <c r="AT225" s="14" t="s">
        <v>221</v>
      </c>
      <c r="AU225" s="14" t="s">
        <v>90</v>
      </c>
      <c r="AY225" s="14" t="s">
        <v>175</v>
      </c>
      <c r="BE225" s="114">
        <f t="shared" si="59"/>
        <v>0</v>
      </c>
      <c r="BF225" s="114">
        <f t="shared" si="60"/>
        <v>0</v>
      </c>
      <c r="BG225" s="114">
        <f t="shared" si="61"/>
        <v>0</v>
      </c>
      <c r="BH225" s="114">
        <f t="shared" si="62"/>
        <v>0</v>
      </c>
      <c r="BI225" s="114">
        <f t="shared" si="63"/>
        <v>0</v>
      </c>
      <c r="BJ225" s="14" t="s">
        <v>23</v>
      </c>
      <c r="BK225" s="114">
        <f t="shared" si="64"/>
        <v>0</v>
      </c>
      <c r="BL225" s="14" t="s">
        <v>23</v>
      </c>
      <c r="BM225" s="14" t="s">
        <v>532</v>
      </c>
    </row>
    <row r="226" spans="2:65" s="1" customFormat="1" ht="57" customHeight="1">
      <c r="B226" s="31"/>
      <c r="C226" s="176" t="s">
        <v>533</v>
      </c>
      <c r="D226" s="176" t="s">
        <v>221</v>
      </c>
      <c r="E226" s="177" t="s">
        <v>534</v>
      </c>
      <c r="F226" s="250" t="s">
        <v>535</v>
      </c>
      <c r="G226" s="249"/>
      <c r="H226" s="249"/>
      <c r="I226" s="249"/>
      <c r="J226" s="178" t="s">
        <v>252</v>
      </c>
      <c r="K226" s="179">
        <v>1</v>
      </c>
      <c r="L226" s="251">
        <v>0</v>
      </c>
      <c r="M226" s="249"/>
      <c r="N226" s="252">
        <f t="shared" si="55"/>
        <v>0</v>
      </c>
      <c r="O226" s="249"/>
      <c r="P226" s="249"/>
      <c r="Q226" s="249"/>
      <c r="R226" s="33"/>
      <c r="T226" s="173" t="s">
        <v>21</v>
      </c>
      <c r="U226" s="40" t="s">
        <v>45</v>
      </c>
      <c r="V226" s="32"/>
      <c r="W226" s="174">
        <f t="shared" si="56"/>
        <v>0</v>
      </c>
      <c r="X226" s="174">
        <v>0</v>
      </c>
      <c r="Y226" s="174">
        <f t="shared" si="57"/>
        <v>0</v>
      </c>
      <c r="Z226" s="174">
        <v>0</v>
      </c>
      <c r="AA226" s="175">
        <f t="shared" si="58"/>
        <v>0</v>
      </c>
      <c r="AR226" s="14" t="s">
        <v>23</v>
      </c>
      <c r="AT226" s="14" t="s">
        <v>221</v>
      </c>
      <c r="AU226" s="14" t="s">
        <v>90</v>
      </c>
      <c r="AY226" s="14" t="s">
        <v>175</v>
      </c>
      <c r="BE226" s="114">
        <f t="shared" si="59"/>
        <v>0</v>
      </c>
      <c r="BF226" s="114">
        <f t="shared" si="60"/>
        <v>0</v>
      </c>
      <c r="BG226" s="114">
        <f t="shared" si="61"/>
        <v>0</v>
      </c>
      <c r="BH226" s="114">
        <f t="shared" si="62"/>
        <v>0</v>
      </c>
      <c r="BI226" s="114">
        <f t="shared" si="63"/>
        <v>0</v>
      </c>
      <c r="BJ226" s="14" t="s">
        <v>23</v>
      </c>
      <c r="BK226" s="114">
        <f t="shared" si="64"/>
        <v>0</v>
      </c>
      <c r="BL226" s="14" t="s">
        <v>23</v>
      </c>
      <c r="BM226" s="14" t="s">
        <v>536</v>
      </c>
    </row>
    <row r="227" spans="2:65" s="1" customFormat="1" ht="31.5" customHeight="1">
      <c r="B227" s="31"/>
      <c r="C227" s="176" t="s">
        <v>537</v>
      </c>
      <c r="D227" s="176" t="s">
        <v>221</v>
      </c>
      <c r="E227" s="177" t="s">
        <v>538</v>
      </c>
      <c r="F227" s="250" t="s">
        <v>539</v>
      </c>
      <c r="G227" s="249"/>
      <c r="H227" s="249"/>
      <c r="I227" s="249"/>
      <c r="J227" s="178" t="s">
        <v>399</v>
      </c>
      <c r="K227" s="179">
        <v>1</v>
      </c>
      <c r="L227" s="251">
        <v>0</v>
      </c>
      <c r="M227" s="249"/>
      <c r="N227" s="252">
        <f t="shared" si="55"/>
        <v>0</v>
      </c>
      <c r="O227" s="249"/>
      <c r="P227" s="249"/>
      <c r="Q227" s="249"/>
      <c r="R227" s="33"/>
      <c r="T227" s="173" t="s">
        <v>21</v>
      </c>
      <c r="U227" s="40" t="s">
        <v>45</v>
      </c>
      <c r="V227" s="32"/>
      <c r="W227" s="174">
        <f t="shared" si="56"/>
        <v>0</v>
      </c>
      <c r="X227" s="174">
        <v>8.2900000000000005E-3</v>
      </c>
      <c r="Y227" s="174">
        <f t="shared" si="57"/>
        <v>8.2900000000000005E-3</v>
      </c>
      <c r="Z227" s="174">
        <v>0</v>
      </c>
      <c r="AA227" s="175">
        <f t="shared" si="58"/>
        <v>0</v>
      </c>
      <c r="AR227" s="14" t="s">
        <v>182</v>
      </c>
      <c r="AT227" s="14" t="s">
        <v>221</v>
      </c>
      <c r="AU227" s="14" t="s">
        <v>90</v>
      </c>
      <c r="AY227" s="14" t="s">
        <v>175</v>
      </c>
      <c r="BE227" s="114">
        <f t="shared" si="59"/>
        <v>0</v>
      </c>
      <c r="BF227" s="114">
        <f t="shared" si="60"/>
        <v>0</v>
      </c>
      <c r="BG227" s="114">
        <f t="shared" si="61"/>
        <v>0</v>
      </c>
      <c r="BH227" s="114">
        <f t="shared" si="62"/>
        <v>0</v>
      </c>
      <c r="BI227" s="114">
        <f t="shared" si="63"/>
        <v>0</v>
      </c>
      <c r="BJ227" s="14" t="s">
        <v>23</v>
      </c>
      <c r="BK227" s="114">
        <f t="shared" si="64"/>
        <v>0</v>
      </c>
      <c r="BL227" s="14" t="s">
        <v>182</v>
      </c>
      <c r="BM227" s="14" t="s">
        <v>540</v>
      </c>
    </row>
    <row r="228" spans="2:65" s="1" customFormat="1" ht="31.5" customHeight="1">
      <c r="B228" s="31"/>
      <c r="C228" s="176" t="s">
        <v>541</v>
      </c>
      <c r="D228" s="176" t="s">
        <v>221</v>
      </c>
      <c r="E228" s="177" t="s">
        <v>542</v>
      </c>
      <c r="F228" s="250" t="s">
        <v>543</v>
      </c>
      <c r="G228" s="249"/>
      <c r="H228" s="249"/>
      <c r="I228" s="249"/>
      <c r="J228" s="178" t="s">
        <v>399</v>
      </c>
      <c r="K228" s="179">
        <v>1</v>
      </c>
      <c r="L228" s="251">
        <v>0</v>
      </c>
      <c r="M228" s="249"/>
      <c r="N228" s="252">
        <f t="shared" si="55"/>
        <v>0</v>
      </c>
      <c r="O228" s="249"/>
      <c r="P228" s="249"/>
      <c r="Q228" s="249"/>
      <c r="R228" s="33"/>
      <c r="T228" s="173" t="s">
        <v>21</v>
      </c>
      <c r="U228" s="40" t="s">
        <v>45</v>
      </c>
      <c r="V228" s="32"/>
      <c r="W228" s="174">
        <f t="shared" si="56"/>
        <v>0</v>
      </c>
      <c r="X228" s="174">
        <v>1.057E-2</v>
      </c>
      <c r="Y228" s="174">
        <f t="shared" si="57"/>
        <v>1.057E-2</v>
      </c>
      <c r="Z228" s="174">
        <v>0</v>
      </c>
      <c r="AA228" s="175">
        <f t="shared" si="58"/>
        <v>0</v>
      </c>
      <c r="AR228" s="14" t="s">
        <v>182</v>
      </c>
      <c r="AT228" s="14" t="s">
        <v>221</v>
      </c>
      <c r="AU228" s="14" t="s">
        <v>90</v>
      </c>
      <c r="AY228" s="14" t="s">
        <v>175</v>
      </c>
      <c r="BE228" s="114">
        <f t="shared" si="59"/>
        <v>0</v>
      </c>
      <c r="BF228" s="114">
        <f t="shared" si="60"/>
        <v>0</v>
      </c>
      <c r="BG228" s="114">
        <f t="shared" si="61"/>
        <v>0</v>
      </c>
      <c r="BH228" s="114">
        <f t="shared" si="62"/>
        <v>0</v>
      </c>
      <c r="BI228" s="114">
        <f t="shared" si="63"/>
        <v>0</v>
      </c>
      <c r="BJ228" s="14" t="s">
        <v>23</v>
      </c>
      <c r="BK228" s="114">
        <f t="shared" si="64"/>
        <v>0</v>
      </c>
      <c r="BL228" s="14" t="s">
        <v>182</v>
      </c>
      <c r="BM228" s="14" t="s">
        <v>544</v>
      </c>
    </row>
    <row r="229" spans="2:65" s="1" customFormat="1" ht="31.5" customHeight="1">
      <c r="B229" s="31"/>
      <c r="C229" s="176" t="s">
        <v>545</v>
      </c>
      <c r="D229" s="176" t="s">
        <v>221</v>
      </c>
      <c r="E229" s="177" t="s">
        <v>546</v>
      </c>
      <c r="F229" s="250" t="s">
        <v>547</v>
      </c>
      <c r="G229" s="249"/>
      <c r="H229" s="249"/>
      <c r="I229" s="249"/>
      <c r="J229" s="178" t="s">
        <v>399</v>
      </c>
      <c r="K229" s="179">
        <v>1</v>
      </c>
      <c r="L229" s="251">
        <v>0</v>
      </c>
      <c r="M229" s="249"/>
      <c r="N229" s="252">
        <f t="shared" si="55"/>
        <v>0</v>
      </c>
      <c r="O229" s="249"/>
      <c r="P229" s="249"/>
      <c r="Q229" s="249"/>
      <c r="R229" s="33"/>
      <c r="T229" s="173" t="s">
        <v>21</v>
      </c>
      <c r="U229" s="40" t="s">
        <v>45</v>
      </c>
      <c r="V229" s="32"/>
      <c r="W229" s="174">
        <f t="shared" si="56"/>
        <v>0</v>
      </c>
      <c r="X229" s="174">
        <v>1.4120000000000001E-2</v>
      </c>
      <c r="Y229" s="174">
        <f t="shared" si="57"/>
        <v>1.4120000000000001E-2</v>
      </c>
      <c r="Z229" s="174">
        <v>0</v>
      </c>
      <c r="AA229" s="175">
        <f t="shared" si="58"/>
        <v>0</v>
      </c>
      <c r="AR229" s="14" t="s">
        <v>182</v>
      </c>
      <c r="AT229" s="14" t="s">
        <v>221</v>
      </c>
      <c r="AU229" s="14" t="s">
        <v>90</v>
      </c>
      <c r="AY229" s="14" t="s">
        <v>175</v>
      </c>
      <c r="BE229" s="114">
        <f t="shared" si="59"/>
        <v>0</v>
      </c>
      <c r="BF229" s="114">
        <f t="shared" si="60"/>
        <v>0</v>
      </c>
      <c r="BG229" s="114">
        <f t="shared" si="61"/>
        <v>0</v>
      </c>
      <c r="BH229" s="114">
        <f t="shared" si="62"/>
        <v>0</v>
      </c>
      <c r="BI229" s="114">
        <f t="shared" si="63"/>
        <v>0</v>
      </c>
      <c r="BJ229" s="14" t="s">
        <v>23</v>
      </c>
      <c r="BK229" s="114">
        <f t="shared" si="64"/>
        <v>0</v>
      </c>
      <c r="BL229" s="14" t="s">
        <v>182</v>
      </c>
      <c r="BM229" s="14" t="s">
        <v>548</v>
      </c>
    </row>
    <row r="230" spans="2:65" s="1" customFormat="1" ht="31.5" customHeight="1">
      <c r="B230" s="31"/>
      <c r="C230" s="176" t="s">
        <v>549</v>
      </c>
      <c r="D230" s="176" t="s">
        <v>221</v>
      </c>
      <c r="E230" s="177" t="s">
        <v>550</v>
      </c>
      <c r="F230" s="250" t="s">
        <v>551</v>
      </c>
      <c r="G230" s="249"/>
      <c r="H230" s="249"/>
      <c r="I230" s="249"/>
      <c r="J230" s="178" t="s">
        <v>399</v>
      </c>
      <c r="K230" s="179">
        <v>1</v>
      </c>
      <c r="L230" s="251">
        <v>0</v>
      </c>
      <c r="M230" s="249"/>
      <c r="N230" s="252">
        <f t="shared" si="55"/>
        <v>0</v>
      </c>
      <c r="O230" s="249"/>
      <c r="P230" s="249"/>
      <c r="Q230" s="249"/>
      <c r="R230" s="33"/>
      <c r="T230" s="173" t="s">
        <v>21</v>
      </c>
      <c r="U230" s="40" t="s">
        <v>45</v>
      </c>
      <c r="V230" s="32"/>
      <c r="W230" s="174">
        <f t="shared" si="56"/>
        <v>0</v>
      </c>
      <c r="X230" s="174">
        <v>2.5250000000000002E-2</v>
      </c>
      <c r="Y230" s="174">
        <f t="shared" si="57"/>
        <v>2.5250000000000002E-2</v>
      </c>
      <c r="Z230" s="174">
        <v>0</v>
      </c>
      <c r="AA230" s="175">
        <f t="shared" si="58"/>
        <v>0</v>
      </c>
      <c r="AR230" s="14" t="s">
        <v>182</v>
      </c>
      <c r="AT230" s="14" t="s">
        <v>221</v>
      </c>
      <c r="AU230" s="14" t="s">
        <v>90</v>
      </c>
      <c r="AY230" s="14" t="s">
        <v>175</v>
      </c>
      <c r="BE230" s="114">
        <f t="shared" si="59"/>
        <v>0</v>
      </c>
      <c r="BF230" s="114">
        <f t="shared" si="60"/>
        <v>0</v>
      </c>
      <c r="BG230" s="114">
        <f t="shared" si="61"/>
        <v>0</v>
      </c>
      <c r="BH230" s="114">
        <f t="shared" si="62"/>
        <v>0</v>
      </c>
      <c r="BI230" s="114">
        <f t="shared" si="63"/>
        <v>0</v>
      </c>
      <c r="BJ230" s="14" t="s">
        <v>23</v>
      </c>
      <c r="BK230" s="114">
        <f t="shared" si="64"/>
        <v>0</v>
      </c>
      <c r="BL230" s="14" t="s">
        <v>182</v>
      </c>
      <c r="BM230" s="14" t="s">
        <v>552</v>
      </c>
    </row>
    <row r="231" spans="2:65" s="1" customFormat="1" ht="31.5" customHeight="1">
      <c r="B231" s="31"/>
      <c r="C231" s="176" t="s">
        <v>553</v>
      </c>
      <c r="D231" s="176" t="s">
        <v>221</v>
      </c>
      <c r="E231" s="177" t="s">
        <v>554</v>
      </c>
      <c r="F231" s="250" t="s">
        <v>555</v>
      </c>
      <c r="G231" s="249"/>
      <c r="H231" s="249"/>
      <c r="I231" s="249"/>
      <c r="J231" s="178" t="s">
        <v>399</v>
      </c>
      <c r="K231" s="179">
        <v>2</v>
      </c>
      <c r="L231" s="251">
        <v>0</v>
      </c>
      <c r="M231" s="249"/>
      <c r="N231" s="252">
        <f t="shared" si="55"/>
        <v>0</v>
      </c>
      <c r="O231" s="249"/>
      <c r="P231" s="249"/>
      <c r="Q231" s="249"/>
      <c r="R231" s="33"/>
      <c r="T231" s="173" t="s">
        <v>21</v>
      </c>
      <c r="U231" s="40" t="s">
        <v>45</v>
      </c>
      <c r="V231" s="32"/>
      <c r="W231" s="174">
        <f t="shared" si="56"/>
        <v>0</v>
      </c>
      <c r="X231" s="174">
        <v>2.9739999999999999E-2</v>
      </c>
      <c r="Y231" s="174">
        <f t="shared" si="57"/>
        <v>5.9479999999999998E-2</v>
      </c>
      <c r="Z231" s="174">
        <v>0</v>
      </c>
      <c r="AA231" s="175">
        <f t="shared" si="58"/>
        <v>0</v>
      </c>
      <c r="AR231" s="14" t="s">
        <v>182</v>
      </c>
      <c r="AT231" s="14" t="s">
        <v>221</v>
      </c>
      <c r="AU231" s="14" t="s">
        <v>90</v>
      </c>
      <c r="AY231" s="14" t="s">
        <v>175</v>
      </c>
      <c r="BE231" s="114">
        <f t="shared" si="59"/>
        <v>0</v>
      </c>
      <c r="BF231" s="114">
        <f t="shared" si="60"/>
        <v>0</v>
      </c>
      <c r="BG231" s="114">
        <f t="shared" si="61"/>
        <v>0</v>
      </c>
      <c r="BH231" s="114">
        <f t="shared" si="62"/>
        <v>0</v>
      </c>
      <c r="BI231" s="114">
        <f t="shared" si="63"/>
        <v>0</v>
      </c>
      <c r="BJ231" s="14" t="s">
        <v>23</v>
      </c>
      <c r="BK231" s="114">
        <f t="shared" si="64"/>
        <v>0</v>
      </c>
      <c r="BL231" s="14" t="s">
        <v>182</v>
      </c>
      <c r="BM231" s="14" t="s">
        <v>556</v>
      </c>
    </row>
    <row r="232" spans="2:65" s="1" customFormat="1" ht="31.5" customHeight="1">
      <c r="B232" s="31"/>
      <c r="C232" s="176" t="s">
        <v>557</v>
      </c>
      <c r="D232" s="176" t="s">
        <v>221</v>
      </c>
      <c r="E232" s="177" t="s">
        <v>558</v>
      </c>
      <c r="F232" s="250" t="s">
        <v>559</v>
      </c>
      <c r="G232" s="249"/>
      <c r="H232" s="249"/>
      <c r="I232" s="249"/>
      <c r="J232" s="178" t="s">
        <v>399</v>
      </c>
      <c r="K232" s="179">
        <v>2</v>
      </c>
      <c r="L232" s="251">
        <v>0</v>
      </c>
      <c r="M232" s="249"/>
      <c r="N232" s="252">
        <f t="shared" si="55"/>
        <v>0</v>
      </c>
      <c r="O232" s="249"/>
      <c r="P232" s="249"/>
      <c r="Q232" s="249"/>
      <c r="R232" s="33"/>
      <c r="T232" s="173" t="s">
        <v>21</v>
      </c>
      <c r="U232" s="40" t="s">
        <v>45</v>
      </c>
      <c r="V232" s="32"/>
      <c r="W232" s="174">
        <f t="shared" si="56"/>
        <v>0</v>
      </c>
      <c r="X232" s="174">
        <v>5.731E-2</v>
      </c>
      <c r="Y232" s="174">
        <f t="shared" si="57"/>
        <v>0.11462</v>
      </c>
      <c r="Z232" s="174">
        <v>0</v>
      </c>
      <c r="AA232" s="175">
        <f t="shared" si="58"/>
        <v>0</v>
      </c>
      <c r="AR232" s="14" t="s">
        <v>182</v>
      </c>
      <c r="AT232" s="14" t="s">
        <v>221</v>
      </c>
      <c r="AU232" s="14" t="s">
        <v>90</v>
      </c>
      <c r="AY232" s="14" t="s">
        <v>175</v>
      </c>
      <c r="BE232" s="114">
        <f t="shared" si="59"/>
        <v>0</v>
      </c>
      <c r="BF232" s="114">
        <f t="shared" si="60"/>
        <v>0</v>
      </c>
      <c r="BG232" s="114">
        <f t="shared" si="61"/>
        <v>0</v>
      </c>
      <c r="BH232" s="114">
        <f t="shared" si="62"/>
        <v>0</v>
      </c>
      <c r="BI232" s="114">
        <f t="shared" si="63"/>
        <v>0</v>
      </c>
      <c r="BJ232" s="14" t="s">
        <v>23</v>
      </c>
      <c r="BK232" s="114">
        <f t="shared" si="64"/>
        <v>0</v>
      </c>
      <c r="BL232" s="14" t="s">
        <v>182</v>
      </c>
      <c r="BM232" s="14" t="s">
        <v>560</v>
      </c>
    </row>
    <row r="233" spans="2:65" s="1" customFormat="1" ht="22.5" customHeight="1">
      <c r="B233" s="31"/>
      <c r="C233" s="176" t="s">
        <v>561</v>
      </c>
      <c r="D233" s="176" t="s">
        <v>221</v>
      </c>
      <c r="E233" s="177" t="s">
        <v>562</v>
      </c>
      <c r="F233" s="250" t="s">
        <v>563</v>
      </c>
      <c r="G233" s="249"/>
      <c r="H233" s="249"/>
      <c r="I233" s="249"/>
      <c r="J233" s="178" t="s">
        <v>399</v>
      </c>
      <c r="K233" s="179">
        <v>1</v>
      </c>
      <c r="L233" s="251">
        <v>0</v>
      </c>
      <c r="M233" s="249"/>
      <c r="N233" s="252">
        <f t="shared" si="55"/>
        <v>0</v>
      </c>
      <c r="O233" s="249"/>
      <c r="P233" s="249"/>
      <c r="Q233" s="249"/>
      <c r="R233" s="33"/>
      <c r="T233" s="173" t="s">
        <v>21</v>
      </c>
      <c r="U233" s="40" t="s">
        <v>45</v>
      </c>
      <c r="V233" s="32"/>
      <c r="W233" s="174">
        <f t="shared" si="56"/>
        <v>0</v>
      </c>
      <c r="X233" s="174">
        <v>8.4499999999999992E-3</v>
      </c>
      <c r="Y233" s="174">
        <f t="shared" si="57"/>
        <v>8.4499999999999992E-3</v>
      </c>
      <c r="Z233" s="174">
        <v>0</v>
      </c>
      <c r="AA233" s="175">
        <f t="shared" si="58"/>
        <v>0</v>
      </c>
      <c r="AR233" s="14" t="s">
        <v>182</v>
      </c>
      <c r="AT233" s="14" t="s">
        <v>221</v>
      </c>
      <c r="AU233" s="14" t="s">
        <v>90</v>
      </c>
      <c r="AY233" s="14" t="s">
        <v>175</v>
      </c>
      <c r="BE233" s="114">
        <f t="shared" si="59"/>
        <v>0</v>
      </c>
      <c r="BF233" s="114">
        <f t="shared" si="60"/>
        <v>0</v>
      </c>
      <c r="BG233" s="114">
        <f t="shared" si="61"/>
        <v>0</v>
      </c>
      <c r="BH233" s="114">
        <f t="shared" si="62"/>
        <v>0</v>
      </c>
      <c r="BI233" s="114">
        <f t="shared" si="63"/>
        <v>0</v>
      </c>
      <c r="BJ233" s="14" t="s">
        <v>23</v>
      </c>
      <c r="BK233" s="114">
        <f t="shared" si="64"/>
        <v>0</v>
      </c>
      <c r="BL233" s="14" t="s">
        <v>182</v>
      </c>
      <c r="BM233" s="14" t="s">
        <v>564</v>
      </c>
    </row>
    <row r="234" spans="2:65" s="1" customFormat="1" ht="22.5" customHeight="1">
      <c r="B234" s="31"/>
      <c r="C234" s="176" t="s">
        <v>565</v>
      </c>
      <c r="D234" s="176" t="s">
        <v>221</v>
      </c>
      <c r="E234" s="177" t="s">
        <v>566</v>
      </c>
      <c r="F234" s="250" t="s">
        <v>567</v>
      </c>
      <c r="G234" s="249"/>
      <c r="H234" s="249"/>
      <c r="I234" s="249"/>
      <c r="J234" s="178" t="s">
        <v>399</v>
      </c>
      <c r="K234" s="179">
        <v>2</v>
      </c>
      <c r="L234" s="251">
        <v>0</v>
      </c>
      <c r="M234" s="249"/>
      <c r="N234" s="252">
        <f t="shared" si="55"/>
        <v>0</v>
      </c>
      <c r="O234" s="249"/>
      <c r="P234" s="249"/>
      <c r="Q234" s="249"/>
      <c r="R234" s="33"/>
      <c r="T234" s="173" t="s">
        <v>21</v>
      </c>
      <c r="U234" s="40" t="s">
        <v>45</v>
      </c>
      <c r="V234" s="32"/>
      <c r="W234" s="174">
        <f t="shared" si="56"/>
        <v>0</v>
      </c>
      <c r="X234" s="174">
        <v>9.6299999999999997E-3</v>
      </c>
      <c r="Y234" s="174">
        <f t="shared" si="57"/>
        <v>1.9259999999999999E-2</v>
      </c>
      <c r="Z234" s="174">
        <v>0</v>
      </c>
      <c r="AA234" s="175">
        <f t="shared" si="58"/>
        <v>0</v>
      </c>
      <c r="AR234" s="14" t="s">
        <v>182</v>
      </c>
      <c r="AT234" s="14" t="s">
        <v>221</v>
      </c>
      <c r="AU234" s="14" t="s">
        <v>90</v>
      </c>
      <c r="AY234" s="14" t="s">
        <v>175</v>
      </c>
      <c r="BE234" s="114">
        <f t="shared" si="59"/>
        <v>0</v>
      </c>
      <c r="BF234" s="114">
        <f t="shared" si="60"/>
        <v>0</v>
      </c>
      <c r="BG234" s="114">
        <f t="shared" si="61"/>
        <v>0</v>
      </c>
      <c r="BH234" s="114">
        <f t="shared" si="62"/>
        <v>0</v>
      </c>
      <c r="BI234" s="114">
        <f t="shared" si="63"/>
        <v>0</v>
      </c>
      <c r="BJ234" s="14" t="s">
        <v>23</v>
      </c>
      <c r="BK234" s="114">
        <f t="shared" si="64"/>
        <v>0</v>
      </c>
      <c r="BL234" s="14" t="s">
        <v>182</v>
      </c>
      <c r="BM234" s="14" t="s">
        <v>568</v>
      </c>
    </row>
    <row r="235" spans="2:65" s="1" customFormat="1" ht="22.5" customHeight="1">
      <c r="B235" s="31"/>
      <c r="C235" s="176" t="s">
        <v>569</v>
      </c>
      <c r="D235" s="176" t="s">
        <v>221</v>
      </c>
      <c r="E235" s="177" t="s">
        <v>570</v>
      </c>
      <c r="F235" s="250" t="s">
        <v>571</v>
      </c>
      <c r="G235" s="249"/>
      <c r="H235" s="249"/>
      <c r="I235" s="249"/>
      <c r="J235" s="178" t="s">
        <v>399</v>
      </c>
      <c r="K235" s="179">
        <v>2</v>
      </c>
      <c r="L235" s="251">
        <v>0</v>
      </c>
      <c r="M235" s="249"/>
      <c r="N235" s="252">
        <f t="shared" si="55"/>
        <v>0</v>
      </c>
      <c r="O235" s="249"/>
      <c r="P235" s="249"/>
      <c r="Q235" s="249"/>
      <c r="R235" s="33"/>
      <c r="T235" s="173" t="s">
        <v>21</v>
      </c>
      <c r="U235" s="40" t="s">
        <v>45</v>
      </c>
      <c r="V235" s="32"/>
      <c r="W235" s="174">
        <f t="shared" si="56"/>
        <v>0</v>
      </c>
      <c r="X235" s="174">
        <v>1.5270000000000001E-2</v>
      </c>
      <c r="Y235" s="174">
        <f t="shared" si="57"/>
        <v>3.0540000000000001E-2</v>
      </c>
      <c r="Z235" s="174">
        <v>0</v>
      </c>
      <c r="AA235" s="175">
        <f t="shared" si="58"/>
        <v>0</v>
      </c>
      <c r="AR235" s="14" t="s">
        <v>182</v>
      </c>
      <c r="AT235" s="14" t="s">
        <v>221</v>
      </c>
      <c r="AU235" s="14" t="s">
        <v>90</v>
      </c>
      <c r="AY235" s="14" t="s">
        <v>175</v>
      </c>
      <c r="BE235" s="114">
        <f t="shared" si="59"/>
        <v>0</v>
      </c>
      <c r="BF235" s="114">
        <f t="shared" si="60"/>
        <v>0</v>
      </c>
      <c r="BG235" s="114">
        <f t="shared" si="61"/>
        <v>0</v>
      </c>
      <c r="BH235" s="114">
        <f t="shared" si="62"/>
        <v>0</v>
      </c>
      <c r="BI235" s="114">
        <f t="shared" si="63"/>
        <v>0</v>
      </c>
      <c r="BJ235" s="14" t="s">
        <v>23</v>
      </c>
      <c r="BK235" s="114">
        <f t="shared" si="64"/>
        <v>0</v>
      </c>
      <c r="BL235" s="14" t="s">
        <v>182</v>
      </c>
      <c r="BM235" s="14" t="s">
        <v>572</v>
      </c>
    </row>
    <row r="236" spans="2:65" s="1" customFormat="1" ht="31.5" customHeight="1">
      <c r="B236" s="31"/>
      <c r="C236" s="176" t="s">
        <v>573</v>
      </c>
      <c r="D236" s="176" t="s">
        <v>221</v>
      </c>
      <c r="E236" s="177" t="s">
        <v>574</v>
      </c>
      <c r="F236" s="250" t="s">
        <v>575</v>
      </c>
      <c r="G236" s="249"/>
      <c r="H236" s="249"/>
      <c r="I236" s="249"/>
      <c r="J236" s="178" t="s">
        <v>399</v>
      </c>
      <c r="K236" s="179">
        <v>4</v>
      </c>
      <c r="L236" s="251">
        <v>0</v>
      </c>
      <c r="M236" s="249"/>
      <c r="N236" s="252">
        <f t="shared" si="55"/>
        <v>0</v>
      </c>
      <c r="O236" s="249"/>
      <c r="P236" s="249"/>
      <c r="Q236" s="249"/>
      <c r="R236" s="33"/>
      <c r="T236" s="173" t="s">
        <v>21</v>
      </c>
      <c r="U236" s="40" t="s">
        <v>45</v>
      </c>
      <c r="V236" s="32"/>
      <c r="W236" s="174">
        <f t="shared" si="56"/>
        <v>0</v>
      </c>
      <c r="X236" s="174">
        <v>9.7099999999999999E-3</v>
      </c>
      <c r="Y236" s="174">
        <f t="shared" si="57"/>
        <v>3.884E-2</v>
      </c>
      <c r="Z236" s="174">
        <v>0</v>
      </c>
      <c r="AA236" s="175">
        <f t="shared" si="58"/>
        <v>0</v>
      </c>
      <c r="AR236" s="14" t="s">
        <v>182</v>
      </c>
      <c r="AT236" s="14" t="s">
        <v>221</v>
      </c>
      <c r="AU236" s="14" t="s">
        <v>90</v>
      </c>
      <c r="AY236" s="14" t="s">
        <v>175</v>
      </c>
      <c r="BE236" s="114">
        <f t="shared" si="59"/>
        <v>0</v>
      </c>
      <c r="BF236" s="114">
        <f t="shared" si="60"/>
        <v>0</v>
      </c>
      <c r="BG236" s="114">
        <f t="shared" si="61"/>
        <v>0</v>
      </c>
      <c r="BH236" s="114">
        <f t="shared" si="62"/>
        <v>0</v>
      </c>
      <c r="BI236" s="114">
        <f t="shared" si="63"/>
        <v>0</v>
      </c>
      <c r="BJ236" s="14" t="s">
        <v>23</v>
      </c>
      <c r="BK236" s="114">
        <f t="shared" si="64"/>
        <v>0</v>
      </c>
      <c r="BL236" s="14" t="s">
        <v>182</v>
      </c>
      <c r="BM236" s="14" t="s">
        <v>576</v>
      </c>
    </row>
    <row r="237" spans="2:65" s="1" customFormat="1" ht="31.5" customHeight="1">
      <c r="B237" s="31"/>
      <c r="C237" s="176" t="s">
        <v>577</v>
      </c>
      <c r="D237" s="176" t="s">
        <v>221</v>
      </c>
      <c r="E237" s="177" t="s">
        <v>578</v>
      </c>
      <c r="F237" s="250" t="s">
        <v>579</v>
      </c>
      <c r="G237" s="249"/>
      <c r="H237" s="249"/>
      <c r="I237" s="249"/>
      <c r="J237" s="178" t="s">
        <v>399</v>
      </c>
      <c r="K237" s="179">
        <v>12</v>
      </c>
      <c r="L237" s="251">
        <v>0</v>
      </c>
      <c r="M237" s="249"/>
      <c r="N237" s="252">
        <f t="shared" si="55"/>
        <v>0</v>
      </c>
      <c r="O237" s="249"/>
      <c r="P237" s="249"/>
      <c r="Q237" s="249"/>
      <c r="R237" s="33"/>
      <c r="T237" s="173" t="s">
        <v>21</v>
      </c>
      <c r="U237" s="40" t="s">
        <v>45</v>
      </c>
      <c r="V237" s="32"/>
      <c r="W237" s="174">
        <f t="shared" si="56"/>
        <v>0</v>
      </c>
      <c r="X237" s="174">
        <v>1.4670000000000001E-2</v>
      </c>
      <c r="Y237" s="174">
        <f t="shared" si="57"/>
        <v>0.17604</v>
      </c>
      <c r="Z237" s="174">
        <v>0</v>
      </c>
      <c r="AA237" s="175">
        <f t="shared" si="58"/>
        <v>0</v>
      </c>
      <c r="AR237" s="14" t="s">
        <v>182</v>
      </c>
      <c r="AT237" s="14" t="s">
        <v>221</v>
      </c>
      <c r="AU237" s="14" t="s">
        <v>90</v>
      </c>
      <c r="AY237" s="14" t="s">
        <v>175</v>
      </c>
      <c r="BE237" s="114">
        <f t="shared" si="59"/>
        <v>0</v>
      </c>
      <c r="BF237" s="114">
        <f t="shared" si="60"/>
        <v>0</v>
      </c>
      <c r="BG237" s="114">
        <f t="shared" si="61"/>
        <v>0</v>
      </c>
      <c r="BH237" s="114">
        <f t="shared" si="62"/>
        <v>0</v>
      </c>
      <c r="BI237" s="114">
        <f t="shared" si="63"/>
        <v>0</v>
      </c>
      <c r="BJ237" s="14" t="s">
        <v>23</v>
      </c>
      <c r="BK237" s="114">
        <f t="shared" si="64"/>
        <v>0</v>
      </c>
      <c r="BL237" s="14" t="s">
        <v>182</v>
      </c>
      <c r="BM237" s="14" t="s">
        <v>580</v>
      </c>
    </row>
    <row r="238" spans="2:65" s="1" customFormat="1" ht="31.5" customHeight="1">
      <c r="B238" s="31"/>
      <c r="C238" s="176" t="s">
        <v>581</v>
      </c>
      <c r="D238" s="176" t="s">
        <v>221</v>
      </c>
      <c r="E238" s="177" t="s">
        <v>582</v>
      </c>
      <c r="F238" s="250" t="s">
        <v>583</v>
      </c>
      <c r="G238" s="249"/>
      <c r="H238" s="249"/>
      <c r="I238" s="249"/>
      <c r="J238" s="178" t="s">
        <v>399</v>
      </c>
      <c r="K238" s="179">
        <v>7</v>
      </c>
      <c r="L238" s="251">
        <v>0</v>
      </c>
      <c r="M238" s="249"/>
      <c r="N238" s="252">
        <f t="shared" si="55"/>
        <v>0</v>
      </c>
      <c r="O238" s="249"/>
      <c r="P238" s="249"/>
      <c r="Q238" s="249"/>
      <c r="R238" s="33"/>
      <c r="T238" s="173" t="s">
        <v>21</v>
      </c>
      <c r="U238" s="40" t="s">
        <v>45</v>
      </c>
      <c r="V238" s="32"/>
      <c r="W238" s="174">
        <f t="shared" si="56"/>
        <v>0</v>
      </c>
      <c r="X238" s="174">
        <v>2.2579999999999999E-2</v>
      </c>
      <c r="Y238" s="174">
        <f t="shared" si="57"/>
        <v>0.15806000000000001</v>
      </c>
      <c r="Z238" s="174">
        <v>0</v>
      </c>
      <c r="AA238" s="175">
        <f t="shared" si="58"/>
        <v>0</v>
      </c>
      <c r="AR238" s="14" t="s">
        <v>182</v>
      </c>
      <c r="AT238" s="14" t="s">
        <v>221</v>
      </c>
      <c r="AU238" s="14" t="s">
        <v>90</v>
      </c>
      <c r="AY238" s="14" t="s">
        <v>175</v>
      </c>
      <c r="BE238" s="114">
        <f t="shared" si="59"/>
        <v>0</v>
      </c>
      <c r="BF238" s="114">
        <f t="shared" si="60"/>
        <v>0</v>
      </c>
      <c r="BG238" s="114">
        <f t="shared" si="61"/>
        <v>0</v>
      </c>
      <c r="BH238" s="114">
        <f t="shared" si="62"/>
        <v>0</v>
      </c>
      <c r="BI238" s="114">
        <f t="shared" si="63"/>
        <v>0</v>
      </c>
      <c r="BJ238" s="14" t="s">
        <v>23</v>
      </c>
      <c r="BK238" s="114">
        <f t="shared" si="64"/>
        <v>0</v>
      </c>
      <c r="BL238" s="14" t="s">
        <v>182</v>
      </c>
      <c r="BM238" s="14" t="s">
        <v>584</v>
      </c>
    </row>
    <row r="239" spans="2:65" s="1" customFormat="1" ht="31.5" customHeight="1">
      <c r="B239" s="31"/>
      <c r="C239" s="176" t="s">
        <v>585</v>
      </c>
      <c r="D239" s="176" t="s">
        <v>221</v>
      </c>
      <c r="E239" s="177" t="s">
        <v>586</v>
      </c>
      <c r="F239" s="250" t="s">
        <v>587</v>
      </c>
      <c r="G239" s="249"/>
      <c r="H239" s="249"/>
      <c r="I239" s="249"/>
      <c r="J239" s="178" t="s">
        <v>399</v>
      </c>
      <c r="K239" s="179">
        <v>4</v>
      </c>
      <c r="L239" s="251">
        <v>0</v>
      </c>
      <c r="M239" s="249"/>
      <c r="N239" s="252">
        <f t="shared" si="55"/>
        <v>0</v>
      </c>
      <c r="O239" s="249"/>
      <c r="P239" s="249"/>
      <c r="Q239" s="249"/>
      <c r="R239" s="33"/>
      <c r="T239" s="173" t="s">
        <v>21</v>
      </c>
      <c r="U239" s="40" t="s">
        <v>45</v>
      </c>
      <c r="V239" s="32"/>
      <c r="W239" s="174">
        <f t="shared" si="56"/>
        <v>0</v>
      </c>
      <c r="X239" s="174">
        <v>3.0120000000000001E-2</v>
      </c>
      <c r="Y239" s="174">
        <f t="shared" si="57"/>
        <v>0.12048</v>
      </c>
      <c r="Z239" s="174">
        <v>0</v>
      </c>
      <c r="AA239" s="175">
        <f t="shared" si="58"/>
        <v>0</v>
      </c>
      <c r="AR239" s="14" t="s">
        <v>182</v>
      </c>
      <c r="AT239" s="14" t="s">
        <v>221</v>
      </c>
      <c r="AU239" s="14" t="s">
        <v>90</v>
      </c>
      <c r="AY239" s="14" t="s">
        <v>175</v>
      </c>
      <c r="BE239" s="114">
        <f t="shared" si="59"/>
        <v>0</v>
      </c>
      <c r="BF239" s="114">
        <f t="shared" si="60"/>
        <v>0</v>
      </c>
      <c r="BG239" s="114">
        <f t="shared" si="61"/>
        <v>0</v>
      </c>
      <c r="BH239" s="114">
        <f t="shared" si="62"/>
        <v>0</v>
      </c>
      <c r="BI239" s="114">
        <f t="shared" si="63"/>
        <v>0</v>
      </c>
      <c r="BJ239" s="14" t="s">
        <v>23</v>
      </c>
      <c r="BK239" s="114">
        <f t="shared" si="64"/>
        <v>0</v>
      </c>
      <c r="BL239" s="14" t="s">
        <v>182</v>
      </c>
      <c r="BM239" s="14" t="s">
        <v>588</v>
      </c>
    </row>
    <row r="240" spans="2:65" s="1" customFormat="1" ht="44.25" customHeight="1">
      <c r="B240" s="31"/>
      <c r="C240" s="176" t="s">
        <v>589</v>
      </c>
      <c r="D240" s="176" t="s">
        <v>221</v>
      </c>
      <c r="E240" s="177" t="s">
        <v>590</v>
      </c>
      <c r="F240" s="250" t="s">
        <v>591</v>
      </c>
      <c r="G240" s="249"/>
      <c r="H240" s="249"/>
      <c r="I240" s="249"/>
      <c r="J240" s="178" t="s">
        <v>399</v>
      </c>
      <c r="K240" s="179">
        <v>2</v>
      </c>
      <c r="L240" s="251">
        <v>0</v>
      </c>
      <c r="M240" s="249"/>
      <c r="N240" s="252">
        <f t="shared" si="55"/>
        <v>0</v>
      </c>
      <c r="O240" s="249"/>
      <c r="P240" s="249"/>
      <c r="Q240" s="249"/>
      <c r="R240" s="33"/>
      <c r="T240" s="173" t="s">
        <v>21</v>
      </c>
      <c r="U240" s="40" t="s">
        <v>45</v>
      </c>
      <c r="V240" s="32"/>
      <c r="W240" s="174">
        <f t="shared" si="56"/>
        <v>0</v>
      </c>
      <c r="X240" s="174">
        <v>1.4670000000000001E-2</v>
      </c>
      <c r="Y240" s="174">
        <f t="shared" si="57"/>
        <v>2.9340000000000001E-2</v>
      </c>
      <c r="Z240" s="174">
        <v>0</v>
      </c>
      <c r="AA240" s="175">
        <f t="shared" si="58"/>
        <v>0</v>
      </c>
      <c r="AR240" s="14" t="s">
        <v>182</v>
      </c>
      <c r="AT240" s="14" t="s">
        <v>221</v>
      </c>
      <c r="AU240" s="14" t="s">
        <v>90</v>
      </c>
      <c r="AY240" s="14" t="s">
        <v>175</v>
      </c>
      <c r="BE240" s="114">
        <f t="shared" si="59"/>
        <v>0</v>
      </c>
      <c r="BF240" s="114">
        <f t="shared" si="60"/>
        <v>0</v>
      </c>
      <c r="BG240" s="114">
        <f t="shared" si="61"/>
        <v>0</v>
      </c>
      <c r="BH240" s="114">
        <f t="shared" si="62"/>
        <v>0</v>
      </c>
      <c r="BI240" s="114">
        <f t="shared" si="63"/>
        <v>0</v>
      </c>
      <c r="BJ240" s="14" t="s">
        <v>23</v>
      </c>
      <c r="BK240" s="114">
        <f t="shared" si="64"/>
        <v>0</v>
      </c>
      <c r="BL240" s="14" t="s">
        <v>182</v>
      </c>
      <c r="BM240" s="14" t="s">
        <v>592</v>
      </c>
    </row>
    <row r="241" spans="2:65" s="1" customFormat="1" ht="31.5" customHeight="1">
      <c r="B241" s="31"/>
      <c r="C241" s="169" t="s">
        <v>593</v>
      </c>
      <c r="D241" s="169" t="s">
        <v>177</v>
      </c>
      <c r="E241" s="170" t="s">
        <v>594</v>
      </c>
      <c r="F241" s="245" t="s">
        <v>595</v>
      </c>
      <c r="G241" s="246"/>
      <c r="H241" s="246"/>
      <c r="I241" s="246"/>
      <c r="J241" s="171" t="s">
        <v>366</v>
      </c>
      <c r="K241" s="172">
        <v>2</v>
      </c>
      <c r="L241" s="247">
        <v>0</v>
      </c>
      <c r="M241" s="246"/>
      <c r="N241" s="248">
        <f t="shared" si="55"/>
        <v>0</v>
      </c>
      <c r="O241" s="249"/>
      <c r="P241" s="249"/>
      <c r="Q241" s="249"/>
      <c r="R241" s="33"/>
      <c r="T241" s="173" t="s">
        <v>21</v>
      </c>
      <c r="U241" s="40" t="s">
        <v>45</v>
      </c>
      <c r="V241" s="32"/>
      <c r="W241" s="174">
        <f t="shared" si="56"/>
        <v>0</v>
      </c>
      <c r="X241" s="174">
        <v>0</v>
      </c>
      <c r="Y241" s="174">
        <f t="shared" si="57"/>
        <v>0</v>
      </c>
      <c r="Z241" s="174">
        <v>0</v>
      </c>
      <c r="AA241" s="175">
        <f t="shared" si="58"/>
        <v>0</v>
      </c>
      <c r="AR241" s="14" t="s">
        <v>181</v>
      </c>
      <c r="AT241" s="14" t="s">
        <v>177</v>
      </c>
      <c r="AU241" s="14" t="s">
        <v>90</v>
      </c>
      <c r="AY241" s="14" t="s">
        <v>175</v>
      </c>
      <c r="BE241" s="114">
        <f t="shared" si="59"/>
        <v>0</v>
      </c>
      <c r="BF241" s="114">
        <f t="shared" si="60"/>
        <v>0</v>
      </c>
      <c r="BG241" s="114">
        <f t="shared" si="61"/>
        <v>0</v>
      </c>
      <c r="BH241" s="114">
        <f t="shared" si="62"/>
        <v>0</v>
      </c>
      <c r="BI241" s="114">
        <f t="shared" si="63"/>
        <v>0</v>
      </c>
      <c r="BJ241" s="14" t="s">
        <v>23</v>
      </c>
      <c r="BK241" s="114">
        <f t="shared" si="64"/>
        <v>0</v>
      </c>
      <c r="BL241" s="14" t="s">
        <v>182</v>
      </c>
      <c r="BM241" s="14" t="s">
        <v>596</v>
      </c>
    </row>
    <row r="242" spans="2:65" s="1" customFormat="1" ht="31.5" customHeight="1">
      <c r="B242" s="31"/>
      <c r="C242" s="169" t="s">
        <v>597</v>
      </c>
      <c r="D242" s="169" t="s">
        <v>177</v>
      </c>
      <c r="E242" s="170" t="s">
        <v>598</v>
      </c>
      <c r="F242" s="245" t="s">
        <v>599</v>
      </c>
      <c r="G242" s="246"/>
      <c r="H242" s="246"/>
      <c r="I242" s="246"/>
      <c r="J242" s="171" t="s">
        <v>366</v>
      </c>
      <c r="K242" s="172">
        <v>2</v>
      </c>
      <c r="L242" s="247">
        <v>0</v>
      </c>
      <c r="M242" s="246"/>
      <c r="N242" s="248">
        <f t="shared" si="55"/>
        <v>0</v>
      </c>
      <c r="O242" s="249"/>
      <c r="P242" s="249"/>
      <c r="Q242" s="249"/>
      <c r="R242" s="33"/>
      <c r="T242" s="173" t="s">
        <v>21</v>
      </c>
      <c r="U242" s="40" t="s">
        <v>45</v>
      </c>
      <c r="V242" s="32"/>
      <c r="W242" s="174">
        <f t="shared" si="56"/>
        <v>0</v>
      </c>
      <c r="X242" s="174">
        <v>0</v>
      </c>
      <c r="Y242" s="174">
        <f t="shared" si="57"/>
        <v>0</v>
      </c>
      <c r="Z242" s="174">
        <v>0</v>
      </c>
      <c r="AA242" s="175">
        <f t="shared" si="58"/>
        <v>0</v>
      </c>
      <c r="AR242" s="14" t="s">
        <v>181</v>
      </c>
      <c r="AT242" s="14" t="s">
        <v>177</v>
      </c>
      <c r="AU242" s="14" t="s">
        <v>90</v>
      </c>
      <c r="AY242" s="14" t="s">
        <v>175</v>
      </c>
      <c r="BE242" s="114">
        <f t="shared" si="59"/>
        <v>0</v>
      </c>
      <c r="BF242" s="114">
        <f t="shared" si="60"/>
        <v>0</v>
      </c>
      <c r="BG242" s="114">
        <f t="shared" si="61"/>
        <v>0</v>
      </c>
      <c r="BH242" s="114">
        <f t="shared" si="62"/>
        <v>0</v>
      </c>
      <c r="BI242" s="114">
        <f t="shared" si="63"/>
        <v>0</v>
      </c>
      <c r="BJ242" s="14" t="s">
        <v>23</v>
      </c>
      <c r="BK242" s="114">
        <f t="shared" si="64"/>
        <v>0</v>
      </c>
      <c r="BL242" s="14" t="s">
        <v>182</v>
      </c>
      <c r="BM242" s="14" t="s">
        <v>600</v>
      </c>
    </row>
    <row r="243" spans="2:65" s="1" customFormat="1" ht="31.5" customHeight="1">
      <c r="B243" s="31"/>
      <c r="C243" s="169" t="s">
        <v>601</v>
      </c>
      <c r="D243" s="169" t="s">
        <v>177</v>
      </c>
      <c r="E243" s="170" t="s">
        <v>602</v>
      </c>
      <c r="F243" s="245" t="s">
        <v>603</v>
      </c>
      <c r="G243" s="246"/>
      <c r="H243" s="246"/>
      <c r="I243" s="246"/>
      <c r="J243" s="171" t="s">
        <v>366</v>
      </c>
      <c r="K243" s="172">
        <v>1</v>
      </c>
      <c r="L243" s="247">
        <v>0</v>
      </c>
      <c r="M243" s="246"/>
      <c r="N243" s="248">
        <f t="shared" si="55"/>
        <v>0</v>
      </c>
      <c r="O243" s="249"/>
      <c r="P243" s="249"/>
      <c r="Q243" s="249"/>
      <c r="R243" s="33"/>
      <c r="T243" s="173" t="s">
        <v>21</v>
      </c>
      <c r="U243" s="40" t="s">
        <v>45</v>
      </c>
      <c r="V243" s="32"/>
      <c r="W243" s="174">
        <f t="shared" si="56"/>
        <v>0</v>
      </c>
      <c r="X243" s="174">
        <v>0</v>
      </c>
      <c r="Y243" s="174">
        <f t="shared" si="57"/>
        <v>0</v>
      </c>
      <c r="Z243" s="174">
        <v>0</v>
      </c>
      <c r="AA243" s="175">
        <f t="shared" si="58"/>
        <v>0</v>
      </c>
      <c r="AR243" s="14" t="s">
        <v>181</v>
      </c>
      <c r="AT243" s="14" t="s">
        <v>177</v>
      </c>
      <c r="AU243" s="14" t="s">
        <v>90</v>
      </c>
      <c r="AY243" s="14" t="s">
        <v>175</v>
      </c>
      <c r="BE243" s="114">
        <f t="shared" si="59"/>
        <v>0</v>
      </c>
      <c r="BF243" s="114">
        <f t="shared" si="60"/>
        <v>0</v>
      </c>
      <c r="BG243" s="114">
        <f t="shared" si="61"/>
        <v>0</v>
      </c>
      <c r="BH243" s="114">
        <f t="shared" si="62"/>
        <v>0</v>
      </c>
      <c r="BI243" s="114">
        <f t="shared" si="63"/>
        <v>0</v>
      </c>
      <c r="BJ243" s="14" t="s">
        <v>23</v>
      </c>
      <c r="BK243" s="114">
        <f t="shared" si="64"/>
        <v>0</v>
      </c>
      <c r="BL243" s="14" t="s">
        <v>182</v>
      </c>
      <c r="BM243" s="14" t="s">
        <v>604</v>
      </c>
    </row>
    <row r="244" spans="2:65" s="1" customFormat="1" ht="31.5" customHeight="1">
      <c r="B244" s="31"/>
      <c r="C244" s="176" t="s">
        <v>605</v>
      </c>
      <c r="D244" s="176" t="s">
        <v>221</v>
      </c>
      <c r="E244" s="177" t="s">
        <v>606</v>
      </c>
      <c r="F244" s="250" t="s">
        <v>607</v>
      </c>
      <c r="G244" s="249"/>
      <c r="H244" s="249"/>
      <c r="I244" s="249"/>
      <c r="J244" s="178" t="s">
        <v>252</v>
      </c>
      <c r="K244" s="179">
        <v>1</v>
      </c>
      <c r="L244" s="251">
        <v>0</v>
      </c>
      <c r="M244" s="249"/>
      <c r="N244" s="252">
        <f t="shared" si="55"/>
        <v>0</v>
      </c>
      <c r="O244" s="249"/>
      <c r="P244" s="249"/>
      <c r="Q244" s="249"/>
      <c r="R244" s="33"/>
      <c r="T244" s="173" t="s">
        <v>21</v>
      </c>
      <c r="U244" s="40" t="s">
        <v>45</v>
      </c>
      <c r="V244" s="32"/>
      <c r="W244" s="174">
        <f t="shared" si="56"/>
        <v>0</v>
      </c>
      <c r="X244" s="174">
        <v>3.8000000000000002E-4</v>
      </c>
      <c r="Y244" s="174">
        <f t="shared" si="57"/>
        <v>3.8000000000000002E-4</v>
      </c>
      <c r="Z244" s="174">
        <v>0</v>
      </c>
      <c r="AA244" s="175">
        <f t="shared" si="58"/>
        <v>0</v>
      </c>
      <c r="AR244" s="14" t="s">
        <v>182</v>
      </c>
      <c r="AT244" s="14" t="s">
        <v>221</v>
      </c>
      <c r="AU244" s="14" t="s">
        <v>90</v>
      </c>
      <c r="AY244" s="14" t="s">
        <v>175</v>
      </c>
      <c r="BE244" s="114">
        <f t="shared" si="59"/>
        <v>0</v>
      </c>
      <c r="BF244" s="114">
        <f t="shared" si="60"/>
        <v>0</v>
      </c>
      <c r="BG244" s="114">
        <f t="shared" si="61"/>
        <v>0</v>
      </c>
      <c r="BH244" s="114">
        <f t="shared" si="62"/>
        <v>0</v>
      </c>
      <c r="BI244" s="114">
        <f t="shared" si="63"/>
        <v>0</v>
      </c>
      <c r="BJ244" s="14" t="s">
        <v>23</v>
      </c>
      <c r="BK244" s="114">
        <f t="shared" si="64"/>
        <v>0</v>
      </c>
      <c r="BL244" s="14" t="s">
        <v>182</v>
      </c>
      <c r="BM244" s="14" t="s">
        <v>608</v>
      </c>
    </row>
    <row r="245" spans="2:65" s="1" customFormat="1" ht="57" customHeight="1">
      <c r="B245" s="31"/>
      <c r="C245" s="176" t="s">
        <v>609</v>
      </c>
      <c r="D245" s="176" t="s">
        <v>221</v>
      </c>
      <c r="E245" s="177" t="s">
        <v>610</v>
      </c>
      <c r="F245" s="250" t="s">
        <v>611</v>
      </c>
      <c r="G245" s="249"/>
      <c r="H245" s="249"/>
      <c r="I245" s="249"/>
      <c r="J245" s="178" t="s">
        <v>252</v>
      </c>
      <c r="K245" s="179">
        <v>2</v>
      </c>
      <c r="L245" s="251">
        <v>0</v>
      </c>
      <c r="M245" s="249"/>
      <c r="N245" s="252">
        <f t="shared" si="55"/>
        <v>0</v>
      </c>
      <c r="O245" s="249"/>
      <c r="P245" s="249"/>
      <c r="Q245" s="249"/>
      <c r="R245" s="33"/>
      <c r="T245" s="173" t="s">
        <v>21</v>
      </c>
      <c r="U245" s="40" t="s">
        <v>45</v>
      </c>
      <c r="V245" s="32"/>
      <c r="W245" s="174">
        <f t="shared" si="56"/>
        <v>0</v>
      </c>
      <c r="X245" s="174">
        <v>9.3999999999999997E-4</v>
      </c>
      <c r="Y245" s="174">
        <f t="shared" si="57"/>
        <v>1.8799999999999999E-3</v>
      </c>
      <c r="Z245" s="174">
        <v>0</v>
      </c>
      <c r="AA245" s="175">
        <f t="shared" si="58"/>
        <v>0</v>
      </c>
      <c r="AR245" s="14" t="s">
        <v>182</v>
      </c>
      <c r="AT245" s="14" t="s">
        <v>221</v>
      </c>
      <c r="AU245" s="14" t="s">
        <v>90</v>
      </c>
      <c r="AY245" s="14" t="s">
        <v>175</v>
      </c>
      <c r="BE245" s="114">
        <f t="shared" si="59"/>
        <v>0</v>
      </c>
      <c r="BF245" s="114">
        <f t="shared" si="60"/>
        <v>0</v>
      </c>
      <c r="BG245" s="114">
        <f t="shared" si="61"/>
        <v>0</v>
      </c>
      <c r="BH245" s="114">
        <f t="shared" si="62"/>
        <v>0</v>
      </c>
      <c r="BI245" s="114">
        <f t="shared" si="63"/>
        <v>0</v>
      </c>
      <c r="BJ245" s="14" t="s">
        <v>23</v>
      </c>
      <c r="BK245" s="114">
        <f t="shared" si="64"/>
        <v>0</v>
      </c>
      <c r="BL245" s="14" t="s">
        <v>182</v>
      </c>
      <c r="BM245" s="14" t="s">
        <v>612</v>
      </c>
    </row>
    <row r="246" spans="2:65" s="1" customFormat="1" ht="31.5" customHeight="1">
      <c r="B246" s="31"/>
      <c r="C246" s="176" t="s">
        <v>613</v>
      </c>
      <c r="D246" s="176" t="s">
        <v>221</v>
      </c>
      <c r="E246" s="177" t="s">
        <v>614</v>
      </c>
      <c r="F246" s="250" t="s">
        <v>615</v>
      </c>
      <c r="G246" s="249"/>
      <c r="H246" s="249"/>
      <c r="I246" s="249"/>
      <c r="J246" s="178" t="s">
        <v>252</v>
      </c>
      <c r="K246" s="179">
        <v>22</v>
      </c>
      <c r="L246" s="251">
        <v>0</v>
      </c>
      <c r="M246" s="249"/>
      <c r="N246" s="252">
        <f t="shared" si="55"/>
        <v>0</v>
      </c>
      <c r="O246" s="249"/>
      <c r="P246" s="249"/>
      <c r="Q246" s="249"/>
      <c r="R246" s="33"/>
      <c r="T246" s="173" t="s">
        <v>21</v>
      </c>
      <c r="U246" s="40" t="s">
        <v>45</v>
      </c>
      <c r="V246" s="32"/>
      <c r="W246" s="174">
        <f t="shared" si="56"/>
        <v>0</v>
      </c>
      <c r="X246" s="174">
        <v>2.2000000000000001E-4</v>
      </c>
      <c r="Y246" s="174">
        <f t="shared" si="57"/>
        <v>4.8400000000000006E-3</v>
      </c>
      <c r="Z246" s="174">
        <v>0</v>
      </c>
      <c r="AA246" s="175">
        <f t="shared" si="58"/>
        <v>0</v>
      </c>
      <c r="AR246" s="14" t="s">
        <v>182</v>
      </c>
      <c r="AT246" s="14" t="s">
        <v>221</v>
      </c>
      <c r="AU246" s="14" t="s">
        <v>90</v>
      </c>
      <c r="AY246" s="14" t="s">
        <v>175</v>
      </c>
      <c r="BE246" s="114">
        <f t="shared" si="59"/>
        <v>0</v>
      </c>
      <c r="BF246" s="114">
        <f t="shared" si="60"/>
        <v>0</v>
      </c>
      <c r="BG246" s="114">
        <f t="shared" si="61"/>
        <v>0</v>
      </c>
      <c r="BH246" s="114">
        <f t="shared" si="62"/>
        <v>0</v>
      </c>
      <c r="BI246" s="114">
        <f t="shared" si="63"/>
        <v>0</v>
      </c>
      <c r="BJ246" s="14" t="s">
        <v>23</v>
      </c>
      <c r="BK246" s="114">
        <f t="shared" si="64"/>
        <v>0</v>
      </c>
      <c r="BL246" s="14" t="s">
        <v>182</v>
      </c>
      <c r="BM246" s="14" t="s">
        <v>616</v>
      </c>
    </row>
    <row r="247" spans="2:65" s="1" customFormat="1" ht="31.5" customHeight="1">
      <c r="B247" s="31"/>
      <c r="C247" s="176" t="s">
        <v>617</v>
      </c>
      <c r="D247" s="176" t="s">
        <v>221</v>
      </c>
      <c r="E247" s="177" t="s">
        <v>618</v>
      </c>
      <c r="F247" s="250" t="s">
        <v>619</v>
      </c>
      <c r="G247" s="249"/>
      <c r="H247" s="249"/>
      <c r="I247" s="249"/>
      <c r="J247" s="178" t="s">
        <v>252</v>
      </c>
      <c r="K247" s="179">
        <v>1</v>
      </c>
      <c r="L247" s="251">
        <v>0</v>
      </c>
      <c r="M247" s="249"/>
      <c r="N247" s="252">
        <f t="shared" si="55"/>
        <v>0</v>
      </c>
      <c r="O247" s="249"/>
      <c r="P247" s="249"/>
      <c r="Q247" s="249"/>
      <c r="R247" s="33"/>
      <c r="T247" s="173" t="s">
        <v>21</v>
      </c>
      <c r="U247" s="40" t="s">
        <v>45</v>
      </c>
      <c r="V247" s="32"/>
      <c r="W247" s="174">
        <f t="shared" si="56"/>
        <v>0</v>
      </c>
      <c r="X247" s="174">
        <v>1.24E-3</v>
      </c>
      <c r="Y247" s="174">
        <f t="shared" si="57"/>
        <v>1.24E-3</v>
      </c>
      <c r="Z247" s="174">
        <v>0</v>
      </c>
      <c r="AA247" s="175">
        <f t="shared" si="58"/>
        <v>0</v>
      </c>
      <c r="AR247" s="14" t="s">
        <v>182</v>
      </c>
      <c r="AT247" s="14" t="s">
        <v>221</v>
      </c>
      <c r="AU247" s="14" t="s">
        <v>90</v>
      </c>
      <c r="AY247" s="14" t="s">
        <v>175</v>
      </c>
      <c r="BE247" s="114">
        <f t="shared" si="59"/>
        <v>0</v>
      </c>
      <c r="BF247" s="114">
        <f t="shared" si="60"/>
        <v>0</v>
      </c>
      <c r="BG247" s="114">
        <f t="shared" si="61"/>
        <v>0</v>
      </c>
      <c r="BH247" s="114">
        <f t="shared" si="62"/>
        <v>0</v>
      </c>
      <c r="BI247" s="114">
        <f t="shared" si="63"/>
        <v>0</v>
      </c>
      <c r="BJ247" s="14" t="s">
        <v>23</v>
      </c>
      <c r="BK247" s="114">
        <f t="shared" si="64"/>
        <v>0</v>
      </c>
      <c r="BL247" s="14" t="s">
        <v>182</v>
      </c>
      <c r="BM247" s="14" t="s">
        <v>620</v>
      </c>
    </row>
    <row r="248" spans="2:65" s="1" customFormat="1" ht="31.5" customHeight="1">
      <c r="B248" s="31"/>
      <c r="C248" s="176" t="s">
        <v>621</v>
      </c>
      <c r="D248" s="176" t="s">
        <v>221</v>
      </c>
      <c r="E248" s="177" t="s">
        <v>622</v>
      </c>
      <c r="F248" s="250" t="s">
        <v>623</v>
      </c>
      <c r="G248" s="249"/>
      <c r="H248" s="249"/>
      <c r="I248" s="249"/>
      <c r="J248" s="178" t="s">
        <v>252</v>
      </c>
      <c r="K248" s="179">
        <v>11</v>
      </c>
      <c r="L248" s="251">
        <v>0</v>
      </c>
      <c r="M248" s="249"/>
      <c r="N248" s="252">
        <f t="shared" si="55"/>
        <v>0</v>
      </c>
      <c r="O248" s="249"/>
      <c r="P248" s="249"/>
      <c r="Q248" s="249"/>
      <c r="R248" s="33"/>
      <c r="T248" s="173" t="s">
        <v>21</v>
      </c>
      <c r="U248" s="40" t="s">
        <v>45</v>
      </c>
      <c r="V248" s="32"/>
      <c r="W248" s="174">
        <f t="shared" si="56"/>
        <v>0</v>
      </c>
      <c r="X248" s="174">
        <v>2.1000000000000001E-4</v>
      </c>
      <c r="Y248" s="174">
        <f t="shared" si="57"/>
        <v>2.31E-3</v>
      </c>
      <c r="Z248" s="174">
        <v>0</v>
      </c>
      <c r="AA248" s="175">
        <f t="shared" si="58"/>
        <v>0</v>
      </c>
      <c r="AR248" s="14" t="s">
        <v>182</v>
      </c>
      <c r="AT248" s="14" t="s">
        <v>221</v>
      </c>
      <c r="AU248" s="14" t="s">
        <v>90</v>
      </c>
      <c r="AY248" s="14" t="s">
        <v>175</v>
      </c>
      <c r="BE248" s="114">
        <f t="shared" si="59"/>
        <v>0</v>
      </c>
      <c r="BF248" s="114">
        <f t="shared" si="60"/>
        <v>0</v>
      </c>
      <c r="BG248" s="114">
        <f t="shared" si="61"/>
        <v>0</v>
      </c>
      <c r="BH248" s="114">
        <f t="shared" si="62"/>
        <v>0</v>
      </c>
      <c r="BI248" s="114">
        <f t="shared" si="63"/>
        <v>0</v>
      </c>
      <c r="BJ248" s="14" t="s">
        <v>23</v>
      </c>
      <c r="BK248" s="114">
        <f t="shared" si="64"/>
        <v>0</v>
      </c>
      <c r="BL248" s="14" t="s">
        <v>182</v>
      </c>
      <c r="BM248" s="14" t="s">
        <v>624</v>
      </c>
    </row>
    <row r="249" spans="2:65" s="1" customFormat="1" ht="31.5" customHeight="1">
      <c r="B249" s="31"/>
      <c r="C249" s="176" t="s">
        <v>625</v>
      </c>
      <c r="D249" s="176" t="s">
        <v>221</v>
      </c>
      <c r="E249" s="177" t="s">
        <v>626</v>
      </c>
      <c r="F249" s="250" t="s">
        <v>627</v>
      </c>
      <c r="G249" s="249"/>
      <c r="H249" s="249"/>
      <c r="I249" s="249"/>
      <c r="J249" s="178" t="s">
        <v>252</v>
      </c>
      <c r="K249" s="179">
        <v>4</v>
      </c>
      <c r="L249" s="251">
        <v>0</v>
      </c>
      <c r="M249" s="249"/>
      <c r="N249" s="252">
        <f t="shared" si="55"/>
        <v>0</v>
      </c>
      <c r="O249" s="249"/>
      <c r="P249" s="249"/>
      <c r="Q249" s="249"/>
      <c r="R249" s="33"/>
      <c r="T249" s="173" t="s">
        <v>21</v>
      </c>
      <c r="U249" s="40" t="s">
        <v>45</v>
      </c>
      <c r="V249" s="32"/>
      <c r="W249" s="174">
        <f t="shared" si="56"/>
        <v>0</v>
      </c>
      <c r="X249" s="174">
        <v>6.9999999999999999E-4</v>
      </c>
      <c r="Y249" s="174">
        <f t="shared" si="57"/>
        <v>2.8E-3</v>
      </c>
      <c r="Z249" s="174">
        <v>0</v>
      </c>
      <c r="AA249" s="175">
        <f t="shared" si="58"/>
        <v>0</v>
      </c>
      <c r="AR249" s="14" t="s">
        <v>182</v>
      </c>
      <c r="AT249" s="14" t="s">
        <v>221</v>
      </c>
      <c r="AU249" s="14" t="s">
        <v>90</v>
      </c>
      <c r="AY249" s="14" t="s">
        <v>175</v>
      </c>
      <c r="BE249" s="114">
        <f t="shared" si="59"/>
        <v>0</v>
      </c>
      <c r="BF249" s="114">
        <f t="shared" si="60"/>
        <v>0</v>
      </c>
      <c r="BG249" s="114">
        <f t="shared" si="61"/>
        <v>0</v>
      </c>
      <c r="BH249" s="114">
        <f t="shared" si="62"/>
        <v>0</v>
      </c>
      <c r="BI249" s="114">
        <f t="shared" si="63"/>
        <v>0</v>
      </c>
      <c r="BJ249" s="14" t="s">
        <v>23</v>
      </c>
      <c r="BK249" s="114">
        <f t="shared" si="64"/>
        <v>0</v>
      </c>
      <c r="BL249" s="14" t="s">
        <v>182</v>
      </c>
      <c r="BM249" s="14" t="s">
        <v>628</v>
      </c>
    </row>
    <row r="250" spans="2:65" s="1" customFormat="1" ht="31.5" customHeight="1">
      <c r="B250" s="31"/>
      <c r="C250" s="176" t="s">
        <v>629</v>
      </c>
      <c r="D250" s="176" t="s">
        <v>221</v>
      </c>
      <c r="E250" s="177" t="s">
        <v>630</v>
      </c>
      <c r="F250" s="250" t="s">
        <v>631</v>
      </c>
      <c r="G250" s="249"/>
      <c r="H250" s="249"/>
      <c r="I250" s="249"/>
      <c r="J250" s="178" t="s">
        <v>252</v>
      </c>
      <c r="K250" s="179">
        <v>2</v>
      </c>
      <c r="L250" s="251">
        <v>0</v>
      </c>
      <c r="M250" s="249"/>
      <c r="N250" s="252">
        <f t="shared" si="55"/>
        <v>0</v>
      </c>
      <c r="O250" s="249"/>
      <c r="P250" s="249"/>
      <c r="Q250" s="249"/>
      <c r="R250" s="33"/>
      <c r="T250" s="173" t="s">
        <v>21</v>
      </c>
      <c r="U250" s="40" t="s">
        <v>45</v>
      </c>
      <c r="V250" s="32"/>
      <c r="W250" s="174">
        <f t="shared" si="56"/>
        <v>0</v>
      </c>
      <c r="X250" s="174">
        <v>1.6800000000000001E-3</v>
      </c>
      <c r="Y250" s="174">
        <f t="shared" si="57"/>
        <v>3.3600000000000001E-3</v>
      </c>
      <c r="Z250" s="174">
        <v>0</v>
      </c>
      <c r="AA250" s="175">
        <f t="shared" si="58"/>
        <v>0</v>
      </c>
      <c r="AR250" s="14" t="s">
        <v>182</v>
      </c>
      <c r="AT250" s="14" t="s">
        <v>221</v>
      </c>
      <c r="AU250" s="14" t="s">
        <v>90</v>
      </c>
      <c r="AY250" s="14" t="s">
        <v>175</v>
      </c>
      <c r="BE250" s="114">
        <f t="shared" si="59"/>
        <v>0</v>
      </c>
      <c r="BF250" s="114">
        <f t="shared" si="60"/>
        <v>0</v>
      </c>
      <c r="BG250" s="114">
        <f t="shared" si="61"/>
        <v>0</v>
      </c>
      <c r="BH250" s="114">
        <f t="shared" si="62"/>
        <v>0</v>
      </c>
      <c r="BI250" s="114">
        <f t="shared" si="63"/>
        <v>0</v>
      </c>
      <c r="BJ250" s="14" t="s">
        <v>23</v>
      </c>
      <c r="BK250" s="114">
        <f t="shared" si="64"/>
        <v>0</v>
      </c>
      <c r="BL250" s="14" t="s">
        <v>182</v>
      </c>
      <c r="BM250" s="14" t="s">
        <v>632</v>
      </c>
    </row>
    <row r="251" spans="2:65" s="1" customFormat="1" ht="69.75" customHeight="1">
      <c r="B251" s="31"/>
      <c r="C251" s="176" t="s">
        <v>633</v>
      </c>
      <c r="D251" s="176" t="s">
        <v>221</v>
      </c>
      <c r="E251" s="177" t="s">
        <v>634</v>
      </c>
      <c r="F251" s="250" t="s">
        <v>635</v>
      </c>
      <c r="G251" s="249"/>
      <c r="H251" s="249"/>
      <c r="I251" s="249"/>
      <c r="J251" s="178" t="s">
        <v>252</v>
      </c>
      <c r="K251" s="179">
        <v>16</v>
      </c>
      <c r="L251" s="251">
        <v>0</v>
      </c>
      <c r="M251" s="249"/>
      <c r="N251" s="252">
        <f t="shared" si="55"/>
        <v>0</v>
      </c>
      <c r="O251" s="249"/>
      <c r="P251" s="249"/>
      <c r="Q251" s="249"/>
      <c r="R251" s="33"/>
      <c r="T251" s="173" t="s">
        <v>21</v>
      </c>
      <c r="U251" s="40" t="s">
        <v>45</v>
      </c>
      <c r="V251" s="32"/>
      <c r="W251" s="174">
        <f t="shared" si="56"/>
        <v>0</v>
      </c>
      <c r="X251" s="174">
        <v>5.2999999999999998E-4</v>
      </c>
      <c r="Y251" s="174">
        <f t="shared" si="57"/>
        <v>8.4799999999999997E-3</v>
      </c>
      <c r="Z251" s="174">
        <v>0</v>
      </c>
      <c r="AA251" s="175">
        <f t="shared" si="58"/>
        <v>0</v>
      </c>
      <c r="AR251" s="14" t="s">
        <v>182</v>
      </c>
      <c r="AT251" s="14" t="s">
        <v>221</v>
      </c>
      <c r="AU251" s="14" t="s">
        <v>90</v>
      </c>
      <c r="AY251" s="14" t="s">
        <v>175</v>
      </c>
      <c r="BE251" s="114">
        <f t="shared" si="59"/>
        <v>0</v>
      </c>
      <c r="BF251" s="114">
        <f t="shared" si="60"/>
        <v>0</v>
      </c>
      <c r="BG251" s="114">
        <f t="shared" si="61"/>
        <v>0</v>
      </c>
      <c r="BH251" s="114">
        <f t="shared" si="62"/>
        <v>0</v>
      </c>
      <c r="BI251" s="114">
        <f t="shared" si="63"/>
        <v>0</v>
      </c>
      <c r="BJ251" s="14" t="s">
        <v>23</v>
      </c>
      <c r="BK251" s="114">
        <f t="shared" si="64"/>
        <v>0</v>
      </c>
      <c r="BL251" s="14" t="s">
        <v>182</v>
      </c>
      <c r="BM251" s="14" t="s">
        <v>636</v>
      </c>
    </row>
    <row r="252" spans="2:65" s="1" customFormat="1" ht="69.75" customHeight="1">
      <c r="B252" s="31"/>
      <c r="C252" s="176" t="s">
        <v>637</v>
      </c>
      <c r="D252" s="176" t="s">
        <v>221</v>
      </c>
      <c r="E252" s="177" t="s">
        <v>638</v>
      </c>
      <c r="F252" s="250" t="s">
        <v>639</v>
      </c>
      <c r="G252" s="249"/>
      <c r="H252" s="249"/>
      <c r="I252" s="249"/>
      <c r="J252" s="178" t="s">
        <v>252</v>
      </c>
      <c r="K252" s="179">
        <v>16</v>
      </c>
      <c r="L252" s="251">
        <v>0</v>
      </c>
      <c r="M252" s="249"/>
      <c r="N252" s="252">
        <f t="shared" si="55"/>
        <v>0</v>
      </c>
      <c r="O252" s="249"/>
      <c r="P252" s="249"/>
      <c r="Q252" s="249"/>
      <c r="R252" s="33"/>
      <c r="T252" s="173" t="s">
        <v>21</v>
      </c>
      <c r="U252" s="40" t="s">
        <v>45</v>
      </c>
      <c r="V252" s="32"/>
      <c r="W252" s="174">
        <f t="shared" si="56"/>
        <v>0</v>
      </c>
      <c r="X252" s="174">
        <v>1.47E-3</v>
      </c>
      <c r="Y252" s="174">
        <f t="shared" si="57"/>
        <v>2.3519999999999999E-2</v>
      </c>
      <c r="Z252" s="174">
        <v>0</v>
      </c>
      <c r="AA252" s="175">
        <f t="shared" si="58"/>
        <v>0</v>
      </c>
      <c r="AR252" s="14" t="s">
        <v>182</v>
      </c>
      <c r="AT252" s="14" t="s">
        <v>221</v>
      </c>
      <c r="AU252" s="14" t="s">
        <v>90</v>
      </c>
      <c r="AY252" s="14" t="s">
        <v>175</v>
      </c>
      <c r="BE252" s="114">
        <f t="shared" si="59"/>
        <v>0</v>
      </c>
      <c r="BF252" s="114">
        <f t="shared" si="60"/>
        <v>0</v>
      </c>
      <c r="BG252" s="114">
        <f t="shared" si="61"/>
        <v>0</v>
      </c>
      <c r="BH252" s="114">
        <f t="shared" si="62"/>
        <v>0</v>
      </c>
      <c r="BI252" s="114">
        <f t="shared" si="63"/>
        <v>0</v>
      </c>
      <c r="BJ252" s="14" t="s">
        <v>23</v>
      </c>
      <c r="BK252" s="114">
        <f t="shared" si="64"/>
        <v>0</v>
      </c>
      <c r="BL252" s="14" t="s">
        <v>182</v>
      </c>
      <c r="BM252" s="14" t="s">
        <v>640</v>
      </c>
    </row>
    <row r="253" spans="2:65" s="1" customFormat="1" ht="31.5" customHeight="1">
      <c r="B253" s="31"/>
      <c r="C253" s="176" t="s">
        <v>641</v>
      </c>
      <c r="D253" s="176" t="s">
        <v>221</v>
      </c>
      <c r="E253" s="177" t="s">
        <v>642</v>
      </c>
      <c r="F253" s="250" t="s">
        <v>643</v>
      </c>
      <c r="G253" s="249"/>
      <c r="H253" s="249"/>
      <c r="I253" s="249"/>
      <c r="J253" s="178" t="s">
        <v>252</v>
      </c>
      <c r="K253" s="179">
        <v>1</v>
      </c>
      <c r="L253" s="251">
        <v>0</v>
      </c>
      <c r="M253" s="249"/>
      <c r="N253" s="252">
        <f t="shared" si="55"/>
        <v>0</v>
      </c>
      <c r="O253" s="249"/>
      <c r="P253" s="249"/>
      <c r="Q253" s="249"/>
      <c r="R253" s="33"/>
      <c r="T253" s="173" t="s">
        <v>21</v>
      </c>
      <c r="U253" s="40" t="s">
        <v>45</v>
      </c>
      <c r="V253" s="32"/>
      <c r="W253" s="174">
        <f t="shared" si="56"/>
        <v>0</v>
      </c>
      <c r="X253" s="174">
        <v>7.5000000000000002E-4</v>
      </c>
      <c r="Y253" s="174">
        <f t="shared" si="57"/>
        <v>7.5000000000000002E-4</v>
      </c>
      <c r="Z253" s="174">
        <v>0</v>
      </c>
      <c r="AA253" s="175">
        <f t="shared" si="58"/>
        <v>0</v>
      </c>
      <c r="AR253" s="14" t="s">
        <v>182</v>
      </c>
      <c r="AT253" s="14" t="s">
        <v>221</v>
      </c>
      <c r="AU253" s="14" t="s">
        <v>90</v>
      </c>
      <c r="AY253" s="14" t="s">
        <v>175</v>
      </c>
      <c r="BE253" s="114">
        <f t="shared" si="59"/>
        <v>0</v>
      </c>
      <c r="BF253" s="114">
        <f t="shared" si="60"/>
        <v>0</v>
      </c>
      <c r="BG253" s="114">
        <f t="shared" si="61"/>
        <v>0</v>
      </c>
      <c r="BH253" s="114">
        <f t="shared" si="62"/>
        <v>0</v>
      </c>
      <c r="BI253" s="114">
        <f t="shared" si="63"/>
        <v>0</v>
      </c>
      <c r="BJ253" s="14" t="s">
        <v>23</v>
      </c>
      <c r="BK253" s="114">
        <f t="shared" si="64"/>
        <v>0</v>
      </c>
      <c r="BL253" s="14" t="s">
        <v>182</v>
      </c>
      <c r="BM253" s="14" t="s">
        <v>644</v>
      </c>
    </row>
    <row r="254" spans="2:65" s="1" customFormat="1" ht="31.5" customHeight="1">
      <c r="B254" s="31"/>
      <c r="C254" s="176" t="s">
        <v>645</v>
      </c>
      <c r="D254" s="176" t="s">
        <v>221</v>
      </c>
      <c r="E254" s="177" t="s">
        <v>646</v>
      </c>
      <c r="F254" s="250" t="s">
        <v>647</v>
      </c>
      <c r="G254" s="249"/>
      <c r="H254" s="249"/>
      <c r="I254" s="249"/>
      <c r="J254" s="178" t="s">
        <v>252</v>
      </c>
      <c r="K254" s="179">
        <v>1</v>
      </c>
      <c r="L254" s="251">
        <v>0</v>
      </c>
      <c r="M254" s="249"/>
      <c r="N254" s="252">
        <f t="shared" si="55"/>
        <v>0</v>
      </c>
      <c r="O254" s="249"/>
      <c r="P254" s="249"/>
      <c r="Q254" s="249"/>
      <c r="R254" s="33"/>
      <c r="T254" s="173" t="s">
        <v>21</v>
      </c>
      <c r="U254" s="40" t="s">
        <v>45</v>
      </c>
      <c r="V254" s="32"/>
      <c r="W254" s="174">
        <f t="shared" si="56"/>
        <v>0</v>
      </c>
      <c r="X254" s="174">
        <v>7.5000000000000002E-4</v>
      </c>
      <c r="Y254" s="174">
        <f t="shared" si="57"/>
        <v>7.5000000000000002E-4</v>
      </c>
      <c r="Z254" s="174">
        <v>0</v>
      </c>
      <c r="AA254" s="175">
        <f t="shared" si="58"/>
        <v>0</v>
      </c>
      <c r="AR254" s="14" t="s">
        <v>182</v>
      </c>
      <c r="AT254" s="14" t="s">
        <v>221</v>
      </c>
      <c r="AU254" s="14" t="s">
        <v>90</v>
      </c>
      <c r="AY254" s="14" t="s">
        <v>175</v>
      </c>
      <c r="BE254" s="114">
        <f t="shared" si="59"/>
        <v>0</v>
      </c>
      <c r="BF254" s="114">
        <f t="shared" si="60"/>
        <v>0</v>
      </c>
      <c r="BG254" s="114">
        <f t="shared" si="61"/>
        <v>0</v>
      </c>
      <c r="BH254" s="114">
        <f t="shared" si="62"/>
        <v>0</v>
      </c>
      <c r="BI254" s="114">
        <f t="shared" si="63"/>
        <v>0</v>
      </c>
      <c r="BJ254" s="14" t="s">
        <v>23</v>
      </c>
      <c r="BK254" s="114">
        <f t="shared" si="64"/>
        <v>0</v>
      </c>
      <c r="BL254" s="14" t="s">
        <v>182</v>
      </c>
      <c r="BM254" s="14" t="s">
        <v>648</v>
      </c>
    </row>
    <row r="255" spans="2:65" s="1" customFormat="1" ht="31.5" customHeight="1">
      <c r="B255" s="31"/>
      <c r="C255" s="176" t="s">
        <v>649</v>
      </c>
      <c r="D255" s="176" t="s">
        <v>221</v>
      </c>
      <c r="E255" s="177" t="s">
        <v>650</v>
      </c>
      <c r="F255" s="250" t="s">
        <v>651</v>
      </c>
      <c r="G255" s="249"/>
      <c r="H255" s="249"/>
      <c r="I255" s="249"/>
      <c r="J255" s="178" t="s">
        <v>252</v>
      </c>
      <c r="K255" s="179">
        <v>36</v>
      </c>
      <c r="L255" s="251">
        <v>0</v>
      </c>
      <c r="M255" s="249"/>
      <c r="N255" s="252">
        <f t="shared" si="55"/>
        <v>0</v>
      </c>
      <c r="O255" s="249"/>
      <c r="P255" s="249"/>
      <c r="Q255" s="249"/>
      <c r="R255" s="33"/>
      <c r="T255" s="173" t="s">
        <v>21</v>
      </c>
      <c r="U255" s="40" t="s">
        <v>45</v>
      </c>
      <c r="V255" s="32"/>
      <c r="W255" s="174">
        <f t="shared" si="56"/>
        <v>0</v>
      </c>
      <c r="X255" s="174">
        <v>2.4000000000000001E-4</v>
      </c>
      <c r="Y255" s="174">
        <f t="shared" si="57"/>
        <v>8.6400000000000001E-3</v>
      </c>
      <c r="Z255" s="174">
        <v>0</v>
      </c>
      <c r="AA255" s="175">
        <f t="shared" si="58"/>
        <v>0</v>
      </c>
      <c r="AR255" s="14" t="s">
        <v>182</v>
      </c>
      <c r="AT255" s="14" t="s">
        <v>221</v>
      </c>
      <c r="AU255" s="14" t="s">
        <v>90</v>
      </c>
      <c r="AY255" s="14" t="s">
        <v>175</v>
      </c>
      <c r="BE255" s="114">
        <f t="shared" si="59"/>
        <v>0</v>
      </c>
      <c r="BF255" s="114">
        <f t="shared" si="60"/>
        <v>0</v>
      </c>
      <c r="BG255" s="114">
        <f t="shared" si="61"/>
        <v>0</v>
      </c>
      <c r="BH255" s="114">
        <f t="shared" si="62"/>
        <v>0</v>
      </c>
      <c r="BI255" s="114">
        <f t="shared" si="63"/>
        <v>0</v>
      </c>
      <c r="BJ255" s="14" t="s">
        <v>23</v>
      </c>
      <c r="BK255" s="114">
        <f t="shared" si="64"/>
        <v>0</v>
      </c>
      <c r="BL255" s="14" t="s">
        <v>182</v>
      </c>
      <c r="BM255" s="14" t="s">
        <v>652</v>
      </c>
    </row>
    <row r="256" spans="2:65" s="1" customFormat="1" ht="31.5" customHeight="1">
      <c r="B256" s="31"/>
      <c r="C256" s="176" t="s">
        <v>653</v>
      </c>
      <c r="D256" s="176" t="s">
        <v>221</v>
      </c>
      <c r="E256" s="177" t="s">
        <v>654</v>
      </c>
      <c r="F256" s="250" t="s">
        <v>655</v>
      </c>
      <c r="G256" s="249"/>
      <c r="H256" s="249"/>
      <c r="I256" s="249"/>
      <c r="J256" s="178" t="s">
        <v>247</v>
      </c>
      <c r="K256" s="180">
        <v>0</v>
      </c>
      <c r="L256" s="251">
        <v>0</v>
      </c>
      <c r="M256" s="249"/>
      <c r="N256" s="252">
        <f t="shared" si="55"/>
        <v>0</v>
      </c>
      <c r="O256" s="249"/>
      <c r="P256" s="249"/>
      <c r="Q256" s="249"/>
      <c r="R256" s="33"/>
      <c r="T256" s="173" t="s">
        <v>21</v>
      </c>
      <c r="U256" s="40" t="s">
        <v>45</v>
      </c>
      <c r="V256" s="32"/>
      <c r="W256" s="174">
        <f t="shared" si="56"/>
        <v>0</v>
      </c>
      <c r="X256" s="174">
        <v>0</v>
      </c>
      <c r="Y256" s="174">
        <f t="shared" si="57"/>
        <v>0</v>
      </c>
      <c r="Z256" s="174">
        <v>0</v>
      </c>
      <c r="AA256" s="175">
        <f t="shared" si="58"/>
        <v>0</v>
      </c>
      <c r="AR256" s="14" t="s">
        <v>182</v>
      </c>
      <c r="AT256" s="14" t="s">
        <v>221</v>
      </c>
      <c r="AU256" s="14" t="s">
        <v>90</v>
      </c>
      <c r="AY256" s="14" t="s">
        <v>175</v>
      </c>
      <c r="BE256" s="114">
        <f t="shared" si="59"/>
        <v>0</v>
      </c>
      <c r="BF256" s="114">
        <f t="shared" si="60"/>
        <v>0</v>
      </c>
      <c r="BG256" s="114">
        <f t="shared" si="61"/>
        <v>0</v>
      </c>
      <c r="BH256" s="114">
        <f t="shared" si="62"/>
        <v>0</v>
      </c>
      <c r="BI256" s="114">
        <f t="shared" si="63"/>
        <v>0</v>
      </c>
      <c r="BJ256" s="14" t="s">
        <v>23</v>
      </c>
      <c r="BK256" s="114">
        <f t="shared" si="64"/>
        <v>0</v>
      </c>
      <c r="BL256" s="14" t="s">
        <v>182</v>
      </c>
      <c r="BM256" s="14" t="s">
        <v>656</v>
      </c>
    </row>
    <row r="257" spans="2:65" s="10" customFormat="1" ht="29.85" customHeight="1">
      <c r="B257" s="158"/>
      <c r="C257" s="159"/>
      <c r="D257" s="168" t="s">
        <v>148</v>
      </c>
      <c r="E257" s="168"/>
      <c r="F257" s="168"/>
      <c r="G257" s="168"/>
      <c r="H257" s="168"/>
      <c r="I257" s="168"/>
      <c r="J257" s="168"/>
      <c r="K257" s="168"/>
      <c r="L257" s="168"/>
      <c r="M257" s="168"/>
      <c r="N257" s="258">
        <f>BK257</f>
        <v>0</v>
      </c>
      <c r="O257" s="259"/>
      <c r="P257" s="259"/>
      <c r="Q257" s="259"/>
      <c r="R257" s="161"/>
      <c r="T257" s="162"/>
      <c r="U257" s="159"/>
      <c r="V257" s="159"/>
      <c r="W257" s="163">
        <f>SUM(W258:W266)</f>
        <v>0</v>
      </c>
      <c r="X257" s="159"/>
      <c r="Y257" s="163">
        <f>SUM(Y258:Y266)</f>
        <v>0</v>
      </c>
      <c r="Z257" s="159"/>
      <c r="AA257" s="164">
        <f>SUM(AA258:AA266)</f>
        <v>0</v>
      </c>
      <c r="AR257" s="165" t="s">
        <v>90</v>
      </c>
      <c r="AT257" s="166" t="s">
        <v>79</v>
      </c>
      <c r="AU257" s="166" t="s">
        <v>23</v>
      </c>
      <c r="AY257" s="165" t="s">
        <v>175</v>
      </c>
      <c r="BK257" s="167">
        <f>SUM(BK258:BK266)</f>
        <v>0</v>
      </c>
    </row>
    <row r="258" spans="2:65" s="1" customFormat="1" ht="22.5" customHeight="1">
      <c r="B258" s="31"/>
      <c r="C258" s="176" t="s">
        <v>657</v>
      </c>
      <c r="D258" s="176" t="s">
        <v>221</v>
      </c>
      <c r="E258" s="177" t="s">
        <v>658</v>
      </c>
      <c r="F258" s="250" t="s">
        <v>659</v>
      </c>
      <c r="G258" s="249"/>
      <c r="H258" s="249"/>
      <c r="I258" s="249"/>
      <c r="J258" s="178" t="s">
        <v>252</v>
      </c>
      <c r="K258" s="179">
        <v>83</v>
      </c>
      <c r="L258" s="251">
        <v>0</v>
      </c>
      <c r="M258" s="249"/>
      <c r="N258" s="252">
        <f t="shared" ref="N258:N266" si="65">ROUND(L258*K258,2)</f>
        <v>0</v>
      </c>
      <c r="O258" s="249"/>
      <c r="P258" s="249"/>
      <c r="Q258" s="249"/>
      <c r="R258" s="33"/>
      <c r="T258" s="173" t="s">
        <v>21</v>
      </c>
      <c r="U258" s="40" t="s">
        <v>45</v>
      </c>
      <c r="V258" s="32"/>
      <c r="W258" s="174">
        <f t="shared" ref="W258:W266" si="66">V258*K258</f>
        <v>0</v>
      </c>
      <c r="X258" s="174">
        <v>0</v>
      </c>
      <c r="Y258" s="174">
        <f t="shared" ref="Y258:Y266" si="67">X258*K258</f>
        <v>0</v>
      </c>
      <c r="Z258" s="174">
        <v>0</v>
      </c>
      <c r="AA258" s="175">
        <f t="shared" ref="AA258:AA266" si="68">Z258*K258</f>
        <v>0</v>
      </c>
      <c r="AR258" s="14" t="s">
        <v>660</v>
      </c>
      <c r="AT258" s="14" t="s">
        <v>221</v>
      </c>
      <c r="AU258" s="14" t="s">
        <v>90</v>
      </c>
      <c r="AY258" s="14" t="s">
        <v>175</v>
      </c>
      <c r="BE258" s="114">
        <f t="shared" ref="BE258:BE266" si="69">IF(U258="základní",N258,0)</f>
        <v>0</v>
      </c>
      <c r="BF258" s="114">
        <f t="shared" ref="BF258:BF266" si="70">IF(U258="snížená",N258,0)</f>
        <v>0</v>
      </c>
      <c r="BG258" s="114">
        <f t="shared" ref="BG258:BG266" si="71">IF(U258="zákl. přenesená",N258,0)</f>
        <v>0</v>
      </c>
      <c r="BH258" s="114">
        <f t="shared" ref="BH258:BH266" si="72">IF(U258="sníž. přenesená",N258,0)</f>
        <v>0</v>
      </c>
      <c r="BI258" s="114">
        <f t="shared" ref="BI258:BI266" si="73">IF(U258="nulová",N258,0)</f>
        <v>0</v>
      </c>
      <c r="BJ258" s="14" t="s">
        <v>23</v>
      </c>
      <c r="BK258" s="114">
        <f t="shared" ref="BK258:BK266" si="74">ROUND(L258*K258,2)</f>
        <v>0</v>
      </c>
      <c r="BL258" s="14" t="s">
        <v>660</v>
      </c>
      <c r="BM258" s="14" t="s">
        <v>661</v>
      </c>
    </row>
    <row r="259" spans="2:65" s="1" customFormat="1" ht="44.25" customHeight="1">
      <c r="B259" s="31"/>
      <c r="C259" s="176" t="s">
        <v>662</v>
      </c>
      <c r="D259" s="176" t="s">
        <v>221</v>
      </c>
      <c r="E259" s="177" t="s">
        <v>663</v>
      </c>
      <c r="F259" s="250" t="s">
        <v>664</v>
      </c>
      <c r="G259" s="249"/>
      <c r="H259" s="249"/>
      <c r="I259" s="249"/>
      <c r="J259" s="178" t="s">
        <v>252</v>
      </c>
      <c r="K259" s="179">
        <v>22</v>
      </c>
      <c r="L259" s="251">
        <v>0</v>
      </c>
      <c r="M259" s="249"/>
      <c r="N259" s="252">
        <f t="shared" si="65"/>
        <v>0</v>
      </c>
      <c r="O259" s="249"/>
      <c r="P259" s="249"/>
      <c r="Q259" s="249"/>
      <c r="R259" s="33"/>
      <c r="T259" s="173" t="s">
        <v>21</v>
      </c>
      <c r="U259" s="40" t="s">
        <v>45</v>
      </c>
      <c r="V259" s="32"/>
      <c r="W259" s="174">
        <f t="shared" si="66"/>
        <v>0</v>
      </c>
      <c r="X259" s="174">
        <v>0</v>
      </c>
      <c r="Y259" s="174">
        <f t="shared" si="67"/>
        <v>0</v>
      </c>
      <c r="Z259" s="174">
        <v>0</v>
      </c>
      <c r="AA259" s="175">
        <f t="shared" si="68"/>
        <v>0</v>
      </c>
      <c r="AR259" s="14" t="s">
        <v>182</v>
      </c>
      <c r="AT259" s="14" t="s">
        <v>221</v>
      </c>
      <c r="AU259" s="14" t="s">
        <v>90</v>
      </c>
      <c r="AY259" s="14" t="s">
        <v>175</v>
      </c>
      <c r="BE259" s="114">
        <f t="shared" si="69"/>
        <v>0</v>
      </c>
      <c r="BF259" s="114">
        <f t="shared" si="70"/>
        <v>0</v>
      </c>
      <c r="BG259" s="114">
        <f t="shared" si="71"/>
        <v>0</v>
      </c>
      <c r="BH259" s="114">
        <f t="shared" si="72"/>
        <v>0</v>
      </c>
      <c r="BI259" s="114">
        <f t="shared" si="73"/>
        <v>0</v>
      </c>
      <c r="BJ259" s="14" t="s">
        <v>23</v>
      </c>
      <c r="BK259" s="114">
        <f t="shared" si="74"/>
        <v>0</v>
      </c>
      <c r="BL259" s="14" t="s">
        <v>182</v>
      </c>
      <c r="BM259" s="14" t="s">
        <v>665</v>
      </c>
    </row>
    <row r="260" spans="2:65" s="1" customFormat="1" ht="31.5" customHeight="1">
      <c r="B260" s="31"/>
      <c r="C260" s="176" t="s">
        <v>666</v>
      </c>
      <c r="D260" s="176" t="s">
        <v>221</v>
      </c>
      <c r="E260" s="177" t="s">
        <v>667</v>
      </c>
      <c r="F260" s="250" t="s">
        <v>668</v>
      </c>
      <c r="G260" s="249"/>
      <c r="H260" s="249"/>
      <c r="I260" s="249"/>
      <c r="J260" s="178" t="s">
        <v>252</v>
      </c>
      <c r="K260" s="179">
        <v>36</v>
      </c>
      <c r="L260" s="251">
        <v>0</v>
      </c>
      <c r="M260" s="249"/>
      <c r="N260" s="252">
        <f t="shared" si="65"/>
        <v>0</v>
      </c>
      <c r="O260" s="249"/>
      <c r="P260" s="249"/>
      <c r="Q260" s="249"/>
      <c r="R260" s="33"/>
      <c r="T260" s="173" t="s">
        <v>21</v>
      </c>
      <c r="U260" s="40" t="s">
        <v>45</v>
      </c>
      <c r="V260" s="32"/>
      <c r="W260" s="174">
        <f t="shared" si="66"/>
        <v>0</v>
      </c>
      <c r="X260" s="174">
        <v>0</v>
      </c>
      <c r="Y260" s="174">
        <f t="shared" si="67"/>
        <v>0</v>
      </c>
      <c r="Z260" s="174">
        <v>0</v>
      </c>
      <c r="AA260" s="175">
        <f t="shared" si="68"/>
        <v>0</v>
      </c>
      <c r="AR260" s="14" t="s">
        <v>182</v>
      </c>
      <c r="AT260" s="14" t="s">
        <v>221</v>
      </c>
      <c r="AU260" s="14" t="s">
        <v>90</v>
      </c>
      <c r="AY260" s="14" t="s">
        <v>175</v>
      </c>
      <c r="BE260" s="114">
        <f t="shared" si="69"/>
        <v>0</v>
      </c>
      <c r="BF260" s="114">
        <f t="shared" si="70"/>
        <v>0</v>
      </c>
      <c r="BG260" s="114">
        <f t="shared" si="71"/>
        <v>0</v>
      </c>
      <c r="BH260" s="114">
        <f t="shared" si="72"/>
        <v>0</v>
      </c>
      <c r="BI260" s="114">
        <f t="shared" si="73"/>
        <v>0</v>
      </c>
      <c r="BJ260" s="14" t="s">
        <v>23</v>
      </c>
      <c r="BK260" s="114">
        <f t="shared" si="74"/>
        <v>0</v>
      </c>
      <c r="BL260" s="14" t="s">
        <v>182</v>
      </c>
      <c r="BM260" s="14" t="s">
        <v>669</v>
      </c>
    </row>
    <row r="261" spans="2:65" s="1" customFormat="1" ht="31.5" customHeight="1">
      <c r="B261" s="31"/>
      <c r="C261" s="176" t="s">
        <v>670</v>
      </c>
      <c r="D261" s="176" t="s">
        <v>221</v>
      </c>
      <c r="E261" s="177" t="s">
        <v>671</v>
      </c>
      <c r="F261" s="250" t="s">
        <v>672</v>
      </c>
      <c r="G261" s="249"/>
      <c r="H261" s="249"/>
      <c r="I261" s="249"/>
      <c r="J261" s="178" t="s">
        <v>252</v>
      </c>
      <c r="K261" s="179">
        <v>25</v>
      </c>
      <c r="L261" s="251">
        <v>0</v>
      </c>
      <c r="M261" s="249"/>
      <c r="N261" s="252">
        <f t="shared" si="65"/>
        <v>0</v>
      </c>
      <c r="O261" s="249"/>
      <c r="P261" s="249"/>
      <c r="Q261" s="249"/>
      <c r="R261" s="33"/>
      <c r="T261" s="173" t="s">
        <v>21</v>
      </c>
      <c r="U261" s="40" t="s">
        <v>45</v>
      </c>
      <c r="V261" s="32"/>
      <c r="W261" s="174">
        <f t="shared" si="66"/>
        <v>0</v>
      </c>
      <c r="X261" s="174">
        <v>0</v>
      </c>
      <c r="Y261" s="174">
        <f t="shared" si="67"/>
        <v>0</v>
      </c>
      <c r="Z261" s="174">
        <v>0</v>
      </c>
      <c r="AA261" s="175">
        <f t="shared" si="68"/>
        <v>0</v>
      </c>
      <c r="AR261" s="14" t="s">
        <v>182</v>
      </c>
      <c r="AT261" s="14" t="s">
        <v>221</v>
      </c>
      <c r="AU261" s="14" t="s">
        <v>90</v>
      </c>
      <c r="AY261" s="14" t="s">
        <v>175</v>
      </c>
      <c r="BE261" s="114">
        <f t="shared" si="69"/>
        <v>0</v>
      </c>
      <c r="BF261" s="114">
        <f t="shared" si="70"/>
        <v>0</v>
      </c>
      <c r="BG261" s="114">
        <f t="shared" si="71"/>
        <v>0</v>
      </c>
      <c r="BH261" s="114">
        <f t="shared" si="72"/>
        <v>0</v>
      </c>
      <c r="BI261" s="114">
        <f t="shared" si="73"/>
        <v>0</v>
      </c>
      <c r="BJ261" s="14" t="s">
        <v>23</v>
      </c>
      <c r="BK261" s="114">
        <f t="shared" si="74"/>
        <v>0</v>
      </c>
      <c r="BL261" s="14" t="s">
        <v>182</v>
      </c>
      <c r="BM261" s="14" t="s">
        <v>673</v>
      </c>
    </row>
    <row r="262" spans="2:65" s="1" customFormat="1" ht="57" customHeight="1">
      <c r="B262" s="31"/>
      <c r="C262" s="176" t="s">
        <v>674</v>
      </c>
      <c r="D262" s="176" t="s">
        <v>221</v>
      </c>
      <c r="E262" s="177" t="s">
        <v>675</v>
      </c>
      <c r="F262" s="250" t="s">
        <v>676</v>
      </c>
      <c r="G262" s="249"/>
      <c r="H262" s="249"/>
      <c r="I262" s="249"/>
      <c r="J262" s="178" t="s">
        <v>180</v>
      </c>
      <c r="K262" s="179">
        <v>11</v>
      </c>
      <c r="L262" s="251">
        <v>0</v>
      </c>
      <c r="M262" s="249"/>
      <c r="N262" s="252">
        <f t="shared" si="65"/>
        <v>0</v>
      </c>
      <c r="O262" s="249"/>
      <c r="P262" s="249"/>
      <c r="Q262" s="249"/>
      <c r="R262" s="33"/>
      <c r="T262" s="173" t="s">
        <v>21</v>
      </c>
      <c r="U262" s="40" t="s">
        <v>45</v>
      </c>
      <c r="V262" s="32"/>
      <c r="W262" s="174">
        <f t="shared" si="66"/>
        <v>0</v>
      </c>
      <c r="X262" s="174">
        <v>0</v>
      </c>
      <c r="Y262" s="174">
        <f t="shared" si="67"/>
        <v>0</v>
      </c>
      <c r="Z262" s="174">
        <v>0</v>
      </c>
      <c r="AA262" s="175">
        <f t="shared" si="68"/>
        <v>0</v>
      </c>
      <c r="AR262" s="14" t="s">
        <v>660</v>
      </c>
      <c r="AT262" s="14" t="s">
        <v>221</v>
      </c>
      <c r="AU262" s="14" t="s">
        <v>90</v>
      </c>
      <c r="AY262" s="14" t="s">
        <v>175</v>
      </c>
      <c r="BE262" s="114">
        <f t="shared" si="69"/>
        <v>0</v>
      </c>
      <c r="BF262" s="114">
        <f t="shared" si="70"/>
        <v>0</v>
      </c>
      <c r="BG262" s="114">
        <f t="shared" si="71"/>
        <v>0</v>
      </c>
      <c r="BH262" s="114">
        <f t="shared" si="72"/>
        <v>0</v>
      </c>
      <c r="BI262" s="114">
        <f t="shared" si="73"/>
        <v>0</v>
      </c>
      <c r="BJ262" s="14" t="s">
        <v>23</v>
      </c>
      <c r="BK262" s="114">
        <f t="shared" si="74"/>
        <v>0</v>
      </c>
      <c r="BL262" s="14" t="s">
        <v>660</v>
      </c>
      <c r="BM262" s="14" t="s">
        <v>677</v>
      </c>
    </row>
    <row r="263" spans="2:65" s="1" customFormat="1" ht="57" customHeight="1">
      <c r="B263" s="31"/>
      <c r="C263" s="176" t="s">
        <v>678</v>
      </c>
      <c r="D263" s="176" t="s">
        <v>221</v>
      </c>
      <c r="E263" s="177" t="s">
        <v>679</v>
      </c>
      <c r="F263" s="250" t="s">
        <v>680</v>
      </c>
      <c r="G263" s="249"/>
      <c r="H263" s="249"/>
      <c r="I263" s="249"/>
      <c r="J263" s="178" t="s">
        <v>180</v>
      </c>
      <c r="K263" s="179">
        <v>18</v>
      </c>
      <c r="L263" s="251">
        <v>0</v>
      </c>
      <c r="M263" s="249"/>
      <c r="N263" s="252">
        <f t="shared" si="65"/>
        <v>0</v>
      </c>
      <c r="O263" s="249"/>
      <c r="P263" s="249"/>
      <c r="Q263" s="249"/>
      <c r="R263" s="33"/>
      <c r="T263" s="173" t="s">
        <v>21</v>
      </c>
      <c r="U263" s="40" t="s">
        <v>45</v>
      </c>
      <c r="V263" s="32"/>
      <c r="W263" s="174">
        <f t="shared" si="66"/>
        <v>0</v>
      </c>
      <c r="X263" s="174">
        <v>0</v>
      </c>
      <c r="Y263" s="174">
        <f t="shared" si="67"/>
        <v>0</v>
      </c>
      <c r="Z263" s="174">
        <v>0</v>
      </c>
      <c r="AA263" s="175">
        <f t="shared" si="68"/>
        <v>0</v>
      </c>
      <c r="AR263" s="14" t="s">
        <v>660</v>
      </c>
      <c r="AT263" s="14" t="s">
        <v>221</v>
      </c>
      <c r="AU263" s="14" t="s">
        <v>90</v>
      </c>
      <c r="AY263" s="14" t="s">
        <v>175</v>
      </c>
      <c r="BE263" s="114">
        <f t="shared" si="69"/>
        <v>0</v>
      </c>
      <c r="BF263" s="114">
        <f t="shared" si="70"/>
        <v>0</v>
      </c>
      <c r="BG263" s="114">
        <f t="shared" si="71"/>
        <v>0</v>
      </c>
      <c r="BH263" s="114">
        <f t="shared" si="72"/>
        <v>0</v>
      </c>
      <c r="BI263" s="114">
        <f t="shared" si="73"/>
        <v>0</v>
      </c>
      <c r="BJ263" s="14" t="s">
        <v>23</v>
      </c>
      <c r="BK263" s="114">
        <f t="shared" si="74"/>
        <v>0</v>
      </c>
      <c r="BL263" s="14" t="s">
        <v>660</v>
      </c>
      <c r="BM263" s="14" t="s">
        <v>681</v>
      </c>
    </row>
    <row r="264" spans="2:65" s="1" customFormat="1" ht="57" customHeight="1">
      <c r="B264" s="31"/>
      <c r="C264" s="176" t="s">
        <v>682</v>
      </c>
      <c r="D264" s="176" t="s">
        <v>221</v>
      </c>
      <c r="E264" s="177" t="s">
        <v>683</v>
      </c>
      <c r="F264" s="250" t="s">
        <v>684</v>
      </c>
      <c r="G264" s="249"/>
      <c r="H264" s="249"/>
      <c r="I264" s="249"/>
      <c r="J264" s="178" t="s">
        <v>180</v>
      </c>
      <c r="K264" s="179">
        <v>13</v>
      </c>
      <c r="L264" s="251">
        <v>0</v>
      </c>
      <c r="M264" s="249"/>
      <c r="N264" s="252">
        <f t="shared" si="65"/>
        <v>0</v>
      </c>
      <c r="O264" s="249"/>
      <c r="P264" s="249"/>
      <c r="Q264" s="249"/>
      <c r="R264" s="33"/>
      <c r="T264" s="173" t="s">
        <v>21</v>
      </c>
      <c r="U264" s="40" t="s">
        <v>45</v>
      </c>
      <c r="V264" s="32"/>
      <c r="W264" s="174">
        <f t="shared" si="66"/>
        <v>0</v>
      </c>
      <c r="X264" s="174">
        <v>0</v>
      </c>
      <c r="Y264" s="174">
        <f t="shared" si="67"/>
        <v>0</v>
      </c>
      <c r="Z264" s="174">
        <v>0</v>
      </c>
      <c r="AA264" s="175">
        <f t="shared" si="68"/>
        <v>0</v>
      </c>
      <c r="AR264" s="14" t="s">
        <v>660</v>
      </c>
      <c r="AT264" s="14" t="s">
        <v>221</v>
      </c>
      <c r="AU264" s="14" t="s">
        <v>90</v>
      </c>
      <c r="AY264" s="14" t="s">
        <v>175</v>
      </c>
      <c r="BE264" s="114">
        <f t="shared" si="69"/>
        <v>0</v>
      </c>
      <c r="BF264" s="114">
        <f t="shared" si="70"/>
        <v>0</v>
      </c>
      <c r="BG264" s="114">
        <f t="shared" si="71"/>
        <v>0</v>
      </c>
      <c r="BH264" s="114">
        <f t="shared" si="72"/>
        <v>0</v>
      </c>
      <c r="BI264" s="114">
        <f t="shared" si="73"/>
        <v>0</v>
      </c>
      <c r="BJ264" s="14" t="s">
        <v>23</v>
      </c>
      <c r="BK264" s="114">
        <f t="shared" si="74"/>
        <v>0</v>
      </c>
      <c r="BL264" s="14" t="s">
        <v>660</v>
      </c>
      <c r="BM264" s="14" t="s">
        <v>685</v>
      </c>
    </row>
    <row r="265" spans="2:65" s="1" customFormat="1" ht="22.5" customHeight="1">
      <c r="B265" s="31"/>
      <c r="C265" s="176" t="s">
        <v>686</v>
      </c>
      <c r="D265" s="176" t="s">
        <v>221</v>
      </c>
      <c r="E265" s="177" t="s">
        <v>687</v>
      </c>
      <c r="F265" s="250" t="s">
        <v>423</v>
      </c>
      <c r="G265" s="249"/>
      <c r="H265" s="249"/>
      <c r="I265" s="249"/>
      <c r="J265" s="178" t="s">
        <v>247</v>
      </c>
      <c r="K265" s="180">
        <v>0</v>
      </c>
      <c r="L265" s="251">
        <v>0</v>
      </c>
      <c r="M265" s="249"/>
      <c r="N265" s="252">
        <f t="shared" si="65"/>
        <v>0</v>
      </c>
      <c r="O265" s="249"/>
      <c r="P265" s="249"/>
      <c r="Q265" s="249"/>
      <c r="R265" s="33"/>
      <c r="T265" s="173" t="s">
        <v>21</v>
      </c>
      <c r="U265" s="40" t="s">
        <v>45</v>
      </c>
      <c r="V265" s="32"/>
      <c r="W265" s="174">
        <f t="shared" si="66"/>
        <v>0</v>
      </c>
      <c r="X265" s="174">
        <v>0</v>
      </c>
      <c r="Y265" s="174">
        <f t="shared" si="67"/>
        <v>0</v>
      </c>
      <c r="Z265" s="174">
        <v>0</v>
      </c>
      <c r="AA265" s="175">
        <f t="shared" si="68"/>
        <v>0</v>
      </c>
      <c r="AR265" s="14" t="s">
        <v>182</v>
      </c>
      <c r="AT265" s="14" t="s">
        <v>221</v>
      </c>
      <c r="AU265" s="14" t="s">
        <v>90</v>
      </c>
      <c r="AY265" s="14" t="s">
        <v>175</v>
      </c>
      <c r="BE265" s="114">
        <f t="shared" si="69"/>
        <v>0</v>
      </c>
      <c r="BF265" s="114">
        <f t="shared" si="70"/>
        <v>0</v>
      </c>
      <c r="BG265" s="114">
        <f t="shared" si="71"/>
        <v>0</v>
      </c>
      <c r="BH265" s="114">
        <f t="shared" si="72"/>
        <v>0</v>
      </c>
      <c r="BI265" s="114">
        <f t="shared" si="73"/>
        <v>0</v>
      </c>
      <c r="BJ265" s="14" t="s">
        <v>23</v>
      </c>
      <c r="BK265" s="114">
        <f t="shared" si="74"/>
        <v>0</v>
      </c>
      <c r="BL265" s="14" t="s">
        <v>182</v>
      </c>
      <c r="BM265" s="14" t="s">
        <v>688</v>
      </c>
    </row>
    <row r="266" spans="2:65" s="1" customFormat="1" ht="31.5" customHeight="1">
      <c r="B266" s="31"/>
      <c r="C266" s="176" t="s">
        <v>689</v>
      </c>
      <c r="D266" s="176" t="s">
        <v>221</v>
      </c>
      <c r="E266" s="177" t="s">
        <v>690</v>
      </c>
      <c r="F266" s="250" t="s">
        <v>691</v>
      </c>
      <c r="G266" s="249"/>
      <c r="H266" s="249"/>
      <c r="I266" s="249"/>
      <c r="J266" s="178" t="s">
        <v>247</v>
      </c>
      <c r="K266" s="180">
        <v>0</v>
      </c>
      <c r="L266" s="251">
        <v>0</v>
      </c>
      <c r="M266" s="249"/>
      <c r="N266" s="252">
        <f t="shared" si="65"/>
        <v>0</v>
      </c>
      <c r="O266" s="249"/>
      <c r="P266" s="249"/>
      <c r="Q266" s="249"/>
      <c r="R266" s="33"/>
      <c r="T266" s="173" t="s">
        <v>21</v>
      </c>
      <c r="U266" s="40" t="s">
        <v>45</v>
      </c>
      <c r="V266" s="32"/>
      <c r="W266" s="174">
        <f t="shared" si="66"/>
        <v>0</v>
      </c>
      <c r="X266" s="174">
        <v>0</v>
      </c>
      <c r="Y266" s="174">
        <f t="shared" si="67"/>
        <v>0</v>
      </c>
      <c r="Z266" s="174">
        <v>0</v>
      </c>
      <c r="AA266" s="175">
        <f t="shared" si="68"/>
        <v>0</v>
      </c>
      <c r="AR266" s="14" t="s">
        <v>182</v>
      </c>
      <c r="AT266" s="14" t="s">
        <v>221</v>
      </c>
      <c r="AU266" s="14" t="s">
        <v>90</v>
      </c>
      <c r="AY266" s="14" t="s">
        <v>175</v>
      </c>
      <c r="BE266" s="114">
        <f t="shared" si="69"/>
        <v>0</v>
      </c>
      <c r="BF266" s="114">
        <f t="shared" si="70"/>
        <v>0</v>
      </c>
      <c r="BG266" s="114">
        <f t="shared" si="71"/>
        <v>0</v>
      </c>
      <c r="BH266" s="114">
        <f t="shared" si="72"/>
        <v>0</v>
      </c>
      <c r="BI266" s="114">
        <f t="shared" si="73"/>
        <v>0</v>
      </c>
      <c r="BJ266" s="14" t="s">
        <v>23</v>
      </c>
      <c r="BK266" s="114">
        <f t="shared" si="74"/>
        <v>0</v>
      </c>
      <c r="BL266" s="14" t="s">
        <v>182</v>
      </c>
      <c r="BM266" s="14" t="s">
        <v>692</v>
      </c>
    </row>
    <row r="267" spans="2:65" s="10" customFormat="1" ht="29.85" customHeight="1">
      <c r="B267" s="158"/>
      <c r="C267" s="159"/>
      <c r="D267" s="168" t="s">
        <v>149</v>
      </c>
      <c r="E267" s="168"/>
      <c r="F267" s="168"/>
      <c r="G267" s="168"/>
      <c r="H267" s="168"/>
      <c r="I267" s="168"/>
      <c r="J267" s="168"/>
      <c r="K267" s="168"/>
      <c r="L267" s="168"/>
      <c r="M267" s="168"/>
      <c r="N267" s="258">
        <f>BK267</f>
        <v>0</v>
      </c>
      <c r="O267" s="259"/>
      <c r="P267" s="259"/>
      <c r="Q267" s="259"/>
      <c r="R267" s="161"/>
      <c r="T267" s="162"/>
      <c r="U267" s="159"/>
      <c r="V267" s="159"/>
      <c r="W267" s="163">
        <f>SUM(W268:W271)</f>
        <v>0</v>
      </c>
      <c r="X267" s="159"/>
      <c r="Y267" s="163">
        <f>SUM(Y268:Y271)</f>
        <v>1.46E-2</v>
      </c>
      <c r="Z267" s="159"/>
      <c r="AA267" s="164">
        <f>SUM(AA268:AA271)</f>
        <v>0</v>
      </c>
      <c r="AR267" s="165" t="s">
        <v>90</v>
      </c>
      <c r="AT267" s="166" t="s">
        <v>79</v>
      </c>
      <c r="AU267" s="166" t="s">
        <v>23</v>
      </c>
      <c r="AY267" s="165" t="s">
        <v>175</v>
      </c>
      <c r="BK267" s="167">
        <f>SUM(BK268:BK271)</f>
        <v>0</v>
      </c>
    </row>
    <row r="268" spans="2:65" s="1" customFormat="1" ht="31.5" customHeight="1">
      <c r="B268" s="31"/>
      <c r="C268" s="176" t="s">
        <v>693</v>
      </c>
      <c r="D268" s="176" t="s">
        <v>221</v>
      </c>
      <c r="E268" s="177" t="s">
        <v>694</v>
      </c>
      <c r="F268" s="250" t="s">
        <v>695</v>
      </c>
      <c r="G268" s="249"/>
      <c r="H268" s="249"/>
      <c r="I268" s="249"/>
      <c r="J268" s="178" t="s">
        <v>180</v>
      </c>
      <c r="K268" s="179">
        <v>13</v>
      </c>
      <c r="L268" s="251">
        <v>0</v>
      </c>
      <c r="M268" s="249"/>
      <c r="N268" s="252">
        <f>ROUND(L268*K268,2)</f>
        <v>0</v>
      </c>
      <c r="O268" s="249"/>
      <c r="P268" s="249"/>
      <c r="Q268" s="249"/>
      <c r="R268" s="33"/>
      <c r="T268" s="173" t="s">
        <v>21</v>
      </c>
      <c r="U268" s="40" t="s">
        <v>45</v>
      </c>
      <c r="V268" s="32"/>
      <c r="W268" s="174">
        <f>V268*K268</f>
        <v>0</v>
      </c>
      <c r="X268" s="174">
        <v>5.0000000000000002E-5</v>
      </c>
      <c r="Y268" s="174">
        <f>X268*K268</f>
        <v>6.5000000000000008E-4</v>
      </c>
      <c r="Z268" s="174">
        <v>0</v>
      </c>
      <c r="AA268" s="175">
        <f>Z268*K268</f>
        <v>0</v>
      </c>
      <c r="AR268" s="14" t="s">
        <v>182</v>
      </c>
      <c r="AT268" s="14" t="s">
        <v>221</v>
      </c>
      <c r="AU268" s="14" t="s">
        <v>90</v>
      </c>
      <c r="AY268" s="14" t="s">
        <v>175</v>
      </c>
      <c r="BE268" s="114">
        <f>IF(U268="základní",N268,0)</f>
        <v>0</v>
      </c>
      <c r="BF268" s="114">
        <f>IF(U268="snížená",N268,0)</f>
        <v>0</v>
      </c>
      <c r="BG268" s="114">
        <f>IF(U268="zákl. přenesená",N268,0)</f>
        <v>0</v>
      </c>
      <c r="BH268" s="114">
        <f>IF(U268="sníž. přenesená",N268,0)</f>
        <v>0</v>
      </c>
      <c r="BI268" s="114">
        <f>IF(U268="nulová",N268,0)</f>
        <v>0</v>
      </c>
      <c r="BJ268" s="14" t="s">
        <v>23</v>
      </c>
      <c r="BK268" s="114">
        <f>ROUND(L268*K268,2)</f>
        <v>0</v>
      </c>
      <c r="BL268" s="14" t="s">
        <v>182</v>
      </c>
      <c r="BM268" s="14" t="s">
        <v>696</v>
      </c>
    </row>
    <row r="269" spans="2:65" s="1" customFormat="1" ht="31.5" customHeight="1">
      <c r="B269" s="31"/>
      <c r="C269" s="176" t="s">
        <v>697</v>
      </c>
      <c r="D269" s="176" t="s">
        <v>221</v>
      </c>
      <c r="E269" s="177" t="s">
        <v>698</v>
      </c>
      <c r="F269" s="250" t="s">
        <v>699</v>
      </c>
      <c r="G269" s="249"/>
      <c r="H269" s="249"/>
      <c r="I269" s="249"/>
      <c r="J269" s="178" t="s">
        <v>180</v>
      </c>
      <c r="K269" s="179">
        <v>31</v>
      </c>
      <c r="L269" s="251">
        <v>0</v>
      </c>
      <c r="M269" s="249"/>
      <c r="N269" s="252">
        <f>ROUND(L269*K269,2)</f>
        <v>0</v>
      </c>
      <c r="O269" s="249"/>
      <c r="P269" s="249"/>
      <c r="Q269" s="249"/>
      <c r="R269" s="33"/>
      <c r="T269" s="173" t="s">
        <v>21</v>
      </c>
      <c r="U269" s="40" t="s">
        <v>45</v>
      </c>
      <c r="V269" s="32"/>
      <c r="W269" s="174">
        <f>V269*K269</f>
        <v>0</v>
      </c>
      <c r="X269" s="174">
        <v>9.0000000000000006E-5</v>
      </c>
      <c r="Y269" s="174">
        <f>X269*K269</f>
        <v>2.7900000000000004E-3</v>
      </c>
      <c r="Z269" s="174">
        <v>0</v>
      </c>
      <c r="AA269" s="175">
        <f>Z269*K269</f>
        <v>0</v>
      </c>
      <c r="AR269" s="14" t="s">
        <v>182</v>
      </c>
      <c r="AT269" s="14" t="s">
        <v>221</v>
      </c>
      <c r="AU269" s="14" t="s">
        <v>90</v>
      </c>
      <c r="AY269" s="14" t="s">
        <v>175</v>
      </c>
      <c r="BE269" s="114">
        <f>IF(U269="základní",N269,0)</f>
        <v>0</v>
      </c>
      <c r="BF269" s="114">
        <f>IF(U269="snížená",N269,0)</f>
        <v>0</v>
      </c>
      <c r="BG269" s="114">
        <f>IF(U269="zákl. přenesená",N269,0)</f>
        <v>0</v>
      </c>
      <c r="BH269" s="114">
        <f>IF(U269="sníž. přenesená",N269,0)</f>
        <v>0</v>
      </c>
      <c r="BI269" s="114">
        <f>IF(U269="nulová",N269,0)</f>
        <v>0</v>
      </c>
      <c r="BJ269" s="14" t="s">
        <v>23</v>
      </c>
      <c r="BK269" s="114">
        <f>ROUND(L269*K269,2)</f>
        <v>0</v>
      </c>
      <c r="BL269" s="14" t="s">
        <v>182</v>
      </c>
      <c r="BM269" s="14" t="s">
        <v>700</v>
      </c>
    </row>
    <row r="270" spans="2:65" s="1" customFormat="1" ht="31.5" customHeight="1">
      <c r="B270" s="31"/>
      <c r="C270" s="176" t="s">
        <v>701</v>
      </c>
      <c r="D270" s="176" t="s">
        <v>221</v>
      </c>
      <c r="E270" s="177" t="s">
        <v>702</v>
      </c>
      <c r="F270" s="250" t="s">
        <v>703</v>
      </c>
      <c r="G270" s="249"/>
      <c r="H270" s="249"/>
      <c r="I270" s="249"/>
      <c r="J270" s="178" t="s">
        <v>180</v>
      </c>
      <c r="K270" s="179">
        <v>72</v>
      </c>
      <c r="L270" s="251">
        <v>0</v>
      </c>
      <c r="M270" s="249"/>
      <c r="N270" s="252">
        <f>ROUND(L270*K270,2)</f>
        <v>0</v>
      </c>
      <c r="O270" s="249"/>
      <c r="P270" s="249"/>
      <c r="Q270" s="249"/>
      <c r="R270" s="33"/>
      <c r="T270" s="173" t="s">
        <v>21</v>
      </c>
      <c r="U270" s="40" t="s">
        <v>45</v>
      </c>
      <c r="V270" s="32"/>
      <c r="W270" s="174">
        <f>V270*K270</f>
        <v>0</v>
      </c>
      <c r="X270" s="174">
        <v>6.9999999999999994E-5</v>
      </c>
      <c r="Y270" s="174">
        <f>X270*K270</f>
        <v>5.0399999999999993E-3</v>
      </c>
      <c r="Z270" s="174">
        <v>0</v>
      </c>
      <c r="AA270" s="175">
        <f>Z270*K270</f>
        <v>0</v>
      </c>
      <c r="AR270" s="14" t="s">
        <v>182</v>
      </c>
      <c r="AT270" s="14" t="s">
        <v>221</v>
      </c>
      <c r="AU270" s="14" t="s">
        <v>90</v>
      </c>
      <c r="AY270" s="14" t="s">
        <v>175</v>
      </c>
      <c r="BE270" s="114">
        <f>IF(U270="základní",N270,0)</f>
        <v>0</v>
      </c>
      <c r="BF270" s="114">
        <f>IF(U270="snížená",N270,0)</f>
        <v>0</v>
      </c>
      <c r="BG270" s="114">
        <f>IF(U270="zákl. přenesená",N270,0)</f>
        <v>0</v>
      </c>
      <c r="BH270" s="114">
        <f>IF(U270="sníž. přenesená",N270,0)</f>
        <v>0</v>
      </c>
      <c r="BI270" s="114">
        <f>IF(U270="nulová",N270,0)</f>
        <v>0</v>
      </c>
      <c r="BJ270" s="14" t="s">
        <v>23</v>
      </c>
      <c r="BK270" s="114">
        <f>ROUND(L270*K270,2)</f>
        <v>0</v>
      </c>
      <c r="BL270" s="14" t="s">
        <v>182</v>
      </c>
      <c r="BM270" s="14" t="s">
        <v>704</v>
      </c>
    </row>
    <row r="271" spans="2:65" s="1" customFormat="1" ht="31.5" customHeight="1">
      <c r="B271" s="31"/>
      <c r="C271" s="176" t="s">
        <v>705</v>
      </c>
      <c r="D271" s="176" t="s">
        <v>221</v>
      </c>
      <c r="E271" s="177" t="s">
        <v>706</v>
      </c>
      <c r="F271" s="250" t="s">
        <v>707</v>
      </c>
      <c r="G271" s="249"/>
      <c r="H271" s="249"/>
      <c r="I271" s="249"/>
      <c r="J271" s="178" t="s">
        <v>180</v>
      </c>
      <c r="K271" s="179">
        <v>51</v>
      </c>
      <c r="L271" s="251">
        <v>0</v>
      </c>
      <c r="M271" s="249"/>
      <c r="N271" s="252">
        <f>ROUND(L271*K271,2)</f>
        <v>0</v>
      </c>
      <c r="O271" s="249"/>
      <c r="P271" s="249"/>
      <c r="Q271" s="249"/>
      <c r="R271" s="33"/>
      <c r="T271" s="173" t="s">
        <v>21</v>
      </c>
      <c r="U271" s="40" t="s">
        <v>45</v>
      </c>
      <c r="V271" s="32"/>
      <c r="W271" s="174">
        <f>V271*K271</f>
        <v>0</v>
      </c>
      <c r="X271" s="174">
        <v>1.2E-4</v>
      </c>
      <c r="Y271" s="174">
        <f>X271*K271</f>
        <v>6.1200000000000004E-3</v>
      </c>
      <c r="Z271" s="174">
        <v>0</v>
      </c>
      <c r="AA271" s="175">
        <f>Z271*K271</f>
        <v>0</v>
      </c>
      <c r="AR271" s="14" t="s">
        <v>182</v>
      </c>
      <c r="AT271" s="14" t="s">
        <v>221</v>
      </c>
      <c r="AU271" s="14" t="s">
        <v>90</v>
      </c>
      <c r="AY271" s="14" t="s">
        <v>175</v>
      </c>
      <c r="BE271" s="114">
        <f>IF(U271="základní",N271,0)</f>
        <v>0</v>
      </c>
      <c r="BF271" s="114">
        <f>IF(U271="snížená",N271,0)</f>
        <v>0</v>
      </c>
      <c r="BG271" s="114">
        <f>IF(U271="zákl. přenesená",N271,0)</f>
        <v>0</v>
      </c>
      <c r="BH271" s="114">
        <f>IF(U271="sníž. přenesená",N271,0)</f>
        <v>0</v>
      </c>
      <c r="BI271" s="114">
        <f>IF(U271="nulová",N271,0)</f>
        <v>0</v>
      </c>
      <c r="BJ271" s="14" t="s">
        <v>23</v>
      </c>
      <c r="BK271" s="114">
        <f>ROUND(L271*K271,2)</f>
        <v>0</v>
      </c>
      <c r="BL271" s="14" t="s">
        <v>182</v>
      </c>
      <c r="BM271" s="14" t="s">
        <v>708</v>
      </c>
    </row>
    <row r="272" spans="2:65" s="10" customFormat="1" ht="29.85" customHeight="1">
      <c r="B272" s="158"/>
      <c r="C272" s="159"/>
      <c r="D272" s="168" t="s">
        <v>150</v>
      </c>
      <c r="E272" s="168"/>
      <c r="F272" s="168"/>
      <c r="G272" s="168"/>
      <c r="H272" s="168"/>
      <c r="I272" s="168"/>
      <c r="J272" s="168"/>
      <c r="K272" s="168"/>
      <c r="L272" s="168"/>
      <c r="M272" s="168"/>
      <c r="N272" s="258">
        <f>BK272</f>
        <v>0</v>
      </c>
      <c r="O272" s="259"/>
      <c r="P272" s="259"/>
      <c r="Q272" s="259"/>
      <c r="R272" s="161"/>
      <c r="T272" s="162"/>
      <c r="U272" s="159"/>
      <c r="V272" s="159"/>
      <c r="W272" s="163">
        <f>W273+SUM(W274:W279)</f>
        <v>0</v>
      </c>
      <c r="X272" s="159"/>
      <c r="Y272" s="163">
        <f>Y273+SUM(Y274:Y279)</f>
        <v>0</v>
      </c>
      <c r="Z272" s="159"/>
      <c r="AA272" s="164">
        <f>AA273+SUM(AA274:AA279)</f>
        <v>0</v>
      </c>
      <c r="AR272" s="165" t="s">
        <v>90</v>
      </c>
      <c r="AT272" s="166" t="s">
        <v>79</v>
      </c>
      <c r="AU272" s="166" t="s">
        <v>23</v>
      </c>
      <c r="AY272" s="165" t="s">
        <v>175</v>
      </c>
      <c r="BK272" s="167">
        <f>BK273+SUM(BK274:BK279)</f>
        <v>0</v>
      </c>
    </row>
    <row r="273" spans="2:65" s="1" customFormat="1" ht="22.5" customHeight="1">
      <c r="B273" s="31"/>
      <c r="C273" s="176" t="s">
        <v>709</v>
      </c>
      <c r="D273" s="176" t="s">
        <v>221</v>
      </c>
      <c r="E273" s="177" t="s">
        <v>710</v>
      </c>
      <c r="F273" s="250" t="s">
        <v>711</v>
      </c>
      <c r="G273" s="249"/>
      <c r="H273" s="249"/>
      <c r="I273" s="249"/>
      <c r="J273" s="178" t="s">
        <v>366</v>
      </c>
      <c r="K273" s="179">
        <v>1</v>
      </c>
      <c r="L273" s="251">
        <v>0</v>
      </c>
      <c r="M273" s="249"/>
      <c r="N273" s="252">
        <f t="shared" ref="N273:N278" si="75">ROUND(L273*K273,2)</f>
        <v>0</v>
      </c>
      <c r="O273" s="249"/>
      <c r="P273" s="249"/>
      <c r="Q273" s="249"/>
      <c r="R273" s="33"/>
      <c r="T273" s="173" t="s">
        <v>21</v>
      </c>
      <c r="U273" s="40" t="s">
        <v>45</v>
      </c>
      <c r="V273" s="32"/>
      <c r="W273" s="174">
        <f t="shared" ref="W273:W278" si="76">V273*K273</f>
        <v>0</v>
      </c>
      <c r="X273" s="174">
        <v>0</v>
      </c>
      <c r="Y273" s="174">
        <f t="shared" ref="Y273:Y278" si="77">X273*K273</f>
        <v>0</v>
      </c>
      <c r="Z273" s="174">
        <v>0</v>
      </c>
      <c r="AA273" s="175">
        <f t="shared" ref="AA273:AA278" si="78">Z273*K273</f>
        <v>0</v>
      </c>
      <c r="AR273" s="14" t="s">
        <v>182</v>
      </c>
      <c r="AT273" s="14" t="s">
        <v>221</v>
      </c>
      <c r="AU273" s="14" t="s">
        <v>90</v>
      </c>
      <c r="AY273" s="14" t="s">
        <v>175</v>
      </c>
      <c r="BE273" s="114">
        <f t="shared" ref="BE273:BE278" si="79">IF(U273="základní",N273,0)</f>
        <v>0</v>
      </c>
      <c r="BF273" s="114">
        <f t="shared" ref="BF273:BF278" si="80">IF(U273="snížená",N273,0)</f>
        <v>0</v>
      </c>
      <c r="BG273" s="114">
        <f t="shared" ref="BG273:BG278" si="81">IF(U273="zákl. přenesená",N273,0)</f>
        <v>0</v>
      </c>
      <c r="BH273" s="114">
        <f t="shared" ref="BH273:BH278" si="82">IF(U273="sníž. přenesená",N273,0)</f>
        <v>0</v>
      </c>
      <c r="BI273" s="114">
        <f t="shared" ref="BI273:BI278" si="83">IF(U273="nulová",N273,0)</f>
        <v>0</v>
      </c>
      <c r="BJ273" s="14" t="s">
        <v>23</v>
      </c>
      <c r="BK273" s="114">
        <f t="shared" ref="BK273:BK278" si="84">ROUND(L273*K273,2)</f>
        <v>0</v>
      </c>
      <c r="BL273" s="14" t="s">
        <v>182</v>
      </c>
      <c r="BM273" s="14" t="s">
        <v>712</v>
      </c>
    </row>
    <row r="274" spans="2:65" s="1" customFormat="1" ht="44.25" customHeight="1">
      <c r="B274" s="31"/>
      <c r="C274" s="176" t="s">
        <v>713</v>
      </c>
      <c r="D274" s="176" t="s">
        <v>221</v>
      </c>
      <c r="E274" s="177" t="s">
        <v>714</v>
      </c>
      <c r="F274" s="250" t="s">
        <v>715</v>
      </c>
      <c r="G274" s="249"/>
      <c r="H274" s="249"/>
      <c r="I274" s="249"/>
      <c r="J274" s="178" t="s">
        <v>366</v>
      </c>
      <c r="K274" s="179">
        <v>1</v>
      </c>
      <c r="L274" s="251">
        <v>0</v>
      </c>
      <c r="M274" s="249"/>
      <c r="N274" s="252">
        <f t="shared" si="75"/>
        <v>0</v>
      </c>
      <c r="O274" s="249"/>
      <c r="P274" s="249"/>
      <c r="Q274" s="249"/>
      <c r="R274" s="33"/>
      <c r="T274" s="173" t="s">
        <v>21</v>
      </c>
      <c r="U274" s="40" t="s">
        <v>45</v>
      </c>
      <c r="V274" s="32"/>
      <c r="W274" s="174">
        <f t="shared" si="76"/>
        <v>0</v>
      </c>
      <c r="X274" s="174">
        <v>0</v>
      </c>
      <c r="Y274" s="174">
        <f t="shared" si="77"/>
        <v>0</v>
      </c>
      <c r="Z274" s="174">
        <v>0</v>
      </c>
      <c r="AA274" s="175">
        <f t="shared" si="78"/>
        <v>0</v>
      </c>
      <c r="AR274" s="14" t="s">
        <v>182</v>
      </c>
      <c r="AT274" s="14" t="s">
        <v>221</v>
      </c>
      <c r="AU274" s="14" t="s">
        <v>90</v>
      </c>
      <c r="AY274" s="14" t="s">
        <v>175</v>
      </c>
      <c r="BE274" s="114">
        <f t="shared" si="79"/>
        <v>0</v>
      </c>
      <c r="BF274" s="114">
        <f t="shared" si="80"/>
        <v>0</v>
      </c>
      <c r="BG274" s="114">
        <f t="shared" si="81"/>
        <v>0</v>
      </c>
      <c r="BH274" s="114">
        <f t="shared" si="82"/>
        <v>0</v>
      </c>
      <c r="BI274" s="114">
        <f t="shared" si="83"/>
        <v>0</v>
      </c>
      <c r="BJ274" s="14" t="s">
        <v>23</v>
      </c>
      <c r="BK274" s="114">
        <f t="shared" si="84"/>
        <v>0</v>
      </c>
      <c r="BL274" s="14" t="s">
        <v>182</v>
      </c>
      <c r="BM274" s="14" t="s">
        <v>716</v>
      </c>
    </row>
    <row r="275" spans="2:65" s="1" customFormat="1" ht="22.5" customHeight="1">
      <c r="B275" s="31"/>
      <c r="C275" s="176" t="s">
        <v>717</v>
      </c>
      <c r="D275" s="176" t="s">
        <v>221</v>
      </c>
      <c r="E275" s="177" t="s">
        <v>718</v>
      </c>
      <c r="F275" s="250" t="s">
        <v>719</v>
      </c>
      <c r="G275" s="249"/>
      <c r="H275" s="249"/>
      <c r="I275" s="249"/>
      <c r="J275" s="178" t="s">
        <v>366</v>
      </c>
      <c r="K275" s="179">
        <v>1</v>
      </c>
      <c r="L275" s="251">
        <v>0</v>
      </c>
      <c r="M275" s="249"/>
      <c r="N275" s="252">
        <f t="shared" si="75"/>
        <v>0</v>
      </c>
      <c r="O275" s="249"/>
      <c r="P275" s="249"/>
      <c r="Q275" s="249"/>
      <c r="R275" s="33"/>
      <c r="T275" s="173" t="s">
        <v>21</v>
      </c>
      <c r="U275" s="40" t="s">
        <v>45</v>
      </c>
      <c r="V275" s="32"/>
      <c r="W275" s="174">
        <f t="shared" si="76"/>
        <v>0</v>
      </c>
      <c r="X275" s="174">
        <v>0</v>
      </c>
      <c r="Y275" s="174">
        <f t="shared" si="77"/>
        <v>0</v>
      </c>
      <c r="Z275" s="174">
        <v>0</v>
      </c>
      <c r="AA275" s="175">
        <f t="shared" si="78"/>
        <v>0</v>
      </c>
      <c r="AR275" s="14" t="s">
        <v>182</v>
      </c>
      <c r="AT275" s="14" t="s">
        <v>221</v>
      </c>
      <c r="AU275" s="14" t="s">
        <v>90</v>
      </c>
      <c r="AY275" s="14" t="s">
        <v>175</v>
      </c>
      <c r="BE275" s="114">
        <f t="shared" si="79"/>
        <v>0</v>
      </c>
      <c r="BF275" s="114">
        <f t="shared" si="80"/>
        <v>0</v>
      </c>
      <c r="BG275" s="114">
        <f t="shared" si="81"/>
        <v>0</v>
      </c>
      <c r="BH275" s="114">
        <f t="shared" si="82"/>
        <v>0</v>
      </c>
      <c r="BI275" s="114">
        <f t="shared" si="83"/>
        <v>0</v>
      </c>
      <c r="BJ275" s="14" t="s">
        <v>23</v>
      </c>
      <c r="BK275" s="114">
        <f t="shared" si="84"/>
        <v>0</v>
      </c>
      <c r="BL275" s="14" t="s">
        <v>182</v>
      </c>
      <c r="BM275" s="14" t="s">
        <v>720</v>
      </c>
    </row>
    <row r="276" spans="2:65" s="1" customFormat="1" ht="31.5" customHeight="1">
      <c r="B276" s="31"/>
      <c r="C276" s="176" t="s">
        <v>721</v>
      </c>
      <c r="D276" s="176" t="s">
        <v>221</v>
      </c>
      <c r="E276" s="177" t="s">
        <v>722</v>
      </c>
      <c r="F276" s="250" t="s">
        <v>723</v>
      </c>
      <c r="G276" s="249"/>
      <c r="H276" s="249"/>
      <c r="I276" s="249"/>
      <c r="J276" s="178" t="s">
        <v>366</v>
      </c>
      <c r="K276" s="179">
        <v>3</v>
      </c>
      <c r="L276" s="251">
        <v>0</v>
      </c>
      <c r="M276" s="249"/>
      <c r="N276" s="252">
        <f t="shared" si="75"/>
        <v>0</v>
      </c>
      <c r="O276" s="249"/>
      <c r="P276" s="249"/>
      <c r="Q276" s="249"/>
      <c r="R276" s="33"/>
      <c r="T276" s="173" t="s">
        <v>21</v>
      </c>
      <c r="U276" s="40" t="s">
        <v>45</v>
      </c>
      <c r="V276" s="32"/>
      <c r="W276" s="174">
        <f t="shared" si="76"/>
        <v>0</v>
      </c>
      <c r="X276" s="174">
        <v>0</v>
      </c>
      <c r="Y276" s="174">
        <f t="shared" si="77"/>
        <v>0</v>
      </c>
      <c r="Z276" s="174">
        <v>0</v>
      </c>
      <c r="AA276" s="175">
        <f t="shared" si="78"/>
        <v>0</v>
      </c>
      <c r="AR276" s="14" t="s">
        <v>182</v>
      </c>
      <c r="AT276" s="14" t="s">
        <v>221</v>
      </c>
      <c r="AU276" s="14" t="s">
        <v>90</v>
      </c>
      <c r="AY276" s="14" t="s">
        <v>175</v>
      </c>
      <c r="BE276" s="114">
        <f t="shared" si="79"/>
        <v>0</v>
      </c>
      <c r="BF276" s="114">
        <f t="shared" si="80"/>
        <v>0</v>
      </c>
      <c r="BG276" s="114">
        <f t="shared" si="81"/>
        <v>0</v>
      </c>
      <c r="BH276" s="114">
        <f t="shared" si="82"/>
        <v>0</v>
      </c>
      <c r="BI276" s="114">
        <f t="shared" si="83"/>
        <v>0</v>
      </c>
      <c r="BJ276" s="14" t="s">
        <v>23</v>
      </c>
      <c r="BK276" s="114">
        <f t="shared" si="84"/>
        <v>0</v>
      </c>
      <c r="BL276" s="14" t="s">
        <v>182</v>
      </c>
      <c r="BM276" s="14" t="s">
        <v>724</v>
      </c>
    </row>
    <row r="277" spans="2:65" s="1" customFormat="1" ht="44.25" customHeight="1">
      <c r="B277" s="31"/>
      <c r="C277" s="176" t="s">
        <v>725</v>
      </c>
      <c r="D277" s="176" t="s">
        <v>221</v>
      </c>
      <c r="E277" s="177" t="s">
        <v>726</v>
      </c>
      <c r="F277" s="250" t="s">
        <v>727</v>
      </c>
      <c r="G277" s="249"/>
      <c r="H277" s="249"/>
      <c r="I277" s="249"/>
      <c r="J277" s="178" t="s">
        <v>366</v>
      </c>
      <c r="K277" s="179">
        <v>1</v>
      </c>
      <c r="L277" s="251">
        <v>0</v>
      </c>
      <c r="M277" s="249"/>
      <c r="N277" s="252">
        <f t="shared" si="75"/>
        <v>0</v>
      </c>
      <c r="O277" s="249"/>
      <c r="P277" s="249"/>
      <c r="Q277" s="249"/>
      <c r="R277" s="33"/>
      <c r="T277" s="173" t="s">
        <v>21</v>
      </c>
      <c r="U277" s="40" t="s">
        <v>45</v>
      </c>
      <c r="V277" s="32"/>
      <c r="W277" s="174">
        <f t="shared" si="76"/>
        <v>0</v>
      </c>
      <c r="X277" s="174">
        <v>0</v>
      </c>
      <c r="Y277" s="174">
        <f t="shared" si="77"/>
        <v>0</v>
      </c>
      <c r="Z277" s="174">
        <v>0</v>
      </c>
      <c r="AA277" s="175">
        <f t="shared" si="78"/>
        <v>0</v>
      </c>
      <c r="AR277" s="14" t="s">
        <v>182</v>
      </c>
      <c r="AT277" s="14" t="s">
        <v>221</v>
      </c>
      <c r="AU277" s="14" t="s">
        <v>90</v>
      </c>
      <c r="AY277" s="14" t="s">
        <v>175</v>
      </c>
      <c r="BE277" s="114">
        <f t="shared" si="79"/>
        <v>0</v>
      </c>
      <c r="BF277" s="114">
        <f t="shared" si="80"/>
        <v>0</v>
      </c>
      <c r="BG277" s="114">
        <f t="shared" si="81"/>
        <v>0</v>
      </c>
      <c r="BH277" s="114">
        <f t="shared" si="82"/>
        <v>0</v>
      </c>
      <c r="BI277" s="114">
        <f t="shared" si="83"/>
        <v>0</v>
      </c>
      <c r="BJ277" s="14" t="s">
        <v>23</v>
      </c>
      <c r="BK277" s="114">
        <f t="shared" si="84"/>
        <v>0</v>
      </c>
      <c r="BL277" s="14" t="s">
        <v>182</v>
      </c>
      <c r="BM277" s="14" t="s">
        <v>728</v>
      </c>
    </row>
    <row r="278" spans="2:65" s="1" customFormat="1" ht="22.5" customHeight="1">
      <c r="B278" s="31"/>
      <c r="C278" s="176" t="s">
        <v>729</v>
      </c>
      <c r="D278" s="176" t="s">
        <v>221</v>
      </c>
      <c r="E278" s="177" t="s">
        <v>730</v>
      </c>
      <c r="F278" s="250" t="s">
        <v>731</v>
      </c>
      <c r="G278" s="249"/>
      <c r="H278" s="249"/>
      <c r="I278" s="249"/>
      <c r="J278" s="178" t="s">
        <v>366</v>
      </c>
      <c r="K278" s="179">
        <v>1</v>
      </c>
      <c r="L278" s="251">
        <v>0</v>
      </c>
      <c r="M278" s="249"/>
      <c r="N278" s="252">
        <f t="shared" si="75"/>
        <v>0</v>
      </c>
      <c r="O278" s="249"/>
      <c r="P278" s="249"/>
      <c r="Q278" s="249"/>
      <c r="R278" s="33"/>
      <c r="T278" s="173" t="s">
        <v>21</v>
      </c>
      <c r="U278" s="40" t="s">
        <v>45</v>
      </c>
      <c r="V278" s="32"/>
      <c r="W278" s="174">
        <f t="shared" si="76"/>
        <v>0</v>
      </c>
      <c r="X278" s="174">
        <v>0</v>
      </c>
      <c r="Y278" s="174">
        <f t="shared" si="77"/>
        <v>0</v>
      </c>
      <c r="Z278" s="174">
        <v>0</v>
      </c>
      <c r="AA278" s="175">
        <f t="shared" si="78"/>
        <v>0</v>
      </c>
      <c r="AR278" s="14" t="s">
        <v>182</v>
      </c>
      <c r="AT278" s="14" t="s">
        <v>221</v>
      </c>
      <c r="AU278" s="14" t="s">
        <v>90</v>
      </c>
      <c r="AY278" s="14" t="s">
        <v>175</v>
      </c>
      <c r="BE278" s="114">
        <f t="shared" si="79"/>
        <v>0</v>
      </c>
      <c r="BF278" s="114">
        <f t="shared" si="80"/>
        <v>0</v>
      </c>
      <c r="BG278" s="114">
        <f t="shared" si="81"/>
        <v>0</v>
      </c>
      <c r="BH278" s="114">
        <f t="shared" si="82"/>
        <v>0</v>
      </c>
      <c r="BI278" s="114">
        <f t="shared" si="83"/>
        <v>0</v>
      </c>
      <c r="BJ278" s="14" t="s">
        <v>23</v>
      </c>
      <c r="BK278" s="114">
        <f t="shared" si="84"/>
        <v>0</v>
      </c>
      <c r="BL278" s="14" t="s">
        <v>182</v>
      </c>
      <c r="BM278" s="14" t="s">
        <v>732</v>
      </c>
    </row>
    <row r="279" spans="2:65" s="10" customFormat="1" ht="22.35" customHeight="1">
      <c r="B279" s="158"/>
      <c r="C279" s="159"/>
      <c r="D279" s="168" t="s">
        <v>151</v>
      </c>
      <c r="E279" s="168"/>
      <c r="F279" s="168"/>
      <c r="G279" s="168"/>
      <c r="H279" s="168"/>
      <c r="I279" s="168"/>
      <c r="J279" s="168"/>
      <c r="K279" s="168"/>
      <c r="L279" s="168"/>
      <c r="M279" s="168"/>
      <c r="N279" s="258">
        <f>BK279</f>
        <v>0</v>
      </c>
      <c r="O279" s="259"/>
      <c r="P279" s="259"/>
      <c r="Q279" s="259"/>
      <c r="R279" s="161"/>
      <c r="T279" s="162"/>
      <c r="U279" s="159"/>
      <c r="V279" s="159"/>
      <c r="W279" s="163">
        <f>SUM(W280:W285)</f>
        <v>0</v>
      </c>
      <c r="X279" s="159"/>
      <c r="Y279" s="163">
        <f>SUM(Y280:Y285)</f>
        <v>0</v>
      </c>
      <c r="Z279" s="159"/>
      <c r="AA279" s="164">
        <f>SUM(AA280:AA285)</f>
        <v>0</v>
      </c>
      <c r="AR279" s="165" t="s">
        <v>90</v>
      </c>
      <c r="AT279" s="166" t="s">
        <v>79</v>
      </c>
      <c r="AU279" s="166" t="s">
        <v>90</v>
      </c>
      <c r="AY279" s="165" t="s">
        <v>175</v>
      </c>
      <c r="BK279" s="167">
        <f>SUM(BK280:BK285)</f>
        <v>0</v>
      </c>
    </row>
    <row r="280" spans="2:65" s="1" customFormat="1" ht="69.75" customHeight="1">
      <c r="B280" s="31"/>
      <c r="C280" s="176" t="s">
        <v>733</v>
      </c>
      <c r="D280" s="176" t="s">
        <v>221</v>
      </c>
      <c r="E280" s="177" t="s">
        <v>734</v>
      </c>
      <c r="F280" s="250" t="s">
        <v>735</v>
      </c>
      <c r="G280" s="249"/>
      <c r="H280" s="249"/>
      <c r="I280" s="249"/>
      <c r="J280" s="178" t="s">
        <v>308</v>
      </c>
      <c r="K280" s="179">
        <v>1</v>
      </c>
      <c r="L280" s="251">
        <v>0</v>
      </c>
      <c r="M280" s="249"/>
      <c r="N280" s="252">
        <f t="shared" ref="N280:N285" si="85">ROUND(L280*K280,2)</f>
        <v>0</v>
      </c>
      <c r="O280" s="249"/>
      <c r="P280" s="249"/>
      <c r="Q280" s="249"/>
      <c r="R280" s="33"/>
      <c r="T280" s="173" t="s">
        <v>21</v>
      </c>
      <c r="U280" s="40" t="s">
        <v>45</v>
      </c>
      <c r="V280" s="32"/>
      <c r="W280" s="174">
        <f t="shared" ref="W280:W285" si="86">V280*K280</f>
        <v>0</v>
      </c>
      <c r="X280" s="174">
        <v>0</v>
      </c>
      <c r="Y280" s="174">
        <f t="shared" ref="Y280:Y285" si="87">X280*K280</f>
        <v>0</v>
      </c>
      <c r="Z280" s="174">
        <v>0</v>
      </c>
      <c r="AA280" s="175">
        <f t="shared" ref="AA280:AA285" si="88">Z280*K280</f>
        <v>0</v>
      </c>
      <c r="AR280" s="14" t="s">
        <v>182</v>
      </c>
      <c r="AT280" s="14" t="s">
        <v>221</v>
      </c>
      <c r="AU280" s="14" t="s">
        <v>100</v>
      </c>
      <c r="AY280" s="14" t="s">
        <v>175</v>
      </c>
      <c r="BE280" s="114">
        <f t="shared" ref="BE280:BE285" si="89">IF(U280="základní",N280,0)</f>
        <v>0</v>
      </c>
      <c r="BF280" s="114">
        <f t="shared" ref="BF280:BF285" si="90">IF(U280="snížená",N280,0)</f>
        <v>0</v>
      </c>
      <c r="BG280" s="114">
        <f t="shared" ref="BG280:BG285" si="91">IF(U280="zákl. přenesená",N280,0)</f>
        <v>0</v>
      </c>
      <c r="BH280" s="114">
        <f t="shared" ref="BH280:BH285" si="92">IF(U280="sníž. přenesená",N280,0)</f>
        <v>0</v>
      </c>
      <c r="BI280" s="114">
        <f t="shared" ref="BI280:BI285" si="93">IF(U280="nulová",N280,0)</f>
        <v>0</v>
      </c>
      <c r="BJ280" s="14" t="s">
        <v>23</v>
      </c>
      <c r="BK280" s="114">
        <f t="shared" ref="BK280:BK285" si="94">ROUND(L280*K280,2)</f>
        <v>0</v>
      </c>
      <c r="BL280" s="14" t="s">
        <v>182</v>
      </c>
      <c r="BM280" s="14" t="s">
        <v>736</v>
      </c>
    </row>
    <row r="281" spans="2:65" s="1" customFormat="1" ht="69.75" customHeight="1">
      <c r="B281" s="31"/>
      <c r="C281" s="176" t="s">
        <v>737</v>
      </c>
      <c r="D281" s="176" t="s">
        <v>221</v>
      </c>
      <c r="E281" s="177" t="s">
        <v>738</v>
      </c>
      <c r="F281" s="250" t="s">
        <v>739</v>
      </c>
      <c r="G281" s="249"/>
      <c r="H281" s="249"/>
      <c r="I281" s="249"/>
      <c r="J281" s="178" t="s">
        <v>308</v>
      </c>
      <c r="K281" s="179">
        <v>1</v>
      </c>
      <c r="L281" s="251">
        <v>0</v>
      </c>
      <c r="M281" s="249"/>
      <c r="N281" s="252">
        <f t="shared" si="85"/>
        <v>0</v>
      </c>
      <c r="O281" s="249"/>
      <c r="P281" s="249"/>
      <c r="Q281" s="249"/>
      <c r="R281" s="33"/>
      <c r="T281" s="173" t="s">
        <v>21</v>
      </c>
      <c r="U281" s="40" t="s">
        <v>45</v>
      </c>
      <c r="V281" s="32"/>
      <c r="W281" s="174">
        <f t="shared" si="86"/>
        <v>0</v>
      </c>
      <c r="X281" s="174">
        <v>0</v>
      </c>
      <c r="Y281" s="174">
        <f t="shared" si="87"/>
        <v>0</v>
      </c>
      <c r="Z281" s="174">
        <v>0</v>
      </c>
      <c r="AA281" s="175">
        <f t="shared" si="88"/>
        <v>0</v>
      </c>
      <c r="AR281" s="14" t="s">
        <v>182</v>
      </c>
      <c r="AT281" s="14" t="s">
        <v>221</v>
      </c>
      <c r="AU281" s="14" t="s">
        <v>100</v>
      </c>
      <c r="AY281" s="14" t="s">
        <v>175</v>
      </c>
      <c r="BE281" s="114">
        <f t="shared" si="89"/>
        <v>0</v>
      </c>
      <c r="BF281" s="114">
        <f t="shared" si="90"/>
        <v>0</v>
      </c>
      <c r="BG281" s="114">
        <f t="shared" si="91"/>
        <v>0</v>
      </c>
      <c r="BH281" s="114">
        <f t="shared" si="92"/>
        <v>0</v>
      </c>
      <c r="BI281" s="114">
        <f t="shared" si="93"/>
        <v>0</v>
      </c>
      <c r="BJ281" s="14" t="s">
        <v>23</v>
      </c>
      <c r="BK281" s="114">
        <f t="shared" si="94"/>
        <v>0</v>
      </c>
      <c r="BL281" s="14" t="s">
        <v>182</v>
      </c>
      <c r="BM281" s="14" t="s">
        <v>740</v>
      </c>
    </row>
    <row r="282" spans="2:65" s="1" customFormat="1" ht="69.75" customHeight="1">
      <c r="B282" s="31"/>
      <c r="C282" s="176" t="s">
        <v>741</v>
      </c>
      <c r="D282" s="176" t="s">
        <v>221</v>
      </c>
      <c r="E282" s="177" t="s">
        <v>742</v>
      </c>
      <c r="F282" s="250" t="s">
        <v>739</v>
      </c>
      <c r="G282" s="249"/>
      <c r="H282" s="249"/>
      <c r="I282" s="249"/>
      <c r="J282" s="178" t="s">
        <v>308</v>
      </c>
      <c r="K282" s="179">
        <v>1</v>
      </c>
      <c r="L282" s="251">
        <v>0</v>
      </c>
      <c r="M282" s="249"/>
      <c r="N282" s="252">
        <f t="shared" si="85"/>
        <v>0</v>
      </c>
      <c r="O282" s="249"/>
      <c r="P282" s="249"/>
      <c r="Q282" s="249"/>
      <c r="R282" s="33"/>
      <c r="T282" s="173" t="s">
        <v>21</v>
      </c>
      <c r="U282" s="40" t="s">
        <v>45</v>
      </c>
      <c r="V282" s="32"/>
      <c r="W282" s="174">
        <f t="shared" si="86"/>
        <v>0</v>
      </c>
      <c r="X282" s="174">
        <v>0</v>
      </c>
      <c r="Y282" s="174">
        <f t="shared" si="87"/>
        <v>0</v>
      </c>
      <c r="Z282" s="174">
        <v>0</v>
      </c>
      <c r="AA282" s="175">
        <f t="shared" si="88"/>
        <v>0</v>
      </c>
      <c r="AR282" s="14" t="s">
        <v>182</v>
      </c>
      <c r="AT282" s="14" t="s">
        <v>221</v>
      </c>
      <c r="AU282" s="14" t="s">
        <v>100</v>
      </c>
      <c r="AY282" s="14" t="s">
        <v>175</v>
      </c>
      <c r="BE282" s="114">
        <f t="shared" si="89"/>
        <v>0</v>
      </c>
      <c r="BF282" s="114">
        <f t="shared" si="90"/>
        <v>0</v>
      </c>
      <c r="BG282" s="114">
        <f t="shared" si="91"/>
        <v>0</v>
      </c>
      <c r="BH282" s="114">
        <f t="shared" si="92"/>
        <v>0</v>
      </c>
      <c r="BI282" s="114">
        <f t="shared" si="93"/>
        <v>0</v>
      </c>
      <c r="BJ282" s="14" t="s">
        <v>23</v>
      </c>
      <c r="BK282" s="114">
        <f t="shared" si="94"/>
        <v>0</v>
      </c>
      <c r="BL282" s="14" t="s">
        <v>182</v>
      </c>
      <c r="BM282" s="14" t="s">
        <v>743</v>
      </c>
    </row>
    <row r="283" spans="2:65" s="1" customFormat="1" ht="69.75" customHeight="1">
      <c r="B283" s="31"/>
      <c r="C283" s="176" t="s">
        <v>744</v>
      </c>
      <c r="D283" s="176" t="s">
        <v>221</v>
      </c>
      <c r="E283" s="177" t="s">
        <v>745</v>
      </c>
      <c r="F283" s="250" t="s">
        <v>746</v>
      </c>
      <c r="G283" s="249"/>
      <c r="H283" s="249"/>
      <c r="I283" s="249"/>
      <c r="J283" s="178" t="s">
        <v>308</v>
      </c>
      <c r="K283" s="179">
        <v>1</v>
      </c>
      <c r="L283" s="251">
        <v>0</v>
      </c>
      <c r="M283" s="249"/>
      <c r="N283" s="252">
        <f t="shared" si="85"/>
        <v>0</v>
      </c>
      <c r="O283" s="249"/>
      <c r="P283" s="249"/>
      <c r="Q283" s="249"/>
      <c r="R283" s="33"/>
      <c r="T283" s="173" t="s">
        <v>21</v>
      </c>
      <c r="U283" s="40" t="s">
        <v>45</v>
      </c>
      <c r="V283" s="32"/>
      <c r="W283" s="174">
        <f t="shared" si="86"/>
        <v>0</v>
      </c>
      <c r="X283" s="174">
        <v>0</v>
      </c>
      <c r="Y283" s="174">
        <f t="shared" si="87"/>
        <v>0</v>
      </c>
      <c r="Z283" s="174">
        <v>0</v>
      </c>
      <c r="AA283" s="175">
        <f t="shared" si="88"/>
        <v>0</v>
      </c>
      <c r="AR283" s="14" t="s">
        <v>182</v>
      </c>
      <c r="AT283" s="14" t="s">
        <v>221</v>
      </c>
      <c r="AU283" s="14" t="s">
        <v>100</v>
      </c>
      <c r="AY283" s="14" t="s">
        <v>175</v>
      </c>
      <c r="BE283" s="114">
        <f t="shared" si="89"/>
        <v>0</v>
      </c>
      <c r="BF283" s="114">
        <f t="shared" si="90"/>
        <v>0</v>
      </c>
      <c r="BG283" s="114">
        <f t="shared" si="91"/>
        <v>0</v>
      </c>
      <c r="BH283" s="114">
        <f t="shared" si="92"/>
        <v>0</v>
      </c>
      <c r="BI283" s="114">
        <f t="shared" si="93"/>
        <v>0</v>
      </c>
      <c r="BJ283" s="14" t="s">
        <v>23</v>
      </c>
      <c r="BK283" s="114">
        <f t="shared" si="94"/>
        <v>0</v>
      </c>
      <c r="BL283" s="14" t="s">
        <v>182</v>
      </c>
      <c r="BM283" s="14" t="s">
        <v>747</v>
      </c>
    </row>
    <row r="284" spans="2:65" s="1" customFormat="1" ht="82.5" customHeight="1">
      <c r="B284" s="31"/>
      <c r="C284" s="176" t="s">
        <v>748</v>
      </c>
      <c r="D284" s="176" t="s">
        <v>221</v>
      </c>
      <c r="E284" s="177" t="s">
        <v>749</v>
      </c>
      <c r="F284" s="250" t="s">
        <v>750</v>
      </c>
      <c r="G284" s="249"/>
      <c r="H284" s="249"/>
      <c r="I284" s="249"/>
      <c r="J284" s="178" t="s">
        <v>308</v>
      </c>
      <c r="K284" s="179">
        <v>2</v>
      </c>
      <c r="L284" s="251">
        <v>0</v>
      </c>
      <c r="M284" s="249"/>
      <c r="N284" s="252">
        <f t="shared" si="85"/>
        <v>0</v>
      </c>
      <c r="O284" s="249"/>
      <c r="P284" s="249"/>
      <c r="Q284" s="249"/>
      <c r="R284" s="33"/>
      <c r="T284" s="173" t="s">
        <v>21</v>
      </c>
      <c r="U284" s="40" t="s">
        <v>45</v>
      </c>
      <c r="V284" s="32"/>
      <c r="W284" s="174">
        <f t="shared" si="86"/>
        <v>0</v>
      </c>
      <c r="X284" s="174">
        <v>0</v>
      </c>
      <c r="Y284" s="174">
        <f t="shared" si="87"/>
        <v>0</v>
      </c>
      <c r="Z284" s="174">
        <v>0</v>
      </c>
      <c r="AA284" s="175">
        <f t="shared" si="88"/>
        <v>0</v>
      </c>
      <c r="AR284" s="14" t="s">
        <v>182</v>
      </c>
      <c r="AT284" s="14" t="s">
        <v>221</v>
      </c>
      <c r="AU284" s="14" t="s">
        <v>100</v>
      </c>
      <c r="AY284" s="14" t="s">
        <v>175</v>
      </c>
      <c r="BE284" s="114">
        <f t="shared" si="89"/>
        <v>0</v>
      </c>
      <c r="BF284" s="114">
        <f t="shared" si="90"/>
        <v>0</v>
      </c>
      <c r="BG284" s="114">
        <f t="shared" si="91"/>
        <v>0</v>
      </c>
      <c r="BH284" s="114">
        <f t="shared" si="92"/>
        <v>0</v>
      </c>
      <c r="BI284" s="114">
        <f t="shared" si="93"/>
        <v>0</v>
      </c>
      <c r="BJ284" s="14" t="s">
        <v>23</v>
      </c>
      <c r="BK284" s="114">
        <f t="shared" si="94"/>
        <v>0</v>
      </c>
      <c r="BL284" s="14" t="s">
        <v>182</v>
      </c>
      <c r="BM284" s="14" t="s">
        <v>751</v>
      </c>
    </row>
    <row r="285" spans="2:65" s="1" customFormat="1" ht="69.75" customHeight="1">
      <c r="B285" s="31"/>
      <c r="C285" s="176" t="s">
        <v>752</v>
      </c>
      <c r="D285" s="176" t="s">
        <v>221</v>
      </c>
      <c r="E285" s="177" t="s">
        <v>753</v>
      </c>
      <c r="F285" s="250" t="s">
        <v>754</v>
      </c>
      <c r="G285" s="249"/>
      <c r="H285" s="249"/>
      <c r="I285" s="249"/>
      <c r="J285" s="178" t="s">
        <v>308</v>
      </c>
      <c r="K285" s="179">
        <v>2</v>
      </c>
      <c r="L285" s="251">
        <v>0</v>
      </c>
      <c r="M285" s="249"/>
      <c r="N285" s="252">
        <f t="shared" si="85"/>
        <v>0</v>
      </c>
      <c r="O285" s="249"/>
      <c r="P285" s="249"/>
      <c r="Q285" s="249"/>
      <c r="R285" s="33"/>
      <c r="T285" s="173" t="s">
        <v>21</v>
      </c>
      <c r="U285" s="40" t="s">
        <v>45</v>
      </c>
      <c r="V285" s="32"/>
      <c r="W285" s="174">
        <f t="shared" si="86"/>
        <v>0</v>
      </c>
      <c r="X285" s="174">
        <v>0</v>
      </c>
      <c r="Y285" s="174">
        <f t="shared" si="87"/>
        <v>0</v>
      </c>
      <c r="Z285" s="174">
        <v>0</v>
      </c>
      <c r="AA285" s="175">
        <f t="shared" si="88"/>
        <v>0</v>
      </c>
      <c r="AR285" s="14" t="s">
        <v>182</v>
      </c>
      <c r="AT285" s="14" t="s">
        <v>221</v>
      </c>
      <c r="AU285" s="14" t="s">
        <v>100</v>
      </c>
      <c r="AY285" s="14" t="s">
        <v>175</v>
      </c>
      <c r="BE285" s="114">
        <f t="shared" si="89"/>
        <v>0</v>
      </c>
      <c r="BF285" s="114">
        <f t="shared" si="90"/>
        <v>0</v>
      </c>
      <c r="BG285" s="114">
        <f t="shared" si="91"/>
        <v>0</v>
      </c>
      <c r="BH285" s="114">
        <f t="shared" si="92"/>
        <v>0</v>
      </c>
      <c r="BI285" s="114">
        <f t="shared" si="93"/>
        <v>0</v>
      </c>
      <c r="BJ285" s="14" t="s">
        <v>23</v>
      </c>
      <c r="BK285" s="114">
        <f t="shared" si="94"/>
        <v>0</v>
      </c>
      <c r="BL285" s="14" t="s">
        <v>182</v>
      </c>
      <c r="BM285" s="14" t="s">
        <v>755</v>
      </c>
    </row>
    <row r="286" spans="2:65" s="10" customFormat="1" ht="29.85" customHeight="1">
      <c r="B286" s="158"/>
      <c r="C286" s="159"/>
      <c r="D286" s="168" t="s">
        <v>152</v>
      </c>
      <c r="E286" s="168"/>
      <c r="F286" s="168"/>
      <c r="G286" s="168"/>
      <c r="H286" s="168"/>
      <c r="I286" s="168"/>
      <c r="J286" s="168"/>
      <c r="K286" s="168"/>
      <c r="L286" s="168"/>
      <c r="M286" s="168"/>
      <c r="N286" s="258">
        <f>BK286</f>
        <v>0</v>
      </c>
      <c r="O286" s="259"/>
      <c r="P286" s="259"/>
      <c r="Q286" s="259"/>
      <c r="R286" s="161"/>
      <c r="T286" s="162"/>
      <c r="U286" s="159"/>
      <c r="V286" s="159"/>
      <c r="W286" s="163">
        <f>SUM(W287:W293)</f>
        <v>0</v>
      </c>
      <c r="X286" s="159"/>
      <c r="Y286" s="163">
        <f>SUM(Y287:Y293)</f>
        <v>0</v>
      </c>
      <c r="Z286" s="159"/>
      <c r="AA286" s="164">
        <f>SUM(AA287:AA293)</f>
        <v>0</v>
      </c>
      <c r="AR286" s="165" t="s">
        <v>345</v>
      </c>
      <c r="AT286" s="166" t="s">
        <v>79</v>
      </c>
      <c r="AU286" s="166" t="s">
        <v>23</v>
      </c>
      <c r="AY286" s="165" t="s">
        <v>175</v>
      </c>
      <c r="BK286" s="167">
        <f>SUM(BK287:BK293)</f>
        <v>0</v>
      </c>
    </row>
    <row r="287" spans="2:65" s="1" customFormat="1" ht="22.5" customHeight="1">
      <c r="B287" s="31"/>
      <c r="C287" s="176" t="s">
        <v>756</v>
      </c>
      <c r="D287" s="176" t="s">
        <v>221</v>
      </c>
      <c r="E287" s="177" t="s">
        <v>757</v>
      </c>
      <c r="F287" s="250" t="s">
        <v>758</v>
      </c>
      <c r="G287" s="249"/>
      <c r="H287" s="249"/>
      <c r="I287" s="249"/>
      <c r="J287" s="178" t="s">
        <v>759</v>
      </c>
      <c r="K287" s="179">
        <v>72</v>
      </c>
      <c r="L287" s="251">
        <v>0</v>
      </c>
      <c r="M287" s="249"/>
      <c r="N287" s="252">
        <f t="shared" ref="N287:N293" si="95">ROUND(L287*K287,2)</f>
        <v>0</v>
      </c>
      <c r="O287" s="249"/>
      <c r="P287" s="249"/>
      <c r="Q287" s="249"/>
      <c r="R287" s="33"/>
      <c r="T287" s="173" t="s">
        <v>21</v>
      </c>
      <c r="U287" s="40" t="s">
        <v>45</v>
      </c>
      <c r="V287" s="32"/>
      <c r="W287" s="174">
        <f t="shared" ref="W287:W293" si="96">V287*K287</f>
        <v>0</v>
      </c>
      <c r="X287" s="174">
        <v>0</v>
      </c>
      <c r="Y287" s="174">
        <f t="shared" ref="Y287:Y293" si="97">X287*K287</f>
        <v>0</v>
      </c>
      <c r="Z287" s="174">
        <v>0</v>
      </c>
      <c r="AA287" s="175">
        <f t="shared" ref="AA287:AA293" si="98">Z287*K287</f>
        <v>0</v>
      </c>
      <c r="AR287" s="14" t="s">
        <v>345</v>
      </c>
      <c r="AT287" s="14" t="s">
        <v>221</v>
      </c>
      <c r="AU287" s="14" t="s">
        <v>90</v>
      </c>
      <c r="AY287" s="14" t="s">
        <v>175</v>
      </c>
      <c r="BE287" s="114">
        <f t="shared" ref="BE287:BE293" si="99">IF(U287="základní",N287,0)</f>
        <v>0</v>
      </c>
      <c r="BF287" s="114">
        <f t="shared" ref="BF287:BF293" si="100">IF(U287="snížená",N287,0)</f>
        <v>0</v>
      </c>
      <c r="BG287" s="114">
        <f t="shared" ref="BG287:BG293" si="101">IF(U287="zákl. přenesená",N287,0)</f>
        <v>0</v>
      </c>
      <c r="BH287" s="114">
        <f t="shared" ref="BH287:BH293" si="102">IF(U287="sníž. přenesená",N287,0)</f>
        <v>0</v>
      </c>
      <c r="BI287" s="114">
        <f t="shared" ref="BI287:BI293" si="103">IF(U287="nulová",N287,0)</f>
        <v>0</v>
      </c>
      <c r="BJ287" s="14" t="s">
        <v>23</v>
      </c>
      <c r="BK287" s="114">
        <f t="shared" ref="BK287:BK293" si="104">ROUND(L287*K287,2)</f>
        <v>0</v>
      </c>
      <c r="BL287" s="14" t="s">
        <v>345</v>
      </c>
      <c r="BM287" s="14" t="s">
        <v>760</v>
      </c>
    </row>
    <row r="288" spans="2:65" s="1" customFormat="1" ht="22.5" customHeight="1">
      <c r="B288" s="31"/>
      <c r="C288" s="176" t="s">
        <v>761</v>
      </c>
      <c r="D288" s="176" t="s">
        <v>221</v>
      </c>
      <c r="E288" s="177" t="s">
        <v>762</v>
      </c>
      <c r="F288" s="250" t="s">
        <v>763</v>
      </c>
      <c r="G288" s="249"/>
      <c r="H288" s="249"/>
      <c r="I288" s="249"/>
      <c r="J288" s="178" t="s">
        <v>759</v>
      </c>
      <c r="K288" s="179">
        <v>3</v>
      </c>
      <c r="L288" s="251">
        <v>0</v>
      </c>
      <c r="M288" s="249"/>
      <c r="N288" s="252">
        <f t="shared" si="95"/>
        <v>0</v>
      </c>
      <c r="O288" s="249"/>
      <c r="P288" s="249"/>
      <c r="Q288" s="249"/>
      <c r="R288" s="33"/>
      <c r="T288" s="173" t="s">
        <v>21</v>
      </c>
      <c r="U288" s="40" t="s">
        <v>45</v>
      </c>
      <c r="V288" s="32"/>
      <c r="W288" s="174">
        <f t="shared" si="96"/>
        <v>0</v>
      </c>
      <c r="X288" s="174">
        <v>0</v>
      </c>
      <c r="Y288" s="174">
        <f t="shared" si="97"/>
        <v>0</v>
      </c>
      <c r="Z288" s="174">
        <v>0</v>
      </c>
      <c r="AA288" s="175">
        <f t="shared" si="98"/>
        <v>0</v>
      </c>
      <c r="AR288" s="14" t="s">
        <v>345</v>
      </c>
      <c r="AT288" s="14" t="s">
        <v>221</v>
      </c>
      <c r="AU288" s="14" t="s">
        <v>90</v>
      </c>
      <c r="AY288" s="14" t="s">
        <v>175</v>
      </c>
      <c r="BE288" s="114">
        <f t="shared" si="99"/>
        <v>0</v>
      </c>
      <c r="BF288" s="114">
        <f t="shared" si="100"/>
        <v>0</v>
      </c>
      <c r="BG288" s="114">
        <f t="shared" si="101"/>
        <v>0</v>
      </c>
      <c r="BH288" s="114">
        <f t="shared" si="102"/>
        <v>0</v>
      </c>
      <c r="BI288" s="114">
        <f t="shared" si="103"/>
        <v>0</v>
      </c>
      <c r="BJ288" s="14" t="s">
        <v>23</v>
      </c>
      <c r="BK288" s="114">
        <f t="shared" si="104"/>
        <v>0</v>
      </c>
      <c r="BL288" s="14" t="s">
        <v>345</v>
      </c>
      <c r="BM288" s="14" t="s">
        <v>764</v>
      </c>
    </row>
    <row r="289" spans="2:65" s="1" customFormat="1" ht="31.5" customHeight="1">
      <c r="B289" s="31"/>
      <c r="C289" s="176" t="s">
        <v>765</v>
      </c>
      <c r="D289" s="176" t="s">
        <v>221</v>
      </c>
      <c r="E289" s="177" t="s">
        <v>766</v>
      </c>
      <c r="F289" s="250" t="s">
        <v>767</v>
      </c>
      <c r="G289" s="249"/>
      <c r="H289" s="249"/>
      <c r="I289" s="249"/>
      <c r="J289" s="178" t="s">
        <v>759</v>
      </c>
      <c r="K289" s="179">
        <v>24</v>
      </c>
      <c r="L289" s="251">
        <v>0</v>
      </c>
      <c r="M289" s="249"/>
      <c r="N289" s="252">
        <f t="shared" si="95"/>
        <v>0</v>
      </c>
      <c r="O289" s="249"/>
      <c r="P289" s="249"/>
      <c r="Q289" s="249"/>
      <c r="R289" s="33"/>
      <c r="T289" s="173" t="s">
        <v>21</v>
      </c>
      <c r="U289" s="40" t="s">
        <v>45</v>
      </c>
      <c r="V289" s="32"/>
      <c r="W289" s="174">
        <f t="shared" si="96"/>
        <v>0</v>
      </c>
      <c r="X289" s="174">
        <v>0</v>
      </c>
      <c r="Y289" s="174">
        <f t="shared" si="97"/>
        <v>0</v>
      </c>
      <c r="Z289" s="174">
        <v>0</v>
      </c>
      <c r="AA289" s="175">
        <f t="shared" si="98"/>
        <v>0</v>
      </c>
      <c r="AR289" s="14" t="s">
        <v>345</v>
      </c>
      <c r="AT289" s="14" t="s">
        <v>221</v>
      </c>
      <c r="AU289" s="14" t="s">
        <v>90</v>
      </c>
      <c r="AY289" s="14" t="s">
        <v>175</v>
      </c>
      <c r="BE289" s="114">
        <f t="shared" si="99"/>
        <v>0</v>
      </c>
      <c r="BF289" s="114">
        <f t="shared" si="100"/>
        <v>0</v>
      </c>
      <c r="BG289" s="114">
        <f t="shared" si="101"/>
        <v>0</v>
      </c>
      <c r="BH289" s="114">
        <f t="shared" si="102"/>
        <v>0</v>
      </c>
      <c r="BI289" s="114">
        <f t="shared" si="103"/>
        <v>0</v>
      </c>
      <c r="BJ289" s="14" t="s">
        <v>23</v>
      </c>
      <c r="BK289" s="114">
        <f t="shared" si="104"/>
        <v>0</v>
      </c>
      <c r="BL289" s="14" t="s">
        <v>345</v>
      </c>
      <c r="BM289" s="14" t="s">
        <v>768</v>
      </c>
    </row>
    <row r="290" spans="2:65" s="1" customFormat="1" ht="22.5" customHeight="1">
      <c r="B290" s="31"/>
      <c r="C290" s="176" t="s">
        <v>769</v>
      </c>
      <c r="D290" s="176" t="s">
        <v>221</v>
      </c>
      <c r="E290" s="177" t="s">
        <v>770</v>
      </c>
      <c r="F290" s="250" t="s">
        <v>771</v>
      </c>
      <c r="G290" s="249"/>
      <c r="H290" s="249"/>
      <c r="I290" s="249"/>
      <c r="J290" s="178" t="s">
        <v>759</v>
      </c>
      <c r="K290" s="179">
        <v>24</v>
      </c>
      <c r="L290" s="251">
        <v>0</v>
      </c>
      <c r="M290" s="249"/>
      <c r="N290" s="252">
        <f t="shared" si="95"/>
        <v>0</v>
      </c>
      <c r="O290" s="249"/>
      <c r="P290" s="249"/>
      <c r="Q290" s="249"/>
      <c r="R290" s="33"/>
      <c r="T290" s="173" t="s">
        <v>21</v>
      </c>
      <c r="U290" s="40" t="s">
        <v>45</v>
      </c>
      <c r="V290" s="32"/>
      <c r="W290" s="174">
        <f t="shared" si="96"/>
        <v>0</v>
      </c>
      <c r="X290" s="174">
        <v>0</v>
      </c>
      <c r="Y290" s="174">
        <f t="shared" si="97"/>
        <v>0</v>
      </c>
      <c r="Z290" s="174">
        <v>0</v>
      </c>
      <c r="AA290" s="175">
        <f t="shared" si="98"/>
        <v>0</v>
      </c>
      <c r="AR290" s="14" t="s">
        <v>345</v>
      </c>
      <c r="AT290" s="14" t="s">
        <v>221</v>
      </c>
      <c r="AU290" s="14" t="s">
        <v>90</v>
      </c>
      <c r="AY290" s="14" t="s">
        <v>175</v>
      </c>
      <c r="BE290" s="114">
        <f t="shared" si="99"/>
        <v>0</v>
      </c>
      <c r="BF290" s="114">
        <f t="shared" si="100"/>
        <v>0</v>
      </c>
      <c r="BG290" s="114">
        <f t="shared" si="101"/>
        <v>0</v>
      </c>
      <c r="BH290" s="114">
        <f t="shared" si="102"/>
        <v>0</v>
      </c>
      <c r="BI290" s="114">
        <f t="shared" si="103"/>
        <v>0</v>
      </c>
      <c r="BJ290" s="14" t="s">
        <v>23</v>
      </c>
      <c r="BK290" s="114">
        <f t="shared" si="104"/>
        <v>0</v>
      </c>
      <c r="BL290" s="14" t="s">
        <v>345</v>
      </c>
      <c r="BM290" s="14" t="s">
        <v>772</v>
      </c>
    </row>
    <row r="291" spans="2:65" s="1" customFormat="1" ht="31.5" customHeight="1">
      <c r="B291" s="31"/>
      <c r="C291" s="176" t="s">
        <v>773</v>
      </c>
      <c r="D291" s="176" t="s">
        <v>221</v>
      </c>
      <c r="E291" s="177" t="s">
        <v>774</v>
      </c>
      <c r="F291" s="250" t="s">
        <v>775</v>
      </c>
      <c r="G291" s="249"/>
      <c r="H291" s="249"/>
      <c r="I291" s="249"/>
      <c r="J291" s="178" t="s">
        <v>308</v>
      </c>
      <c r="K291" s="179">
        <v>1</v>
      </c>
      <c r="L291" s="251">
        <v>0</v>
      </c>
      <c r="M291" s="249"/>
      <c r="N291" s="252">
        <f t="shared" si="95"/>
        <v>0</v>
      </c>
      <c r="O291" s="249"/>
      <c r="P291" s="249"/>
      <c r="Q291" s="249"/>
      <c r="R291" s="33"/>
      <c r="T291" s="173" t="s">
        <v>21</v>
      </c>
      <c r="U291" s="40" t="s">
        <v>45</v>
      </c>
      <c r="V291" s="32"/>
      <c r="W291" s="174">
        <f t="shared" si="96"/>
        <v>0</v>
      </c>
      <c r="X291" s="174">
        <v>0</v>
      </c>
      <c r="Y291" s="174">
        <f t="shared" si="97"/>
        <v>0</v>
      </c>
      <c r="Z291" s="174">
        <v>0</v>
      </c>
      <c r="AA291" s="175">
        <f t="shared" si="98"/>
        <v>0</v>
      </c>
      <c r="AR291" s="14" t="s">
        <v>345</v>
      </c>
      <c r="AT291" s="14" t="s">
        <v>221</v>
      </c>
      <c r="AU291" s="14" t="s">
        <v>90</v>
      </c>
      <c r="AY291" s="14" t="s">
        <v>175</v>
      </c>
      <c r="BE291" s="114">
        <f t="shared" si="99"/>
        <v>0</v>
      </c>
      <c r="BF291" s="114">
        <f t="shared" si="100"/>
        <v>0</v>
      </c>
      <c r="BG291" s="114">
        <f t="shared" si="101"/>
        <v>0</v>
      </c>
      <c r="BH291" s="114">
        <f t="shared" si="102"/>
        <v>0</v>
      </c>
      <c r="BI291" s="114">
        <f t="shared" si="103"/>
        <v>0</v>
      </c>
      <c r="BJ291" s="14" t="s">
        <v>23</v>
      </c>
      <c r="BK291" s="114">
        <f t="shared" si="104"/>
        <v>0</v>
      </c>
      <c r="BL291" s="14" t="s">
        <v>345</v>
      </c>
      <c r="BM291" s="14" t="s">
        <v>776</v>
      </c>
    </row>
    <row r="292" spans="2:65" s="1" customFormat="1" ht="44.25" customHeight="1">
      <c r="B292" s="31"/>
      <c r="C292" s="176" t="s">
        <v>777</v>
      </c>
      <c r="D292" s="176" t="s">
        <v>221</v>
      </c>
      <c r="E292" s="177" t="s">
        <v>778</v>
      </c>
      <c r="F292" s="250" t="s">
        <v>779</v>
      </c>
      <c r="G292" s="249"/>
      <c r="H292" s="249"/>
      <c r="I292" s="249"/>
      <c r="J292" s="178" t="s">
        <v>759</v>
      </c>
      <c r="K292" s="179">
        <v>80</v>
      </c>
      <c r="L292" s="251">
        <v>0</v>
      </c>
      <c r="M292" s="249"/>
      <c r="N292" s="252">
        <f t="shared" si="95"/>
        <v>0</v>
      </c>
      <c r="O292" s="249"/>
      <c r="P292" s="249"/>
      <c r="Q292" s="249"/>
      <c r="R292" s="33"/>
      <c r="T292" s="173" t="s">
        <v>21</v>
      </c>
      <c r="U292" s="40" t="s">
        <v>45</v>
      </c>
      <c r="V292" s="32"/>
      <c r="W292" s="174">
        <f t="shared" si="96"/>
        <v>0</v>
      </c>
      <c r="X292" s="174">
        <v>0</v>
      </c>
      <c r="Y292" s="174">
        <f t="shared" si="97"/>
        <v>0</v>
      </c>
      <c r="Z292" s="174">
        <v>0</v>
      </c>
      <c r="AA292" s="175">
        <f t="shared" si="98"/>
        <v>0</v>
      </c>
      <c r="AR292" s="14" t="s">
        <v>345</v>
      </c>
      <c r="AT292" s="14" t="s">
        <v>221</v>
      </c>
      <c r="AU292" s="14" t="s">
        <v>90</v>
      </c>
      <c r="AY292" s="14" t="s">
        <v>175</v>
      </c>
      <c r="BE292" s="114">
        <f t="shared" si="99"/>
        <v>0</v>
      </c>
      <c r="BF292" s="114">
        <f t="shared" si="100"/>
        <v>0</v>
      </c>
      <c r="BG292" s="114">
        <f t="shared" si="101"/>
        <v>0</v>
      </c>
      <c r="BH292" s="114">
        <f t="shared" si="102"/>
        <v>0</v>
      </c>
      <c r="BI292" s="114">
        <f t="shared" si="103"/>
        <v>0</v>
      </c>
      <c r="BJ292" s="14" t="s">
        <v>23</v>
      </c>
      <c r="BK292" s="114">
        <f t="shared" si="104"/>
        <v>0</v>
      </c>
      <c r="BL292" s="14" t="s">
        <v>345</v>
      </c>
      <c r="BM292" s="14" t="s">
        <v>780</v>
      </c>
    </row>
    <row r="293" spans="2:65" s="1" customFormat="1" ht="31.5" customHeight="1">
      <c r="B293" s="31"/>
      <c r="C293" s="176" t="s">
        <v>781</v>
      </c>
      <c r="D293" s="176" t="s">
        <v>221</v>
      </c>
      <c r="E293" s="177" t="s">
        <v>782</v>
      </c>
      <c r="F293" s="250" t="s">
        <v>783</v>
      </c>
      <c r="G293" s="249"/>
      <c r="H293" s="249"/>
      <c r="I293" s="249"/>
      <c r="J293" s="178" t="s">
        <v>399</v>
      </c>
      <c r="K293" s="179">
        <v>1</v>
      </c>
      <c r="L293" s="251">
        <v>0</v>
      </c>
      <c r="M293" s="249"/>
      <c r="N293" s="252">
        <f t="shared" si="95"/>
        <v>0</v>
      </c>
      <c r="O293" s="249"/>
      <c r="P293" s="249"/>
      <c r="Q293" s="249"/>
      <c r="R293" s="33"/>
      <c r="T293" s="173" t="s">
        <v>21</v>
      </c>
      <c r="U293" s="40" t="s">
        <v>45</v>
      </c>
      <c r="V293" s="32"/>
      <c r="W293" s="174">
        <f t="shared" si="96"/>
        <v>0</v>
      </c>
      <c r="X293" s="174">
        <v>0</v>
      </c>
      <c r="Y293" s="174">
        <f t="shared" si="97"/>
        <v>0</v>
      </c>
      <c r="Z293" s="174">
        <v>0</v>
      </c>
      <c r="AA293" s="175">
        <f t="shared" si="98"/>
        <v>0</v>
      </c>
      <c r="AR293" s="14" t="s">
        <v>345</v>
      </c>
      <c r="AT293" s="14" t="s">
        <v>221</v>
      </c>
      <c r="AU293" s="14" t="s">
        <v>90</v>
      </c>
      <c r="AY293" s="14" t="s">
        <v>175</v>
      </c>
      <c r="BE293" s="114">
        <f t="shared" si="99"/>
        <v>0</v>
      </c>
      <c r="BF293" s="114">
        <f t="shared" si="100"/>
        <v>0</v>
      </c>
      <c r="BG293" s="114">
        <f t="shared" si="101"/>
        <v>0</v>
      </c>
      <c r="BH293" s="114">
        <f t="shared" si="102"/>
        <v>0</v>
      </c>
      <c r="BI293" s="114">
        <f t="shared" si="103"/>
        <v>0</v>
      </c>
      <c r="BJ293" s="14" t="s">
        <v>23</v>
      </c>
      <c r="BK293" s="114">
        <f t="shared" si="104"/>
        <v>0</v>
      </c>
      <c r="BL293" s="14" t="s">
        <v>345</v>
      </c>
      <c r="BM293" s="14" t="s">
        <v>784</v>
      </c>
    </row>
    <row r="294" spans="2:65" s="1" customFormat="1" ht="49.9" customHeight="1">
      <c r="B294" s="31"/>
      <c r="C294" s="32"/>
      <c r="D294" s="160" t="s">
        <v>785</v>
      </c>
      <c r="E294" s="32"/>
      <c r="F294" s="32"/>
      <c r="G294" s="32"/>
      <c r="H294" s="32"/>
      <c r="I294" s="32"/>
      <c r="J294" s="32"/>
      <c r="K294" s="32"/>
      <c r="L294" s="32"/>
      <c r="M294" s="32"/>
      <c r="N294" s="260">
        <f>BK294</f>
        <v>0</v>
      </c>
      <c r="O294" s="261"/>
      <c r="P294" s="261"/>
      <c r="Q294" s="261"/>
      <c r="R294" s="33"/>
      <c r="T294" s="149"/>
      <c r="U294" s="52"/>
      <c r="V294" s="52"/>
      <c r="W294" s="52"/>
      <c r="X294" s="52"/>
      <c r="Y294" s="52"/>
      <c r="Z294" s="52"/>
      <c r="AA294" s="54"/>
      <c r="AT294" s="14" t="s">
        <v>79</v>
      </c>
      <c r="AU294" s="14" t="s">
        <v>80</v>
      </c>
      <c r="AY294" s="14" t="s">
        <v>786</v>
      </c>
      <c r="BK294" s="114">
        <v>0</v>
      </c>
    </row>
    <row r="295" spans="2:65" s="1" customFormat="1" ht="6.95" customHeight="1">
      <c r="B295" s="55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7"/>
    </row>
  </sheetData>
  <sheetProtection password="CC35" sheet="1" objects="1" scenarios="1" formatColumns="0" formatRows="0" sort="0" autoFilter="0"/>
  <mergeCells count="543">
    <mergeCell ref="N294:Q294"/>
    <mergeCell ref="H1:K1"/>
    <mergeCell ref="S2:AC2"/>
    <mergeCell ref="F293:I293"/>
    <mergeCell ref="L293:M293"/>
    <mergeCell ref="N293:Q293"/>
    <mergeCell ref="N130:Q130"/>
    <mergeCell ref="N131:Q131"/>
    <mergeCell ref="N132:Q132"/>
    <mergeCell ref="N150:Q150"/>
    <mergeCell ref="N153:Q153"/>
    <mergeCell ref="N166:Q166"/>
    <mergeCell ref="N176:Q176"/>
    <mergeCell ref="N198:Q198"/>
    <mergeCell ref="N223:Q223"/>
    <mergeCell ref="N257:Q257"/>
    <mergeCell ref="N267:Q267"/>
    <mergeCell ref="N272:Q272"/>
    <mergeCell ref="N279:Q279"/>
    <mergeCell ref="N286:Q286"/>
    <mergeCell ref="F290:I290"/>
    <mergeCell ref="L290:M290"/>
    <mergeCell ref="N290:Q290"/>
    <mergeCell ref="F291:I291"/>
    <mergeCell ref="L291:M291"/>
    <mergeCell ref="N291:Q291"/>
    <mergeCell ref="F292:I292"/>
    <mergeCell ref="L292:M292"/>
    <mergeCell ref="N292:Q292"/>
    <mergeCell ref="F287:I287"/>
    <mergeCell ref="L287:M287"/>
    <mergeCell ref="N287:Q287"/>
    <mergeCell ref="F288:I288"/>
    <mergeCell ref="L288:M288"/>
    <mergeCell ref="N288:Q288"/>
    <mergeCell ref="F289:I289"/>
    <mergeCell ref="L289:M289"/>
    <mergeCell ref="N289:Q289"/>
    <mergeCell ref="F283:I283"/>
    <mergeCell ref="L283:M283"/>
    <mergeCell ref="N283:Q283"/>
    <mergeCell ref="F284:I284"/>
    <mergeCell ref="L284:M284"/>
    <mergeCell ref="N284:Q284"/>
    <mergeCell ref="F285:I285"/>
    <mergeCell ref="L285:M285"/>
    <mergeCell ref="N285:Q285"/>
    <mergeCell ref="F280:I280"/>
    <mergeCell ref="L280:M280"/>
    <mergeCell ref="N280:Q280"/>
    <mergeCell ref="F281:I281"/>
    <mergeCell ref="L281:M281"/>
    <mergeCell ref="N281:Q281"/>
    <mergeCell ref="F282:I282"/>
    <mergeCell ref="L282:M282"/>
    <mergeCell ref="N282:Q282"/>
    <mergeCell ref="F276:I276"/>
    <mergeCell ref="L276:M276"/>
    <mergeCell ref="N276:Q276"/>
    <mergeCell ref="F277:I277"/>
    <mergeCell ref="L277:M277"/>
    <mergeCell ref="N277:Q277"/>
    <mergeCell ref="F278:I278"/>
    <mergeCell ref="L278:M278"/>
    <mergeCell ref="N278:Q278"/>
    <mergeCell ref="F273:I273"/>
    <mergeCell ref="L273:M273"/>
    <mergeCell ref="N273:Q273"/>
    <mergeCell ref="F274:I274"/>
    <mergeCell ref="L274:M274"/>
    <mergeCell ref="N274:Q274"/>
    <mergeCell ref="F275:I275"/>
    <mergeCell ref="L275:M275"/>
    <mergeCell ref="N275:Q275"/>
    <mergeCell ref="F269:I269"/>
    <mergeCell ref="L269:M269"/>
    <mergeCell ref="N269:Q269"/>
    <mergeCell ref="F270:I270"/>
    <mergeCell ref="L270:M270"/>
    <mergeCell ref="N270:Q270"/>
    <mergeCell ref="F271:I271"/>
    <mergeCell ref="L271:M271"/>
    <mergeCell ref="N271:Q271"/>
    <mergeCell ref="F265:I265"/>
    <mergeCell ref="L265:M265"/>
    <mergeCell ref="N265:Q265"/>
    <mergeCell ref="F266:I266"/>
    <mergeCell ref="L266:M266"/>
    <mergeCell ref="N266:Q266"/>
    <mergeCell ref="F268:I268"/>
    <mergeCell ref="L268:M268"/>
    <mergeCell ref="N268:Q268"/>
    <mergeCell ref="F262:I262"/>
    <mergeCell ref="L262:M262"/>
    <mergeCell ref="N262:Q262"/>
    <mergeCell ref="F263:I263"/>
    <mergeCell ref="L263:M263"/>
    <mergeCell ref="N263:Q263"/>
    <mergeCell ref="F264:I264"/>
    <mergeCell ref="L264:M264"/>
    <mergeCell ref="N264:Q264"/>
    <mergeCell ref="F259:I259"/>
    <mergeCell ref="L259:M259"/>
    <mergeCell ref="N259:Q259"/>
    <mergeCell ref="F260:I260"/>
    <mergeCell ref="L260:M260"/>
    <mergeCell ref="N260:Q260"/>
    <mergeCell ref="F261:I261"/>
    <mergeCell ref="L261:M261"/>
    <mergeCell ref="N261:Q261"/>
    <mergeCell ref="F255:I255"/>
    <mergeCell ref="L255:M255"/>
    <mergeCell ref="N255:Q255"/>
    <mergeCell ref="F256:I256"/>
    <mergeCell ref="L256:M256"/>
    <mergeCell ref="N256:Q256"/>
    <mergeCell ref="F258:I258"/>
    <mergeCell ref="L258:M258"/>
    <mergeCell ref="N258:Q258"/>
    <mergeCell ref="F252:I252"/>
    <mergeCell ref="L252:M252"/>
    <mergeCell ref="N252:Q252"/>
    <mergeCell ref="F253:I253"/>
    <mergeCell ref="L253:M253"/>
    <mergeCell ref="N253:Q253"/>
    <mergeCell ref="F254:I254"/>
    <mergeCell ref="L254:M254"/>
    <mergeCell ref="N254:Q254"/>
    <mergeCell ref="F249:I249"/>
    <mergeCell ref="L249:M249"/>
    <mergeCell ref="N249:Q249"/>
    <mergeCell ref="F250:I250"/>
    <mergeCell ref="L250:M250"/>
    <mergeCell ref="N250:Q250"/>
    <mergeCell ref="F251:I251"/>
    <mergeCell ref="L251:M251"/>
    <mergeCell ref="N251:Q251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37:I237"/>
    <mergeCell ref="L237:M237"/>
    <mergeCell ref="N237:Q237"/>
    <mergeCell ref="F238:I238"/>
    <mergeCell ref="L238:M238"/>
    <mergeCell ref="N238:Q238"/>
    <mergeCell ref="F239:I239"/>
    <mergeCell ref="L239:M239"/>
    <mergeCell ref="N239:Q239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1:I221"/>
    <mergeCell ref="L221:M221"/>
    <mergeCell ref="N221:Q221"/>
    <mergeCell ref="F222:I222"/>
    <mergeCell ref="L222:M222"/>
    <mergeCell ref="N222:Q222"/>
    <mergeCell ref="F224:I224"/>
    <mergeCell ref="L224:M224"/>
    <mergeCell ref="N224:Q224"/>
    <mergeCell ref="F218:I218"/>
    <mergeCell ref="L218:M218"/>
    <mergeCell ref="N218:Q218"/>
    <mergeCell ref="F219:I219"/>
    <mergeCell ref="L219:M219"/>
    <mergeCell ref="N219:Q219"/>
    <mergeCell ref="F220:I220"/>
    <mergeCell ref="L220:M220"/>
    <mergeCell ref="N220:Q220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196:I196"/>
    <mergeCell ref="L196:M196"/>
    <mergeCell ref="N196:Q196"/>
    <mergeCell ref="F197:I197"/>
    <mergeCell ref="L197:M197"/>
    <mergeCell ref="N197:Q197"/>
    <mergeCell ref="F199:I199"/>
    <mergeCell ref="L199:M199"/>
    <mergeCell ref="N199:Q199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74:I174"/>
    <mergeCell ref="L174:M174"/>
    <mergeCell ref="N174:Q174"/>
    <mergeCell ref="F175:I175"/>
    <mergeCell ref="L175:M175"/>
    <mergeCell ref="N175:Q175"/>
    <mergeCell ref="F177:I177"/>
    <mergeCell ref="L177:M177"/>
    <mergeCell ref="N177:Q177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64:I164"/>
    <mergeCell ref="L164:M164"/>
    <mergeCell ref="N164:Q164"/>
    <mergeCell ref="F165:I165"/>
    <mergeCell ref="L165:M165"/>
    <mergeCell ref="N165:Q165"/>
    <mergeCell ref="F167:I167"/>
    <mergeCell ref="L167:M167"/>
    <mergeCell ref="N167:Q167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1:I151"/>
    <mergeCell ref="L151:M151"/>
    <mergeCell ref="N151:Q151"/>
    <mergeCell ref="F152:I152"/>
    <mergeCell ref="L152:M152"/>
    <mergeCell ref="N152:Q152"/>
    <mergeCell ref="F154:I154"/>
    <mergeCell ref="L154:M154"/>
    <mergeCell ref="N154:Q154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29:I129"/>
    <mergeCell ref="L129:M129"/>
    <mergeCell ref="N129:Q129"/>
    <mergeCell ref="F133:I133"/>
    <mergeCell ref="L133:M133"/>
    <mergeCell ref="N133:Q133"/>
    <mergeCell ref="F134:I134"/>
    <mergeCell ref="L134:M134"/>
    <mergeCell ref="N134:Q134"/>
    <mergeCell ref="N110:Q110"/>
    <mergeCell ref="L112:Q112"/>
    <mergeCell ref="C118:Q118"/>
    <mergeCell ref="F120:P120"/>
    <mergeCell ref="F121:P121"/>
    <mergeCell ref="F122:P122"/>
    <mergeCell ref="M124:P124"/>
    <mergeCell ref="M126:Q126"/>
    <mergeCell ref="M127:Q127"/>
    <mergeCell ref="D105:H105"/>
    <mergeCell ref="N105:Q105"/>
    <mergeCell ref="D106:H106"/>
    <mergeCell ref="N106:Q106"/>
    <mergeCell ref="D107:H107"/>
    <mergeCell ref="N107:Q107"/>
    <mergeCell ref="D108:H108"/>
    <mergeCell ref="N108:Q108"/>
    <mergeCell ref="D109:H109"/>
    <mergeCell ref="N109:Q109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4:Q10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tooltip="Krycí list rozpočtu" display="1) Krycí list rozpočtu"/>
    <hyperlink ref="H1:K1" location="C87" tooltip="Rekapitulace rozpočtu" display="2) Rekapitulace rozpočtu"/>
    <hyperlink ref="L1" location="C129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1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274"/>
      <c r="B1" s="271"/>
      <c r="C1" s="271"/>
      <c r="D1" s="272" t="s">
        <v>1</v>
      </c>
      <c r="E1" s="271"/>
      <c r="F1" s="269" t="s">
        <v>1708</v>
      </c>
      <c r="G1" s="269"/>
      <c r="H1" s="273" t="s">
        <v>1709</v>
      </c>
      <c r="I1" s="273"/>
      <c r="J1" s="273"/>
      <c r="K1" s="273"/>
      <c r="L1" s="269" t="s">
        <v>1710</v>
      </c>
      <c r="M1" s="271"/>
      <c r="N1" s="271"/>
      <c r="O1" s="272" t="s">
        <v>127</v>
      </c>
      <c r="P1" s="271"/>
      <c r="Q1" s="271"/>
      <c r="R1" s="271"/>
      <c r="S1" s="269" t="s">
        <v>1711</v>
      </c>
      <c r="T1" s="269"/>
      <c r="U1" s="274"/>
      <c r="V1" s="274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>
      <c r="C2" s="181" t="s">
        <v>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228" t="s">
        <v>6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T2" s="14" t="s">
        <v>94</v>
      </c>
    </row>
    <row r="3" spans="1:6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90</v>
      </c>
    </row>
    <row r="4" spans="1:66" ht="36.950000000000003" customHeight="1">
      <c r="B4" s="18"/>
      <c r="C4" s="183" t="s">
        <v>128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20"/>
      <c r="T4" s="21" t="s">
        <v>11</v>
      </c>
      <c r="AT4" s="14" t="s">
        <v>4</v>
      </c>
    </row>
    <row r="5" spans="1:66" ht="6.9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66" ht="25.35" customHeight="1">
      <c r="B6" s="18"/>
      <c r="C6" s="19"/>
      <c r="D6" s="26" t="s">
        <v>17</v>
      </c>
      <c r="E6" s="19"/>
      <c r="F6" s="229" t="str">
        <f>'Rekapitulace stavby'!K6</f>
        <v>Praha GŠ - ekologizace kotelny v budově A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9"/>
      <c r="R6" s="20"/>
    </row>
    <row r="7" spans="1:66" ht="25.35" customHeight="1">
      <c r="B7" s="18"/>
      <c r="C7" s="19"/>
      <c r="D7" s="26" t="s">
        <v>129</v>
      </c>
      <c r="E7" s="19"/>
      <c r="F7" s="229" t="s">
        <v>130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9"/>
      <c r="R7" s="20"/>
    </row>
    <row r="8" spans="1:66" s="1" customFormat="1" ht="32.85" customHeight="1">
      <c r="B8" s="31"/>
      <c r="C8" s="32"/>
      <c r="D8" s="25" t="s">
        <v>131</v>
      </c>
      <c r="E8" s="32"/>
      <c r="F8" s="189" t="s">
        <v>787</v>
      </c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32"/>
      <c r="R8" s="33"/>
    </row>
    <row r="9" spans="1:66" s="1" customFormat="1" ht="14.45" customHeight="1">
      <c r="B9" s="31"/>
      <c r="C9" s="32"/>
      <c r="D9" s="26" t="s">
        <v>20</v>
      </c>
      <c r="E9" s="32"/>
      <c r="F9" s="24" t="s">
        <v>21</v>
      </c>
      <c r="G9" s="32"/>
      <c r="H9" s="32"/>
      <c r="I9" s="32"/>
      <c r="J9" s="32"/>
      <c r="K9" s="32"/>
      <c r="L9" s="32"/>
      <c r="M9" s="26" t="s">
        <v>22</v>
      </c>
      <c r="N9" s="32"/>
      <c r="O9" s="24" t="s">
        <v>21</v>
      </c>
      <c r="P9" s="32"/>
      <c r="Q9" s="32"/>
      <c r="R9" s="33"/>
    </row>
    <row r="10" spans="1:66" s="1" customFormat="1" ht="14.45" customHeight="1">
      <c r="B10" s="31"/>
      <c r="C10" s="32"/>
      <c r="D10" s="26" t="s">
        <v>24</v>
      </c>
      <c r="E10" s="32"/>
      <c r="F10" s="24" t="s">
        <v>25</v>
      </c>
      <c r="G10" s="32"/>
      <c r="H10" s="32"/>
      <c r="I10" s="32"/>
      <c r="J10" s="32"/>
      <c r="K10" s="32"/>
      <c r="L10" s="32"/>
      <c r="M10" s="26" t="s">
        <v>26</v>
      </c>
      <c r="N10" s="32"/>
      <c r="O10" s="230" t="str">
        <f>'Rekapitulace stavby'!AN8</f>
        <v>11.5.2016</v>
      </c>
      <c r="P10" s="202"/>
      <c r="Q10" s="32"/>
      <c r="R10" s="33"/>
    </row>
    <row r="11" spans="1:66" s="1" customFormat="1" ht="10.9" customHeight="1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66" s="1" customFormat="1" ht="14.45" customHeight="1">
      <c r="B12" s="31"/>
      <c r="C12" s="32"/>
      <c r="D12" s="26" t="s">
        <v>30</v>
      </c>
      <c r="E12" s="32"/>
      <c r="F12" s="32"/>
      <c r="G12" s="32"/>
      <c r="H12" s="32"/>
      <c r="I12" s="32"/>
      <c r="J12" s="32"/>
      <c r="K12" s="32"/>
      <c r="L12" s="32"/>
      <c r="M12" s="26" t="s">
        <v>31</v>
      </c>
      <c r="N12" s="32"/>
      <c r="O12" s="188" t="s">
        <v>21</v>
      </c>
      <c r="P12" s="202"/>
      <c r="Q12" s="32"/>
      <c r="R12" s="33"/>
    </row>
    <row r="13" spans="1:66" s="1" customFormat="1" ht="18" customHeight="1">
      <c r="B13" s="31"/>
      <c r="C13" s="32"/>
      <c r="D13" s="32"/>
      <c r="E13" s="24" t="s">
        <v>32</v>
      </c>
      <c r="F13" s="32"/>
      <c r="G13" s="32"/>
      <c r="H13" s="32"/>
      <c r="I13" s="32"/>
      <c r="J13" s="32"/>
      <c r="K13" s="32"/>
      <c r="L13" s="32"/>
      <c r="M13" s="26" t="s">
        <v>33</v>
      </c>
      <c r="N13" s="32"/>
      <c r="O13" s="188" t="s">
        <v>21</v>
      </c>
      <c r="P13" s="202"/>
      <c r="Q13" s="32"/>
      <c r="R13" s="33"/>
    </row>
    <row r="14" spans="1:66" s="1" customFormat="1" ht="6.95" customHeight="1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  <row r="15" spans="1:66" s="1" customFormat="1" ht="14.45" customHeight="1">
      <c r="B15" s="31"/>
      <c r="C15" s="32"/>
      <c r="D15" s="26" t="s">
        <v>34</v>
      </c>
      <c r="E15" s="32"/>
      <c r="F15" s="32"/>
      <c r="G15" s="32"/>
      <c r="H15" s="32"/>
      <c r="I15" s="32"/>
      <c r="J15" s="32"/>
      <c r="K15" s="32"/>
      <c r="L15" s="32"/>
      <c r="M15" s="26" t="s">
        <v>31</v>
      </c>
      <c r="N15" s="32"/>
      <c r="O15" s="231" t="s">
        <v>21</v>
      </c>
      <c r="P15" s="202"/>
      <c r="Q15" s="32"/>
      <c r="R15" s="33"/>
    </row>
    <row r="16" spans="1:66" s="1" customFormat="1" ht="18" customHeight="1">
      <c r="B16" s="31"/>
      <c r="C16" s="32"/>
      <c r="D16" s="32"/>
      <c r="E16" s="231" t="s">
        <v>133</v>
      </c>
      <c r="F16" s="202"/>
      <c r="G16" s="202"/>
      <c r="H16" s="202"/>
      <c r="I16" s="202"/>
      <c r="J16" s="202"/>
      <c r="K16" s="202"/>
      <c r="L16" s="202"/>
      <c r="M16" s="26" t="s">
        <v>33</v>
      </c>
      <c r="N16" s="32"/>
      <c r="O16" s="231" t="s">
        <v>21</v>
      </c>
      <c r="P16" s="202"/>
      <c r="Q16" s="32"/>
      <c r="R16" s="33"/>
    </row>
    <row r="17" spans="2:18" s="1" customFormat="1" ht="6.95" customHeight="1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</row>
    <row r="18" spans="2:18" s="1" customFormat="1" ht="14.45" customHeight="1">
      <c r="B18" s="31"/>
      <c r="C18" s="32"/>
      <c r="D18" s="26" t="s">
        <v>36</v>
      </c>
      <c r="E18" s="32"/>
      <c r="F18" s="32"/>
      <c r="G18" s="32"/>
      <c r="H18" s="32"/>
      <c r="I18" s="32"/>
      <c r="J18" s="32"/>
      <c r="K18" s="32"/>
      <c r="L18" s="32"/>
      <c r="M18" s="26" t="s">
        <v>31</v>
      </c>
      <c r="N18" s="32"/>
      <c r="O18" s="188" t="s">
        <v>21</v>
      </c>
      <c r="P18" s="202"/>
      <c r="Q18" s="32"/>
      <c r="R18" s="33"/>
    </row>
    <row r="19" spans="2:18" s="1" customFormat="1" ht="18" customHeight="1">
      <c r="B19" s="31"/>
      <c r="C19" s="32"/>
      <c r="D19" s="32"/>
      <c r="E19" s="24" t="s">
        <v>37</v>
      </c>
      <c r="F19" s="32"/>
      <c r="G19" s="32"/>
      <c r="H19" s="32"/>
      <c r="I19" s="32"/>
      <c r="J19" s="32"/>
      <c r="K19" s="32"/>
      <c r="L19" s="32"/>
      <c r="M19" s="26" t="s">
        <v>33</v>
      </c>
      <c r="N19" s="32"/>
      <c r="O19" s="188" t="s">
        <v>21</v>
      </c>
      <c r="P19" s="202"/>
      <c r="Q19" s="32"/>
      <c r="R19" s="33"/>
    </row>
    <row r="20" spans="2:18" s="1" customFormat="1" ht="6.95" customHeight="1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</row>
    <row r="21" spans="2:18" s="1" customFormat="1" ht="14.45" customHeight="1">
      <c r="B21" s="31"/>
      <c r="C21" s="32"/>
      <c r="D21" s="26" t="s">
        <v>38</v>
      </c>
      <c r="E21" s="32"/>
      <c r="F21" s="32"/>
      <c r="G21" s="32"/>
      <c r="H21" s="32"/>
      <c r="I21" s="32"/>
      <c r="J21" s="32"/>
      <c r="K21" s="32"/>
      <c r="L21" s="32"/>
      <c r="M21" s="26" t="s">
        <v>31</v>
      </c>
      <c r="N21" s="32"/>
      <c r="O21" s="188" t="s">
        <v>21</v>
      </c>
      <c r="P21" s="202"/>
      <c r="Q21" s="32"/>
      <c r="R21" s="33"/>
    </row>
    <row r="22" spans="2:18" s="1" customFormat="1" ht="18" customHeight="1">
      <c r="B22" s="31"/>
      <c r="C22" s="32"/>
      <c r="D22" s="32"/>
      <c r="E22" s="24" t="s">
        <v>37</v>
      </c>
      <c r="F22" s="32"/>
      <c r="G22" s="32"/>
      <c r="H22" s="32"/>
      <c r="I22" s="32"/>
      <c r="J22" s="32"/>
      <c r="K22" s="32"/>
      <c r="L22" s="32"/>
      <c r="M22" s="26" t="s">
        <v>33</v>
      </c>
      <c r="N22" s="32"/>
      <c r="O22" s="188" t="s">
        <v>21</v>
      </c>
      <c r="P22" s="202"/>
      <c r="Q22" s="32"/>
      <c r="R22" s="33"/>
    </row>
    <row r="23" spans="2:18" s="1" customFormat="1" ht="6.95" customHeight="1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4.45" customHeight="1">
      <c r="B24" s="31"/>
      <c r="C24" s="32"/>
      <c r="D24" s="26" t="s">
        <v>39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91.5" customHeight="1">
      <c r="B25" s="31"/>
      <c r="C25" s="32"/>
      <c r="D25" s="32"/>
      <c r="E25" s="191" t="s">
        <v>40</v>
      </c>
      <c r="F25" s="202"/>
      <c r="G25" s="202"/>
      <c r="H25" s="202"/>
      <c r="I25" s="202"/>
      <c r="J25" s="202"/>
      <c r="K25" s="202"/>
      <c r="L25" s="20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</row>
    <row r="27" spans="2:18" s="1" customFormat="1" ht="6.95" customHeight="1">
      <c r="B27" s="31"/>
      <c r="C27" s="32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32"/>
      <c r="R27" s="33"/>
    </row>
    <row r="28" spans="2:18" s="1" customFormat="1" ht="14.45" customHeight="1">
      <c r="B28" s="31"/>
      <c r="C28" s="32"/>
      <c r="D28" s="122" t="s">
        <v>134</v>
      </c>
      <c r="E28" s="32"/>
      <c r="F28" s="32"/>
      <c r="G28" s="32"/>
      <c r="H28" s="32"/>
      <c r="I28" s="32"/>
      <c r="J28" s="32"/>
      <c r="K28" s="32"/>
      <c r="L28" s="32"/>
      <c r="M28" s="192">
        <f>N89</f>
        <v>0</v>
      </c>
      <c r="N28" s="202"/>
      <c r="O28" s="202"/>
      <c r="P28" s="202"/>
      <c r="Q28" s="32"/>
      <c r="R28" s="33"/>
    </row>
    <row r="29" spans="2:18" s="1" customFormat="1" ht="14.45" customHeight="1">
      <c r="B29" s="31"/>
      <c r="C29" s="32"/>
      <c r="D29" s="30" t="s">
        <v>121</v>
      </c>
      <c r="E29" s="32"/>
      <c r="F29" s="32"/>
      <c r="G29" s="32"/>
      <c r="H29" s="32"/>
      <c r="I29" s="32"/>
      <c r="J29" s="32"/>
      <c r="K29" s="32"/>
      <c r="L29" s="32"/>
      <c r="M29" s="192">
        <f>N103</f>
        <v>0</v>
      </c>
      <c r="N29" s="202"/>
      <c r="O29" s="202"/>
      <c r="P29" s="202"/>
      <c r="Q29" s="32"/>
      <c r="R29" s="33"/>
    </row>
    <row r="30" spans="2:18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</row>
    <row r="31" spans="2:18" s="1" customFormat="1" ht="25.35" customHeight="1">
      <c r="B31" s="31"/>
      <c r="C31" s="32"/>
      <c r="D31" s="123" t="s">
        <v>43</v>
      </c>
      <c r="E31" s="32"/>
      <c r="F31" s="32"/>
      <c r="G31" s="32"/>
      <c r="H31" s="32"/>
      <c r="I31" s="32"/>
      <c r="J31" s="32"/>
      <c r="K31" s="32"/>
      <c r="L31" s="32"/>
      <c r="M31" s="232">
        <f>ROUND(M28+M29,2)</f>
        <v>0</v>
      </c>
      <c r="N31" s="202"/>
      <c r="O31" s="202"/>
      <c r="P31" s="202"/>
      <c r="Q31" s="32"/>
      <c r="R31" s="33"/>
    </row>
    <row r="32" spans="2:18" s="1" customFormat="1" ht="6.95" customHeight="1">
      <c r="B32" s="31"/>
      <c r="C32" s="32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32"/>
      <c r="R32" s="33"/>
    </row>
    <row r="33" spans="2:18" s="1" customFormat="1" ht="14.45" customHeight="1">
      <c r="B33" s="31"/>
      <c r="C33" s="32"/>
      <c r="D33" s="38" t="s">
        <v>44</v>
      </c>
      <c r="E33" s="38" t="s">
        <v>45</v>
      </c>
      <c r="F33" s="39">
        <v>0.21</v>
      </c>
      <c r="G33" s="124" t="s">
        <v>46</v>
      </c>
      <c r="H33" s="233">
        <f>(SUM(BE103:BE110)+SUM(BE129:BE210))</f>
        <v>0</v>
      </c>
      <c r="I33" s="202"/>
      <c r="J33" s="202"/>
      <c r="K33" s="32"/>
      <c r="L33" s="32"/>
      <c r="M33" s="233">
        <f>ROUND((SUM(BE103:BE110)+SUM(BE129:BE210)), 2)*F33</f>
        <v>0</v>
      </c>
      <c r="N33" s="202"/>
      <c r="O33" s="202"/>
      <c r="P33" s="202"/>
      <c r="Q33" s="32"/>
      <c r="R33" s="33"/>
    </row>
    <row r="34" spans="2:18" s="1" customFormat="1" ht="14.45" customHeight="1">
      <c r="B34" s="31"/>
      <c r="C34" s="32"/>
      <c r="D34" s="32"/>
      <c r="E34" s="38" t="s">
        <v>47</v>
      </c>
      <c r="F34" s="39">
        <v>0.15</v>
      </c>
      <c r="G34" s="124" t="s">
        <v>46</v>
      </c>
      <c r="H34" s="233">
        <f>(SUM(BF103:BF110)+SUM(BF129:BF210))</f>
        <v>0</v>
      </c>
      <c r="I34" s="202"/>
      <c r="J34" s="202"/>
      <c r="K34" s="32"/>
      <c r="L34" s="32"/>
      <c r="M34" s="233">
        <f>ROUND((SUM(BF103:BF110)+SUM(BF129:BF210)), 2)*F34</f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48</v>
      </c>
      <c r="F35" s="39">
        <v>0.21</v>
      </c>
      <c r="G35" s="124" t="s">
        <v>46</v>
      </c>
      <c r="H35" s="233">
        <f>(SUM(BG103:BG110)+SUM(BG129:BG210))</f>
        <v>0</v>
      </c>
      <c r="I35" s="202"/>
      <c r="J35" s="202"/>
      <c r="K35" s="32"/>
      <c r="L35" s="32"/>
      <c r="M35" s="233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49</v>
      </c>
      <c r="F36" s="39">
        <v>0.15</v>
      </c>
      <c r="G36" s="124" t="s">
        <v>46</v>
      </c>
      <c r="H36" s="233">
        <f>(SUM(BH103:BH110)+SUM(BH129:BH210))</f>
        <v>0</v>
      </c>
      <c r="I36" s="202"/>
      <c r="J36" s="202"/>
      <c r="K36" s="32"/>
      <c r="L36" s="32"/>
      <c r="M36" s="233">
        <v>0</v>
      </c>
      <c r="N36" s="202"/>
      <c r="O36" s="202"/>
      <c r="P36" s="202"/>
      <c r="Q36" s="32"/>
      <c r="R36" s="33"/>
    </row>
    <row r="37" spans="2:18" s="1" customFormat="1" ht="14.45" hidden="1" customHeight="1">
      <c r="B37" s="31"/>
      <c r="C37" s="32"/>
      <c r="D37" s="32"/>
      <c r="E37" s="38" t="s">
        <v>50</v>
      </c>
      <c r="F37" s="39">
        <v>0</v>
      </c>
      <c r="G37" s="124" t="s">
        <v>46</v>
      </c>
      <c r="H37" s="233">
        <f>(SUM(BI103:BI110)+SUM(BI129:BI210))</f>
        <v>0</v>
      </c>
      <c r="I37" s="202"/>
      <c r="J37" s="202"/>
      <c r="K37" s="32"/>
      <c r="L37" s="32"/>
      <c r="M37" s="233">
        <v>0</v>
      </c>
      <c r="N37" s="202"/>
      <c r="O37" s="202"/>
      <c r="P37" s="202"/>
      <c r="Q37" s="32"/>
      <c r="R37" s="33"/>
    </row>
    <row r="38" spans="2:18" s="1" customFormat="1" ht="6.9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25.35" customHeight="1">
      <c r="B39" s="31"/>
      <c r="C39" s="121"/>
      <c r="D39" s="125" t="s">
        <v>51</v>
      </c>
      <c r="E39" s="76"/>
      <c r="F39" s="76"/>
      <c r="G39" s="126" t="s">
        <v>52</v>
      </c>
      <c r="H39" s="127" t="s">
        <v>53</v>
      </c>
      <c r="I39" s="76"/>
      <c r="J39" s="76"/>
      <c r="K39" s="76"/>
      <c r="L39" s="234">
        <f>SUM(M31:M37)</f>
        <v>0</v>
      </c>
      <c r="M39" s="212"/>
      <c r="N39" s="212"/>
      <c r="O39" s="212"/>
      <c r="P39" s="214"/>
      <c r="Q39" s="121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s="1" customFormat="1" ht="14.45" customHeight="1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 ht="13.5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</row>
    <row r="43" spans="2:18" ht="13.5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2:18" ht="13.5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2:18" ht="13.5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ht="13.5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2:18" ht="13.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2:18" ht="13.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2:18" ht="13.5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2:18" s="1" customFormat="1">
      <c r="B50" s="31"/>
      <c r="C50" s="32"/>
      <c r="D50" s="46" t="s">
        <v>54</v>
      </c>
      <c r="E50" s="47"/>
      <c r="F50" s="47"/>
      <c r="G50" s="47"/>
      <c r="H50" s="48"/>
      <c r="I50" s="32"/>
      <c r="J50" s="46" t="s">
        <v>55</v>
      </c>
      <c r="K50" s="47"/>
      <c r="L50" s="47"/>
      <c r="M50" s="47"/>
      <c r="N50" s="47"/>
      <c r="O50" s="47"/>
      <c r="P50" s="48"/>
      <c r="Q50" s="32"/>
      <c r="R50" s="33"/>
    </row>
    <row r="51" spans="2:18" ht="13.5">
      <c r="B51" s="18"/>
      <c r="C51" s="19"/>
      <c r="D51" s="49"/>
      <c r="E51" s="19"/>
      <c r="F51" s="19"/>
      <c r="G51" s="19"/>
      <c r="H51" s="50"/>
      <c r="I51" s="19"/>
      <c r="J51" s="49"/>
      <c r="K51" s="19"/>
      <c r="L51" s="19"/>
      <c r="M51" s="19"/>
      <c r="N51" s="19"/>
      <c r="O51" s="19"/>
      <c r="P51" s="50"/>
      <c r="Q51" s="19"/>
      <c r="R51" s="20"/>
    </row>
    <row r="52" spans="2:18" ht="13.5">
      <c r="B52" s="18"/>
      <c r="C52" s="19"/>
      <c r="D52" s="49"/>
      <c r="E52" s="19"/>
      <c r="F52" s="19"/>
      <c r="G52" s="19"/>
      <c r="H52" s="50"/>
      <c r="I52" s="19"/>
      <c r="J52" s="49"/>
      <c r="K52" s="19"/>
      <c r="L52" s="19"/>
      <c r="M52" s="19"/>
      <c r="N52" s="19"/>
      <c r="O52" s="19"/>
      <c r="P52" s="50"/>
      <c r="Q52" s="19"/>
      <c r="R52" s="20"/>
    </row>
    <row r="53" spans="2:18" ht="13.5">
      <c r="B53" s="18"/>
      <c r="C53" s="19"/>
      <c r="D53" s="49"/>
      <c r="E53" s="19"/>
      <c r="F53" s="19"/>
      <c r="G53" s="19"/>
      <c r="H53" s="50"/>
      <c r="I53" s="19"/>
      <c r="J53" s="49"/>
      <c r="K53" s="19"/>
      <c r="L53" s="19"/>
      <c r="M53" s="19"/>
      <c r="N53" s="19"/>
      <c r="O53" s="19"/>
      <c r="P53" s="50"/>
      <c r="Q53" s="19"/>
      <c r="R53" s="20"/>
    </row>
    <row r="54" spans="2:18" ht="13.5">
      <c r="B54" s="18"/>
      <c r="C54" s="19"/>
      <c r="D54" s="49"/>
      <c r="E54" s="19"/>
      <c r="F54" s="19"/>
      <c r="G54" s="19"/>
      <c r="H54" s="50"/>
      <c r="I54" s="19"/>
      <c r="J54" s="49"/>
      <c r="K54" s="19"/>
      <c r="L54" s="19"/>
      <c r="M54" s="19"/>
      <c r="N54" s="19"/>
      <c r="O54" s="19"/>
      <c r="P54" s="50"/>
      <c r="Q54" s="19"/>
      <c r="R54" s="20"/>
    </row>
    <row r="55" spans="2:18" ht="13.5">
      <c r="B55" s="18"/>
      <c r="C55" s="19"/>
      <c r="D55" s="49"/>
      <c r="E55" s="19"/>
      <c r="F55" s="19"/>
      <c r="G55" s="19"/>
      <c r="H55" s="50"/>
      <c r="I55" s="19"/>
      <c r="J55" s="49"/>
      <c r="K55" s="19"/>
      <c r="L55" s="19"/>
      <c r="M55" s="19"/>
      <c r="N55" s="19"/>
      <c r="O55" s="19"/>
      <c r="P55" s="50"/>
      <c r="Q55" s="19"/>
      <c r="R55" s="20"/>
    </row>
    <row r="56" spans="2:18" ht="13.5">
      <c r="B56" s="18"/>
      <c r="C56" s="19"/>
      <c r="D56" s="49"/>
      <c r="E56" s="19"/>
      <c r="F56" s="19"/>
      <c r="G56" s="19"/>
      <c r="H56" s="50"/>
      <c r="I56" s="19"/>
      <c r="J56" s="49"/>
      <c r="K56" s="19"/>
      <c r="L56" s="19"/>
      <c r="M56" s="19"/>
      <c r="N56" s="19"/>
      <c r="O56" s="19"/>
      <c r="P56" s="50"/>
      <c r="Q56" s="19"/>
      <c r="R56" s="20"/>
    </row>
    <row r="57" spans="2:18" ht="13.5">
      <c r="B57" s="18"/>
      <c r="C57" s="19"/>
      <c r="D57" s="49"/>
      <c r="E57" s="19"/>
      <c r="F57" s="19"/>
      <c r="G57" s="19"/>
      <c r="H57" s="50"/>
      <c r="I57" s="19"/>
      <c r="J57" s="49"/>
      <c r="K57" s="19"/>
      <c r="L57" s="19"/>
      <c r="M57" s="19"/>
      <c r="N57" s="19"/>
      <c r="O57" s="19"/>
      <c r="P57" s="50"/>
      <c r="Q57" s="19"/>
      <c r="R57" s="20"/>
    </row>
    <row r="58" spans="2:18" ht="13.5">
      <c r="B58" s="18"/>
      <c r="C58" s="19"/>
      <c r="D58" s="49"/>
      <c r="E58" s="19"/>
      <c r="F58" s="19"/>
      <c r="G58" s="19"/>
      <c r="H58" s="50"/>
      <c r="I58" s="19"/>
      <c r="J58" s="49"/>
      <c r="K58" s="19"/>
      <c r="L58" s="19"/>
      <c r="M58" s="19"/>
      <c r="N58" s="19"/>
      <c r="O58" s="19"/>
      <c r="P58" s="50"/>
      <c r="Q58" s="19"/>
      <c r="R58" s="20"/>
    </row>
    <row r="59" spans="2:18" s="1" customFormat="1">
      <c r="B59" s="31"/>
      <c r="C59" s="32"/>
      <c r="D59" s="51" t="s">
        <v>56</v>
      </c>
      <c r="E59" s="52"/>
      <c r="F59" s="52"/>
      <c r="G59" s="53" t="s">
        <v>57</v>
      </c>
      <c r="H59" s="54"/>
      <c r="I59" s="32"/>
      <c r="J59" s="51" t="s">
        <v>56</v>
      </c>
      <c r="K59" s="52"/>
      <c r="L59" s="52"/>
      <c r="M59" s="52"/>
      <c r="N59" s="53" t="s">
        <v>57</v>
      </c>
      <c r="O59" s="52"/>
      <c r="P59" s="54"/>
      <c r="Q59" s="32"/>
      <c r="R59" s="33"/>
    </row>
    <row r="60" spans="2:18" ht="13.5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2:18" s="1" customFormat="1">
      <c r="B61" s="31"/>
      <c r="C61" s="32"/>
      <c r="D61" s="46" t="s">
        <v>58</v>
      </c>
      <c r="E61" s="47"/>
      <c r="F61" s="47"/>
      <c r="G61" s="47"/>
      <c r="H61" s="48"/>
      <c r="I61" s="32"/>
      <c r="J61" s="46" t="s">
        <v>59</v>
      </c>
      <c r="K61" s="47"/>
      <c r="L61" s="47"/>
      <c r="M61" s="47"/>
      <c r="N61" s="47"/>
      <c r="O61" s="47"/>
      <c r="P61" s="48"/>
      <c r="Q61" s="32"/>
      <c r="R61" s="33"/>
    </row>
    <row r="62" spans="2:18" ht="13.5">
      <c r="B62" s="18"/>
      <c r="C62" s="19"/>
      <c r="D62" s="49"/>
      <c r="E62" s="19"/>
      <c r="F62" s="19"/>
      <c r="G62" s="19"/>
      <c r="H62" s="50"/>
      <c r="I62" s="19"/>
      <c r="J62" s="49"/>
      <c r="K62" s="19"/>
      <c r="L62" s="19"/>
      <c r="M62" s="19"/>
      <c r="N62" s="19"/>
      <c r="O62" s="19"/>
      <c r="P62" s="50"/>
      <c r="Q62" s="19"/>
      <c r="R62" s="20"/>
    </row>
    <row r="63" spans="2:18" ht="13.5">
      <c r="B63" s="18"/>
      <c r="C63" s="19"/>
      <c r="D63" s="49"/>
      <c r="E63" s="19"/>
      <c r="F63" s="19"/>
      <c r="G63" s="19"/>
      <c r="H63" s="50"/>
      <c r="I63" s="19"/>
      <c r="J63" s="49"/>
      <c r="K63" s="19"/>
      <c r="L63" s="19"/>
      <c r="M63" s="19"/>
      <c r="N63" s="19"/>
      <c r="O63" s="19"/>
      <c r="P63" s="50"/>
      <c r="Q63" s="19"/>
      <c r="R63" s="20"/>
    </row>
    <row r="64" spans="2:18" ht="13.5">
      <c r="B64" s="18"/>
      <c r="C64" s="19"/>
      <c r="D64" s="49"/>
      <c r="E64" s="19"/>
      <c r="F64" s="19"/>
      <c r="G64" s="19"/>
      <c r="H64" s="50"/>
      <c r="I64" s="19"/>
      <c r="J64" s="49"/>
      <c r="K64" s="19"/>
      <c r="L64" s="19"/>
      <c r="M64" s="19"/>
      <c r="N64" s="19"/>
      <c r="O64" s="19"/>
      <c r="P64" s="50"/>
      <c r="Q64" s="19"/>
      <c r="R64" s="20"/>
    </row>
    <row r="65" spans="2:21" ht="13.5">
      <c r="B65" s="18"/>
      <c r="C65" s="19"/>
      <c r="D65" s="49"/>
      <c r="E65" s="19"/>
      <c r="F65" s="19"/>
      <c r="G65" s="19"/>
      <c r="H65" s="50"/>
      <c r="I65" s="19"/>
      <c r="J65" s="49"/>
      <c r="K65" s="19"/>
      <c r="L65" s="19"/>
      <c r="M65" s="19"/>
      <c r="N65" s="19"/>
      <c r="O65" s="19"/>
      <c r="P65" s="50"/>
      <c r="Q65" s="19"/>
      <c r="R65" s="20"/>
    </row>
    <row r="66" spans="2:21" ht="13.5">
      <c r="B66" s="18"/>
      <c r="C66" s="19"/>
      <c r="D66" s="49"/>
      <c r="E66" s="19"/>
      <c r="F66" s="19"/>
      <c r="G66" s="19"/>
      <c r="H66" s="50"/>
      <c r="I66" s="19"/>
      <c r="J66" s="49"/>
      <c r="K66" s="19"/>
      <c r="L66" s="19"/>
      <c r="M66" s="19"/>
      <c r="N66" s="19"/>
      <c r="O66" s="19"/>
      <c r="P66" s="50"/>
      <c r="Q66" s="19"/>
      <c r="R66" s="20"/>
    </row>
    <row r="67" spans="2:21" ht="13.5">
      <c r="B67" s="18"/>
      <c r="C67" s="19"/>
      <c r="D67" s="49"/>
      <c r="E67" s="19"/>
      <c r="F67" s="19"/>
      <c r="G67" s="19"/>
      <c r="H67" s="50"/>
      <c r="I67" s="19"/>
      <c r="J67" s="49"/>
      <c r="K67" s="19"/>
      <c r="L67" s="19"/>
      <c r="M67" s="19"/>
      <c r="N67" s="19"/>
      <c r="O67" s="19"/>
      <c r="P67" s="50"/>
      <c r="Q67" s="19"/>
      <c r="R67" s="20"/>
    </row>
    <row r="68" spans="2:21" ht="13.5">
      <c r="B68" s="18"/>
      <c r="C68" s="19"/>
      <c r="D68" s="49"/>
      <c r="E68" s="19"/>
      <c r="F68" s="19"/>
      <c r="G68" s="19"/>
      <c r="H68" s="50"/>
      <c r="I68" s="19"/>
      <c r="J68" s="49"/>
      <c r="K68" s="19"/>
      <c r="L68" s="19"/>
      <c r="M68" s="19"/>
      <c r="N68" s="19"/>
      <c r="O68" s="19"/>
      <c r="P68" s="50"/>
      <c r="Q68" s="19"/>
      <c r="R68" s="20"/>
    </row>
    <row r="69" spans="2:21" ht="13.5">
      <c r="B69" s="18"/>
      <c r="C69" s="19"/>
      <c r="D69" s="49"/>
      <c r="E69" s="19"/>
      <c r="F69" s="19"/>
      <c r="G69" s="19"/>
      <c r="H69" s="50"/>
      <c r="I69" s="19"/>
      <c r="J69" s="49"/>
      <c r="K69" s="19"/>
      <c r="L69" s="19"/>
      <c r="M69" s="19"/>
      <c r="N69" s="19"/>
      <c r="O69" s="19"/>
      <c r="P69" s="50"/>
      <c r="Q69" s="19"/>
      <c r="R69" s="20"/>
    </row>
    <row r="70" spans="2:21" s="1" customFormat="1">
      <c r="B70" s="31"/>
      <c r="C70" s="32"/>
      <c r="D70" s="51" t="s">
        <v>56</v>
      </c>
      <c r="E70" s="52"/>
      <c r="F70" s="52"/>
      <c r="G70" s="53" t="s">
        <v>57</v>
      </c>
      <c r="H70" s="54"/>
      <c r="I70" s="32"/>
      <c r="J70" s="51" t="s">
        <v>56</v>
      </c>
      <c r="K70" s="52"/>
      <c r="L70" s="52"/>
      <c r="M70" s="52"/>
      <c r="N70" s="53" t="s">
        <v>57</v>
      </c>
      <c r="O70" s="52"/>
      <c r="P70" s="54"/>
      <c r="Q70" s="32"/>
      <c r="R70" s="33"/>
    </row>
    <row r="71" spans="2:21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1"/>
      <c r="C76" s="183" t="s">
        <v>135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3"/>
      <c r="T76" s="131"/>
      <c r="U76" s="131"/>
    </row>
    <row r="77" spans="2:21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31"/>
      <c r="U77" s="131"/>
    </row>
    <row r="78" spans="2:21" s="1" customFormat="1" ht="30" customHeight="1">
      <c r="B78" s="31"/>
      <c r="C78" s="26" t="s">
        <v>17</v>
      </c>
      <c r="D78" s="32"/>
      <c r="E78" s="32"/>
      <c r="F78" s="229" t="str">
        <f>F6</f>
        <v>Praha GŠ - ekologizace kotelny v budově A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32"/>
      <c r="R78" s="33"/>
      <c r="T78" s="131"/>
      <c r="U78" s="131"/>
    </row>
    <row r="79" spans="2:21" ht="30" customHeight="1">
      <c r="B79" s="18"/>
      <c r="C79" s="26" t="s">
        <v>129</v>
      </c>
      <c r="D79" s="19"/>
      <c r="E79" s="19"/>
      <c r="F79" s="229" t="s">
        <v>130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9"/>
      <c r="R79" s="20"/>
      <c r="T79" s="132"/>
      <c r="U79" s="132"/>
    </row>
    <row r="80" spans="2:21" s="1" customFormat="1" ht="36.950000000000003" customHeight="1">
      <c r="B80" s="31"/>
      <c r="C80" s="65" t="s">
        <v>131</v>
      </c>
      <c r="D80" s="32"/>
      <c r="E80" s="32"/>
      <c r="F80" s="203" t="str">
        <f>F8</f>
        <v>PL - PL - plyn</v>
      </c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32"/>
      <c r="R80" s="33"/>
      <c r="T80" s="131"/>
      <c r="U80" s="131"/>
    </row>
    <row r="81" spans="2:47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  <c r="T81" s="131"/>
      <c r="U81" s="131"/>
    </row>
    <row r="82" spans="2:47" s="1" customFormat="1" ht="18" customHeight="1">
      <c r="B82" s="31"/>
      <c r="C82" s="26" t="s">
        <v>24</v>
      </c>
      <c r="D82" s="32"/>
      <c r="E82" s="32"/>
      <c r="F82" s="24" t="str">
        <f>F10</f>
        <v>Praha</v>
      </c>
      <c r="G82" s="32"/>
      <c r="H82" s="32"/>
      <c r="I82" s="32"/>
      <c r="J82" s="32"/>
      <c r="K82" s="26" t="s">
        <v>26</v>
      </c>
      <c r="L82" s="32"/>
      <c r="M82" s="235" t="str">
        <f>IF(O10="","",O10)</f>
        <v>11.5.2016</v>
      </c>
      <c r="N82" s="202"/>
      <c r="O82" s="202"/>
      <c r="P82" s="202"/>
      <c r="Q82" s="32"/>
      <c r="R82" s="33"/>
      <c r="T82" s="131"/>
      <c r="U82" s="131"/>
    </row>
    <row r="83" spans="2:47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3"/>
      <c r="T83" s="131"/>
      <c r="U83" s="131"/>
    </row>
    <row r="84" spans="2:47" s="1" customFormat="1">
      <c r="B84" s="31"/>
      <c r="C84" s="26" t="s">
        <v>30</v>
      </c>
      <c r="D84" s="32"/>
      <c r="E84" s="32"/>
      <c r="F84" s="24" t="str">
        <f>E13</f>
        <v>ARMÁDNÍ SERVISNÍ, P.O.</v>
      </c>
      <c r="G84" s="32"/>
      <c r="H84" s="32"/>
      <c r="I84" s="32"/>
      <c r="J84" s="32"/>
      <c r="K84" s="26" t="s">
        <v>36</v>
      </c>
      <c r="L84" s="32"/>
      <c r="M84" s="188" t="str">
        <f>E19</f>
        <v>EVČ s.r.o.</v>
      </c>
      <c r="N84" s="202"/>
      <c r="O84" s="202"/>
      <c r="P84" s="202"/>
      <c r="Q84" s="202"/>
      <c r="R84" s="33"/>
      <c r="T84" s="131"/>
      <c r="U84" s="131"/>
    </row>
    <row r="85" spans="2:47" s="1" customFormat="1" ht="14.45" customHeight="1">
      <c r="B85" s="31"/>
      <c r="C85" s="26" t="s">
        <v>34</v>
      </c>
      <c r="D85" s="32"/>
      <c r="E85" s="32"/>
      <c r="F85" s="24" t="str">
        <f>IF(E16="","",E16)</f>
        <v>Bude vybrán z výběrového řízení.</v>
      </c>
      <c r="G85" s="32"/>
      <c r="H85" s="32"/>
      <c r="I85" s="32"/>
      <c r="J85" s="32"/>
      <c r="K85" s="26" t="s">
        <v>38</v>
      </c>
      <c r="L85" s="32"/>
      <c r="M85" s="188" t="str">
        <f>E22</f>
        <v>EVČ s.r.o.</v>
      </c>
      <c r="N85" s="202"/>
      <c r="O85" s="202"/>
      <c r="P85" s="202"/>
      <c r="Q85" s="202"/>
      <c r="R85" s="33"/>
      <c r="T85" s="131"/>
      <c r="U85" s="131"/>
    </row>
    <row r="86" spans="2:47" s="1" customFormat="1" ht="10.35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  <c r="T86" s="131"/>
      <c r="U86" s="131"/>
    </row>
    <row r="87" spans="2:47" s="1" customFormat="1" ht="29.25" customHeight="1">
      <c r="B87" s="31"/>
      <c r="C87" s="236" t="s">
        <v>136</v>
      </c>
      <c r="D87" s="237"/>
      <c r="E87" s="237"/>
      <c r="F87" s="237"/>
      <c r="G87" s="237"/>
      <c r="H87" s="121"/>
      <c r="I87" s="121"/>
      <c r="J87" s="121"/>
      <c r="K87" s="121"/>
      <c r="L87" s="121"/>
      <c r="M87" s="121"/>
      <c r="N87" s="236" t="s">
        <v>137</v>
      </c>
      <c r="O87" s="202"/>
      <c r="P87" s="202"/>
      <c r="Q87" s="202"/>
      <c r="R87" s="33"/>
      <c r="T87" s="131"/>
      <c r="U87" s="131"/>
    </row>
    <row r="88" spans="2:47" s="1" customFormat="1" ht="10.35" customHeight="1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3"/>
      <c r="T88" s="131"/>
      <c r="U88" s="131"/>
    </row>
    <row r="89" spans="2:47" s="1" customFormat="1" ht="29.25" customHeight="1">
      <c r="B89" s="31"/>
      <c r="C89" s="133" t="s">
        <v>138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226">
        <f>N129</f>
        <v>0</v>
      </c>
      <c r="O89" s="202"/>
      <c r="P89" s="202"/>
      <c r="Q89" s="202"/>
      <c r="R89" s="33"/>
      <c r="T89" s="131"/>
      <c r="U89" s="131"/>
      <c r="AU89" s="14" t="s">
        <v>139</v>
      </c>
    </row>
    <row r="90" spans="2:47" s="7" customFormat="1" ht="24.95" customHeight="1">
      <c r="B90" s="134"/>
      <c r="C90" s="135"/>
      <c r="D90" s="136" t="s">
        <v>788</v>
      </c>
      <c r="E90" s="135"/>
      <c r="F90" s="135"/>
      <c r="G90" s="135"/>
      <c r="H90" s="135"/>
      <c r="I90" s="135"/>
      <c r="J90" s="135"/>
      <c r="K90" s="135"/>
      <c r="L90" s="135"/>
      <c r="M90" s="135"/>
      <c r="N90" s="238">
        <f>N130</f>
        <v>0</v>
      </c>
      <c r="O90" s="239"/>
      <c r="P90" s="239"/>
      <c r="Q90" s="239"/>
      <c r="R90" s="137"/>
      <c r="T90" s="138"/>
      <c r="U90" s="138"/>
    </row>
    <row r="91" spans="2:47" s="8" customFormat="1" ht="19.899999999999999" customHeight="1">
      <c r="B91" s="139"/>
      <c r="C91" s="99"/>
      <c r="D91" s="110" t="s">
        <v>789</v>
      </c>
      <c r="E91" s="99"/>
      <c r="F91" s="99"/>
      <c r="G91" s="99"/>
      <c r="H91" s="99"/>
      <c r="I91" s="99"/>
      <c r="J91" s="99"/>
      <c r="K91" s="99"/>
      <c r="L91" s="99"/>
      <c r="M91" s="99"/>
      <c r="N91" s="219">
        <f>N131</f>
        <v>0</v>
      </c>
      <c r="O91" s="220"/>
      <c r="P91" s="220"/>
      <c r="Q91" s="220"/>
      <c r="R91" s="140"/>
      <c r="T91" s="141"/>
      <c r="U91" s="141"/>
    </row>
    <row r="92" spans="2:47" s="7" customFormat="1" ht="24.95" customHeight="1">
      <c r="B92" s="134"/>
      <c r="C92" s="135"/>
      <c r="D92" s="136" t="s">
        <v>140</v>
      </c>
      <c r="E92" s="135"/>
      <c r="F92" s="135"/>
      <c r="G92" s="135"/>
      <c r="H92" s="135"/>
      <c r="I92" s="135"/>
      <c r="J92" s="135"/>
      <c r="K92" s="135"/>
      <c r="L92" s="135"/>
      <c r="M92" s="135"/>
      <c r="N92" s="238">
        <f>N134</f>
        <v>0</v>
      </c>
      <c r="O92" s="239"/>
      <c r="P92" s="239"/>
      <c r="Q92" s="239"/>
      <c r="R92" s="137"/>
      <c r="T92" s="138"/>
      <c r="U92" s="138"/>
    </row>
    <row r="93" spans="2:47" s="8" customFormat="1" ht="19.899999999999999" customHeight="1">
      <c r="B93" s="139"/>
      <c r="C93" s="99"/>
      <c r="D93" s="110" t="s">
        <v>143</v>
      </c>
      <c r="E93" s="99"/>
      <c r="F93" s="99"/>
      <c r="G93" s="99"/>
      <c r="H93" s="99"/>
      <c r="I93" s="99"/>
      <c r="J93" s="99"/>
      <c r="K93" s="99"/>
      <c r="L93" s="99"/>
      <c r="M93" s="99"/>
      <c r="N93" s="219">
        <f>N135</f>
        <v>0</v>
      </c>
      <c r="O93" s="220"/>
      <c r="P93" s="220"/>
      <c r="Q93" s="220"/>
      <c r="R93" s="140"/>
      <c r="T93" s="141"/>
      <c r="U93" s="141"/>
    </row>
    <row r="94" spans="2:47" s="8" customFormat="1" ht="19.899999999999999" customHeight="1">
      <c r="B94" s="139"/>
      <c r="C94" s="99"/>
      <c r="D94" s="110" t="s">
        <v>790</v>
      </c>
      <c r="E94" s="99"/>
      <c r="F94" s="99"/>
      <c r="G94" s="99"/>
      <c r="H94" s="99"/>
      <c r="I94" s="99"/>
      <c r="J94" s="99"/>
      <c r="K94" s="99"/>
      <c r="L94" s="99"/>
      <c r="M94" s="99"/>
      <c r="N94" s="219">
        <f>N142</f>
        <v>0</v>
      </c>
      <c r="O94" s="220"/>
      <c r="P94" s="220"/>
      <c r="Q94" s="220"/>
      <c r="R94" s="140"/>
      <c r="T94" s="141"/>
      <c r="U94" s="141"/>
    </row>
    <row r="95" spans="2:47" s="8" customFormat="1" ht="19.899999999999999" customHeight="1">
      <c r="B95" s="139"/>
      <c r="C95" s="99"/>
      <c r="D95" s="110" t="s">
        <v>146</v>
      </c>
      <c r="E95" s="99"/>
      <c r="F95" s="99"/>
      <c r="G95" s="99"/>
      <c r="H95" s="99"/>
      <c r="I95" s="99"/>
      <c r="J95" s="99"/>
      <c r="K95" s="99"/>
      <c r="L95" s="99"/>
      <c r="M95" s="99"/>
      <c r="N95" s="219">
        <f>N176</f>
        <v>0</v>
      </c>
      <c r="O95" s="220"/>
      <c r="P95" s="220"/>
      <c r="Q95" s="220"/>
      <c r="R95" s="140"/>
      <c r="T95" s="141"/>
      <c r="U95" s="141"/>
    </row>
    <row r="96" spans="2:47" s="8" customFormat="1" ht="19.899999999999999" customHeight="1">
      <c r="B96" s="139"/>
      <c r="C96" s="99"/>
      <c r="D96" s="110" t="s">
        <v>791</v>
      </c>
      <c r="E96" s="99"/>
      <c r="F96" s="99"/>
      <c r="G96" s="99"/>
      <c r="H96" s="99"/>
      <c r="I96" s="99"/>
      <c r="J96" s="99"/>
      <c r="K96" s="99"/>
      <c r="L96" s="99"/>
      <c r="M96" s="99"/>
      <c r="N96" s="219">
        <f>N184</f>
        <v>0</v>
      </c>
      <c r="O96" s="220"/>
      <c r="P96" s="220"/>
      <c r="Q96" s="220"/>
      <c r="R96" s="140"/>
      <c r="T96" s="141"/>
      <c r="U96" s="141"/>
    </row>
    <row r="97" spans="2:65" s="8" customFormat="1" ht="19.899999999999999" customHeight="1">
      <c r="B97" s="139"/>
      <c r="C97" s="99"/>
      <c r="D97" s="110" t="s">
        <v>149</v>
      </c>
      <c r="E97" s="99"/>
      <c r="F97" s="99"/>
      <c r="G97" s="99"/>
      <c r="H97" s="99"/>
      <c r="I97" s="99"/>
      <c r="J97" s="99"/>
      <c r="K97" s="99"/>
      <c r="L97" s="99"/>
      <c r="M97" s="99"/>
      <c r="N97" s="219">
        <f>N192</f>
        <v>0</v>
      </c>
      <c r="O97" s="220"/>
      <c r="P97" s="220"/>
      <c r="Q97" s="220"/>
      <c r="R97" s="140"/>
      <c r="T97" s="141"/>
      <c r="U97" s="141"/>
    </row>
    <row r="98" spans="2:65" s="7" customFormat="1" ht="24.95" customHeight="1">
      <c r="B98" s="134"/>
      <c r="C98" s="135"/>
      <c r="D98" s="136" t="s">
        <v>792</v>
      </c>
      <c r="E98" s="135"/>
      <c r="F98" s="135"/>
      <c r="G98" s="135"/>
      <c r="H98" s="135"/>
      <c r="I98" s="135"/>
      <c r="J98" s="135"/>
      <c r="K98" s="135"/>
      <c r="L98" s="135"/>
      <c r="M98" s="135"/>
      <c r="N98" s="238">
        <f>N197</f>
        <v>0</v>
      </c>
      <c r="O98" s="239"/>
      <c r="P98" s="239"/>
      <c r="Q98" s="239"/>
      <c r="R98" s="137"/>
      <c r="T98" s="138"/>
      <c r="U98" s="138"/>
    </row>
    <row r="99" spans="2:65" s="8" customFormat="1" ht="19.899999999999999" customHeight="1">
      <c r="B99" s="139"/>
      <c r="C99" s="99"/>
      <c r="D99" s="110" t="s">
        <v>793</v>
      </c>
      <c r="E99" s="99"/>
      <c r="F99" s="99"/>
      <c r="G99" s="99"/>
      <c r="H99" s="99"/>
      <c r="I99" s="99"/>
      <c r="J99" s="99"/>
      <c r="K99" s="99"/>
      <c r="L99" s="99"/>
      <c r="M99" s="99"/>
      <c r="N99" s="219">
        <f>N198</f>
        <v>0</v>
      </c>
      <c r="O99" s="220"/>
      <c r="P99" s="220"/>
      <c r="Q99" s="220"/>
      <c r="R99" s="140"/>
      <c r="T99" s="141"/>
      <c r="U99" s="141"/>
    </row>
    <row r="100" spans="2:65" s="8" customFormat="1" ht="19.899999999999999" customHeight="1">
      <c r="B100" s="139"/>
      <c r="C100" s="99"/>
      <c r="D100" s="110" t="s">
        <v>794</v>
      </c>
      <c r="E100" s="99"/>
      <c r="F100" s="99"/>
      <c r="G100" s="99"/>
      <c r="H100" s="99"/>
      <c r="I100" s="99"/>
      <c r="J100" s="99"/>
      <c r="K100" s="99"/>
      <c r="L100" s="99"/>
      <c r="M100" s="99"/>
      <c r="N100" s="219">
        <f>N207</f>
        <v>0</v>
      </c>
      <c r="O100" s="220"/>
      <c r="P100" s="220"/>
      <c r="Q100" s="220"/>
      <c r="R100" s="140"/>
      <c r="T100" s="141"/>
      <c r="U100" s="141"/>
    </row>
    <row r="101" spans="2:65" s="7" customFormat="1" ht="24.95" customHeight="1">
      <c r="B101" s="134"/>
      <c r="C101" s="135"/>
      <c r="D101" s="136" t="s">
        <v>795</v>
      </c>
      <c r="E101" s="135"/>
      <c r="F101" s="135"/>
      <c r="G101" s="135"/>
      <c r="H101" s="135"/>
      <c r="I101" s="135"/>
      <c r="J101" s="135"/>
      <c r="K101" s="135"/>
      <c r="L101" s="135"/>
      <c r="M101" s="135"/>
      <c r="N101" s="238">
        <f>N209</f>
        <v>0</v>
      </c>
      <c r="O101" s="239"/>
      <c r="P101" s="239"/>
      <c r="Q101" s="239"/>
      <c r="R101" s="137"/>
      <c r="T101" s="138"/>
      <c r="U101" s="138"/>
    </row>
    <row r="102" spans="2:65" s="1" customFormat="1" ht="21.75" customHeight="1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  <c r="T102" s="131"/>
      <c r="U102" s="131"/>
    </row>
    <row r="103" spans="2:65" s="1" customFormat="1" ht="29.25" customHeight="1">
      <c r="B103" s="31"/>
      <c r="C103" s="133" t="s">
        <v>153</v>
      </c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240">
        <f>ROUND(N104+N105+N106+N107+N108+N109,2)</f>
        <v>0</v>
      </c>
      <c r="O103" s="202"/>
      <c r="P103" s="202"/>
      <c r="Q103" s="202"/>
      <c r="R103" s="33"/>
      <c r="T103" s="142"/>
      <c r="U103" s="143" t="s">
        <v>44</v>
      </c>
    </row>
    <row r="104" spans="2:65" s="1" customFormat="1" ht="18" customHeight="1">
      <c r="B104" s="31"/>
      <c r="C104" s="32"/>
      <c r="D104" s="224" t="s">
        <v>154</v>
      </c>
      <c r="E104" s="202"/>
      <c r="F104" s="202"/>
      <c r="G104" s="202"/>
      <c r="H104" s="202"/>
      <c r="I104" s="32"/>
      <c r="J104" s="32"/>
      <c r="K104" s="32"/>
      <c r="L104" s="32"/>
      <c r="M104" s="32"/>
      <c r="N104" s="223">
        <f>ROUND(N89*T104,2)</f>
        <v>0</v>
      </c>
      <c r="O104" s="202"/>
      <c r="P104" s="202"/>
      <c r="Q104" s="202"/>
      <c r="R104" s="33"/>
      <c r="S104" s="144"/>
      <c r="T104" s="74"/>
      <c r="U104" s="145" t="s">
        <v>45</v>
      </c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7" t="s">
        <v>115</v>
      </c>
      <c r="AZ104" s="146"/>
      <c r="BA104" s="146"/>
      <c r="BB104" s="146"/>
      <c r="BC104" s="146"/>
      <c r="BD104" s="146"/>
      <c r="BE104" s="148">
        <f t="shared" ref="BE104:BE109" si="0">IF(U104="základní",N104,0)</f>
        <v>0</v>
      </c>
      <c r="BF104" s="148">
        <f t="shared" ref="BF104:BF109" si="1">IF(U104="snížená",N104,0)</f>
        <v>0</v>
      </c>
      <c r="BG104" s="148">
        <f t="shared" ref="BG104:BG109" si="2">IF(U104="zákl. přenesená",N104,0)</f>
        <v>0</v>
      </c>
      <c r="BH104" s="148">
        <f t="shared" ref="BH104:BH109" si="3">IF(U104="sníž. přenesená",N104,0)</f>
        <v>0</v>
      </c>
      <c r="BI104" s="148">
        <f t="shared" ref="BI104:BI109" si="4">IF(U104="nulová",N104,0)</f>
        <v>0</v>
      </c>
      <c r="BJ104" s="147" t="s">
        <v>23</v>
      </c>
      <c r="BK104" s="146"/>
      <c r="BL104" s="146"/>
      <c r="BM104" s="146"/>
    </row>
    <row r="105" spans="2:65" s="1" customFormat="1" ht="18" customHeight="1">
      <c r="B105" s="31"/>
      <c r="C105" s="32"/>
      <c r="D105" s="224" t="s">
        <v>155</v>
      </c>
      <c r="E105" s="202"/>
      <c r="F105" s="202"/>
      <c r="G105" s="202"/>
      <c r="H105" s="202"/>
      <c r="I105" s="32"/>
      <c r="J105" s="32"/>
      <c r="K105" s="32"/>
      <c r="L105" s="32"/>
      <c r="M105" s="32"/>
      <c r="N105" s="223">
        <f>ROUND(N89*T105,2)</f>
        <v>0</v>
      </c>
      <c r="O105" s="202"/>
      <c r="P105" s="202"/>
      <c r="Q105" s="202"/>
      <c r="R105" s="33"/>
      <c r="S105" s="144"/>
      <c r="T105" s="74"/>
      <c r="U105" s="145" t="s">
        <v>45</v>
      </c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7" t="s">
        <v>115</v>
      </c>
      <c r="AZ105" s="146"/>
      <c r="BA105" s="146"/>
      <c r="BB105" s="146"/>
      <c r="BC105" s="146"/>
      <c r="BD105" s="146"/>
      <c r="BE105" s="148">
        <f t="shared" si="0"/>
        <v>0</v>
      </c>
      <c r="BF105" s="148">
        <f t="shared" si="1"/>
        <v>0</v>
      </c>
      <c r="BG105" s="148">
        <f t="shared" si="2"/>
        <v>0</v>
      </c>
      <c r="BH105" s="148">
        <f t="shared" si="3"/>
        <v>0</v>
      </c>
      <c r="BI105" s="148">
        <f t="shared" si="4"/>
        <v>0</v>
      </c>
      <c r="BJ105" s="147" t="s">
        <v>23</v>
      </c>
      <c r="BK105" s="146"/>
      <c r="BL105" s="146"/>
      <c r="BM105" s="146"/>
    </row>
    <row r="106" spans="2:65" s="1" customFormat="1" ht="18" customHeight="1">
      <c r="B106" s="31"/>
      <c r="C106" s="32"/>
      <c r="D106" s="224" t="s">
        <v>156</v>
      </c>
      <c r="E106" s="202"/>
      <c r="F106" s="202"/>
      <c r="G106" s="202"/>
      <c r="H106" s="202"/>
      <c r="I106" s="32"/>
      <c r="J106" s="32"/>
      <c r="K106" s="32"/>
      <c r="L106" s="32"/>
      <c r="M106" s="32"/>
      <c r="N106" s="223">
        <f>ROUND(N89*T106,2)</f>
        <v>0</v>
      </c>
      <c r="O106" s="202"/>
      <c r="P106" s="202"/>
      <c r="Q106" s="202"/>
      <c r="R106" s="33"/>
      <c r="S106" s="144"/>
      <c r="T106" s="74"/>
      <c r="U106" s="145" t="s">
        <v>45</v>
      </c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7" t="s">
        <v>115</v>
      </c>
      <c r="AZ106" s="146"/>
      <c r="BA106" s="146"/>
      <c r="BB106" s="146"/>
      <c r="BC106" s="146"/>
      <c r="BD106" s="146"/>
      <c r="BE106" s="148">
        <f t="shared" si="0"/>
        <v>0</v>
      </c>
      <c r="BF106" s="148">
        <f t="shared" si="1"/>
        <v>0</v>
      </c>
      <c r="BG106" s="148">
        <f t="shared" si="2"/>
        <v>0</v>
      </c>
      <c r="BH106" s="148">
        <f t="shared" si="3"/>
        <v>0</v>
      </c>
      <c r="BI106" s="148">
        <f t="shared" si="4"/>
        <v>0</v>
      </c>
      <c r="BJ106" s="147" t="s">
        <v>23</v>
      </c>
      <c r="BK106" s="146"/>
      <c r="BL106" s="146"/>
      <c r="BM106" s="146"/>
    </row>
    <row r="107" spans="2:65" s="1" customFormat="1" ht="18" customHeight="1">
      <c r="B107" s="31"/>
      <c r="C107" s="32"/>
      <c r="D107" s="224" t="s">
        <v>157</v>
      </c>
      <c r="E107" s="202"/>
      <c r="F107" s="202"/>
      <c r="G107" s="202"/>
      <c r="H107" s="202"/>
      <c r="I107" s="32"/>
      <c r="J107" s="32"/>
      <c r="K107" s="32"/>
      <c r="L107" s="32"/>
      <c r="M107" s="32"/>
      <c r="N107" s="223">
        <f>ROUND(N89*T107,2)</f>
        <v>0</v>
      </c>
      <c r="O107" s="202"/>
      <c r="P107" s="202"/>
      <c r="Q107" s="202"/>
      <c r="R107" s="33"/>
      <c r="S107" s="144"/>
      <c r="T107" s="74"/>
      <c r="U107" s="145" t="s">
        <v>45</v>
      </c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7" t="s">
        <v>115</v>
      </c>
      <c r="AZ107" s="146"/>
      <c r="BA107" s="146"/>
      <c r="BB107" s="146"/>
      <c r="BC107" s="146"/>
      <c r="BD107" s="146"/>
      <c r="BE107" s="148">
        <f t="shared" si="0"/>
        <v>0</v>
      </c>
      <c r="BF107" s="148">
        <f t="shared" si="1"/>
        <v>0</v>
      </c>
      <c r="BG107" s="148">
        <f t="shared" si="2"/>
        <v>0</v>
      </c>
      <c r="BH107" s="148">
        <f t="shared" si="3"/>
        <v>0</v>
      </c>
      <c r="BI107" s="148">
        <f t="shared" si="4"/>
        <v>0</v>
      </c>
      <c r="BJ107" s="147" t="s">
        <v>23</v>
      </c>
      <c r="BK107" s="146"/>
      <c r="BL107" s="146"/>
      <c r="BM107" s="146"/>
    </row>
    <row r="108" spans="2:65" s="1" customFormat="1" ht="18" customHeight="1">
      <c r="B108" s="31"/>
      <c r="C108" s="32"/>
      <c r="D108" s="224" t="s">
        <v>158</v>
      </c>
      <c r="E108" s="202"/>
      <c r="F108" s="202"/>
      <c r="G108" s="202"/>
      <c r="H108" s="202"/>
      <c r="I108" s="32"/>
      <c r="J108" s="32"/>
      <c r="K108" s="32"/>
      <c r="L108" s="32"/>
      <c r="M108" s="32"/>
      <c r="N108" s="223">
        <f>ROUND(N89*T108,2)</f>
        <v>0</v>
      </c>
      <c r="O108" s="202"/>
      <c r="P108" s="202"/>
      <c r="Q108" s="202"/>
      <c r="R108" s="33"/>
      <c r="S108" s="144"/>
      <c r="T108" s="74"/>
      <c r="U108" s="145" t="s">
        <v>45</v>
      </c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7" t="s">
        <v>115</v>
      </c>
      <c r="AZ108" s="146"/>
      <c r="BA108" s="146"/>
      <c r="BB108" s="146"/>
      <c r="BC108" s="146"/>
      <c r="BD108" s="146"/>
      <c r="BE108" s="148">
        <f t="shared" si="0"/>
        <v>0</v>
      </c>
      <c r="BF108" s="148">
        <f t="shared" si="1"/>
        <v>0</v>
      </c>
      <c r="BG108" s="148">
        <f t="shared" si="2"/>
        <v>0</v>
      </c>
      <c r="BH108" s="148">
        <f t="shared" si="3"/>
        <v>0</v>
      </c>
      <c r="BI108" s="148">
        <f t="shared" si="4"/>
        <v>0</v>
      </c>
      <c r="BJ108" s="147" t="s">
        <v>23</v>
      </c>
      <c r="BK108" s="146"/>
      <c r="BL108" s="146"/>
      <c r="BM108" s="146"/>
    </row>
    <row r="109" spans="2:65" s="1" customFormat="1" ht="18" customHeight="1">
      <c r="B109" s="31"/>
      <c r="C109" s="32"/>
      <c r="D109" s="110" t="s">
        <v>159</v>
      </c>
      <c r="E109" s="32"/>
      <c r="F109" s="32"/>
      <c r="G109" s="32"/>
      <c r="H109" s="32"/>
      <c r="I109" s="32"/>
      <c r="J109" s="32"/>
      <c r="K109" s="32"/>
      <c r="L109" s="32"/>
      <c r="M109" s="32"/>
      <c r="N109" s="223">
        <f>ROUND(N89*T109,2)</f>
        <v>0</v>
      </c>
      <c r="O109" s="202"/>
      <c r="P109" s="202"/>
      <c r="Q109" s="202"/>
      <c r="R109" s="33"/>
      <c r="S109" s="144"/>
      <c r="T109" s="149"/>
      <c r="U109" s="150" t="s">
        <v>45</v>
      </c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7" t="s">
        <v>160</v>
      </c>
      <c r="AZ109" s="146"/>
      <c r="BA109" s="146"/>
      <c r="BB109" s="146"/>
      <c r="BC109" s="146"/>
      <c r="BD109" s="146"/>
      <c r="BE109" s="148">
        <f t="shared" si="0"/>
        <v>0</v>
      </c>
      <c r="BF109" s="148">
        <f t="shared" si="1"/>
        <v>0</v>
      </c>
      <c r="BG109" s="148">
        <f t="shared" si="2"/>
        <v>0</v>
      </c>
      <c r="BH109" s="148">
        <f t="shared" si="3"/>
        <v>0</v>
      </c>
      <c r="BI109" s="148">
        <f t="shared" si="4"/>
        <v>0</v>
      </c>
      <c r="BJ109" s="147" t="s">
        <v>23</v>
      </c>
      <c r="BK109" s="146"/>
      <c r="BL109" s="146"/>
      <c r="BM109" s="146"/>
    </row>
    <row r="110" spans="2:65" s="1" customFormat="1" ht="13.5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  <c r="T110" s="131"/>
      <c r="U110" s="131"/>
    </row>
    <row r="111" spans="2:65" s="1" customFormat="1" ht="29.25" customHeight="1">
      <c r="B111" s="31"/>
      <c r="C111" s="120" t="s">
        <v>126</v>
      </c>
      <c r="D111" s="121"/>
      <c r="E111" s="121"/>
      <c r="F111" s="121"/>
      <c r="G111" s="121"/>
      <c r="H111" s="121"/>
      <c r="I111" s="121"/>
      <c r="J111" s="121"/>
      <c r="K111" s="121"/>
      <c r="L111" s="227">
        <f>ROUND(SUM(N89+N103),2)</f>
        <v>0</v>
      </c>
      <c r="M111" s="237"/>
      <c r="N111" s="237"/>
      <c r="O111" s="237"/>
      <c r="P111" s="237"/>
      <c r="Q111" s="237"/>
      <c r="R111" s="33"/>
      <c r="T111" s="131"/>
      <c r="U111" s="131"/>
    </row>
    <row r="112" spans="2:65" s="1" customFormat="1" ht="6.95" customHeight="1"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7"/>
      <c r="T112" s="131"/>
      <c r="U112" s="131"/>
    </row>
    <row r="116" spans="2:27" s="1" customFormat="1" ht="6.95" customHeight="1">
      <c r="B116" s="58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60"/>
    </row>
    <row r="117" spans="2:27" s="1" customFormat="1" ht="36.950000000000003" customHeight="1">
      <c r="B117" s="31"/>
      <c r="C117" s="183" t="s">
        <v>161</v>
      </c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33"/>
    </row>
    <row r="118" spans="2:27" s="1" customFormat="1" ht="6.95" customHeight="1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3"/>
    </row>
    <row r="119" spans="2:27" s="1" customFormat="1" ht="30" customHeight="1">
      <c r="B119" s="31"/>
      <c r="C119" s="26" t="s">
        <v>17</v>
      </c>
      <c r="D119" s="32"/>
      <c r="E119" s="32"/>
      <c r="F119" s="229" t="str">
        <f>F6</f>
        <v>Praha GŠ - ekologizace kotelny v budově A</v>
      </c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32"/>
      <c r="R119" s="33"/>
    </row>
    <row r="120" spans="2:27" ht="30" customHeight="1">
      <c r="B120" s="18"/>
      <c r="C120" s="26" t="s">
        <v>129</v>
      </c>
      <c r="D120" s="19"/>
      <c r="E120" s="19"/>
      <c r="F120" s="229" t="s">
        <v>130</v>
      </c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  <c r="Q120" s="19"/>
      <c r="R120" s="20"/>
    </row>
    <row r="121" spans="2:27" s="1" customFormat="1" ht="36.950000000000003" customHeight="1">
      <c r="B121" s="31"/>
      <c r="C121" s="65" t="s">
        <v>131</v>
      </c>
      <c r="D121" s="32"/>
      <c r="E121" s="32"/>
      <c r="F121" s="203" t="str">
        <f>F8</f>
        <v>PL - PL - plyn</v>
      </c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32"/>
      <c r="R121" s="33"/>
    </row>
    <row r="122" spans="2:27" s="1" customFormat="1" ht="6.95" customHeight="1">
      <c r="B122" s="31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3"/>
    </row>
    <row r="123" spans="2:27" s="1" customFormat="1" ht="18" customHeight="1">
      <c r="B123" s="31"/>
      <c r="C123" s="26" t="s">
        <v>24</v>
      </c>
      <c r="D123" s="32"/>
      <c r="E123" s="32"/>
      <c r="F123" s="24" t="str">
        <f>F10</f>
        <v>Praha</v>
      </c>
      <c r="G123" s="32"/>
      <c r="H123" s="32"/>
      <c r="I123" s="32"/>
      <c r="J123" s="32"/>
      <c r="K123" s="26" t="s">
        <v>26</v>
      </c>
      <c r="L123" s="32"/>
      <c r="M123" s="235" t="str">
        <f>IF(O10="","",O10)</f>
        <v>11.5.2016</v>
      </c>
      <c r="N123" s="202"/>
      <c r="O123" s="202"/>
      <c r="P123" s="202"/>
      <c r="Q123" s="32"/>
      <c r="R123" s="33"/>
    </row>
    <row r="124" spans="2:27" s="1" customFormat="1" ht="6.95" customHeight="1">
      <c r="B124" s="31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3"/>
    </row>
    <row r="125" spans="2:27" s="1" customFormat="1">
      <c r="B125" s="31"/>
      <c r="C125" s="26" t="s">
        <v>30</v>
      </c>
      <c r="D125" s="32"/>
      <c r="E125" s="32"/>
      <c r="F125" s="24" t="str">
        <f>E13</f>
        <v>ARMÁDNÍ SERVISNÍ, P.O.</v>
      </c>
      <c r="G125" s="32"/>
      <c r="H125" s="32"/>
      <c r="I125" s="32"/>
      <c r="J125" s="32"/>
      <c r="K125" s="26" t="s">
        <v>36</v>
      </c>
      <c r="L125" s="32"/>
      <c r="M125" s="188" t="str">
        <f>E19</f>
        <v>EVČ s.r.o.</v>
      </c>
      <c r="N125" s="202"/>
      <c r="O125" s="202"/>
      <c r="P125" s="202"/>
      <c r="Q125" s="202"/>
      <c r="R125" s="33"/>
    </row>
    <row r="126" spans="2:27" s="1" customFormat="1" ht="14.45" customHeight="1">
      <c r="B126" s="31"/>
      <c r="C126" s="26" t="s">
        <v>34</v>
      </c>
      <c r="D126" s="32"/>
      <c r="E126" s="32"/>
      <c r="F126" s="24" t="str">
        <f>IF(E16="","",E16)</f>
        <v>Bude vybrán z výběrového řízení.</v>
      </c>
      <c r="G126" s="32"/>
      <c r="H126" s="32"/>
      <c r="I126" s="32"/>
      <c r="J126" s="32"/>
      <c r="K126" s="26" t="s">
        <v>38</v>
      </c>
      <c r="L126" s="32"/>
      <c r="M126" s="188" t="str">
        <f>E22</f>
        <v>EVČ s.r.o.</v>
      </c>
      <c r="N126" s="202"/>
      <c r="O126" s="202"/>
      <c r="P126" s="202"/>
      <c r="Q126" s="202"/>
      <c r="R126" s="33"/>
    </row>
    <row r="127" spans="2:27" s="1" customFormat="1" ht="10.35" customHeight="1">
      <c r="B127" s="31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3"/>
    </row>
    <row r="128" spans="2:27" s="9" customFormat="1" ht="29.25" customHeight="1">
      <c r="B128" s="151"/>
      <c r="C128" s="152" t="s">
        <v>162</v>
      </c>
      <c r="D128" s="153" t="s">
        <v>163</v>
      </c>
      <c r="E128" s="153" t="s">
        <v>62</v>
      </c>
      <c r="F128" s="241" t="s">
        <v>164</v>
      </c>
      <c r="G128" s="242"/>
      <c r="H128" s="242"/>
      <c r="I128" s="242"/>
      <c r="J128" s="153" t="s">
        <v>165</v>
      </c>
      <c r="K128" s="153" t="s">
        <v>166</v>
      </c>
      <c r="L128" s="243" t="s">
        <v>167</v>
      </c>
      <c r="M128" s="242"/>
      <c r="N128" s="241" t="s">
        <v>137</v>
      </c>
      <c r="O128" s="242"/>
      <c r="P128" s="242"/>
      <c r="Q128" s="244"/>
      <c r="R128" s="154"/>
      <c r="T128" s="77" t="s">
        <v>168</v>
      </c>
      <c r="U128" s="78" t="s">
        <v>44</v>
      </c>
      <c r="V128" s="78" t="s">
        <v>169</v>
      </c>
      <c r="W128" s="78" t="s">
        <v>170</v>
      </c>
      <c r="X128" s="78" t="s">
        <v>171</v>
      </c>
      <c r="Y128" s="78" t="s">
        <v>172</v>
      </c>
      <c r="Z128" s="78" t="s">
        <v>173</v>
      </c>
      <c r="AA128" s="79" t="s">
        <v>174</v>
      </c>
    </row>
    <row r="129" spans="2:65" s="1" customFormat="1" ht="29.25" customHeight="1">
      <c r="B129" s="31"/>
      <c r="C129" s="81" t="s">
        <v>134</v>
      </c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253">
        <f>BK129</f>
        <v>0</v>
      </c>
      <c r="O129" s="254"/>
      <c r="P129" s="254"/>
      <c r="Q129" s="254"/>
      <c r="R129" s="33"/>
      <c r="T129" s="80"/>
      <c r="U129" s="47"/>
      <c r="V129" s="47"/>
      <c r="W129" s="155">
        <f>W130+W134+W197+W209+W211</f>
        <v>0</v>
      </c>
      <c r="X129" s="47"/>
      <c r="Y129" s="155">
        <f>Y130+Y134+Y197+Y209+Y211</f>
        <v>1.6115430000000002</v>
      </c>
      <c r="Z129" s="47"/>
      <c r="AA129" s="156">
        <f>AA130+AA134+AA197+AA209+AA211</f>
        <v>0.487985</v>
      </c>
      <c r="AT129" s="14" t="s">
        <v>79</v>
      </c>
      <c r="AU129" s="14" t="s">
        <v>139</v>
      </c>
      <c r="BK129" s="157">
        <f>BK130+BK134+BK197+BK209+BK211</f>
        <v>0</v>
      </c>
    </row>
    <row r="130" spans="2:65" s="10" customFormat="1" ht="37.35" customHeight="1">
      <c r="B130" s="158"/>
      <c r="C130" s="159"/>
      <c r="D130" s="160" t="s">
        <v>788</v>
      </c>
      <c r="E130" s="160"/>
      <c r="F130" s="160"/>
      <c r="G130" s="160"/>
      <c r="H130" s="160"/>
      <c r="I130" s="160"/>
      <c r="J130" s="160"/>
      <c r="K130" s="160"/>
      <c r="L130" s="160"/>
      <c r="M130" s="160"/>
      <c r="N130" s="255">
        <f>BK130</f>
        <v>0</v>
      </c>
      <c r="O130" s="238"/>
      <c r="P130" s="238"/>
      <c r="Q130" s="238"/>
      <c r="R130" s="161"/>
      <c r="T130" s="162"/>
      <c r="U130" s="159"/>
      <c r="V130" s="159"/>
      <c r="W130" s="163">
        <f>W131</f>
        <v>0</v>
      </c>
      <c r="X130" s="159"/>
      <c r="Y130" s="163">
        <f>Y131</f>
        <v>1.1510400000000001</v>
      </c>
      <c r="Z130" s="159"/>
      <c r="AA130" s="164">
        <f>AA131</f>
        <v>0</v>
      </c>
      <c r="AR130" s="165" t="s">
        <v>23</v>
      </c>
      <c r="AT130" s="166" t="s">
        <v>79</v>
      </c>
      <c r="AU130" s="166" t="s">
        <v>80</v>
      </c>
      <c r="AY130" s="165" t="s">
        <v>175</v>
      </c>
      <c r="BK130" s="167">
        <f>BK131</f>
        <v>0</v>
      </c>
    </row>
    <row r="131" spans="2:65" s="10" customFormat="1" ht="19.899999999999999" customHeight="1">
      <c r="B131" s="158"/>
      <c r="C131" s="159"/>
      <c r="D131" s="168" t="s">
        <v>789</v>
      </c>
      <c r="E131" s="168"/>
      <c r="F131" s="168"/>
      <c r="G131" s="168"/>
      <c r="H131" s="168"/>
      <c r="I131" s="168"/>
      <c r="J131" s="168"/>
      <c r="K131" s="168"/>
      <c r="L131" s="168"/>
      <c r="M131" s="168"/>
      <c r="N131" s="256">
        <f>BK131</f>
        <v>0</v>
      </c>
      <c r="O131" s="257"/>
      <c r="P131" s="257"/>
      <c r="Q131" s="257"/>
      <c r="R131" s="161"/>
      <c r="T131" s="162"/>
      <c r="U131" s="159"/>
      <c r="V131" s="159"/>
      <c r="W131" s="163">
        <f>SUM(W132:W133)</f>
        <v>0</v>
      </c>
      <c r="X131" s="159"/>
      <c r="Y131" s="163">
        <f>SUM(Y132:Y133)</f>
        <v>1.1510400000000001</v>
      </c>
      <c r="Z131" s="159"/>
      <c r="AA131" s="164">
        <f>SUM(AA132:AA133)</f>
        <v>0</v>
      </c>
      <c r="AR131" s="165" t="s">
        <v>23</v>
      </c>
      <c r="AT131" s="166" t="s">
        <v>79</v>
      </c>
      <c r="AU131" s="166" t="s">
        <v>23</v>
      </c>
      <c r="AY131" s="165" t="s">
        <v>175</v>
      </c>
      <c r="BK131" s="167">
        <f>SUM(BK132:BK133)</f>
        <v>0</v>
      </c>
    </row>
    <row r="132" spans="2:65" s="1" customFormat="1" ht="44.25" customHeight="1">
      <c r="B132" s="31"/>
      <c r="C132" s="176" t="s">
        <v>203</v>
      </c>
      <c r="D132" s="176" t="s">
        <v>221</v>
      </c>
      <c r="E132" s="177" t="s">
        <v>796</v>
      </c>
      <c r="F132" s="250" t="s">
        <v>797</v>
      </c>
      <c r="G132" s="249"/>
      <c r="H132" s="249"/>
      <c r="I132" s="249"/>
      <c r="J132" s="178" t="s">
        <v>798</v>
      </c>
      <c r="K132" s="179">
        <v>28</v>
      </c>
      <c r="L132" s="251">
        <v>0</v>
      </c>
      <c r="M132" s="249"/>
      <c r="N132" s="252">
        <f>ROUND(L132*K132,2)</f>
        <v>0</v>
      </c>
      <c r="O132" s="249"/>
      <c r="P132" s="249"/>
      <c r="Q132" s="249"/>
      <c r="R132" s="33"/>
      <c r="T132" s="173" t="s">
        <v>21</v>
      </c>
      <c r="U132" s="40" t="s">
        <v>45</v>
      </c>
      <c r="V132" s="32"/>
      <c r="W132" s="174">
        <f>V132*K132</f>
        <v>0</v>
      </c>
      <c r="X132" s="174">
        <v>4.6800000000000001E-3</v>
      </c>
      <c r="Y132" s="174">
        <f>X132*K132</f>
        <v>0.13103999999999999</v>
      </c>
      <c r="Z132" s="174">
        <v>0</v>
      </c>
      <c r="AA132" s="175">
        <f>Z132*K132</f>
        <v>0</v>
      </c>
      <c r="AR132" s="14" t="s">
        <v>345</v>
      </c>
      <c r="AT132" s="14" t="s">
        <v>221</v>
      </c>
      <c r="AU132" s="14" t="s">
        <v>90</v>
      </c>
      <c r="AY132" s="14" t="s">
        <v>175</v>
      </c>
      <c r="BE132" s="114">
        <f>IF(U132="základní",N132,0)</f>
        <v>0</v>
      </c>
      <c r="BF132" s="114">
        <f>IF(U132="snížená",N132,0)</f>
        <v>0</v>
      </c>
      <c r="BG132" s="114">
        <f>IF(U132="zákl. přenesená",N132,0)</f>
        <v>0</v>
      </c>
      <c r="BH132" s="114">
        <f>IF(U132="sníž. přenesená",N132,0)</f>
        <v>0</v>
      </c>
      <c r="BI132" s="114">
        <f>IF(U132="nulová",N132,0)</f>
        <v>0</v>
      </c>
      <c r="BJ132" s="14" t="s">
        <v>23</v>
      </c>
      <c r="BK132" s="114">
        <f>ROUND(L132*K132,2)</f>
        <v>0</v>
      </c>
      <c r="BL132" s="14" t="s">
        <v>345</v>
      </c>
      <c r="BM132" s="14" t="s">
        <v>799</v>
      </c>
    </row>
    <row r="133" spans="2:65" s="1" customFormat="1" ht="22.5" customHeight="1">
      <c r="B133" s="31"/>
      <c r="C133" s="169" t="s">
        <v>800</v>
      </c>
      <c r="D133" s="169" t="s">
        <v>177</v>
      </c>
      <c r="E133" s="170" t="s">
        <v>801</v>
      </c>
      <c r="F133" s="245" t="s">
        <v>802</v>
      </c>
      <c r="G133" s="246"/>
      <c r="H133" s="246"/>
      <c r="I133" s="246"/>
      <c r="J133" s="171" t="s">
        <v>252</v>
      </c>
      <c r="K133" s="172">
        <v>20</v>
      </c>
      <c r="L133" s="247">
        <v>0</v>
      </c>
      <c r="M133" s="246"/>
      <c r="N133" s="248">
        <f>ROUND(L133*K133,2)</f>
        <v>0</v>
      </c>
      <c r="O133" s="249"/>
      <c r="P133" s="249"/>
      <c r="Q133" s="249"/>
      <c r="R133" s="33"/>
      <c r="T133" s="173" t="s">
        <v>21</v>
      </c>
      <c r="U133" s="40" t="s">
        <v>45</v>
      </c>
      <c r="V133" s="32"/>
      <c r="W133" s="174">
        <f>V133*K133</f>
        <v>0</v>
      </c>
      <c r="X133" s="174">
        <v>5.0999999999999997E-2</v>
      </c>
      <c r="Y133" s="174">
        <f>X133*K133</f>
        <v>1.02</v>
      </c>
      <c r="Z133" s="174">
        <v>0</v>
      </c>
      <c r="AA133" s="175">
        <f>Z133*K133</f>
        <v>0</v>
      </c>
      <c r="AR133" s="14" t="s">
        <v>188</v>
      </c>
      <c r="AT133" s="14" t="s">
        <v>177</v>
      </c>
      <c r="AU133" s="14" t="s">
        <v>90</v>
      </c>
      <c r="AY133" s="14" t="s">
        <v>175</v>
      </c>
      <c r="BE133" s="114">
        <f>IF(U133="základní",N133,0)</f>
        <v>0</v>
      </c>
      <c r="BF133" s="114">
        <f>IF(U133="snížená",N133,0)</f>
        <v>0</v>
      </c>
      <c r="BG133" s="114">
        <f>IF(U133="zákl. přenesená",N133,0)</f>
        <v>0</v>
      </c>
      <c r="BH133" s="114">
        <f>IF(U133="sníž. přenesená",N133,0)</f>
        <v>0</v>
      </c>
      <c r="BI133" s="114">
        <f>IF(U133="nulová",N133,0)</f>
        <v>0</v>
      </c>
      <c r="BJ133" s="14" t="s">
        <v>23</v>
      </c>
      <c r="BK133" s="114">
        <f>ROUND(L133*K133,2)</f>
        <v>0</v>
      </c>
      <c r="BL133" s="14" t="s">
        <v>345</v>
      </c>
      <c r="BM133" s="14" t="s">
        <v>803</v>
      </c>
    </row>
    <row r="134" spans="2:65" s="10" customFormat="1" ht="37.35" customHeight="1">
      <c r="B134" s="158"/>
      <c r="C134" s="159"/>
      <c r="D134" s="160" t="s">
        <v>140</v>
      </c>
      <c r="E134" s="160"/>
      <c r="F134" s="160"/>
      <c r="G134" s="160"/>
      <c r="H134" s="160"/>
      <c r="I134" s="160"/>
      <c r="J134" s="160"/>
      <c r="K134" s="160"/>
      <c r="L134" s="160"/>
      <c r="M134" s="160"/>
      <c r="N134" s="260">
        <f>BK134</f>
        <v>0</v>
      </c>
      <c r="O134" s="261"/>
      <c r="P134" s="261"/>
      <c r="Q134" s="261"/>
      <c r="R134" s="161"/>
      <c r="T134" s="162"/>
      <c r="U134" s="159"/>
      <c r="V134" s="159"/>
      <c r="W134" s="163">
        <f>W135+W142+W176+W184+W192</f>
        <v>0</v>
      </c>
      <c r="X134" s="159"/>
      <c r="Y134" s="163">
        <f>Y135+Y142+Y176+Y184+Y192</f>
        <v>0.46050300000000011</v>
      </c>
      <c r="Z134" s="159"/>
      <c r="AA134" s="164">
        <f>AA135+AA142+AA176+AA184+AA192</f>
        <v>0.487985</v>
      </c>
      <c r="AR134" s="165" t="s">
        <v>90</v>
      </c>
      <c r="AT134" s="166" t="s">
        <v>79</v>
      </c>
      <c r="AU134" s="166" t="s">
        <v>80</v>
      </c>
      <c r="AY134" s="165" t="s">
        <v>175</v>
      </c>
      <c r="BK134" s="167">
        <f>BK135+BK142+BK176+BK184+BK192</f>
        <v>0</v>
      </c>
    </row>
    <row r="135" spans="2:65" s="10" customFormat="1" ht="19.899999999999999" customHeight="1">
      <c r="B135" s="158"/>
      <c r="C135" s="159"/>
      <c r="D135" s="168" t="s">
        <v>143</v>
      </c>
      <c r="E135" s="168"/>
      <c r="F135" s="168"/>
      <c r="G135" s="168"/>
      <c r="H135" s="168"/>
      <c r="I135" s="168"/>
      <c r="J135" s="168"/>
      <c r="K135" s="168"/>
      <c r="L135" s="168"/>
      <c r="M135" s="168"/>
      <c r="N135" s="256">
        <f>BK135</f>
        <v>0</v>
      </c>
      <c r="O135" s="257"/>
      <c r="P135" s="257"/>
      <c r="Q135" s="257"/>
      <c r="R135" s="161"/>
      <c r="T135" s="162"/>
      <c r="U135" s="159"/>
      <c r="V135" s="159"/>
      <c r="W135" s="163">
        <f>SUM(W136:W141)</f>
        <v>0</v>
      </c>
      <c r="X135" s="159"/>
      <c r="Y135" s="163">
        <f>SUM(Y136:Y141)</f>
        <v>0</v>
      </c>
      <c r="Z135" s="159"/>
      <c r="AA135" s="164">
        <f>SUM(AA136:AA141)</f>
        <v>9.5259999999999997E-2</v>
      </c>
      <c r="AR135" s="165" t="s">
        <v>90</v>
      </c>
      <c r="AT135" s="166" t="s">
        <v>79</v>
      </c>
      <c r="AU135" s="166" t="s">
        <v>23</v>
      </c>
      <c r="AY135" s="165" t="s">
        <v>175</v>
      </c>
      <c r="BK135" s="167">
        <f>SUM(BK136:BK141)</f>
        <v>0</v>
      </c>
    </row>
    <row r="136" spans="2:65" s="1" customFormat="1" ht="31.5" customHeight="1">
      <c r="B136" s="31"/>
      <c r="C136" s="176" t="s">
        <v>445</v>
      </c>
      <c r="D136" s="176" t="s">
        <v>221</v>
      </c>
      <c r="E136" s="177" t="s">
        <v>804</v>
      </c>
      <c r="F136" s="250" t="s">
        <v>805</v>
      </c>
      <c r="G136" s="249"/>
      <c r="H136" s="249"/>
      <c r="I136" s="249"/>
      <c r="J136" s="178" t="s">
        <v>252</v>
      </c>
      <c r="K136" s="179">
        <v>2</v>
      </c>
      <c r="L136" s="251">
        <v>0</v>
      </c>
      <c r="M136" s="249"/>
      <c r="N136" s="252">
        <f t="shared" ref="N136:N141" si="5">ROUND(L136*K136,2)</f>
        <v>0</v>
      </c>
      <c r="O136" s="249"/>
      <c r="P136" s="249"/>
      <c r="Q136" s="249"/>
      <c r="R136" s="33"/>
      <c r="T136" s="173" t="s">
        <v>21</v>
      </c>
      <c r="U136" s="40" t="s">
        <v>45</v>
      </c>
      <c r="V136" s="32"/>
      <c r="W136" s="174">
        <f t="shared" ref="W136:W141" si="6">V136*K136</f>
        <v>0</v>
      </c>
      <c r="X136" s="174">
        <v>0</v>
      </c>
      <c r="Y136" s="174">
        <f t="shared" ref="Y136:Y141" si="7">X136*K136</f>
        <v>0</v>
      </c>
      <c r="Z136" s="174">
        <v>3.3079999999999998E-2</v>
      </c>
      <c r="AA136" s="175">
        <f t="shared" ref="AA136:AA141" si="8">Z136*K136</f>
        <v>6.6159999999999997E-2</v>
      </c>
      <c r="AR136" s="14" t="s">
        <v>182</v>
      </c>
      <c r="AT136" s="14" t="s">
        <v>221</v>
      </c>
      <c r="AU136" s="14" t="s">
        <v>90</v>
      </c>
      <c r="AY136" s="14" t="s">
        <v>175</v>
      </c>
      <c r="BE136" s="114">
        <f t="shared" ref="BE136:BE141" si="9">IF(U136="základní",N136,0)</f>
        <v>0</v>
      </c>
      <c r="BF136" s="114">
        <f t="shared" ref="BF136:BF141" si="10">IF(U136="snížená",N136,0)</f>
        <v>0</v>
      </c>
      <c r="BG136" s="114">
        <f t="shared" ref="BG136:BG141" si="11">IF(U136="zákl. přenesená",N136,0)</f>
        <v>0</v>
      </c>
      <c r="BH136" s="114">
        <f t="shared" ref="BH136:BH141" si="12">IF(U136="sníž. přenesená",N136,0)</f>
        <v>0</v>
      </c>
      <c r="BI136" s="114">
        <f t="shared" ref="BI136:BI141" si="13">IF(U136="nulová",N136,0)</f>
        <v>0</v>
      </c>
      <c r="BJ136" s="14" t="s">
        <v>23</v>
      </c>
      <c r="BK136" s="114">
        <f t="shared" ref="BK136:BK141" si="14">ROUND(L136*K136,2)</f>
        <v>0</v>
      </c>
      <c r="BL136" s="14" t="s">
        <v>182</v>
      </c>
      <c r="BM136" s="14" t="s">
        <v>806</v>
      </c>
    </row>
    <row r="137" spans="2:65" s="1" customFormat="1" ht="31.5" customHeight="1">
      <c r="B137" s="31"/>
      <c r="C137" s="176" t="s">
        <v>437</v>
      </c>
      <c r="D137" s="176" t="s">
        <v>221</v>
      </c>
      <c r="E137" s="177" t="s">
        <v>807</v>
      </c>
      <c r="F137" s="250" t="s">
        <v>808</v>
      </c>
      <c r="G137" s="249"/>
      <c r="H137" s="249"/>
      <c r="I137" s="249"/>
      <c r="J137" s="178" t="s">
        <v>252</v>
      </c>
      <c r="K137" s="179">
        <v>3</v>
      </c>
      <c r="L137" s="251">
        <v>0</v>
      </c>
      <c r="M137" s="249"/>
      <c r="N137" s="252">
        <f t="shared" si="5"/>
        <v>0</v>
      </c>
      <c r="O137" s="249"/>
      <c r="P137" s="249"/>
      <c r="Q137" s="249"/>
      <c r="R137" s="33"/>
      <c r="T137" s="173" t="s">
        <v>21</v>
      </c>
      <c r="U137" s="40" t="s">
        <v>45</v>
      </c>
      <c r="V137" s="32"/>
      <c r="W137" s="174">
        <f t="shared" si="6"/>
        <v>0</v>
      </c>
      <c r="X137" s="174">
        <v>0</v>
      </c>
      <c r="Y137" s="174">
        <f t="shared" si="7"/>
        <v>0</v>
      </c>
      <c r="Z137" s="174">
        <v>6.8999999999999997E-4</v>
      </c>
      <c r="AA137" s="175">
        <f t="shared" si="8"/>
        <v>2.0699999999999998E-3</v>
      </c>
      <c r="AR137" s="14" t="s">
        <v>182</v>
      </c>
      <c r="AT137" s="14" t="s">
        <v>221</v>
      </c>
      <c r="AU137" s="14" t="s">
        <v>90</v>
      </c>
      <c r="AY137" s="14" t="s">
        <v>175</v>
      </c>
      <c r="BE137" s="114">
        <f t="shared" si="9"/>
        <v>0</v>
      </c>
      <c r="BF137" s="114">
        <f t="shared" si="10"/>
        <v>0</v>
      </c>
      <c r="BG137" s="114">
        <f t="shared" si="11"/>
        <v>0</v>
      </c>
      <c r="BH137" s="114">
        <f t="shared" si="12"/>
        <v>0</v>
      </c>
      <c r="BI137" s="114">
        <f t="shared" si="13"/>
        <v>0</v>
      </c>
      <c r="BJ137" s="14" t="s">
        <v>23</v>
      </c>
      <c r="BK137" s="114">
        <f t="shared" si="14"/>
        <v>0</v>
      </c>
      <c r="BL137" s="14" t="s">
        <v>182</v>
      </c>
      <c r="BM137" s="14" t="s">
        <v>809</v>
      </c>
    </row>
    <row r="138" spans="2:65" s="1" customFormat="1" ht="31.5" customHeight="1">
      <c r="B138" s="31"/>
      <c r="C138" s="176" t="s">
        <v>441</v>
      </c>
      <c r="D138" s="176" t="s">
        <v>221</v>
      </c>
      <c r="E138" s="177" t="s">
        <v>810</v>
      </c>
      <c r="F138" s="250" t="s">
        <v>811</v>
      </c>
      <c r="G138" s="249"/>
      <c r="H138" s="249"/>
      <c r="I138" s="249"/>
      <c r="J138" s="178" t="s">
        <v>252</v>
      </c>
      <c r="K138" s="179">
        <v>3</v>
      </c>
      <c r="L138" s="251">
        <v>0</v>
      </c>
      <c r="M138" s="249"/>
      <c r="N138" s="252">
        <f t="shared" si="5"/>
        <v>0</v>
      </c>
      <c r="O138" s="249"/>
      <c r="P138" s="249"/>
      <c r="Q138" s="249"/>
      <c r="R138" s="33"/>
      <c r="T138" s="173" t="s">
        <v>21</v>
      </c>
      <c r="U138" s="40" t="s">
        <v>45</v>
      </c>
      <c r="V138" s="32"/>
      <c r="W138" s="174">
        <f t="shared" si="6"/>
        <v>0</v>
      </c>
      <c r="X138" s="174">
        <v>0</v>
      </c>
      <c r="Y138" s="174">
        <f t="shared" si="7"/>
        <v>0</v>
      </c>
      <c r="Z138" s="174">
        <v>5.2999999999999998E-4</v>
      </c>
      <c r="AA138" s="175">
        <f t="shared" si="8"/>
        <v>1.5899999999999998E-3</v>
      </c>
      <c r="AR138" s="14" t="s">
        <v>182</v>
      </c>
      <c r="AT138" s="14" t="s">
        <v>221</v>
      </c>
      <c r="AU138" s="14" t="s">
        <v>90</v>
      </c>
      <c r="AY138" s="14" t="s">
        <v>175</v>
      </c>
      <c r="BE138" s="114">
        <f t="shared" si="9"/>
        <v>0</v>
      </c>
      <c r="BF138" s="114">
        <f t="shared" si="10"/>
        <v>0</v>
      </c>
      <c r="BG138" s="114">
        <f t="shared" si="11"/>
        <v>0</v>
      </c>
      <c r="BH138" s="114">
        <f t="shared" si="12"/>
        <v>0</v>
      </c>
      <c r="BI138" s="114">
        <f t="shared" si="13"/>
        <v>0</v>
      </c>
      <c r="BJ138" s="14" t="s">
        <v>23</v>
      </c>
      <c r="BK138" s="114">
        <f t="shared" si="14"/>
        <v>0</v>
      </c>
      <c r="BL138" s="14" t="s">
        <v>182</v>
      </c>
      <c r="BM138" s="14" t="s">
        <v>812</v>
      </c>
    </row>
    <row r="139" spans="2:65" s="1" customFormat="1" ht="31.5" customHeight="1">
      <c r="B139" s="31"/>
      <c r="C139" s="176" t="s">
        <v>813</v>
      </c>
      <c r="D139" s="176" t="s">
        <v>221</v>
      </c>
      <c r="E139" s="177" t="s">
        <v>814</v>
      </c>
      <c r="F139" s="250" t="s">
        <v>815</v>
      </c>
      <c r="G139" s="249"/>
      <c r="H139" s="249"/>
      <c r="I139" s="249"/>
      <c r="J139" s="178" t="s">
        <v>252</v>
      </c>
      <c r="K139" s="179">
        <v>8</v>
      </c>
      <c r="L139" s="251">
        <v>0</v>
      </c>
      <c r="M139" s="249"/>
      <c r="N139" s="252">
        <f t="shared" si="5"/>
        <v>0</v>
      </c>
      <c r="O139" s="249"/>
      <c r="P139" s="249"/>
      <c r="Q139" s="249"/>
      <c r="R139" s="33"/>
      <c r="T139" s="173" t="s">
        <v>21</v>
      </c>
      <c r="U139" s="40" t="s">
        <v>45</v>
      </c>
      <c r="V139" s="32"/>
      <c r="W139" s="174">
        <f t="shared" si="6"/>
        <v>0</v>
      </c>
      <c r="X139" s="174">
        <v>0</v>
      </c>
      <c r="Y139" s="174">
        <f t="shared" si="7"/>
        <v>0</v>
      </c>
      <c r="Z139" s="174">
        <v>1.23E-3</v>
      </c>
      <c r="AA139" s="175">
        <f t="shared" si="8"/>
        <v>9.8399999999999998E-3</v>
      </c>
      <c r="AR139" s="14" t="s">
        <v>182</v>
      </c>
      <c r="AT139" s="14" t="s">
        <v>221</v>
      </c>
      <c r="AU139" s="14" t="s">
        <v>90</v>
      </c>
      <c r="AY139" s="14" t="s">
        <v>175</v>
      </c>
      <c r="BE139" s="114">
        <f t="shared" si="9"/>
        <v>0</v>
      </c>
      <c r="BF139" s="114">
        <f t="shared" si="10"/>
        <v>0</v>
      </c>
      <c r="BG139" s="114">
        <f t="shared" si="11"/>
        <v>0</v>
      </c>
      <c r="BH139" s="114">
        <f t="shared" si="12"/>
        <v>0</v>
      </c>
      <c r="BI139" s="114">
        <f t="shared" si="13"/>
        <v>0</v>
      </c>
      <c r="BJ139" s="14" t="s">
        <v>23</v>
      </c>
      <c r="BK139" s="114">
        <f t="shared" si="14"/>
        <v>0</v>
      </c>
      <c r="BL139" s="14" t="s">
        <v>182</v>
      </c>
      <c r="BM139" s="14" t="s">
        <v>816</v>
      </c>
    </row>
    <row r="140" spans="2:65" s="1" customFormat="1" ht="31.5" customHeight="1">
      <c r="B140" s="31"/>
      <c r="C140" s="176" t="s">
        <v>817</v>
      </c>
      <c r="D140" s="176" t="s">
        <v>221</v>
      </c>
      <c r="E140" s="177" t="s">
        <v>818</v>
      </c>
      <c r="F140" s="250" t="s">
        <v>819</v>
      </c>
      <c r="G140" s="249"/>
      <c r="H140" s="249"/>
      <c r="I140" s="249"/>
      <c r="J140" s="178" t="s">
        <v>252</v>
      </c>
      <c r="K140" s="179">
        <v>4</v>
      </c>
      <c r="L140" s="251">
        <v>0</v>
      </c>
      <c r="M140" s="249"/>
      <c r="N140" s="252">
        <f t="shared" si="5"/>
        <v>0</v>
      </c>
      <c r="O140" s="249"/>
      <c r="P140" s="249"/>
      <c r="Q140" s="249"/>
      <c r="R140" s="33"/>
      <c r="T140" s="173" t="s">
        <v>21</v>
      </c>
      <c r="U140" s="40" t="s">
        <v>45</v>
      </c>
      <c r="V140" s="32"/>
      <c r="W140" s="174">
        <f t="shared" si="6"/>
        <v>0</v>
      </c>
      <c r="X140" s="174">
        <v>0</v>
      </c>
      <c r="Y140" s="174">
        <f t="shared" si="7"/>
        <v>0</v>
      </c>
      <c r="Z140" s="174">
        <v>1.4599999999999999E-3</v>
      </c>
      <c r="AA140" s="175">
        <f t="shared" si="8"/>
        <v>5.8399999999999997E-3</v>
      </c>
      <c r="AR140" s="14" t="s">
        <v>182</v>
      </c>
      <c r="AT140" s="14" t="s">
        <v>221</v>
      </c>
      <c r="AU140" s="14" t="s">
        <v>90</v>
      </c>
      <c r="AY140" s="14" t="s">
        <v>175</v>
      </c>
      <c r="BE140" s="114">
        <f t="shared" si="9"/>
        <v>0</v>
      </c>
      <c r="BF140" s="114">
        <f t="shared" si="10"/>
        <v>0</v>
      </c>
      <c r="BG140" s="114">
        <f t="shared" si="11"/>
        <v>0</v>
      </c>
      <c r="BH140" s="114">
        <f t="shared" si="12"/>
        <v>0</v>
      </c>
      <c r="BI140" s="114">
        <f t="shared" si="13"/>
        <v>0</v>
      </c>
      <c r="BJ140" s="14" t="s">
        <v>23</v>
      </c>
      <c r="BK140" s="114">
        <f t="shared" si="14"/>
        <v>0</v>
      </c>
      <c r="BL140" s="14" t="s">
        <v>182</v>
      </c>
      <c r="BM140" s="14" t="s">
        <v>820</v>
      </c>
    </row>
    <row r="141" spans="2:65" s="1" customFormat="1" ht="31.5" customHeight="1">
      <c r="B141" s="31"/>
      <c r="C141" s="176" t="s">
        <v>821</v>
      </c>
      <c r="D141" s="176" t="s">
        <v>221</v>
      </c>
      <c r="E141" s="177" t="s">
        <v>822</v>
      </c>
      <c r="F141" s="250" t="s">
        <v>823</v>
      </c>
      <c r="G141" s="249"/>
      <c r="H141" s="249"/>
      <c r="I141" s="249"/>
      <c r="J141" s="178" t="s">
        <v>252</v>
      </c>
      <c r="K141" s="179">
        <v>4</v>
      </c>
      <c r="L141" s="251">
        <v>0</v>
      </c>
      <c r="M141" s="249"/>
      <c r="N141" s="252">
        <f t="shared" si="5"/>
        <v>0</v>
      </c>
      <c r="O141" s="249"/>
      <c r="P141" s="249"/>
      <c r="Q141" s="249"/>
      <c r="R141" s="33"/>
      <c r="T141" s="173" t="s">
        <v>21</v>
      </c>
      <c r="U141" s="40" t="s">
        <v>45</v>
      </c>
      <c r="V141" s="32"/>
      <c r="W141" s="174">
        <f t="shared" si="6"/>
        <v>0</v>
      </c>
      <c r="X141" s="174">
        <v>0</v>
      </c>
      <c r="Y141" s="174">
        <f t="shared" si="7"/>
        <v>0</v>
      </c>
      <c r="Z141" s="174">
        <v>2.4399999999999999E-3</v>
      </c>
      <c r="AA141" s="175">
        <f t="shared" si="8"/>
        <v>9.7599999999999996E-3</v>
      </c>
      <c r="AR141" s="14" t="s">
        <v>182</v>
      </c>
      <c r="AT141" s="14" t="s">
        <v>221</v>
      </c>
      <c r="AU141" s="14" t="s">
        <v>90</v>
      </c>
      <c r="AY141" s="14" t="s">
        <v>175</v>
      </c>
      <c r="BE141" s="114">
        <f t="shared" si="9"/>
        <v>0</v>
      </c>
      <c r="BF141" s="114">
        <f t="shared" si="10"/>
        <v>0</v>
      </c>
      <c r="BG141" s="114">
        <f t="shared" si="11"/>
        <v>0</v>
      </c>
      <c r="BH141" s="114">
        <f t="shared" si="12"/>
        <v>0</v>
      </c>
      <c r="BI141" s="114">
        <f t="shared" si="13"/>
        <v>0</v>
      </c>
      <c r="BJ141" s="14" t="s">
        <v>23</v>
      </c>
      <c r="BK141" s="114">
        <f t="shared" si="14"/>
        <v>0</v>
      </c>
      <c r="BL141" s="14" t="s">
        <v>182</v>
      </c>
      <c r="BM141" s="14" t="s">
        <v>824</v>
      </c>
    </row>
    <row r="142" spans="2:65" s="10" customFormat="1" ht="29.85" customHeight="1">
      <c r="B142" s="158"/>
      <c r="C142" s="159"/>
      <c r="D142" s="168" t="s">
        <v>790</v>
      </c>
      <c r="E142" s="168"/>
      <c r="F142" s="168"/>
      <c r="G142" s="168"/>
      <c r="H142" s="168"/>
      <c r="I142" s="168"/>
      <c r="J142" s="168"/>
      <c r="K142" s="168"/>
      <c r="L142" s="168"/>
      <c r="M142" s="168"/>
      <c r="N142" s="258">
        <f>BK142</f>
        <v>0</v>
      </c>
      <c r="O142" s="259"/>
      <c r="P142" s="259"/>
      <c r="Q142" s="259"/>
      <c r="R142" s="161"/>
      <c r="T142" s="162"/>
      <c r="U142" s="159"/>
      <c r="V142" s="159"/>
      <c r="W142" s="163">
        <f>SUM(W143:W175)</f>
        <v>0</v>
      </c>
      <c r="X142" s="159"/>
      <c r="Y142" s="163">
        <f>SUM(Y143:Y175)</f>
        <v>0.38913800000000009</v>
      </c>
      <c r="Z142" s="159"/>
      <c r="AA142" s="164">
        <f>SUM(AA143:AA175)</f>
        <v>0.34795500000000001</v>
      </c>
      <c r="AR142" s="165" t="s">
        <v>90</v>
      </c>
      <c r="AT142" s="166" t="s">
        <v>79</v>
      </c>
      <c r="AU142" s="166" t="s">
        <v>23</v>
      </c>
      <c r="AY142" s="165" t="s">
        <v>175</v>
      </c>
      <c r="BK142" s="167">
        <f>SUM(BK143:BK175)</f>
        <v>0</v>
      </c>
    </row>
    <row r="143" spans="2:65" s="1" customFormat="1" ht="31.5" customHeight="1">
      <c r="B143" s="31"/>
      <c r="C143" s="176" t="s">
        <v>176</v>
      </c>
      <c r="D143" s="176" t="s">
        <v>221</v>
      </c>
      <c r="E143" s="177" t="s">
        <v>825</v>
      </c>
      <c r="F143" s="250" t="s">
        <v>826</v>
      </c>
      <c r="G143" s="249"/>
      <c r="H143" s="249"/>
      <c r="I143" s="249"/>
      <c r="J143" s="178" t="s">
        <v>180</v>
      </c>
      <c r="K143" s="179">
        <v>1</v>
      </c>
      <c r="L143" s="251">
        <v>0</v>
      </c>
      <c r="M143" s="249"/>
      <c r="N143" s="252">
        <f t="shared" ref="N143:N175" si="15">ROUND(L143*K143,2)</f>
        <v>0</v>
      </c>
      <c r="O143" s="249"/>
      <c r="P143" s="249"/>
      <c r="Q143" s="249"/>
      <c r="R143" s="33"/>
      <c r="T143" s="173" t="s">
        <v>21</v>
      </c>
      <c r="U143" s="40" t="s">
        <v>45</v>
      </c>
      <c r="V143" s="32"/>
      <c r="W143" s="174">
        <f t="shared" ref="W143:W175" si="16">V143*K143</f>
        <v>0</v>
      </c>
      <c r="X143" s="174">
        <v>1.47E-3</v>
      </c>
      <c r="Y143" s="174">
        <f t="shared" ref="Y143:Y175" si="17">X143*K143</f>
        <v>1.47E-3</v>
      </c>
      <c r="Z143" s="174">
        <v>0</v>
      </c>
      <c r="AA143" s="175">
        <f t="shared" ref="AA143:AA175" si="18">Z143*K143</f>
        <v>0</v>
      </c>
      <c r="AR143" s="14" t="s">
        <v>182</v>
      </c>
      <c r="AT143" s="14" t="s">
        <v>221</v>
      </c>
      <c r="AU143" s="14" t="s">
        <v>90</v>
      </c>
      <c r="AY143" s="14" t="s">
        <v>175</v>
      </c>
      <c r="BE143" s="114">
        <f t="shared" ref="BE143:BE175" si="19">IF(U143="základní",N143,0)</f>
        <v>0</v>
      </c>
      <c r="BF143" s="114">
        <f t="shared" ref="BF143:BF175" si="20">IF(U143="snížená",N143,0)</f>
        <v>0</v>
      </c>
      <c r="BG143" s="114">
        <f t="shared" ref="BG143:BG175" si="21">IF(U143="zákl. přenesená",N143,0)</f>
        <v>0</v>
      </c>
      <c r="BH143" s="114">
        <f t="shared" ref="BH143:BH175" si="22">IF(U143="sníž. přenesená",N143,0)</f>
        <v>0</v>
      </c>
      <c r="BI143" s="114">
        <f t="shared" ref="BI143:BI175" si="23">IF(U143="nulová",N143,0)</f>
        <v>0</v>
      </c>
      <c r="BJ143" s="14" t="s">
        <v>23</v>
      </c>
      <c r="BK143" s="114">
        <f t="shared" ref="BK143:BK175" si="24">ROUND(L143*K143,2)</f>
        <v>0</v>
      </c>
      <c r="BL143" s="14" t="s">
        <v>182</v>
      </c>
      <c r="BM143" s="14" t="s">
        <v>827</v>
      </c>
    </row>
    <row r="144" spans="2:65" s="1" customFormat="1" ht="31.5" customHeight="1">
      <c r="B144" s="31"/>
      <c r="C144" s="176" t="s">
        <v>345</v>
      </c>
      <c r="D144" s="176" t="s">
        <v>221</v>
      </c>
      <c r="E144" s="177" t="s">
        <v>828</v>
      </c>
      <c r="F144" s="250" t="s">
        <v>829</v>
      </c>
      <c r="G144" s="249"/>
      <c r="H144" s="249"/>
      <c r="I144" s="249"/>
      <c r="J144" s="178" t="s">
        <v>180</v>
      </c>
      <c r="K144" s="179">
        <v>10</v>
      </c>
      <c r="L144" s="251">
        <v>0</v>
      </c>
      <c r="M144" s="249"/>
      <c r="N144" s="252">
        <f t="shared" si="15"/>
        <v>0</v>
      </c>
      <c r="O144" s="249"/>
      <c r="P144" s="249"/>
      <c r="Q144" s="249"/>
      <c r="R144" s="33"/>
      <c r="T144" s="173" t="s">
        <v>21</v>
      </c>
      <c r="U144" s="40" t="s">
        <v>45</v>
      </c>
      <c r="V144" s="32"/>
      <c r="W144" s="174">
        <f t="shared" si="16"/>
        <v>0</v>
      </c>
      <c r="X144" s="174">
        <v>2.64E-3</v>
      </c>
      <c r="Y144" s="174">
        <f t="shared" si="17"/>
        <v>2.64E-2</v>
      </c>
      <c r="Z144" s="174">
        <v>0</v>
      </c>
      <c r="AA144" s="175">
        <f t="shared" si="18"/>
        <v>0</v>
      </c>
      <c r="AR144" s="14" t="s">
        <v>182</v>
      </c>
      <c r="AT144" s="14" t="s">
        <v>221</v>
      </c>
      <c r="AU144" s="14" t="s">
        <v>90</v>
      </c>
      <c r="AY144" s="14" t="s">
        <v>175</v>
      </c>
      <c r="BE144" s="114">
        <f t="shared" si="19"/>
        <v>0</v>
      </c>
      <c r="BF144" s="114">
        <f t="shared" si="20"/>
        <v>0</v>
      </c>
      <c r="BG144" s="114">
        <f t="shared" si="21"/>
        <v>0</v>
      </c>
      <c r="BH144" s="114">
        <f t="shared" si="22"/>
        <v>0</v>
      </c>
      <c r="BI144" s="114">
        <f t="shared" si="23"/>
        <v>0</v>
      </c>
      <c r="BJ144" s="14" t="s">
        <v>23</v>
      </c>
      <c r="BK144" s="114">
        <f t="shared" si="24"/>
        <v>0</v>
      </c>
      <c r="BL144" s="14" t="s">
        <v>182</v>
      </c>
      <c r="BM144" s="14" t="s">
        <v>830</v>
      </c>
    </row>
    <row r="145" spans="2:65" s="1" customFormat="1" ht="31.5" customHeight="1">
      <c r="B145" s="31"/>
      <c r="C145" s="176" t="s">
        <v>23</v>
      </c>
      <c r="D145" s="176" t="s">
        <v>221</v>
      </c>
      <c r="E145" s="177" t="s">
        <v>831</v>
      </c>
      <c r="F145" s="250" t="s">
        <v>832</v>
      </c>
      <c r="G145" s="249"/>
      <c r="H145" s="249"/>
      <c r="I145" s="249"/>
      <c r="J145" s="178" t="s">
        <v>180</v>
      </c>
      <c r="K145" s="179">
        <v>2</v>
      </c>
      <c r="L145" s="251">
        <v>0</v>
      </c>
      <c r="M145" s="249"/>
      <c r="N145" s="252">
        <f t="shared" si="15"/>
        <v>0</v>
      </c>
      <c r="O145" s="249"/>
      <c r="P145" s="249"/>
      <c r="Q145" s="249"/>
      <c r="R145" s="33"/>
      <c r="T145" s="173" t="s">
        <v>21</v>
      </c>
      <c r="U145" s="40" t="s">
        <v>45</v>
      </c>
      <c r="V145" s="32"/>
      <c r="W145" s="174">
        <f t="shared" si="16"/>
        <v>0</v>
      </c>
      <c r="X145" s="174">
        <v>4.9300000000000004E-3</v>
      </c>
      <c r="Y145" s="174">
        <f t="shared" si="17"/>
        <v>9.8600000000000007E-3</v>
      </c>
      <c r="Z145" s="174">
        <v>0</v>
      </c>
      <c r="AA145" s="175">
        <f t="shared" si="18"/>
        <v>0</v>
      </c>
      <c r="AR145" s="14" t="s">
        <v>182</v>
      </c>
      <c r="AT145" s="14" t="s">
        <v>221</v>
      </c>
      <c r="AU145" s="14" t="s">
        <v>90</v>
      </c>
      <c r="AY145" s="14" t="s">
        <v>175</v>
      </c>
      <c r="BE145" s="114">
        <f t="shared" si="19"/>
        <v>0</v>
      </c>
      <c r="BF145" s="114">
        <f t="shared" si="20"/>
        <v>0</v>
      </c>
      <c r="BG145" s="114">
        <f t="shared" si="21"/>
        <v>0</v>
      </c>
      <c r="BH145" s="114">
        <f t="shared" si="22"/>
        <v>0</v>
      </c>
      <c r="BI145" s="114">
        <f t="shared" si="23"/>
        <v>0</v>
      </c>
      <c r="BJ145" s="14" t="s">
        <v>23</v>
      </c>
      <c r="BK145" s="114">
        <f t="shared" si="24"/>
        <v>0</v>
      </c>
      <c r="BL145" s="14" t="s">
        <v>182</v>
      </c>
      <c r="BM145" s="14" t="s">
        <v>833</v>
      </c>
    </row>
    <row r="146" spans="2:65" s="1" customFormat="1" ht="31.5" customHeight="1">
      <c r="B146" s="31"/>
      <c r="C146" s="176" t="s">
        <v>90</v>
      </c>
      <c r="D146" s="176" t="s">
        <v>221</v>
      </c>
      <c r="E146" s="177" t="s">
        <v>834</v>
      </c>
      <c r="F146" s="250" t="s">
        <v>835</v>
      </c>
      <c r="G146" s="249"/>
      <c r="H146" s="249"/>
      <c r="I146" s="249"/>
      <c r="J146" s="178" t="s">
        <v>180</v>
      </c>
      <c r="K146" s="179">
        <v>13.5</v>
      </c>
      <c r="L146" s="251">
        <v>0</v>
      </c>
      <c r="M146" s="249"/>
      <c r="N146" s="252">
        <f t="shared" si="15"/>
        <v>0</v>
      </c>
      <c r="O146" s="249"/>
      <c r="P146" s="249"/>
      <c r="Q146" s="249"/>
      <c r="R146" s="33"/>
      <c r="T146" s="173" t="s">
        <v>21</v>
      </c>
      <c r="U146" s="40" t="s">
        <v>45</v>
      </c>
      <c r="V146" s="32"/>
      <c r="W146" s="174">
        <f t="shared" si="16"/>
        <v>0</v>
      </c>
      <c r="X146" s="174">
        <v>8.8800000000000007E-3</v>
      </c>
      <c r="Y146" s="174">
        <f t="shared" si="17"/>
        <v>0.11988000000000001</v>
      </c>
      <c r="Z146" s="174">
        <v>0</v>
      </c>
      <c r="AA146" s="175">
        <f t="shared" si="18"/>
        <v>0</v>
      </c>
      <c r="AR146" s="14" t="s">
        <v>182</v>
      </c>
      <c r="AT146" s="14" t="s">
        <v>221</v>
      </c>
      <c r="AU146" s="14" t="s">
        <v>90</v>
      </c>
      <c r="AY146" s="14" t="s">
        <v>175</v>
      </c>
      <c r="BE146" s="114">
        <f t="shared" si="19"/>
        <v>0</v>
      </c>
      <c r="BF146" s="114">
        <f t="shared" si="20"/>
        <v>0</v>
      </c>
      <c r="BG146" s="114">
        <f t="shared" si="21"/>
        <v>0</v>
      </c>
      <c r="BH146" s="114">
        <f t="shared" si="22"/>
        <v>0</v>
      </c>
      <c r="BI146" s="114">
        <f t="shared" si="23"/>
        <v>0</v>
      </c>
      <c r="BJ146" s="14" t="s">
        <v>23</v>
      </c>
      <c r="BK146" s="114">
        <f t="shared" si="24"/>
        <v>0</v>
      </c>
      <c r="BL146" s="14" t="s">
        <v>182</v>
      </c>
      <c r="BM146" s="14" t="s">
        <v>836</v>
      </c>
    </row>
    <row r="147" spans="2:65" s="1" customFormat="1" ht="31.5" customHeight="1">
      <c r="B147" s="31"/>
      <c r="C147" s="176" t="s">
        <v>100</v>
      </c>
      <c r="D147" s="176" t="s">
        <v>221</v>
      </c>
      <c r="E147" s="177" t="s">
        <v>837</v>
      </c>
      <c r="F147" s="250" t="s">
        <v>838</v>
      </c>
      <c r="G147" s="249"/>
      <c r="H147" s="249"/>
      <c r="I147" s="249"/>
      <c r="J147" s="178" t="s">
        <v>180</v>
      </c>
      <c r="K147" s="179">
        <v>2.5</v>
      </c>
      <c r="L147" s="251">
        <v>0</v>
      </c>
      <c r="M147" s="249"/>
      <c r="N147" s="252">
        <f t="shared" si="15"/>
        <v>0</v>
      </c>
      <c r="O147" s="249"/>
      <c r="P147" s="249"/>
      <c r="Q147" s="249"/>
      <c r="R147" s="33"/>
      <c r="T147" s="173" t="s">
        <v>21</v>
      </c>
      <c r="U147" s="40" t="s">
        <v>45</v>
      </c>
      <c r="V147" s="32"/>
      <c r="W147" s="174">
        <f t="shared" si="16"/>
        <v>0</v>
      </c>
      <c r="X147" s="174">
        <v>1.171E-2</v>
      </c>
      <c r="Y147" s="174">
        <f t="shared" si="17"/>
        <v>2.9274999999999999E-2</v>
      </c>
      <c r="Z147" s="174">
        <v>0</v>
      </c>
      <c r="AA147" s="175">
        <f t="shared" si="18"/>
        <v>0</v>
      </c>
      <c r="AR147" s="14" t="s">
        <v>182</v>
      </c>
      <c r="AT147" s="14" t="s">
        <v>221</v>
      </c>
      <c r="AU147" s="14" t="s">
        <v>90</v>
      </c>
      <c r="AY147" s="14" t="s">
        <v>175</v>
      </c>
      <c r="BE147" s="114">
        <f t="shared" si="19"/>
        <v>0</v>
      </c>
      <c r="BF147" s="114">
        <f t="shared" si="20"/>
        <v>0</v>
      </c>
      <c r="BG147" s="114">
        <f t="shared" si="21"/>
        <v>0</v>
      </c>
      <c r="BH147" s="114">
        <f t="shared" si="22"/>
        <v>0</v>
      </c>
      <c r="BI147" s="114">
        <f t="shared" si="23"/>
        <v>0</v>
      </c>
      <c r="BJ147" s="14" t="s">
        <v>23</v>
      </c>
      <c r="BK147" s="114">
        <f t="shared" si="24"/>
        <v>0</v>
      </c>
      <c r="BL147" s="14" t="s">
        <v>182</v>
      </c>
      <c r="BM147" s="14" t="s">
        <v>839</v>
      </c>
    </row>
    <row r="148" spans="2:65" s="1" customFormat="1" ht="22.5" customHeight="1">
      <c r="B148" s="31"/>
      <c r="C148" s="176" t="s">
        <v>184</v>
      </c>
      <c r="D148" s="176" t="s">
        <v>221</v>
      </c>
      <c r="E148" s="177" t="s">
        <v>840</v>
      </c>
      <c r="F148" s="250" t="s">
        <v>841</v>
      </c>
      <c r="G148" s="249"/>
      <c r="H148" s="249"/>
      <c r="I148" s="249"/>
      <c r="J148" s="178" t="s">
        <v>252</v>
      </c>
      <c r="K148" s="179">
        <v>3</v>
      </c>
      <c r="L148" s="251">
        <v>0</v>
      </c>
      <c r="M148" s="249"/>
      <c r="N148" s="252">
        <f t="shared" si="15"/>
        <v>0</v>
      </c>
      <c r="O148" s="249"/>
      <c r="P148" s="249"/>
      <c r="Q148" s="249"/>
      <c r="R148" s="33"/>
      <c r="T148" s="173" t="s">
        <v>21</v>
      </c>
      <c r="U148" s="40" t="s">
        <v>45</v>
      </c>
      <c r="V148" s="32"/>
      <c r="W148" s="174">
        <f t="shared" si="16"/>
        <v>0</v>
      </c>
      <c r="X148" s="174">
        <v>2.3700000000000001E-3</v>
      </c>
      <c r="Y148" s="174">
        <f t="shared" si="17"/>
        <v>7.11E-3</v>
      </c>
      <c r="Z148" s="174">
        <v>0</v>
      </c>
      <c r="AA148" s="175">
        <f t="shared" si="18"/>
        <v>0</v>
      </c>
      <c r="AR148" s="14" t="s">
        <v>182</v>
      </c>
      <c r="AT148" s="14" t="s">
        <v>221</v>
      </c>
      <c r="AU148" s="14" t="s">
        <v>90</v>
      </c>
      <c r="AY148" s="14" t="s">
        <v>175</v>
      </c>
      <c r="BE148" s="114">
        <f t="shared" si="19"/>
        <v>0</v>
      </c>
      <c r="BF148" s="114">
        <f t="shared" si="20"/>
        <v>0</v>
      </c>
      <c r="BG148" s="114">
        <f t="shared" si="21"/>
        <v>0</v>
      </c>
      <c r="BH148" s="114">
        <f t="shared" si="22"/>
        <v>0</v>
      </c>
      <c r="BI148" s="114">
        <f t="shared" si="23"/>
        <v>0</v>
      </c>
      <c r="BJ148" s="14" t="s">
        <v>23</v>
      </c>
      <c r="BK148" s="114">
        <f t="shared" si="24"/>
        <v>0</v>
      </c>
      <c r="BL148" s="14" t="s">
        <v>182</v>
      </c>
      <c r="BM148" s="14" t="s">
        <v>842</v>
      </c>
    </row>
    <row r="149" spans="2:65" s="1" customFormat="1" ht="31.5" customHeight="1">
      <c r="B149" s="31"/>
      <c r="C149" s="176" t="s">
        <v>28</v>
      </c>
      <c r="D149" s="176" t="s">
        <v>221</v>
      </c>
      <c r="E149" s="177" t="s">
        <v>843</v>
      </c>
      <c r="F149" s="250" t="s">
        <v>844</v>
      </c>
      <c r="G149" s="249"/>
      <c r="H149" s="249"/>
      <c r="I149" s="249"/>
      <c r="J149" s="178" t="s">
        <v>252</v>
      </c>
      <c r="K149" s="179">
        <v>1</v>
      </c>
      <c r="L149" s="251">
        <v>0</v>
      </c>
      <c r="M149" s="249"/>
      <c r="N149" s="252">
        <f t="shared" si="15"/>
        <v>0</v>
      </c>
      <c r="O149" s="249"/>
      <c r="P149" s="249"/>
      <c r="Q149" s="249"/>
      <c r="R149" s="33"/>
      <c r="T149" s="173" t="s">
        <v>21</v>
      </c>
      <c r="U149" s="40" t="s">
        <v>45</v>
      </c>
      <c r="V149" s="32"/>
      <c r="W149" s="174">
        <f t="shared" si="16"/>
        <v>0</v>
      </c>
      <c r="X149" s="174">
        <v>4.4600000000000004E-3</v>
      </c>
      <c r="Y149" s="174">
        <f t="shared" si="17"/>
        <v>4.4600000000000004E-3</v>
      </c>
      <c r="Z149" s="174">
        <v>0</v>
      </c>
      <c r="AA149" s="175">
        <f t="shared" si="18"/>
        <v>0</v>
      </c>
      <c r="AR149" s="14" t="s">
        <v>182</v>
      </c>
      <c r="AT149" s="14" t="s">
        <v>221</v>
      </c>
      <c r="AU149" s="14" t="s">
        <v>90</v>
      </c>
      <c r="AY149" s="14" t="s">
        <v>175</v>
      </c>
      <c r="BE149" s="114">
        <f t="shared" si="19"/>
        <v>0</v>
      </c>
      <c r="BF149" s="114">
        <f t="shared" si="20"/>
        <v>0</v>
      </c>
      <c r="BG149" s="114">
        <f t="shared" si="21"/>
        <v>0</v>
      </c>
      <c r="BH149" s="114">
        <f t="shared" si="22"/>
        <v>0</v>
      </c>
      <c r="BI149" s="114">
        <f t="shared" si="23"/>
        <v>0</v>
      </c>
      <c r="BJ149" s="14" t="s">
        <v>23</v>
      </c>
      <c r="BK149" s="114">
        <f t="shared" si="24"/>
        <v>0</v>
      </c>
      <c r="BL149" s="14" t="s">
        <v>182</v>
      </c>
      <c r="BM149" s="14" t="s">
        <v>845</v>
      </c>
    </row>
    <row r="150" spans="2:65" s="1" customFormat="1" ht="22.5" customHeight="1">
      <c r="B150" s="31"/>
      <c r="C150" s="176" t="s">
        <v>846</v>
      </c>
      <c r="D150" s="176" t="s">
        <v>221</v>
      </c>
      <c r="E150" s="177" t="s">
        <v>847</v>
      </c>
      <c r="F150" s="250" t="s">
        <v>848</v>
      </c>
      <c r="G150" s="249"/>
      <c r="H150" s="249"/>
      <c r="I150" s="249"/>
      <c r="J150" s="178" t="s">
        <v>252</v>
      </c>
      <c r="K150" s="179">
        <v>1</v>
      </c>
      <c r="L150" s="251">
        <v>0</v>
      </c>
      <c r="M150" s="249"/>
      <c r="N150" s="252">
        <f t="shared" si="15"/>
        <v>0</v>
      </c>
      <c r="O150" s="249"/>
      <c r="P150" s="249"/>
      <c r="Q150" s="249"/>
      <c r="R150" s="33"/>
      <c r="T150" s="173" t="s">
        <v>21</v>
      </c>
      <c r="U150" s="40" t="s">
        <v>45</v>
      </c>
      <c r="V150" s="32"/>
      <c r="W150" s="174">
        <f t="shared" si="16"/>
        <v>0</v>
      </c>
      <c r="X150" s="174">
        <v>1.8699999999999999E-3</v>
      </c>
      <c r="Y150" s="174">
        <f t="shared" si="17"/>
        <v>1.8699999999999999E-3</v>
      </c>
      <c r="Z150" s="174">
        <v>0</v>
      </c>
      <c r="AA150" s="175">
        <f t="shared" si="18"/>
        <v>0</v>
      </c>
      <c r="AR150" s="14" t="s">
        <v>182</v>
      </c>
      <c r="AT150" s="14" t="s">
        <v>221</v>
      </c>
      <c r="AU150" s="14" t="s">
        <v>90</v>
      </c>
      <c r="AY150" s="14" t="s">
        <v>175</v>
      </c>
      <c r="BE150" s="114">
        <f t="shared" si="19"/>
        <v>0</v>
      </c>
      <c r="BF150" s="114">
        <f t="shared" si="20"/>
        <v>0</v>
      </c>
      <c r="BG150" s="114">
        <f t="shared" si="21"/>
        <v>0</v>
      </c>
      <c r="BH150" s="114">
        <f t="shared" si="22"/>
        <v>0</v>
      </c>
      <c r="BI150" s="114">
        <f t="shared" si="23"/>
        <v>0</v>
      </c>
      <c r="BJ150" s="14" t="s">
        <v>23</v>
      </c>
      <c r="BK150" s="114">
        <f t="shared" si="24"/>
        <v>0</v>
      </c>
      <c r="BL150" s="14" t="s">
        <v>182</v>
      </c>
      <c r="BM150" s="14" t="s">
        <v>849</v>
      </c>
    </row>
    <row r="151" spans="2:65" s="1" customFormat="1" ht="22.5" customHeight="1">
      <c r="B151" s="31"/>
      <c r="C151" s="176" t="s">
        <v>188</v>
      </c>
      <c r="D151" s="176" t="s">
        <v>221</v>
      </c>
      <c r="E151" s="177" t="s">
        <v>850</v>
      </c>
      <c r="F151" s="250" t="s">
        <v>851</v>
      </c>
      <c r="G151" s="249"/>
      <c r="H151" s="249"/>
      <c r="I151" s="249"/>
      <c r="J151" s="178" t="s">
        <v>180</v>
      </c>
      <c r="K151" s="179">
        <v>0.8</v>
      </c>
      <c r="L151" s="251">
        <v>0</v>
      </c>
      <c r="M151" s="249"/>
      <c r="N151" s="252">
        <f t="shared" si="15"/>
        <v>0</v>
      </c>
      <c r="O151" s="249"/>
      <c r="P151" s="249"/>
      <c r="Q151" s="249"/>
      <c r="R151" s="33"/>
      <c r="T151" s="173" t="s">
        <v>21</v>
      </c>
      <c r="U151" s="40" t="s">
        <v>45</v>
      </c>
      <c r="V151" s="32"/>
      <c r="W151" s="174">
        <f t="shared" si="16"/>
        <v>0</v>
      </c>
      <c r="X151" s="174">
        <v>1.8460000000000001E-2</v>
      </c>
      <c r="Y151" s="174">
        <f t="shared" si="17"/>
        <v>1.4768000000000002E-2</v>
      </c>
      <c r="Z151" s="174">
        <v>0</v>
      </c>
      <c r="AA151" s="175">
        <f t="shared" si="18"/>
        <v>0</v>
      </c>
      <c r="AR151" s="14" t="s">
        <v>182</v>
      </c>
      <c r="AT151" s="14" t="s">
        <v>221</v>
      </c>
      <c r="AU151" s="14" t="s">
        <v>90</v>
      </c>
      <c r="AY151" s="14" t="s">
        <v>175</v>
      </c>
      <c r="BE151" s="114">
        <f t="shared" si="19"/>
        <v>0</v>
      </c>
      <c r="BF151" s="114">
        <f t="shared" si="20"/>
        <v>0</v>
      </c>
      <c r="BG151" s="114">
        <f t="shared" si="21"/>
        <v>0</v>
      </c>
      <c r="BH151" s="114">
        <f t="shared" si="22"/>
        <v>0</v>
      </c>
      <c r="BI151" s="114">
        <f t="shared" si="23"/>
        <v>0</v>
      </c>
      <c r="BJ151" s="14" t="s">
        <v>23</v>
      </c>
      <c r="BK151" s="114">
        <f t="shared" si="24"/>
        <v>0</v>
      </c>
      <c r="BL151" s="14" t="s">
        <v>182</v>
      </c>
      <c r="BM151" s="14" t="s">
        <v>852</v>
      </c>
    </row>
    <row r="152" spans="2:65" s="1" customFormat="1" ht="31.5" customHeight="1">
      <c r="B152" s="31"/>
      <c r="C152" s="176" t="s">
        <v>853</v>
      </c>
      <c r="D152" s="176" t="s">
        <v>221</v>
      </c>
      <c r="E152" s="177" t="s">
        <v>854</v>
      </c>
      <c r="F152" s="250" t="s">
        <v>855</v>
      </c>
      <c r="G152" s="249"/>
      <c r="H152" s="249"/>
      <c r="I152" s="249"/>
      <c r="J152" s="178" t="s">
        <v>180</v>
      </c>
      <c r="K152" s="179">
        <v>7</v>
      </c>
      <c r="L152" s="251">
        <v>0</v>
      </c>
      <c r="M152" s="249"/>
      <c r="N152" s="252">
        <f t="shared" si="15"/>
        <v>0</v>
      </c>
      <c r="O152" s="249"/>
      <c r="P152" s="249"/>
      <c r="Q152" s="249"/>
      <c r="R152" s="33"/>
      <c r="T152" s="173" t="s">
        <v>21</v>
      </c>
      <c r="U152" s="40" t="s">
        <v>45</v>
      </c>
      <c r="V152" s="32"/>
      <c r="W152" s="174">
        <f t="shared" si="16"/>
        <v>0</v>
      </c>
      <c r="X152" s="174">
        <v>2.4000000000000001E-4</v>
      </c>
      <c r="Y152" s="174">
        <f t="shared" si="17"/>
        <v>1.6800000000000001E-3</v>
      </c>
      <c r="Z152" s="174">
        <v>2.5400000000000002E-3</v>
      </c>
      <c r="AA152" s="175">
        <f t="shared" si="18"/>
        <v>1.7780000000000001E-2</v>
      </c>
      <c r="AR152" s="14" t="s">
        <v>182</v>
      </c>
      <c r="AT152" s="14" t="s">
        <v>221</v>
      </c>
      <c r="AU152" s="14" t="s">
        <v>90</v>
      </c>
      <c r="AY152" s="14" t="s">
        <v>175</v>
      </c>
      <c r="BE152" s="114">
        <f t="shared" si="19"/>
        <v>0</v>
      </c>
      <c r="BF152" s="114">
        <f t="shared" si="20"/>
        <v>0</v>
      </c>
      <c r="BG152" s="114">
        <f t="shared" si="21"/>
        <v>0</v>
      </c>
      <c r="BH152" s="114">
        <f t="shared" si="22"/>
        <v>0</v>
      </c>
      <c r="BI152" s="114">
        <f t="shared" si="23"/>
        <v>0</v>
      </c>
      <c r="BJ152" s="14" t="s">
        <v>23</v>
      </c>
      <c r="BK152" s="114">
        <f t="shared" si="24"/>
        <v>0</v>
      </c>
      <c r="BL152" s="14" t="s">
        <v>182</v>
      </c>
      <c r="BM152" s="14" t="s">
        <v>856</v>
      </c>
    </row>
    <row r="153" spans="2:65" s="1" customFormat="1" ht="31.5" customHeight="1">
      <c r="B153" s="31"/>
      <c r="C153" s="176" t="s">
        <v>857</v>
      </c>
      <c r="D153" s="176" t="s">
        <v>221</v>
      </c>
      <c r="E153" s="177" t="s">
        <v>858</v>
      </c>
      <c r="F153" s="250" t="s">
        <v>859</v>
      </c>
      <c r="G153" s="249"/>
      <c r="H153" s="249"/>
      <c r="I153" s="249"/>
      <c r="J153" s="178" t="s">
        <v>180</v>
      </c>
      <c r="K153" s="179">
        <v>22</v>
      </c>
      <c r="L153" s="251">
        <v>0</v>
      </c>
      <c r="M153" s="249"/>
      <c r="N153" s="252">
        <f t="shared" si="15"/>
        <v>0</v>
      </c>
      <c r="O153" s="249"/>
      <c r="P153" s="249"/>
      <c r="Q153" s="249"/>
      <c r="R153" s="33"/>
      <c r="T153" s="173" t="s">
        <v>21</v>
      </c>
      <c r="U153" s="40" t="s">
        <v>45</v>
      </c>
      <c r="V153" s="32"/>
      <c r="W153" s="174">
        <f t="shared" si="16"/>
        <v>0</v>
      </c>
      <c r="X153" s="174">
        <v>2.4000000000000001E-4</v>
      </c>
      <c r="Y153" s="174">
        <f t="shared" si="17"/>
        <v>5.28E-3</v>
      </c>
      <c r="Z153" s="174">
        <v>5.5300000000000002E-3</v>
      </c>
      <c r="AA153" s="175">
        <f t="shared" si="18"/>
        <v>0.12166</v>
      </c>
      <c r="AR153" s="14" t="s">
        <v>182</v>
      </c>
      <c r="AT153" s="14" t="s">
        <v>221</v>
      </c>
      <c r="AU153" s="14" t="s">
        <v>90</v>
      </c>
      <c r="AY153" s="14" t="s">
        <v>175</v>
      </c>
      <c r="BE153" s="114">
        <f t="shared" si="19"/>
        <v>0</v>
      </c>
      <c r="BF153" s="114">
        <f t="shared" si="20"/>
        <v>0</v>
      </c>
      <c r="BG153" s="114">
        <f t="shared" si="21"/>
        <v>0</v>
      </c>
      <c r="BH153" s="114">
        <f t="shared" si="22"/>
        <v>0</v>
      </c>
      <c r="BI153" s="114">
        <f t="shared" si="23"/>
        <v>0</v>
      </c>
      <c r="BJ153" s="14" t="s">
        <v>23</v>
      </c>
      <c r="BK153" s="114">
        <f t="shared" si="24"/>
        <v>0</v>
      </c>
      <c r="BL153" s="14" t="s">
        <v>182</v>
      </c>
      <c r="BM153" s="14" t="s">
        <v>860</v>
      </c>
    </row>
    <row r="154" spans="2:65" s="1" customFormat="1" ht="31.5" customHeight="1">
      <c r="B154" s="31"/>
      <c r="C154" s="176" t="s">
        <v>861</v>
      </c>
      <c r="D154" s="176" t="s">
        <v>221</v>
      </c>
      <c r="E154" s="177" t="s">
        <v>862</v>
      </c>
      <c r="F154" s="250" t="s">
        <v>863</v>
      </c>
      <c r="G154" s="249"/>
      <c r="H154" s="249"/>
      <c r="I154" s="249"/>
      <c r="J154" s="178" t="s">
        <v>180</v>
      </c>
      <c r="K154" s="179">
        <v>11.5</v>
      </c>
      <c r="L154" s="251">
        <v>0</v>
      </c>
      <c r="M154" s="249"/>
      <c r="N154" s="252">
        <f t="shared" si="15"/>
        <v>0</v>
      </c>
      <c r="O154" s="249"/>
      <c r="P154" s="249"/>
      <c r="Q154" s="249"/>
      <c r="R154" s="33"/>
      <c r="T154" s="173" t="s">
        <v>21</v>
      </c>
      <c r="U154" s="40" t="s">
        <v>45</v>
      </c>
      <c r="V154" s="32"/>
      <c r="W154" s="174">
        <f t="shared" si="16"/>
        <v>0</v>
      </c>
      <c r="X154" s="174">
        <v>3.5E-4</v>
      </c>
      <c r="Y154" s="174">
        <f t="shared" si="17"/>
        <v>4.0249999999999999E-3</v>
      </c>
      <c r="Z154" s="174">
        <v>9.8099999999999993E-3</v>
      </c>
      <c r="AA154" s="175">
        <f t="shared" si="18"/>
        <v>0.112815</v>
      </c>
      <c r="AR154" s="14" t="s">
        <v>182</v>
      </c>
      <c r="AT154" s="14" t="s">
        <v>221</v>
      </c>
      <c r="AU154" s="14" t="s">
        <v>90</v>
      </c>
      <c r="AY154" s="14" t="s">
        <v>175</v>
      </c>
      <c r="BE154" s="114">
        <f t="shared" si="19"/>
        <v>0</v>
      </c>
      <c r="BF154" s="114">
        <f t="shared" si="20"/>
        <v>0</v>
      </c>
      <c r="BG154" s="114">
        <f t="shared" si="21"/>
        <v>0</v>
      </c>
      <c r="BH154" s="114">
        <f t="shared" si="22"/>
        <v>0</v>
      </c>
      <c r="BI154" s="114">
        <f t="shared" si="23"/>
        <v>0</v>
      </c>
      <c r="BJ154" s="14" t="s">
        <v>23</v>
      </c>
      <c r="BK154" s="114">
        <f t="shared" si="24"/>
        <v>0</v>
      </c>
      <c r="BL154" s="14" t="s">
        <v>182</v>
      </c>
      <c r="BM154" s="14" t="s">
        <v>864</v>
      </c>
    </row>
    <row r="155" spans="2:65" s="1" customFormat="1" ht="31.5" customHeight="1">
      <c r="B155" s="31"/>
      <c r="C155" s="176" t="s">
        <v>865</v>
      </c>
      <c r="D155" s="176" t="s">
        <v>221</v>
      </c>
      <c r="E155" s="177" t="s">
        <v>866</v>
      </c>
      <c r="F155" s="250" t="s">
        <v>867</v>
      </c>
      <c r="G155" s="249"/>
      <c r="H155" s="249"/>
      <c r="I155" s="249"/>
      <c r="J155" s="178" t="s">
        <v>252</v>
      </c>
      <c r="K155" s="179">
        <v>2</v>
      </c>
      <c r="L155" s="251">
        <v>0</v>
      </c>
      <c r="M155" s="249"/>
      <c r="N155" s="252">
        <f t="shared" si="15"/>
        <v>0</v>
      </c>
      <c r="O155" s="249"/>
      <c r="P155" s="249"/>
      <c r="Q155" s="249"/>
      <c r="R155" s="33"/>
      <c r="T155" s="173" t="s">
        <v>21</v>
      </c>
      <c r="U155" s="40" t="s">
        <v>45</v>
      </c>
      <c r="V155" s="32"/>
      <c r="W155" s="174">
        <f t="shared" si="16"/>
        <v>0</v>
      </c>
      <c r="X155" s="174">
        <v>1.6299999999999999E-2</v>
      </c>
      <c r="Y155" s="174">
        <f t="shared" si="17"/>
        <v>3.2599999999999997E-2</v>
      </c>
      <c r="Z155" s="174">
        <v>0</v>
      </c>
      <c r="AA155" s="175">
        <f t="shared" si="18"/>
        <v>0</v>
      </c>
      <c r="AR155" s="14" t="s">
        <v>182</v>
      </c>
      <c r="AT155" s="14" t="s">
        <v>221</v>
      </c>
      <c r="AU155" s="14" t="s">
        <v>90</v>
      </c>
      <c r="AY155" s="14" t="s">
        <v>175</v>
      </c>
      <c r="BE155" s="114">
        <f t="shared" si="19"/>
        <v>0</v>
      </c>
      <c r="BF155" s="114">
        <f t="shared" si="20"/>
        <v>0</v>
      </c>
      <c r="BG155" s="114">
        <f t="shared" si="21"/>
        <v>0</v>
      </c>
      <c r="BH155" s="114">
        <f t="shared" si="22"/>
        <v>0</v>
      </c>
      <c r="BI155" s="114">
        <f t="shared" si="23"/>
        <v>0</v>
      </c>
      <c r="BJ155" s="14" t="s">
        <v>23</v>
      </c>
      <c r="BK155" s="114">
        <f t="shared" si="24"/>
        <v>0</v>
      </c>
      <c r="BL155" s="14" t="s">
        <v>182</v>
      </c>
      <c r="BM155" s="14" t="s">
        <v>868</v>
      </c>
    </row>
    <row r="156" spans="2:65" s="1" customFormat="1" ht="31.5" customHeight="1">
      <c r="B156" s="31"/>
      <c r="C156" s="176" t="s">
        <v>869</v>
      </c>
      <c r="D156" s="176" t="s">
        <v>221</v>
      </c>
      <c r="E156" s="177" t="s">
        <v>870</v>
      </c>
      <c r="F156" s="250" t="s">
        <v>871</v>
      </c>
      <c r="G156" s="249"/>
      <c r="H156" s="249"/>
      <c r="I156" s="249"/>
      <c r="J156" s="178" t="s">
        <v>252</v>
      </c>
      <c r="K156" s="179">
        <v>2</v>
      </c>
      <c r="L156" s="251">
        <v>0</v>
      </c>
      <c r="M156" s="249"/>
      <c r="N156" s="252">
        <f t="shared" si="15"/>
        <v>0</v>
      </c>
      <c r="O156" s="249"/>
      <c r="P156" s="249"/>
      <c r="Q156" s="249"/>
      <c r="R156" s="33"/>
      <c r="T156" s="173" t="s">
        <v>21</v>
      </c>
      <c r="U156" s="40" t="s">
        <v>45</v>
      </c>
      <c r="V156" s="32"/>
      <c r="W156" s="174">
        <f t="shared" si="16"/>
        <v>0</v>
      </c>
      <c r="X156" s="174">
        <v>0</v>
      </c>
      <c r="Y156" s="174">
        <f t="shared" si="17"/>
        <v>0</v>
      </c>
      <c r="Z156" s="174">
        <v>0</v>
      </c>
      <c r="AA156" s="175">
        <f t="shared" si="18"/>
        <v>0</v>
      </c>
      <c r="AR156" s="14" t="s">
        <v>182</v>
      </c>
      <c r="AT156" s="14" t="s">
        <v>221</v>
      </c>
      <c r="AU156" s="14" t="s">
        <v>90</v>
      </c>
      <c r="AY156" s="14" t="s">
        <v>175</v>
      </c>
      <c r="BE156" s="114">
        <f t="shared" si="19"/>
        <v>0</v>
      </c>
      <c r="BF156" s="114">
        <f t="shared" si="20"/>
        <v>0</v>
      </c>
      <c r="BG156" s="114">
        <f t="shared" si="21"/>
        <v>0</v>
      </c>
      <c r="BH156" s="114">
        <f t="shared" si="22"/>
        <v>0</v>
      </c>
      <c r="BI156" s="114">
        <f t="shared" si="23"/>
        <v>0</v>
      </c>
      <c r="BJ156" s="14" t="s">
        <v>23</v>
      </c>
      <c r="BK156" s="114">
        <f t="shared" si="24"/>
        <v>0</v>
      </c>
      <c r="BL156" s="14" t="s">
        <v>182</v>
      </c>
      <c r="BM156" s="14" t="s">
        <v>872</v>
      </c>
    </row>
    <row r="157" spans="2:65" s="1" customFormat="1" ht="22.5" customHeight="1">
      <c r="B157" s="31"/>
      <c r="C157" s="176" t="s">
        <v>449</v>
      </c>
      <c r="D157" s="176" t="s">
        <v>221</v>
      </c>
      <c r="E157" s="177" t="s">
        <v>873</v>
      </c>
      <c r="F157" s="250" t="s">
        <v>874</v>
      </c>
      <c r="G157" s="249"/>
      <c r="H157" s="249"/>
      <c r="I157" s="249"/>
      <c r="J157" s="178" t="s">
        <v>252</v>
      </c>
      <c r="K157" s="179">
        <v>1</v>
      </c>
      <c r="L157" s="251">
        <v>0</v>
      </c>
      <c r="M157" s="249"/>
      <c r="N157" s="252">
        <f t="shared" si="15"/>
        <v>0</v>
      </c>
      <c r="O157" s="249"/>
      <c r="P157" s="249"/>
      <c r="Q157" s="249"/>
      <c r="R157" s="33"/>
      <c r="T157" s="173" t="s">
        <v>21</v>
      </c>
      <c r="U157" s="40" t="s">
        <v>45</v>
      </c>
      <c r="V157" s="32"/>
      <c r="W157" s="174">
        <f t="shared" si="16"/>
        <v>0</v>
      </c>
      <c r="X157" s="174">
        <v>4.4999999999999999E-4</v>
      </c>
      <c r="Y157" s="174">
        <f t="shared" si="17"/>
        <v>4.4999999999999999E-4</v>
      </c>
      <c r="Z157" s="174">
        <v>0</v>
      </c>
      <c r="AA157" s="175">
        <f t="shared" si="18"/>
        <v>0</v>
      </c>
      <c r="AR157" s="14" t="s">
        <v>182</v>
      </c>
      <c r="AT157" s="14" t="s">
        <v>221</v>
      </c>
      <c r="AU157" s="14" t="s">
        <v>90</v>
      </c>
      <c r="AY157" s="14" t="s">
        <v>175</v>
      </c>
      <c r="BE157" s="114">
        <f t="shared" si="19"/>
        <v>0</v>
      </c>
      <c r="BF157" s="114">
        <f t="shared" si="20"/>
        <v>0</v>
      </c>
      <c r="BG157" s="114">
        <f t="shared" si="21"/>
        <v>0</v>
      </c>
      <c r="BH157" s="114">
        <f t="shared" si="22"/>
        <v>0</v>
      </c>
      <c r="BI157" s="114">
        <f t="shared" si="23"/>
        <v>0</v>
      </c>
      <c r="BJ157" s="14" t="s">
        <v>23</v>
      </c>
      <c r="BK157" s="114">
        <f t="shared" si="24"/>
        <v>0</v>
      </c>
      <c r="BL157" s="14" t="s">
        <v>182</v>
      </c>
      <c r="BM157" s="14" t="s">
        <v>875</v>
      </c>
    </row>
    <row r="158" spans="2:65" s="1" customFormat="1" ht="31.5" customHeight="1">
      <c r="B158" s="31"/>
      <c r="C158" s="176" t="s">
        <v>876</v>
      </c>
      <c r="D158" s="176" t="s">
        <v>221</v>
      </c>
      <c r="E158" s="177" t="s">
        <v>877</v>
      </c>
      <c r="F158" s="250" t="s">
        <v>878</v>
      </c>
      <c r="G158" s="249"/>
      <c r="H158" s="249"/>
      <c r="I158" s="249"/>
      <c r="J158" s="178" t="s">
        <v>252</v>
      </c>
      <c r="K158" s="179">
        <v>5</v>
      </c>
      <c r="L158" s="251">
        <v>0</v>
      </c>
      <c r="M158" s="249"/>
      <c r="N158" s="252">
        <f t="shared" si="15"/>
        <v>0</v>
      </c>
      <c r="O158" s="249"/>
      <c r="P158" s="249"/>
      <c r="Q158" s="249"/>
      <c r="R158" s="33"/>
      <c r="T158" s="173" t="s">
        <v>21</v>
      </c>
      <c r="U158" s="40" t="s">
        <v>45</v>
      </c>
      <c r="V158" s="32"/>
      <c r="W158" s="174">
        <f t="shared" si="16"/>
        <v>0</v>
      </c>
      <c r="X158" s="174">
        <v>8.0300000000000007E-3</v>
      </c>
      <c r="Y158" s="174">
        <f t="shared" si="17"/>
        <v>4.0150000000000005E-2</v>
      </c>
      <c r="Z158" s="174">
        <v>0</v>
      </c>
      <c r="AA158" s="175">
        <f t="shared" si="18"/>
        <v>0</v>
      </c>
      <c r="AR158" s="14" t="s">
        <v>182</v>
      </c>
      <c r="AT158" s="14" t="s">
        <v>221</v>
      </c>
      <c r="AU158" s="14" t="s">
        <v>90</v>
      </c>
      <c r="AY158" s="14" t="s">
        <v>175</v>
      </c>
      <c r="BE158" s="114">
        <f t="shared" si="19"/>
        <v>0</v>
      </c>
      <c r="BF158" s="114">
        <f t="shared" si="20"/>
        <v>0</v>
      </c>
      <c r="BG158" s="114">
        <f t="shared" si="21"/>
        <v>0</v>
      </c>
      <c r="BH158" s="114">
        <f t="shared" si="22"/>
        <v>0</v>
      </c>
      <c r="BI158" s="114">
        <f t="shared" si="23"/>
        <v>0</v>
      </c>
      <c r="BJ158" s="14" t="s">
        <v>23</v>
      </c>
      <c r="BK158" s="114">
        <f t="shared" si="24"/>
        <v>0</v>
      </c>
      <c r="BL158" s="14" t="s">
        <v>182</v>
      </c>
      <c r="BM158" s="14" t="s">
        <v>879</v>
      </c>
    </row>
    <row r="159" spans="2:65" s="1" customFormat="1" ht="22.5" customHeight="1">
      <c r="B159" s="31"/>
      <c r="C159" s="176" t="s">
        <v>9</v>
      </c>
      <c r="D159" s="176" t="s">
        <v>221</v>
      </c>
      <c r="E159" s="177" t="s">
        <v>880</v>
      </c>
      <c r="F159" s="250" t="s">
        <v>881</v>
      </c>
      <c r="G159" s="249"/>
      <c r="H159" s="249"/>
      <c r="I159" s="249"/>
      <c r="J159" s="178" t="s">
        <v>252</v>
      </c>
      <c r="K159" s="179">
        <v>2</v>
      </c>
      <c r="L159" s="251">
        <v>0</v>
      </c>
      <c r="M159" s="249"/>
      <c r="N159" s="252">
        <f t="shared" si="15"/>
        <v>0</v>
      </c>
      <c r="O159" s="249"/>
      <c r="P159" s="249"/>
      <c r="Q159" s="249"/>
      <c r="R159" s="33"/>
      <c r="T159" s="173" t="s">
        <v>21</v>
      </c>
      <c r="U159" s="40" t="s">
        <v>45</v>
      </c>
      <c r="V159" s="32"/>
      <c r="W159" s="174">
        <f t="shared" si="16"/>
        <v>0</v>
      </c>
      <c r="X159" s="174">
        <v>2.0000000000000001E-4</v>
      </c>
      <c r="Y159" s="174">
        <f t="shared" si="17"/>
        <v>4.0000000000000002E-4</v>
      </c>
      <c r="Z159" s="174">
        <v>0</v>
      </c>
      <c r="AA159" s="175">
        <f t="shared" si="18"/>
        <v>0</v>
      </c>
      <c r="AR159" s="14" t="s">
        <v>182</v>
      </c>
      <c r="AT159" s="14" t="s">
        <v>221</v>
      </c>
      <c r="AU159" s="14" t="s">
        <v>90</v>
      </c>
      <c r="AY159" s="14" t="s">
        <v>175</v>
      </c>
      <c r="BE159" s="114">
        <f t="shared" si="19"/>
        <v>0</v>
      </c>
      <c r="BF159" s="114">
        <f t="shared" si="20"/>
        <v>0</v>
      </c>
      <c r="BG159" s="114">
        <f t="shared" si="21"/>
        <v>0</v>
      </c>
      <c r="BH159" s="114">
        <f t="shared" si="22"/>
        <v>0</v>
      </c>
      <c r="BI159" s="114">
        <f t="shared" si="23"/>
        <v>0</v>
      </c>
      <c r="BJ159" s="14" t="s">
        <v>23</v>
      </c>
      <c r="BK159" s="114">
        <f t="shared" si="24"/>
        <v>0</v>
      </c>
      <c r="BL159" s="14" t="s">
        <v>182</v>
      </c>
      <c r="BM159" s="14" t="s">
        <v>882</v>
      </c>
    </row>
    <row r="160" spans="2:65" s="1" customFormat="1" ht="31.5" customHeight="1">
      <c r="B160" s="31"/>
      <c r="C160" s="176" t="s">
        <v>433</v>
      </c>
      <c r="D160" s="176" t="s">
        <v>221</v>
      </c>
      <c r="E160" s="177" t="s">
        <v>883</v>
      </c>
      <c r="F160" s="250" t="s">
        <v>884</v>
      </c>
      <c r="G160" s="249"/>
      <c r="H160" s="249"/>
      <c r="I160" s="249"/>
      <c r="J160" s="178" t="s">
        <v>399</v>
      </c>
      <c r="K160" s="179">
        <v>3</v>
      </c>
      <c r="L160" s="251">
        <v>0</v>
      </c>
      <c r="M160" s="249"/>
      <c r="N160" s="252">
        <f t="shared" si="15"/>
        <v>0</v>
      </c>
      <c r="O160" s="249"/>
      <c r="P160" s="249"/>
      <c r="Q160" s="249"/>
      <c r="R160" s="33"/>
      <c r="T160" s="173" t="s">
        <v>21</v>
      </c>
      <c r="U160" s="40" t="s">
        <v>45</v>
      </c>
      <c r="V160" s="32"/>
      <c r="W160" s="174">
        <f t="shared" si="16"/>
        <v>0</v>
      </c>
      <c r="X160" s="174">
        <v>0</v>
      </c>
      <c r="Y160" s="174">
        <f t="shared" si="17"/>
        <v>0</v>
      </c>
      <c r="Z160" s="174">
        <v>3.1899999999999998E-2</v>
      </c>
      <c r="AA160" s="175">
        <f t="shared" si="18"/>
        <v>9.5699999999999993E-2</v>
      </c>
      <c r="AR160" s="14" t="s">
        <v>182</v>
      </c>
      <c r="AT160" s="14" t="s">
        <v>221</v>
      </c>
      <c r="AU160" s="14" t="s">
        <v>90</v>
      </c>
      <c r="AY160" s="14" t="s">
        <v>175</v>
      </c>
      <c r="BE160" s="114">
        <f t="shared" si="19"/>
        <v>0</v>
      </c>
      <c r="BF160" s="114">
        <f t="shared" si="20"/>
        <v>0</v>
      </c>
      <c r="BG160" s="114">
        <f t="shared" si="21"/>
        <v>0</v>
      </c>
      <c r="BH160" s="114">
        <f t="shared" si="22"/>
        <v>0</v>
      </c>
      <c r="BI160" s="114">
        <f t="shared" si="23"/>
        <v>0</v>
      </c>
      <c r="BJ160" s="14" t="s">
        <v>23</v>
      </c>
      <c r="BK160" s="114">
        <f t="shared" si="24"/>
        <v>0</v>
      </c>
      <c r="BL160" s="14" t="s">
        <v>182</v>
      </c>
      <c r="BM160" s="14" t="s">
        <v>885</v>
      </c>
    </row>
    <row r="161" spans="2:65" s="1" customFormat="1" ht="22.5" customHeight="1">
      <c r="B161" s="31"/>
      <c r="C161" s="176" t="s">
        <v>182</v>
      </c>
      <c r="D161" s="176" t="s">
        <v>221</v>
      </c>
      <c r="E161" s="177" t="s">
        <v>886</v>
      </c>
      <c r="F161" s="250" t="s">
        <v>887</v>
      </c>
      <c r="G161" s="249"/>
      <c r="H161" s="249"/>
      <c r="I161" s="249"/>
      <c r="J161" s="178" t="s">
        <v>252</v>
      </c>
      <c r="K161" s="179">
        <v>4</v>
      </c>
      <c r="L161" s="251">
        <v>0</v>
      </c>
      <c r="M161" s="249"/>
      <c r="N161" s="252">
        <f t="shared" si="15"/>
        <v>0</v>
      </c>
      <c r="O161" s="249"/>
      <c r="P161" s="249"/>
      <c r="Q161" s="249"/>
      <c r="R161" s="33"/>
      <c r="T161" s="173" t="s">
        <v>21</v>
      </c>
      <c r="U161" s="40" t="s">
        <v>45</v>
      </c>
      <c r="V161" s="32"/>
      <c r="W161" s="174">
        <f t="shared" si="16"/>
        <v>0</v>
      </c>
      <c r="X161" s="174">
        <v>2.4000000000000001E-4</v>
      </c>
      <c r="Y161" s="174">
        <f t="shared" si="17"/>
        <v>9.6000000000000002E-4</v>
      </c>
      <c r="Z161" s="174">
        <v>0</v>
      </c>
      <c r="AA161" s="175">
        <f t="shared" si="18"/>
        <v>0</v>
      </c>
      <c r="AR161" s="14" t="s">
        <v>182</v>
      </c>
      <c r="AT161" s="14" t="s">
        <v>221</v>
      </c>
      <c r="AU161" s="14" t="s">
        <v>90</v>
      </c>
      <c r="AY161" s="14" t="s">
        <v>175</v>
      </c>
      <c r="BE161" s="114">
        <f t="shared" si="19"/>
        <v>0</v>
      </c>
      <c r="BF161" s="114">
        <f t="shared" si="20"/>
        <v>0</v>
      </c>
      <c r="BG161" s="114">
        <f t="shared" si="21"/>
        <v>0</v>
      </c>
      <c r="BH161" s="114">
        <f t="shared" si="22"/>
        <v>0</v>
      </c>
      <c r="BI161" s="114">
        <f t="shared" si="23"/>
        <v>0</v>
      </c>
      <c r="BJ161" s="14" t="s">
        <v>23</v>
      </c>
      <c r="BK161" s="114">
        <f t="shared" si="24"/>
        <v>0</v>
      </c>
      <c r="BL161" s="14" t="s">
        <v>182</v>
      </c>
      <c r="BM161" s="14" t="s">
        <v>888</v>
      </c>
    </row>
    <row r="162" spans="2:65" s="1" customFormat="1" ht="31.5" customHeight="1">
      <c r="B162" s="31"/>
      <c r="C162" s="169" t="s">
        <v>889</v>
      </c>
      <c r="D162" s="169" t="s">
        <v>177</v>
      </c>
      <c r="E162" s="170" t="s">
        <v>890</v>
      </c>
      <c r="F162" s="245" t="s">
        <v>891</v>
      </c>
      <c r="G162" s="246"/>
      <c r="H162" s="246"/>
      <c r="I162" s="246"/>
      <c r="J162" s="171" t="s">
        <v>252</v>
      </c>
      <c r="K162" s="172">
        <v>1</v>
      </c>
      <c r="L162" s="247">
        <v>0</v>
      </c>
      <c r="M162" s="246"/>
      <c r="N162" s="248">
        <f t="shared" si="15"/>
        <v>0</v>
      </c>
      <c r="O162" s="249"/>
      <c r="P162" s="249"/>
      <c r="Q162" s="249"/>
      <c r="R162" s="33"/>
      <c r="T162" s="173" t="s">
        <v>21</v>
      </c>
      <c r="U162" s="40" t="s">
        <v>45</v>
      </c>
      <c r="V162" s="32"/>
      <c r="W162" s="174">
        <f t="shared" si="16"/>
        <v>0</v>
      </c>
      <c r="X162" s="174">
        <v>1.6E-2</v>
      </c>
      <c r="Y162" s="174">
        <f t="shared" si="17"/>
        <v>1.6E-2</v>
      </c>
      <c r="Z162" s="174">
        <v>0</v>
      </c>
      <c r="AA162" s="175">
        <f t="shared" si="18"/>
        <v>0</v>
      </c>
      <c r="AR162" s="14" t="s">
        <v>181</v>
      </c>
      <c r="AT162" s="14" t="s">
        <v>177</v>
      </c>
      <c r="AU162" s="14" t="s">
        <v>90</v>
      </c>
      <c r="AY162" s="14" t="s">
        <v>175</v>
      </c>
      <c r="BE162" s="114">
        <f t="shared" si="19"/>
        <v>0</v>
      </c>
      <c r="BF162" s="114">
        <f t="shared" si="20"/>
        <v>0</v>
      </c>
      <c r="BG162" s="114">
        <f t="shared" si="21"/>
        <v>0</v>
      </c>
      <c r="BH162" s="114">
        <f t="shared" si="22"/>
        <v>0</v>
      </c>
      <c r="BI162" s="114">
        <f t="shared" si="23"/>
        <v>0</v>
      </c>
      <c r="BJ162" s="14" t="s">
        <v>23</v>
      </c>
      <c r="BK162" s="114">
        <f t="shared" si="24"/>
        <v>0</v>
      </c>
      <c r="BL162" s="14" t="s">
        <v>182</v>
      </c>
      <c r="BM162" s="14" t="s">
        <v>892</v>
      </c>
    </row>
    <row r="163" spans="2:65" s="1" customFormat="1" ht="22.5" customHeight="1">
      <c r="B163" s="31"/>
      <c r="C163" s="169" t="s">
        <v>207</v>
      </c>
      <c r="D163" s="169" t="s">
        <v>177</v>
      </c>
      <c r="E163" s="170" t="s">
        <v>893</v>
      </c>
      <c r="F163" s="245" t="s">
        <v>894</v>
      </c>
      <c r="G163" s="246"/>
      <c r="H163" s="246"/>
      <c r="I163" s="246"/>
      <c r="J163" s="171" t="s">
        <v>252</v>
      </c>
      <c r="K163" s="172">
        <v>1</v>
      </c>
      <c r="L163" s="247">
        <v>0</v>
      </c>
      <c r="M163" s="246"/>
      <c r="N163" s="248">
        <f t="shared" si="15"/>
        <v>0</v>
      </c>
      <c r="O163" s="249"/>
      <c r="P163" s="249"/>
      <c r="Q163" s="249"/>
      <c r="R163" s="33"/>
      <c r="T163" s="173" t="s">
        <v>21</v>
      </c>
      <c r="U163" s="40" t="s">
        <v>45</v>
      </c>
      <c r="V163" s="32"/>
      <c r="W163" s="174">
        <f t="shared" si="16"/>
        <v>0</v>
      </c>
      <c r="X163" s="174">
        <v>0</v>
      </c>
      <c r="Y163" s="174">
        <f t="shared" si="17"/>
        <v>0</v>
      </c>
      <c r="Z163" s="174">
        <v>0</v>
      </c>
      <c r="AA163" s="175">
        <f t="shared" si="18"/>
        <v>0</v>
      </c>
      <c r="AR163" s="14" t="s">
        <v>181</v>
      </c>
      <c r="AT163" s="14" t="s">
        <v>177</v>
      </c>
      <c r="AU163" s="14" t="s">
        <v>90</v>
      </c>
      <c r="AY163" s="14" t="s">
        <v>175</v>
      </c>
      <c r="BE163" s="114">
        <f t="shared" si="19"/>
        <v>0</v>
      </c>
      <c r="BF163" s="114">
        <f t="shared" si="20"/>
        <v>0</v>
      </c>
      <c r="BG163" s="114">
        <f t="shared" si="21"/>
        <v>0</v>
      </c>
      <c r="BH163" s="114">
        <f t="shared" si="22"/>
        <v>0</v>
      </c>
      <c r="BI163" s="114">
        <f t="shared" si="23"/>
        <v>0</v>
      </c>
      <c r="BJ163" s="14" t="s">
        <v>23</v>
      </c>
      <c r="BK163" s="114">
        <f t="shared" si="24"/>
        <v>0</v>
      </c>
      <c r="BL163" s="14" t="s">
        <v>182</v>
      </c>
      <c r="BM163" s="14" t="s">
        <v>895</v>
      </c>
    </row>
    <row r="164" spans="2:65" s="1" customFormat="1" ht="57" customHeight="1">
      <c r="B164" s="31"/>
      <c r="C164" s="169" t="s">
        <v>896</v>
      </c>
      <c r="D164" s="169" t="s">
        <v>177</v>
      </c>
      <c r="E164" s="170" t="s">
        <v>897</v>
      </c>
      <c r="F164" s="245" t="s">
        <v>898</v>
      </c>
      <c r="G164" s="246"/>
      <c r="H164" s="246"/>
      <c r="I164" s="246"/>
      <c r="J164" s="171" t="s">
        <v>252</v>
      </c>
      <c r="K164" s="172">
        <v>1</v>
      </c>
      <c r="L164" s="247">
        <v>0</v>
      </c>
      <c r="M164" s="246"/>
      <c r="N164" s="248">
        <f t="shared" si="15"/>
        <v>0</v>
      </c>
      <c r="O164" s="249"/>
      <c r="P164" s="249"/>
      <c r="Q164" s="249"/>
      <c r="R164" s="33"/>
      <c r="T164" s="173" t="s">
        <v>21</v>
      </c>
      <c r="U164" s="40" t="s">
        <v>45</v>
      </c>
      <c r="V164" s="32"/>
      <c r="W164" s="174">
        <f t="shared" si="16"/>
        <v>0</v>
      </c>
      <c r="X164" s="174">
        <v>5.0000000000000001E-3</v>
      </c>
      <c r="Y164" s="174">
        <f t="shared" si="17"/>
        <v>5.0000000000000001E-3</v>
      </c>
      <c r="Z164" s="174">
        <v>0</v>
      </c>
      <c r="AA164" s="175">
        <f t="shared" si="18"/>
        <v>0</v>
      </c>
      <c r="AR164" s="14" t="s">
        <v>181</v>
      </c>
      <c r="AT164" s="14" t="s">
        <v>177</v>
      </c>
      <c r="AU164" s="14" t="s">
        <v>90</v>
      </c>
      <c r="AY164" s="14" t="s">
        <v>175</v>
      </c>
      <c r="BE164" s="114">
        <f t="shared" si="19"/>
        <v>0</v>
      </c>
      <c r="BF164" s="114">
        <f t="shared" si="20"/>
        <v>0</v>
      </c>
      <c r="BG164" s="114">
        <f t="shared" si="21"/>
        <v>0</v>
      </c>
      <c r="BH164" s="114">
        <f t="shared" si="22"/>
        <v>0</v>
      </c>
      <c r="BI164" s="114">
        <f t="shared" si="23"/>
        <v>0</v>
      </c>
      <c r="BJ164" s="14" t="s">
        <v>23</v>
      </c>
      <c r="BK164" s="114">
        <f t="shared" si="24"/>
        <v>0</v>
      </c>
      <c r="BL164" s="14" t="s">
        <v>182</v>
      </c>
      <c r="BM164" s="14" t="s">
        <v>899</v>
      </c>
    </row>
    <row r="165" spans="2:65" s="1" customFormat="1" ht="22.5" customHeight="1">
      <c r="B165" s="31"/>
      <c r="C165" s="169" t="s">
        <v>212</v>
      </c>
      <c r="D165" s="169" t="s">
        <v>177</v>
      </c>
      <c r="E165" s="170" t="s">
        <v>900</v>
      </c>
      <c r="F165" s="245" t="s">
        <v>901</v>
      </c>
      <c r="G165" s="246"/>
      <c r="H165" s="246"/>
      <c r="I165" s="246"/>
      <c r="J165" s="171" t="s">
        <v>252</v>
      </c>
      <c r="K165" s="172">
        <v>1</v>
      </c>
      <c r="L165" s="247">
        <v>0</v>
      </c>
      <c r="M165" s="246"/>
      <c r="N165" s="248">
        <f t="shared" si="15"/>
        <v>0</v>
      </c>
      <c r="O165" s="249"/>
      <c r="P165" s="249"/>
      <c r="Q165" s="249"/>
      <c r="R165" s="33"/>
      <c r="T165" s="173" t="s">
        <v>21</v>
      </c>
      <c r="U165" s="40" t="s">
        <v>45</v>
      </c>
      <c r="V165" s="32"/>
      <c r="W165" s="174">
        <f t="shared" si="16"/>
        <v>0</v>
      </c>
      <c r="X165" s="174">
        <v>0</v>
      </c>
      <c r="Y165" s="174">
        <f t="shared" si="17"/>
        <v>0</v>
      </c>
      <c r="Z165" s="174">
        <v>0</v>
      </c>
      <c r="AA165" s="175">
        <f t="shared" si="18"/>
        <v>0</v>
      </c>
      <c r="AR165" s="14" t="s">
        <v>181</v>
      </c>
      <c r="AT165" s="14" t="s">
        <v>177</v>
      </c>
      <c r="AU165" s="14" t="s">
        <v>90</v>
      </c>
      <c r="AY165" s="14" t="s">
        <v>175</v>
      </c>
      <c r="BE165" s="114">
        <f t="shared" si="19"/>
        <v>0</v>
      </c>
      <c r="BF165" s="114">
        <f t="shared" si="20"/>
        <v>0</v>
      </c>
      <c r="BG165" s="114">
        <f t="shared" si="21"/>
        <v>0</v>
      </c>
      <c r="BH165" s="114">
        <f t="shared" si="22"/>
        <v>0</v>
      </c>
      <c r="BI165" s="114">
        <f t="shared" si="23"/>
        <v>0</v>
      </c>
      <c r="BJ165" s="14" t="s">
        <v>23</v>
      </c>
      <c r="BK165" s="114">
        <f t="shared" si="24"/>
        <v>0</v>
      </c>
      <c r="BL165" s="14" t="s">
        <v>182</v>
      </c>
      <c r="BM165" s="14" t="s">
        <v>902</v>
      </c>
    </row>
    <row r="166" spans="2:65" s="1" customFormat="1" ht="22.5" customHeight="1">
      <c r="B166" s="31"/>
      <c r="C166" s="169" t="s">
        <v>216</v>
      </c>
      <c r="D166" s="169" t="s">
        <v>177</v>
      </c>
      <c r="E166" s="170" t="s">
        <v>903</v>
      </c>
      <c r="F166" s="245" t="s">
        <v>904</v>
      </c>
      <c r="G166" s="246"/>
      <c r="H166" s="246"/>
      <c r="I166" s="246"/>
      <c r="J166" s="171" t="s">
        <v>905</v>
      </c>
      <c r="K166" s="172">
        <v>35</v>
      </c>
      <c r="L166" s="247">
        <v>0</v>
      </c>
      <c r="M166" s="246"/>
      <c r="N166" s="248">
        <f t="shared" si="15"/>
        <v>0</v>
      </c>
      <c r="O166" s="249"/>
      <c r="P166" s="249"/>
      <c r="Q166" s="249"/>
      <c r="R166" s="33"/>
      <c r="T166" s="173" t="s">
        <v>21</v>
      </c>
      <c r="U166" s="40" t="s">
        <v>45</v>
      </c>
      <c r="V166" s="32"/>
      <c r="W166" s="174">
        <f t="shared" si="16"/>
        <v>0</v>
      </c>
      <c r="X166" s="174">
        <v>0</v>
      </c>
      <c r="Y166" s="174">
        <f t="shared" si="17"/>
        <v>0</v>
      </c>
      <c r="Z166" s="174">
        <v>0</v>
      </c>
      <c r="AA166" s="175">
        <f t="shared" si="18"/>
        <v>0</v>
      </c>
      <c r="AR166" s="14" t="s">
        <v>181</v>
      </c>
      <c r="AT166" s="14" t="s">
        <v>177</v>
      </c>
      <c r="AU166" s="14" t="s">
        <v>90</v>
      </c>
      <c r="AY166" s="14" t="s">
        <v>175</v>
      </c>
      <c r="BE166" s="114">
        <f t="shared" si="19"/>
        <v>0</v>
      </c>
      <c r="BF166" s="114">
        <f t="shared" si="20"/>
        <v>0</v>
      </c>
      <c r="BG166" s="114">
        <f t="shared" si="21"/>
        <v>0</v>
      </c>
      <c r="BH166" s="114">
        <f t="shared" si="22"/>
        <v>0</v>
      </c>
      <c r="BI166" s="114">
        <f t="shared" si="23"/>
        <v>0</v>
      </c>
      <c r="BJ166" s="14" t="s">
        <v>23</v>
      </c>
      <c r="BK166" s="114">
        <f t="shared" si="24"/>
        <v>0</v>
      </c>
      <c r="BL166" s="14" t="s">
        <v>182</v>
      </c>
      <c r="BM166" s="14" t="s">
        <v>906</v>
      </c>
    </row>
    <row r="167" spans="2:65" s="1" customFormat="1" ht="22.5" customHeight="1">
      <c r="B167" s="31"/>
      <c r="C167" s="169" t="s">
        <v>907</v>
      </c>
      <c r="D167" s="169" t="s">
        <v>177</v>
      </c>
      <c r="E167" s="170" t="s">
        <v>908</v>
      </c>
      <c r="F167" s="245" t="s">
        <v>909</v>
      </c>
      <c r="G167" s="246"/>
      <c r="H167" s="246"/>
      <c r="I167" s="246"/>
      <c r="J167" s="171" t="s">
        <v>252</v>
      </c>
      <c r="K167" s="172">
        <v>1</v>
      </c>
      <c r="L167" s="247">
        <v>0</v>
      </c>
      <c r="M167" s="246"/>
      <c r="N167" s="248">
        <f t="shared" si="15"/>
        <v>0</v>
      </c>
      <c r="O167" s="249"/>
      <c r="P167" s="249"/>
      <c r="Q167" s="249"/>
      <c r="R167" s="33"/>
      <c r="T167" s="173" t="s">
        <v>21</v>
      </c>
      <c r="U167" s="40" t="s">
        <v>45</v>
      </c>
      <c r="V167" s="32"/>
      <c r="W167" s="174">
        <f t="shared" si="16"/>
        <v>0</v>
      </c>
      <c r="X167" s="174">
        <v>0</v>
      </c>
      <c r="Y167" s="174">
        <f t="shared" si="17"/>
        <v>0</v>
      </c>
      <c r="Z167" s="174">
        <v>0</v>
      </c>
      <c r="AA167" s="175">
        <f t="shared" si="18"/>
        <v>0</v>
      </c>
      <c r="AR167" s="14" t="s">
        <v>181</v>
      </c>
      <c r="AT167" s="14" t="s">
        <v>177</v>
      </c>
      <c r="AU167" s="14" t="s">
        <v>90</v>
      </c>
      <c r="AY167" s="14" t="s">
        <v>175</v>
      </c>
      <c r="BE167" s="114">
        <f t="shared" si="19"/>
        <v>0</v>
      </c>
      <c r="BF167" s="114">
        <f t="shared" si="20"/>
        <v>0</v>
      </c>
      <c r="BG167" s="114">
        <f t="shared" si="21"/>
        <v>0</v>
      </c>
      <c r="BH167" s="114">
        <f t="shared" si="22"/>
        <v>0</v>
      </c>
      <c r="BI167" s="114">
        <f t="shared" si="23"/>
        <v>0</v>
      </c>
      <c r="BJ167" s="14" t="s">
        <v>23</v>
      </c>
      <c r="BK167" s="114">
        <f t="shared" si="24"/>
        <v>0</v>
      </c>
      <c r="BL167" s="14" t="s">
        <v>182</v>
      </c>
      <c r="BM167" s="14" t="s">
        <v>910</v>
      </c>
    </row>
    <row r="168" spans="2:65" s="1" customFormat="1" ht="22.5" customHeight="1">
      <c r="B168" s="31"/>
      <c r="C168" s="169" t="s">
        <v>911</v>
      </c>
      <c r="D168" s="169" t="s">
        <v>177</v>
      </c>
      <c r="E168" s="170" t="s">
        <v>912</v>
      </c>
      <c r="F168" s="245" t="s">
        <v>913</v>
      </c>
      <c r="G168" s="246"/>
      <c r="H168" s="246"/>
      <c r="I168" s="246"/>
      <c r="J168" s="171" t="s">
        <v>252</v>
      </c>
      <c r="K168" s="172">
        <v>1</v>
      </c>
      <c r="L168" s="247">
        <v>0</v>
      </c>
      <c r="M168" s="246"/>
      <c r="N168" s="248">
        <f t="shared" si="15"/>
        <v>0</v>
      </c>
      <c r="O168" s="249"/>
      <c r="P168" s="249"/>
      <c r="Q168" s="249"/>
      <c r="R168" s="33"/>
      <c r="T168" s="173" t="s">
        <v>21</v>
      </c>
      <c r="U168" s="40" t="s">
        <v>45</v>
      </c>
      <c r="V168" s="32"/>
      <c r="W168" s="174">
        <f t="shared" si="16"/>
        <v>0</v>
      </c>
      <c r="X168" s="174">
        <v>0</v>
      </c>
      <c r="Y168" s="174">
        <f t="shared" si="17"/>
        <v>0</v>
      </c>
      <c r="Z168" s="174">
        <v>0</v>
      </c>
      <c r="AA168" s="175">
        <f t="shared" si="18"/>
        <v>0</v>
      </c>
      <c r="AR168" s="14" t="s">
        <v>181</v>
      </c>
      <c r="AT168" s="14" t="s">
        <v>177</v>
      </c>
      <c r="AU168" s="14" t="s">
        <v>90</v>
      </c>
      <c r="AY168" s="14" t="s">
        <v>175</v>
      </c>
      <c r="BE168" s="114">
        <f t="shared" si="19"/>
        <v>0</v>
      </c>
      <c r="BF168" s="114">
        <f t="shared" si="20"/>
        <v>0</v>
      </c>
      <c r="BG168" s="114">
        <f t="shared" si="21"/>
        <v>0</v>
      </c>
      <c r="BH168" s="114">
        <f t="shared" si="22"/>
        <v>0</v>
      </c>
      <c r="BI168" s="114">
        <f t="shared" si="23"/>
        <v>0</v>
      </c>
      <c r="BJ168" s="14" t="s">
        <v>23</v>
      </c>
      <c r="BK168" s="114">
        <f t="shared" si="24"/>
        <v>0</v>
      </c>
      <c r="BL168" s="14" t="s">
        <v>182</v>
      </c>
      <c r="BM168" s="14" t="s">
        <v>914</v>
      </c>
    </row>
    <row r="169" spans="2:65" s="1" customFormat="1" ht="22.5" customHeight="1">
      <c r="B169" s="31"/>
      <c r="C169" s="169" t="s">
        <v>915</v>
      </c>
      <c r="D169" s="169" t="s">
        <v>177</v>
      </c>
      <c r="E169" s="170" t="s">
        <v>916</v>
      </c>
      <c r="F169" s="245" t="s">
        <v>917</v>
      </c>
      <c r="G169" s="246"/>
      <c r="H169" s="246"/>
      <c r="I169" s="246"/>
      <c r="J169" s="171" t="s">
        <v>252</v>
      </c>
      <c r="K169" s="172">
        <v>3</v>
      </c>
      <c r="L169" s="247">
        <v>0</v>
      </c>
      <c r="M169" s="246"/>
      <c r="N169" s="248">
        <f t="shared" si="15"/>
        <v>0</v>
      </c>
      <c r="O169" s="249"/>
      <c r="P169" s="249"/>
      <c r="Q169" s="249"/>
      <c r="R169" s="33"/>
      <c r="T169" s="173" t="s">
        <v>21</v>
      </c>
      <c r="U169" s="40" t="s">
        <v>45</v>
      </c>
      <c r="V169" s="32"/>
      <c r="W169" s="174">
        <f t="shared" si="16"/>
        <v>0</v>
      </c>
      <c r="X169" s="174">
        <v>5.0000000000000001E-3</v>
      </c>
      <c r="Y169" s="174">
        <f t="shared" si="17"/>
        <v>1.4999999999999999E-2</v>
      </c>
      <c r="Z169" s="174">
        <v>0</v>
      </c>
      <c r="AA169" s="175">
        <f t="shared" si="18"/>
        <v>0</v>
      </c>
      <c r="AR169" s="14" t="s">
        <v>181</v>
      </c>
      <c r="AT169" s="14" t="s">
        <v>177</v>
      </c>
      <c r="AU169" s="14" t="s">
        <v>90</v>
      </c>
      <c r="AY169" s="14" t="s">
        <v>175</v>
      </c>
      <c r="BE169" s="114">
        <f t="shared" si="19"/>
        <v>0</v>
      </c>
      <c r="BF169" s="114">
        <f t="shared" si="20"/>
        <v>0</v>
      </c>
      <c r="BG169" s="114">
        <f t="shared" si="21"/>
        <v>0</v>
      </c>
      <c r="BH169" s="114">
        <f t="shared" si="22"/>
        <v>0</v>
      </c>
      <c r="BI169" s="114">
        <f t="shared" si="23"/>
        <v>0</v>
      </c>
      <c r="BJ169" s="14" t="s">
        <v>23</v>
      </c>
      <c r="BK169" s="114">
        <f t="shared" si="24"/>
        <v>0</v>
      </c>
      <c r="BL169" s="14" t="s">
        <v>182</v>
      </c>
      <c r="BM169" s="14" t="s">
        <v>918</v>
      </c>
    </row>
    <row r="170" spans="2:65" s="1" customFormat="1" ht="22.5" customHeight="1">
      <c r="B170" s="31"/>
      <c r="C170" s="169" t="s">
        <v>342</v>
      </c>
      <c r="D170" s="169" t="s">
        <v>177</v>
      </c>
      <c r="E170" s="170" t="s">
        <v>919</v>
      </c>
      <c r="F170" s="245" t="s">
        <v>920</v>
      </c>
      <c r="G170" s="246"/>
      <c r="H170" s="246"/>
      <c r="I170" s="246"/>
      <c r="J170" s="171" t="s">
        <v>252</v>
      </c>
      <c r="K170" s="172">
        <v>1</v>
      </c>
      <c r="L170" s="247">
        <v>0</v>
      </c>
      <c r="M170" s="246"/>
      <c r="N170" s="248">
        <f t="shared" si="15"/>
        <v>0</v>
      </c>
      <c r="O170" s="249"/>
      <c r="P170" s="249"/>
      <c r="Q170" s="249"/>
      <c r="R170" s="33"/>
      <c r="T170" s="173" t="s">
        <v>21</v>
      </c>
      <c r="U170" s="40" t="s">
        <v>45</v>
      </c>
      <c r="V170" s="32"/>
      <c r="W170" s="174">
        <f t="shared" si="16"/>
        <v>0</v>
      </c>
      <c r="X170" s="174">
        <v>2.5000000000000001E-3</v>
      </c>
      <c r="Y170" s="174">
        <f t="shared" si="17"/>
        <v>2.5000000000000001E-3</v>
      </c>
      <c r="Z170" s="174">
        <v>0</v>
      </c>
      <c r="AA170" s="175">
        <f t="shared" si="18"/>
        <v>0</v>
      </c>
      <c r="AR170" s="14" t="s">
        <v>181</v>
      </c>
      <c r="AT170" s="14" t="s">
        <v>177</v>
      </c>
      <c r="AU170" s="14" t="s">
        <v>90</v>
      </c>
      <c r="AY170" s="14" t="s">
        <v>175</v>
      </c>
      <c r="BE170" s="114">
        <f t="shared" si="19"/>
        <v>0</v>
      </c>
      <c r="BF170" s="114">
        <f t="shared" si="20"/>
        <v>0</v>
      </c>
      <c r="BG170" s="114">
        <f t="shared" si="21"/>
        <v>0</v>
      </c>
      <c r="BH170" s="114">
        <f t="shared" si="22"/>
        <v>0</v>
      </c>
      <c r="BI170" s="114">
        <f t="shared" si="23"/>
        <v>0</v>
      </c>
      <c r="BJ170" s="14" t="s">
        <v>23</v>
      </c>
      <c r="BK170" s="114">
        <f t="shared" si="24"/>
        <v>0</v>
      </c>
      <c r="BL170" s="14" t="s">
        <v>182</v>
      </c>
      <c r="BM170" s="14" t="s">
        <v>921</v>
      </c>
    </row>
    <row r="171" spans="2:65" s="1" customFormat="1" ht="22.5" customHeight="1">
      <c r="B171" s="31"/>
      <c r="C171" s="169" t="s">
        <v>922</v>
      </c>
      <c r="D171" s="169" t="s">
        <v>177</v>
      </c>
      <c r="E171" s="170" t="s">
        <v>923</v>
      </c>
      <c r="F171" s="245" t="s">
        <v>924</v>
      </c>
      <c r="G171" s="246"/>
      <c r="H171" s="246"/>
      <c r="I171" s="246"/>
      <c r="J171" s="171" t="s">
        <v>252</v>
      </c>
      <c r="K171" s="172">
        <v>4</v>
      </c>
      <c r="L171" s="247">
        <v>0</v>
      </c>
      <c r="M171" s="246"/>
      <c r="N171" s="248">
        <f t="shared" si="15"/>
        <v>0</v>
      </c>
      <c r="O171" s="249"/>
      <c r="P171" s="249"/>
      <c r="Q171" s="249"/>
      <c r="R171" s="33"/>
      <c r="T171" s="173" t="s">
        <v>21</v>
      </c>
      <c r="U171" s="40" t="s">
        <v>45</v>
      </c>
      <c r="V171" s="32"/>
      <c r="W171" s="174">
        <f t="shared" si="16"/>
        <v>0</v>
      </c>
      <c r="X171" s="174">
        <v>1.2500000000000001E-2</v>
      </c>
      <c r="Y171" s="174">
        <f t="shared" si="17"/>
        <v>0.05</v>
      </c>
      <c r="Z171" s="174">
        <v>0</v>
      </c>
      <c r="AA171" s="175">
        <f t="shared" si="18"/>
        <v>0</v>
      </c>
      <c r="AR171" s="14" t="s">
        <v>181</v>
      </c>
      <c r="AT171" s="14" t="s">
        <v>177</v>
      </c>
      <c r="AU171" s="14" t="s">
        <v>90</v>
      </c>
      <c r="AY171" s="14" t="s">
        <v>175</v>
      </c>
      <c r="BE171" s="114">
        <f t="shared" si="19"/>
        <v>0</v>
      </c>
      <c r="BF171" s="114">
        <f t="shared" si="20"/>
        <v>0</v>
      </c>
      <c r="BG171" s="114">
        <f t="shared" si="21"/>
        <v>0</v>
      </c>
      <c r="BH171" s="114">
        <f t="shared" si="22"/>
        <v>0</v>
      </c>
      <c r="BI171" s="114">
        <f t="shared" si="23"/>
        <v>0</v>
      </c>
      <c r="BJ171" s="14" t="s">
        <v>23</v>
      </c>
      <c r="BK171" s="114">
        <f t="shared" si="24"/>
        <v>0</v>
      </c>
      <c r="BL171" s="14" t="s">
        <v>182</v>
      </c>
      <c r="BM171" s="14" t="s">
        <v>925</v>
      </c>
    </row>
    <row r="172" spans="2:65" s="1" customFormat="1" ht="22.5" customHeight="1">
      <c r="B172" s="31"/>
      <c r="C172" s="169" t="s">
        <v>220</v>
      </c>
      <c r="D172" s="169" t="s">
        <v>177</v>
      </c>
      <c r="E172" s="170" t="s">
        <v>926</v>
      </c>
      <c r="F172" s="245" t="s">
        <v>927</v>
      </c>
      <c r="G172" s="246"/>
      <c r="H172" s="246"/>
      <c r="I172" s="246"/>
      <c r="J172" s="171" t="s">
        <v>252</v>
      </c>
      <c r="K172" s="172">
        <v>6</v>
      </c>
      <c r="L172" s="247">
        <v>0</v>
      </c>
      <c r="M172" s="246"/>
      <c r="N172" s="248">
        <f t="shared" si="15"/>
        <v>0</v>
      </c>
      <c r="O172" s="249"/>
      <c r="P172" s="249"/>
      <c r="Q172" s="249"/>
      <c r="R172" s="33"/>
      <c r="T172" s="173" t="s">
        <v>21</v>
      </c>
      <c r="U172" s="40" t="s">
        <v>45</v>
      </c>
      <c r="V172" s="32"/>
      <c r="W172" s="174">
        <f t="shared" si="16"/>
        <v>0</v>
      </c>
      <c r="X172" s="174">
        <v>0</v>
      </c>
      <c r="Y172" s="174">
        <f t="shared" si="17"/>
        <v>0</v>
      </c>
      <c r="Z172" s="174">
        <v>0</v>
      </c>
      <c r="AA172" s="175">
        <f t="shared" si="18"/>
        <v>0</v>
      </c>
      <c r="AR172" s="14" t="s">
        <v>181</v>
      </c>
      <c r="AT172" s="14" t="s">
        <v>177</v>
      </c>
      <c r="AU172" s="14" t="s">
        <v>90</v>
      </c>
      <c r="AY172" s="14" t="s">
        <v>175</v>
      </c>
      <c r="BE172" s="114">
        <f t="shared" si="19"/>
        <v>0</v>
      </c>
      <c r="BF172" s="114">
        <f t="shared" si="20"/>
        <v>0</v>
      </c>
      <c r="BG172" s="114">
        <f t="shared" si="21"/>
        <v>0</v>
      </c>
      <c r="BH172" s="114">
        <f t="shared" si="22"/>
        <v>0</v>
      </c>
      <c r="BI172" s="114">
        <f t="shared" si="23"/>
        <v>0</v>
      </c>
      <c r="BJ172" s="14" t="s">
        <v>23</v>
      </c>
      <c r="BK172" s="114">
        <f t="shared" si="24"/>
        <v>0</v>
      </c>
      <c r="BL172" s="14" t="s">
        <v>182</v>
      </c>
      <c r="BM172" s="14" t="s">
        <v>928</v>
      </c>
    </row>
    <row r="173" spans="2:65" s="1" customFormat="1" ht="31.5" customHeight="1">
      <c r="B173" s="31"/>
      <c r="C173" s="176" t="s">
        <v>929</v>
      </c>
      <c r="D173" s="176" t="s">
        <v>221</v>
      </c>
      <c r="E173" s="177" t="s">
        <v>930</v>
      </c>
      <c r="F173" s="250" t="s">
        <v>931</v>
      </c>
      <c r="G173" s="249"/>
      <c r="H173" s="249"/>
      <c r="I173" s="249"/>
      <c r="J173" s="178" t="s">
        <v>252</v>
      </c>
      <c r="K173" s="179">
        <v>4</v>
      </c>
      <c r="L173" s="251">
        <v>0</v>
      </c>
      <c r="M173" s="249"/>
      <c r="N173" s="252">
        <f t="shared" si="15"/>
        <v>0</v>
      </c>
      <c r="O173" s="249"/>
      <c r="P173" s="249"/>
      <c r="Q173" s="249"/>
      <c r="R173" s="33"/>
      <c r="T173" s="173" t="s">
        <v>21</v>
      </c>
      <c r="U173" s="40" t="s">
        <v>45</v>
      </c>
      <c r="V173" s="32"/>
      <c r="W173" s="174">
        <f t="shared" si="16"/>
        <v>0</v>
      </c>
      <c r="X173" s="174">
        <v>0</v>
      </c>
      <c r="Y173" s="174">
        <f t="shared" si="17"/>
        <v>0</v>
      </c>
      <c r="Z173" s="174">
        <v>0</v>
      </c>
      <c r="AA173" s="175">
        <f t="shared" si="18"/>
        <v>0</v>
      </c>
      <c r="AR173" s="14" t="s">
        <v>182</v>
      </c>
      <c r="AT173" s="14" t="s">
        <v>221</v>
      </c>
      <c r="AU173" s="14" t="s">
        <v>90</v>
      </c>
      <c r="AY173" s="14" t="s">
        <v>175</v>
      </c>
      <c r="BE173" s="114">
        <f t="shared" si="19"/>
        <v>0</v>
      </c>
      <c r="BF173" s="114">
        <f t="shared" si="20"/>
        <v>0</v>
      </c>
      <c r="BG173" s="114">
        <f t="shared" si="21"/>
        <v>0</v>
      </c>
      <c r="BH173" s="114">
        <f t="shared" si="22"/>
        <v>0</v>
      </c>
      <c r="BI173" s="114">
        <f t="shared" si="23"/>
        <v>0</v>
      </c>
      <c r="BJ173" s="14" t="s">
        <v>23</v>
      </c>
      <c r="BK173" s="114">
        <f t="shared" si="24"/>
        <v>0</v>
      </c>
      <c r="BL173" s="14" t="s">
        <v>182</v>
      </c>
      <c r="BM173" s="14" t="s">
        <v>932</v>
      </c>
    </row>
    <row r="174" spans="2:65" s="1" customFormat="1" ht="31.5" customHeight="1">
      <c r="B174" s="31"/>
      <c r="C174" s="176" t="s">
        <v>933</v>
      </c>
      <c r="D174" s="176" t="s">
        <v>221</v>
      </c>
      <c r="E174" s="177" t="s">
        <v>934</v>
      </c>
      <c r="F174" s="250" t="s">
        <v>935</v>
      </c>
      <c r="G174" s="249"/>
      <c r="H174" s="249"/>
      <c r="I174" s="249"/>
      <c r="J174" s="178" t="s">
        <v>936</v>
      </c>
      <c r="K174" s="179">
        <v>0.38900000000000001</v>
      </c>
      <c r="L174" s="251">
        <v>0</v>
      </c>
      <c r="M174" s="249"/>
      <c r="N174" s="252">
        <f t="shared" si="15"/>
        <v>0</v>
      </c>
      <c r="O174" s="249"/>
      <c r="P174" s="249"/>
      <c r="Q174" s="249"/>
      <c r="R174" s="33"/>
      <c r="T174" s="173" t="s">
        <v>21</v>
      </c>
      <c r="U174" s="40" t="s">
        <v>45</v>
      </c>
      <c r="V174" s="32"/>
      <c r="W174" s="174">
        <f t="shared" si="16"/>
        <v>0</v>
      </c>
      <c r="X174" s="174">
        <v>0</v>
      </c>
      <c r="Y174" s="174">
        <f t="shared" si="17"/>
        <v>0</v>
      </c>
      <c r="Z174" s="174">
        <v>0</v>
      </c>
      <c r="AA174" s="175">
        <f t="shared" si="18"/>
        <v>0</v>
      </c>
      <c r="AR174" s="14" t="s">
        <v>182</v>
      </c>
      <c r="AT174" s="14" t="s">
        <v>221</v>
      </c>
      <c r="AU174" s="14" t="s">
        <v>90</v>
      </c>
      <c r="AY174" s="14" t="s">
        <v>175</v>
      </c>
      <c r="BE174" s="114">
        <f t="shared" si="19"/>
        <v>0</v>
      </c>
      <c r="BF174" s="114">
        <f t="shared" si="20"/>
        <v>0</v>
      </c>
      <c r="BG174" s="114">
        <f t="shared" si="21"/>
        <v>0</v>
      </c>
      <c r="BH174" s="114">
        <f t="shared" si="22"/>
        <v>0</v>
      </c>
      <c r="BI174" s="114">
        <f t="shared" si="23"/>
        <v>0</v>
      </c>
      <c r="BJ174" s="14" t="s">
        <v>23</v>
      </c>
      <c r="BK174" s="114">
        <f t="shared" si="24"/>
        <v>0</v>
      </c>
      <c r="BL174" s="14" t="s">
        <v>182</v>
      </c>
      <c r="BM174" s="14" t="s">
        <v>937</v>
      </c>
    </row>
    <row r="175" spans="2:65" s="1" customFormat="1" ht="31.5" customHeight="1">
      <c r="B175" s="31"/>
      <c r="C175" s="176" t="s">
        <v>938</v>
      </c>
      <c r="D175" s="176" t="s">
        <v>221</v>
      </c>
      <c r="E175" s="177" t="s">
        <v>939</v>
      </c>
      <c r="F175" s="250" t="s">
        <v>940</v>
      </c>
      <c r="G175" s="249"/>
      <c r="H175" s="249"/>
      <c r="I175" s="249"/>
      <c r="J175" s="178" t="s">
        <v>936</v>
      </c>
      <c r="K175" s="179">
        <v>0.38900000000000001</v>
      </c>
      <c r="L175" s="251">
        <v>0</v>
      </c>
      <c r="M175" s="249"/>
      <c r="N175" s="252">
        <f t="shared" si="15"/>
        <v>0</v>
      </c>
      <c r="O175" s="249"/>
      <c r="P175" s="249"/>
      <c r="Q175" s="249"/>
      <c r="R175" s="33"/>
      <c r="T175" s="173" t="s">
        <v>21</v>
      </c>
      <c r="U175" s="40" t="s">
        <v>45</v>
      </c>
      <c r="V175" s="32"/>
      <c r="W175" s="174">
        <f t="shared" si="16"/>
        <v>0</v>
      </c>
      <c r="X175" s="174">
        <v>0</v>
      </c>
      <c r="Y175" s="174">
        <f t="shared" si="17"/>
        <v>0</v>
      </c>
      <c r="Z175" s="174">
        <v>0</v>
      </c>
      <c r="AA175" s="175">
        <f t="shared" si="18"/>
        <v>0</v>
      </c>
      <c r="AR175" s="14" t="s">
        <v>182</v>
      </c>
      <c r="AT175" s="14" t="s">
        <v>221</v>
      </c>
      <c r="AU175" s="14" t="s">
        <v>90</v>
      </c>
      <c r="AY175" s="14" t="s">
        <v>175</v>
      </c>
      <c r="BE175" s="114">
        <f t="shared" si="19"/>
        <v>0</v>
      </c>
      <c r="BF175" s="114">
        <f t="shared" si="20"/>
        <v>0</v>
      </c>
      <c r="BG175" s="114">
        <f t="shared" si="21"/>
        <v>0</v>
      </c>
      <c r="BH175" s="114">
        <f t="shared" si="22"/>
        <v>0</v>
      </c>
      <c r="BI175" s="114">
        <f t="shared" si="23"/>
        <v>0</v>
      </c>
      <c r="BJ175" s="14" t="s">
        <v>23</v>
      </c>
      <c r="BK175" s="114">
        <f t="shared" si="24"/>
        <v>0</v>
      </c>
      <c r="BL175" s="14" t="s">
        <v>182</v>
      </c>
      <c r="BM175" s="14" t="s">
        <v>941</v>
      </c>
    </row>
    <row r="176" spans="2:65" s="10" customFormat="1" ht="29.85" customHeight="1">
      <c r="B176" s="158"/>
      <c r="C176" s="159"/>
      <c r="D176" s="168" t="s">
        <v>146</v>
      </c>
      <c r="E176" s="168"/>
      <c r="F176" s="168"/>
      <c r="G176" s="168"/>
      <c r="H176" s="168"/>
      <c r="I176" s="168"/>
      <c r="J176" s="168"/>
      <c r="K176" s="168"/>
      <c r="L176" s="168"/>
      <c r="M176" s="168"/>
      <c r="N176" s="258">
        <f>BK176</f>
        <v>0</v>
      </c>
      <c r="O176" s="259"/>
      <c r="P176" s="259"/>
      <c r="Q176" s="259"/>
      <c r="R176" s="161"/>
      <c r="T176" s="162"/>
      <c r="U176" s="159"/>
      <c r="V176" s="159"/>
      <c r="W176" s="163">
        <f>SUM(W177:W183)</f>
        <v>0</v>
      </c>
      <c r="X176" s="159"/>
      <c r="Y176" s="163">
        <f>SUM(Y177:Y183)</f>
        <v>2.3019999999999999E-2</v>
      </c>
      <c r="Z176" s="159"/>
      <c r="AA176" s="164">
        <f>SUM(AA177:AA183)</f>
        <v>0</v>
      </c>
      <c r="AR176" s="165" t="s">
        <v>90</v>
      </c>
      <c r="AT176" s="166" t="s">
        <v>79</v>
      </c>
      <c r="AU176" s="166" t="s">
        <v>23</v>
      </c>
      <c r="AY176" s="165" t="s">
        <v>175</v>
      </c>
      <c r="BK176" s="167">
        <f>SUM(BK177:BK183)</f>
        <v>0</v>
      </c>
    </row>
    <row r="177" spans="2:65" s="1" customFormat="1" ht="44.25" customHeight="1">
      <c r="B177" s="31"/>
      <c r="C177" s="176" t="s">
        <v>192</v>
      </c>
      <c r="D177" s="176" t="s">
        <v>221</v>
      </c>
      <c r="E177" s="177" t="s">
        <v>942</v>
      </c>
      <c r="F177" s="250" t="s">
        <v>943</v>
      </c>
      <c r="G177" s="249"/>
      <c r="H177" s="249"/>
      <c r="I177" s="249"/>
      <c r="J177" s="178" t="s">
        <v>252</v>
      </c>
      <c r="K177" s="179">
        <v>2</v>
      </c>
      <c r="L177" s="251">
        <v>0</v>
      </c>
      <c r="M177" s="249"/>
      <c r="N177" s="252">
        <f t="shared" ref="N177:N183" si="25">ROUND(L177*K177,2)</f>
        <v>0</v>
      </c>
      <c r="O177" s="249"/>
      <c r="P177" s="249"/>
      <c r="Q177" s="249"/>
      <c r="R177" s="33"/>
      <c r="T177" s="173" t="s">
        <v>21</v>
      </c>
      <c r="U177" s="40" t="s">
        <v>45</v>
      </c>
      <c r="V177" s="32"/>
      <c r="W177" s="174">
        <f t="shared" ref="W177:W183" si="26">V177*K177</f>
        <v>0</v>
      </c>
      <c r="X177" s="174">
        <v>1.01E-3</v>
      </c>
      <c r="Y177" s="174">
        <f t="shared" ref="Y177:Y183" si="27">X177*K177</f>
        <v>2.0200000000000001E-3</v>
      </c>
      <c r="Z177" s="174">
        <v>0</v>
      </c>
      <c r="AA177" s="175">
        <f t="shared" ref="AA177:AA183" si="28">Z177*K177</f>
        <v>0</v>
      </c>
      <c r="AR177" s="14" t="s">
        <v>182</v>
      </c>
      <c r="AT177" s="14" t="s">
        <v>221</v>
      </c>
      <c r="AU177" s="14" t="s">
        <v>90</v>
      </c>
      <c r="AY177" s="14" t="s">
        <v>175</v>
      </c>
      <c r="BE177" s="114">
        <f t="shared" ref="BE177:BE183" si="29">IF(U177="základní",N177,0)</f>
        <v>0</v>
      </c>
      <c r="BF177" s="114">
        <f t="shared" ref="BF177:BF183" si="30">IF(U177="snížená",N177,0)</f>
        <v>0</v>
      </c>
      <c r="BG177" s="114">
        <f t="shared" ref="BG177:BG183" si="31">IF(U177="zákl. přenesená",N177,0)</f>
        <v>0</v>
      </c>
      <c r="BH177" s="114">
        <f t="shared" ref="BH177:BH183" si="32">IF(U177="sníž. přenesená",N177,0)</f>
        <v>0</v>
      </c>
      <c r="BI177" s="114">
        <f t="shared" ref="BI177:BI183" si="33">IF(U177="nulová",N177,0)</f>
        <v>0</v>
      </c>
      <c r="BJ177" s="14" t="s">
        <v>23</v>
      </c>
      <c r="BK177" s="114">
        <f t="shared" ref="BK177:BK183" si="34">ROUND(L177*K177,2)</f>
        <v>0</v>
      </c>
      <c r="BL177" s="14" t="s">
        <v>182</v>
      </c>
      <c r="BM177" s="14" t="s">
        <v>944</v>
      </c>
    </row>
    <row r="178" spans="2:65" s="1" customFormat="1" ht="44.25" customHeight="1">
      <c r="B178" s="31"/>
      <c r="C178" s="176" t="s">
        <v>945</v>
      </c>
      <c r="D178" s="176" t="s">
        <v>221</v>
      </c>
      <c r="E178" s="177" t="s">
        <v>946</v>
      </c>
      <c r="F178" s="250" t="s">
        <v>947</v>
      </c>
      <c r="G178" s="249"/>
      <c r="H178" s="249"/>
      <c r="I178" s="249"/>
      <c r="J178" s="178" t="s">
        <v>252</v>
      </c>
      <c r="K178" s="179">
        <v>1</v>
      </c>
      <c r="L178" s="251">
        <v>0</v>
      </c>
      <c r="M178" s="249"/>
      <c r="N178" s="252">
        <f t="shared" si="25"/>
        <v>0</v>
      </c>
      <c r="O178" s="249"/>
      <c r="P178" s="249"/>
      <c r="Q178" s="249"/>
      <c r="R178" s="33"/>
      <c r="T178" s="173" t="s">
        <v>21</v>
      </c>
      <c r="U178" s="40" t="s">
        <v>45</v>
      </c>
      <c r="V178" s="32"/>
      <c r="W178" s="174">
        <f t="shared" si="26"/>
        <v>0</v>
      </c>
      <c r="X178" s="174">
        <v>5.8999999999999999E-3</v>
      </c>
      <c r="Y178" s="174">
        <f t="shared" si="27"/>
        <v>5.8999999999999999E-3</v>
      </c>
      <c r="Z178" s="174">
        <v>0</v>
      </c>
      <c r="AA178" s="175">
        <f t="shared" si="28"/>
        <v>0</v>
      </c>
      <c r="AR178" s="14" t="s">
        <v>182</v>
      </c>
      <c r="AT178" s="14" t="s">
        <v>221</v>
      </c>
      <c r="AU178" s="14" t="s">
        <v>90</v>
      </c>
      <c r="AY178" s="14" t="s">
        <v>175</v>
      </c>
      <c r="BE178" s="114">
        <f t="shared" si="29"/>
        <v>0</v>
      </c>
      <c r="BF178" s="114">
        <f t="shared" si="30"/>
        <v>0</v>
      </c>
      <c r="BG178" s="114">
        <f t="shared" si="31"/>
        <v>0</v>
      </c>
      <c r="BH178" s="114">
        <f t="shared" si="32"/>
        <v>0</v>
      </c>
      <c r="BI178" s="114">
        <f t="shared" si="33"/>
        <v>0</v>
      </c>
      <c r="BJ178" s="14" t="s">
        <v>23</v>
      </c>
      <c r="BK178" s="114">
        <f t="shared" si="34"/>
        <v>0</v>
      </c>
      <c r="BL178" s="14" t="s">
        <v>182</v>
      </c>
      <c r="BM178" s="14" t="s">
        <v>948</v>
      </c>
    </row>
    <row r="179" spans="2:65" s="1" customFormat="1" ht="44.25" customHeight="1">
      <c r="B179" s="31"/>
      <c r="C179" s="176" t="s">
        <v>199</v>
      </c>
      <c r="D179" s="176" t="s">
        <v>221</v>
      </c>
      <c r="E179" s="177" t="s">
        <v>949</v>
      </c>
      <c r="F179" s="250" t="s">
        <v>950</v>
      </c>
      <c r="G179" s="249"/>
      <c r="H179" s="249"/>
      <c r="I179" s="249"/>
      <c r="J179" s="178" t="s">
        <v>252</v>
      </c>
      <c r="K179" s="179">
        <v>1</v>
      </c>
      <c r="L179" s="251">
        <v>0</v>
      </c>
      <c r="M179" s="249"/>
      <c r="N179" s="252">
        <f t="shared" si="25"/>
        <v>0</v>
      </c>
      <c r="O179" s="249"/>
      <c r="P179" s="249"/>
      <c r="Q179" s="249"/>
      <c r="R179" s="33"/>
      <c r="T179" s="173" t="s">
        <v>21</v>
      </c>
      <c r="U179" s="40" t="s">
        <v>45</v>
      </c>
      <c r="V179" s="32"/>
      <c r="W179" s="174">
        <f t="shared" si="26"/>
        <v>0</v>
      </c>
      <c r="X179" s="174">
        <v>1.2019999999999999E-2</v>
      </c>
      <c r="Y179" s="174">
        <f t="shared" si="27"/>
        <v>1.2019999999999999E-2</v>
      </c>
      <c r="Z179" s="174">
        <v>0</v>
      </c>
      <c r="AA179" s="175">
        <f t="shared" si="28"/>
        <v>0</v>
      </c>
      <c r="AR179" s="14" t="s">
        <v>182</v>
      </c>
      <c r="AT179" s="14" t="s">
        <v>221</v>
      </c>
      <c r="AU179" s="14" t="s">
        <v>90</v>
      </c>
      <c r="AY179" s="14" t="s">
        <v>175</v>
      </c>
      <c r="BE179" s="114">
        <f t="shared" si="29"/>
        <v>0</v>
      </c>
      <c r="BF179" s="114">
        <f t="shared" si="30"/>
        <v>0</v>
      </c>
      <c r="BG179" s="114">
        <f t="shared" si="31"/>
        <v>0</v>
      </c>
      <c r="BH179" s="114">
        <f t="shared" si="32"/>
        <v>0</v>
      </c>
      <c r="BI179" s="114">
        <f t="shared" si="33"/>
        <v>0</v>
      </c>
      <c r="BJ179" s="14" t="s">
        <v>23</v>
      </c>
      <c r="BK179" s="114">
        <f t="shared" si="34"/>
        <v>0</v>
      </c>
      <c r="BL179" s="14" t="s">
        <v>182</v>
      </c>
      <c r="BM179" s="14" t="s">
        <v>951</v>
      </c>
    </row>
    <row r="180" spans="2:65" s="1" customFormat="1" ht="31.5" customHeight="1">
      <c r="B180" s="31"/>
      <c r="C180" s="176" t="s">
        <v>405</v>
      </c>
      <c r="D180" s="176" t="s">
        <v>221</v>
      </c>
      <c r="E180" s="177" t="s">
        <v>952</v>
      </c>
      <c r="F180" s="250" t="s">
        <v>953</v>
      </c>
      <c r="G180" s="249"/>
      <c r="H180" s="249"/>
      <c r="I180" s="249"/>
      <c r="J180" s="178" t="s">
        <v>252</v>
      </c>
      <c r="K180" s="179">
        <v>2</v>
      </c>
      <c r="L180" s="251">
        <v>0</v>
      </c>
      <c r="M180" s="249"/>
      <c r="N180" s="252">
        <f t="shared" si="25"/>
        <v>0</v>
      </c>
      <c r="O180" s="249"/>
      <c r="P180" s="249"/>
      <c r="Q180" s="249"/>
      <c r="R180" s="33"/>
      <c r="T180" s="173" t="s">
        <v>21</v>
      </c>
      <c r="U180" s="40" t="s">
        <v>45</v>
      </c>
      <c r="V180" s="32"/>
      <c r="W180" s="174">
        <f t="shared" si="26"/>
        <v>0</v>
      </c>
      <c r="X180" s="174">
        <v>3.8999999999999999E-4</v>
      </c>
      <c r="Y180" s="174">
        <f t="shared" si="27"/>
        <v>7.7999999999999999E-4</v>
      </c>
      <c r="Z180" s="174">
        <v>0</v>
      </c>
      <c r="AA180" s="175">
        <f t="shared" si="28"/>
        <v>0</v>
      </c>
      <c r="AR180" s="14" t="s">
        <v>182</v>
      </c>
      <c r="AT180" s="14" t="s">
        <v>221</v>
      </c>
      <c r="AU180" s="14" t="s">
        <v>90</v>
      </c>
      <c r="AY180" s="14" t="s">
        <v>175</v>
      </c>
      <c r="BE180" s="114">
        <f t="shared" si="29"/>
        <v>0</v>
      </c>
      <c r="BF180" s="114">
        <f t="shared" si="30"/>
        <v>0</v>
      </c>
      <c r="BG180" s="114">
        <f t="shared" si="31"/>
        <v>0</v>
      </c>
      <c r="BH180" s="114">
        <f t="shared" si="32"/>
        <v>0</v>
      </c>
      <c r="BI180" s="114">
        <f t="shared" si="33"/>
        <v>0</v>
      </c>
      <c r="BJ180" s="14" t="s">
        <v>23</v>
      </c>
      <c r="BK180" s="114">
        <f t="shared" si="34"/>
        <v>0</v>
      </c>
      <c r="BL180" s="14" t="s">
        <v>182</v>
      </c>
      <c r="BM180" s="14" t="s">
        <v>954</v>
      </c>
    </row>
    <row r="181" spans="2:65" s="1" customFormat="1" ht="31.5" customHeight="1">
      <c r="B181" s="31"/>
      <c r="C181" s="176" t="s">
        <v>955</v>
      </c>
      <c r="D181" s="176" t="s">
        <v>221</v>
      </c>
      <c r="E181" s="177" t="s">
        <v>956</v>
      </c>
      <c r="F181" s="250" t="s">
        <v>957</v>
      </c>
      <c r="G181" s="249"/>
      <c r="H181" s="249"/>
      <c r="I181" s="249"/>
      <c r="J181" s="178" t="s">
        <v>252</v>
      </c>
      <c r="K181" s="179">
        <v>2</v>
      </c>
      <c r="L181" s="251">
        <v>0</v>
      </c>
      <c r="M181" s="249"/>
      <c r="N181" s="252">
        <f t="shared" si="25"/>
        <v>0</v>
      </c>
      <c r="O181" s="249"/>
      <c r="P181" s="249"/>
      <c r="Q181" s="249"/>
      <c r="R181" s="33"/>
      <c r="T181" s="173" t="s">
        <v>21</v>
      </c>
      <c r="U181" s="40" t="s">
        <v>45</v>
      </c>
      <c r="V181" s="32"/>
      <c r="W181" s="174">
        <f t="shared" si="26"/>
        <v>0</v>
      </c>
      <c r="X181" s="174">
        <v>1.15E-3</v>
      </c>
      <c r="Y181" s="174">
        <f t="shared" si="27"/>
        <v>2.3E-3</v>
      </c>
      <c r="Z181" s="174">
        <v>0</v>
      </c>
      <c r="AA181" s="175">
        <f t="shared" si="28"/>
        <v>0</v>
      </c>
      <c r="AR181" s="14" t="s">
        <v>182</v>
      </c>
      <c r="AT181" s="14" t="s">
        <v>221</v>
      </c>
      <c r="AU181" s="14" t="s">
        <v>90</v>
      </c>
      <c r="AY181" s="14" t="s">
        <v>175</v>
      </c>
      <c r="BE181" s="114">
        <f t="shared" si="29"/>
        <v>0</v>
      </c>
      <c r="BF181" s="114">
        <f t="shared" si="30"/>
        <v>0</v>
      </c>
      <c r="BG181" s="114">
        <f t="shared" si="31"/>
        <v>0</v>
      </c>
      <c r="BH181" s="114">
        <f t="shared" si="32"/>
        <v>0</v>
      </c>
      <c r="BI181" s="114">
        <f t="shared" si="33"/>
        <v>0</v>
      </c>
      <c r="BJ181" s="14" t="s">
        <v>23</v>
      </c>
      <c r="BK181" s="114">
        <f t="shared" si="34"/>
        <v>0</v>
      </c>
      <c r="BL181" s="14" t="s">
        <v>182</v>
      </c>
      <c r="BM181" s="14" t="s">
        <v>958</v>
      </c>
    </row>
    <row r="182" spans="2:65" s="1" customFormat="1" ht="31.5" customHeight="1">
      <c r="B182" s="31"/>
      <c r="C182" s="176" t="s">
        <v>959</v>
      </c>
      <c r="D182" s="176" t="s">
        <v>221</v>
      </c>
      <c r="E182" s="177" t="s">
        <v>960</v>
      </c>
      <c r="F182" s="250" t="s">
        <v>961</v>
      </c>
      <c r="G182" s="249"/>
      <c r="H182" s="249"/>
      <c r="I182" s="249"/>
      <c r="J182" s="178" t="s">
        <v>936</v>
      </c>
      <c r="K182" s="179">
        <v>2.3E-2</v>
      </c>
      <c r="L182" s="251">
        <v>0</v>
      </c>
      <c r="M182" s="249"/>
      <c r="N182" s="252">
        <f t="shared" si="25"/>
        <v>0</v>
      </c>
      <c r="O182" s="249"/>
      <c r="P182" s="249"/>
      <c r="Q182" s="249"/>
      <c r="R182" s="33"/>
      <c r="T182" s="173" t="s">
        <v>21</v>
      </c>
      <c r="U182" s="40" t="s">
        <v>45</v>
      </c>
      <c r="V182" s="32"/>
      <c r="W182" s="174">
        <f t="shared" si="26"/>
        <v>0</v>
      </c>
      <c r="X182" s="174">
        <v>0</v>
      </c>
      <c r="Y182" s="174">
        <f t="shared" si="27"/>
        <v>0</v>
      </c>
      <c r="Z182" s="174">
        <v>0</v>
      </c>
      <c r="AA182" s="175">
        <f t="shared" si="28"/>
        <v>0</v>
      </c>
      <c r="AR182" s="14" t="s">
        <v>182</v>
      </c>
      <c r="AT182" s="14" t="s">
        <v>221</v>
      </c>
      <c r="AU182" s="14" t="s">
        <v>90</v>
      </c>
      <c r="AY182" s="14" t="s">
        <v>175</v>
      </c>
      <c r="BE182" s="114">
        <f t="shared" si="29"/>
        <v>0</v>
      </c>
      <c r="BF182" s="114">
        <f t="shared" si="30"/>
        <v>0</v>
      </c>
      <c r="BG182" s="114">
        <f t="shared" si="31"/>
        <v>0</v>
      </c>
      <c r="BH182" s="114">
        <f t="shared" si="32"/>
        <v>0</v>
      </c>
      <c r="BI182" s="114">
        <f t="shared" si="33"/>
        <v>0</v>
      </c>
      <c r="BJ182" s="14" t="s">
        <v>23</v>
      </c>
      <c r="BK182" s="114">
        <f t="shared" si="34"/>
        <v>0</v>
      </c>
      <c r="BL182" s="14" t="s">
        <v>182</v>
      </c>
      <c r="BM182" s="14" t="s">
        <v>962</v>
      </c>
    </row>
    <row r="183" spans="2:65" s="1" customFormat="1" ht="31.5" customHeight="1">
      <c r="B183" s="31"/>
      <c r="C183" s="176" t="s">
        <v>963</v>
      </c>
      <c r="D183" s="176" t="s">
        <v>221</v>
      </c>
      <c r="E183" s="177" t="s">
        <v>964</v>
      </c>
      <c r="F183" s="250" t="s">
        <v>965</v>
      </c>
      <c r="G183" s="249"/>
      <c r="H183" s="249"/>
      <c r="I183" s="249"/>
      <c r="J183" s="178" t="s">
        <v>936</v>
      </c>
      <c r="K183" s="179">
        <v>2.3E-2</v>
      </c>
      <c r="L183" s="251">
        <v>0</v>
      </c>
      <c r="M183" s="249"/>
      <c r="N183" s="252">
        <f t="shared" si="25"/>
        <v>0</v>
      </c>
      <c r="O183" s="249"/>
      <c r="P183" s="249"/>
      <c r="Q183" s="249"/>
      <c r="R183" s="33"/>
      <c r="T183" s="173" t="s">
        <v>21</v>
      </c>
      <c r="U183" s="40" t="s">
        <v>45</v>
      </c>
      <c r="V183" s="32"/>
      <c r="W183" s="174">
        <f t="shared" si="26"/>
        <v>0</v>
      </c>
      <c r="X183" s="174">
        <v>0</v>
      </c>
      <c r="Y183" s="174">
        <f t="shared" si="27"/>
        <v>0</v>
      </c>
      <c r="Z183" s="174">
        <v>0</v>
      </c>
      <c r="AA183" s="175">
        <f t="shared" si="28"/>
        <v>0</v>
      </c>
      <c r="AR183" s="14" t="s">
        <v>182</v>
      </c>
      <c r="AT183" s="14" t="s">
        <v>221</v>
      </c>
      <c r="AU183" s="14" t="s">
        <v>90</v>
      </c>
      <c r="AY183" s="14" t="s">
        <v>175</v>
      </c>
      <c r="BE183" s="114">
        <f t="shared" si="29"/>
        <v>0</v>
      </c>
      <c r="BF183" s="114">
        <f t="shared" si="30"/>
        <v>0</v>
      </c>
      <c r="BG183" s="114">
        <f t="shared" si="31"/>
        <v>0</v>
      </c>
      <c r="BH183" s="114">
        <f t="shared" si="32"/>
        <v>0</v>
      </c>
      <c r="BI183" s="114">
        <f t="shared" si="33"/>
        <v>0</v>
      </c>
      <c r="BJ183" s="14" t="s">
        <v>23</v>
      </c>
      <c r="BK183" s="114">
        <f t="shared" si="34"/>
        <v>0</v>
      </c>
      <c r="BL183" s="14" t="s">
        <v>182</v>
      </c>
      <c r="BM183" s="14" t="s">
        <v>966</v>
      </c>
    </row>
    <row r="184" spans="2:65" s="10" customFormat="1" ht="29.85" customHeight="1">
      <c r="B184" s="158"/>
      <c r="C184" s="159"/>
      <c r="D184" s="168" t="s">
        <v>791</v>
      </c>
      <c r="E184" s="168"/>
      <c r="F184" s="168"/>
      <c r="G184" s="168"/>
      <c r="H184" s="168"/>
      <c r="I184" s="168"/>
      <c r="J184" s="168"/>
      <c r="K184" s="168"/>
      <c r="L184" s="168"/>
      <c r="M184" s="168"/>
      <c r="N184" s="258">
        <f>BK184</f>
        <v>0</v>
      </c>
      <c r="O184" s="259"/>
      <c r="P184" s="259"/>
      <c r="Q184" s="259"/>
      <c r="R184" s="161"/>
      <c r="T184" s="162"/>
      <c r="U184" s="159"/>
      <c r="V184" s="159"/>
      <c r="W184" s="163">
        <f>SUM(W185:W191)</f>
        <v>0</v>
      </c>
      <c r="X184" s="159"/>
      <c r="Y184" s="163">
        <f>SUM(Y185:Y191)</f>
        <v>1.2120000000000001E-2</v>
      </c>
      <c r="Z184" s="159"/>
      <c r="AA184" s="164">
        <f>SUM(AA185:AA191)</f>
        <v>4.4770000000000004E-2</v>
      </c>
      <c r="AR184" s="165" t="s">
        <v>90</v>
      </c>
      <c r="AT184" s="166" t="s">
        <v>79</v>
      </c>
      <c r="AU184" s="166" t="s">
        <v>23</v>
      </c>
      <c r="AY184" s="165" t="s">
        <v>175</v>
      </c>
      <c r="BK184" s="167">
        <f>SUM(BK185:BK191)</f>
        <v>0</v>
      </c>
    </row>
    <row r="185" spans="2:65" s="1" customFormat="1" ht="31.5" customHeight="1">
      <c r="B185" s="31"/>
      <c r="C185" s="176" t="s">
        <v>453</v>
      </c>
      <c r="D185" s="176" t="s">
        <v>221</v>
      </c>
      <c r="E185" s="177" t="s">
        <v>967</v>
      </c>
      <c r="F185" s="250" t="s">
        <v>968</v>
      </c>
      <c r="G185" s="249"/>
      <c r="H185" s="249"/>
      <c r="I185" s="249"/>
      <c r="J185" s="178" t="s">
        <v>252</v>
      </c>
      <c r="K185" s="179">
        <v>1</v>
      </c>
      <c r="L185" s="251">
        <v>0</v>
      </c>
      <c r="M185" s="249"/>
      <c r="N185" s="252">
        <f t="shared" ref="N185:N191" si="35">ROUND(L185*K185,2)</f>
        <v>0</v>
      </c>
      <c r="O185" s="249"/>
      <c r="P185" s="249"/>
      <c r="Q185" s="249"/>
      <c r="R185" s="33"/>
      <c r="T185" s="173" t="s">
        <v>21</v>
      </c>
      <c r="U185" s="40" t="s">
        <v>45</v>
      </c>
      <c r="V185" s="32"/>
      <c r="W185" s="174">
        <f t="shared" ref="W185:W191" si="36">V185*K185</f>
        <v>0</v>
      </c>
      <c r="X185" s="174">
        <v>2.2000000000000001E-4</v>
      </c>
      <c r="Y185" s="174">
        <f t="shared" ref="Y185:Y191" si="37">X185*K185</f>
        <v>2.2000000000000001E-4</v>
      </c>
      <c r="Z185" s="174">
        <v>3.7130000000000003E-2</v>
      </c>
      <c r="AA185" s="175">
        <f t="shared" ref="AA185:AA191" si="38">Z185*K185</f>
        <v>3.7130000000000003E-2</v>
      </c>
      <c r="AR185" s="14" t="s">
        <v>345</v>
      </c>
      <c r="AT185" s="14" t="s">
        <v>221</v>
      </c>
      <c r="AU185" s="14" t="s">
        <v>90</v>
      </c>
      <c r="AY185" s="14" t="s">
        <v>175</v>
      </c>
      <c r="BE185" s="114">
        <f t="shared" ref="BE185:BE191" si="39">IF(U185="základní",N185,0)</f>
        <v>0</v>
      </c>
      <c r="BF185" s="114">
        <f t="shared" ref="BF185:BF191" si="40">IF(U185="snížená",N185,0)</f>
        <v>0</v>
      </c>
      <c r="BG185" s="114">
        <f t="shared" ref="BG185:BG191" si="41">IF(U185="zákl. přenesená",N185,0)</f>
        <v>0</v>
      </c>
      <c r="BH185" s="114">
        <f t="shared" ref="BH185:BH191" si="42">IF(U185="sníž. přenesená",N185,0)</f>
        <v>0</v>
      </c>
      <c r="BI185" s="114">
        <f t="shared" ref="BI185:BI191" si="43">IF(U185="nulová",N185,0)</f>
        <v>0</v>
      </c>
      <c r="BJ185" s="14" t="s">
        <v>23</v>
      </c>
      <c r="BK185" s="114">
        <f t="shared" ref="BK185:BK191" si="44">ROUND(L185*K185,2)</f>
        <v>0</v>
      </c>
      <c r="BL185" s="14" t="s">
        <v>345</v>
      </c>
      <c r="BM185" s="14" t="s">
        <v>969</v>
      </c>
    </row>
    <row r="186" spans="2:65" s="1" customFormat="1" ht="22.5" customHeight="1">
      <c r="B186" s="31"/>
      <c r="C186" s="176" t="s">
        <v>970</v>
      </c>
      <c r="D186" s="176" t="s">
        <v>221</v>
      </c>
      <c r="E186" s="177" t="s">
        <v>971</v>
      </c>
      <c r="F186" s="250" t="s">
        <v>972</v>
      </c>
      <c r="G186" s="249"/>
      <c r="H186" s="249"/>
      <c r="I186" s="249"/>
      <c r="J186" s="178" t="s">
        <v>252</v>
      </c>
      <c r="K186" s="179">
        <v>4</v>
      </c>
      <c r="L186" s="251">
        <v>0</v>
      </c>
      <c r="M186" s="249"/>
      <c r="N186" s="252">
        <f t="shared" si="35"/>
        <v>0</v>
      </c>
      <c r="O186" s="249"/>
      <c r="P186" s="249"/>
      <c r="Q186" s="249"/>
      <c r="R186" s="33"/>
      <c r="T186" s="173" t="s">
        <v>21</v>
      </c>
      <c r="U186" s="40" t="s">
        <v>45</v>
      </c>
      <c r="V186" s="32"/>
      <c r="W186" s="174">
        <f t="shared" si="36"/>
        <v>0</v>
      </c>
      <c r="X186" s="174">
        <v>0</v>
      </c>
      <c r="Y186" s="174">
        <f t="shared" si="37"/>
        <v>0</v>
      </c>
      <c r="Z186" s="174">
        <v>1.91E-3</v>
      </c>
      <c r="AA186" s="175">
        <f t="shared" si="38"/>
        <v>7.6400000000000001E-3</v>
      </c>
      <c r="AR186" s="14" t="s">
        <v>182</v>
      </c>
      <c r="AT186" s="14" t="s">
        <v>221</v>
      </c>
      <c r="AU186" s="14" t="s">
        <v>90</v>
      </c>
      <c r="AY186" s="14" t="s">
        <v>175</v>
      </c>
      <c r="BE186" s="114">
        <f t="shared" si="39"/>
        <v>0</v>
      </c>
      <c r="BF186" s="114">
        <f t="shared" si="40"/>
        <v>0</v>
      </c>
      <c r="BG186" s="114">
        <f t="shared" si="41"/>
        <v>0</v>
      </c>
      <c r="BH186" s="114">
        <f t="shared" si="42"/>
        <v>0</v>
      </c>
      <c r="BI186" s="114">
        <f t="shared" si="43"/>
        <v>0</v>
      </c>
      <c r="BJ186" s="14" t="s">
        <v>23</v>
      </c>
      <c r="BK186" s="114">
        <f t="shared" si="44"/>
        <v>0</v>
      </c>
      <c r="BL186" s="14" t="s">
        <v>182</v>
      </c>
      <c r="BM186" s="14" t="s">
        <v>973</v>
      </c>
    </row>
    <row r="187" spans="2:65" s="1" customFormat="1" ht="44.25" customHeight="1">
      <c r="B187" s="31"/>
      <c r="C187" s="176" t="s">
        <v>240</v>
      </c>
      <c r="D187" s="176" t="s">
        <v>221</v>
      </c>
      <c r="E187" s="177" t="s">
        <v>974</v>
      </c>
      <c r="F187" s="250" t="s">
        <v>975</v>
      </c>
      <c r="G187" s="249"/>
      <c r="H187" s="249"/>
      <c r="I187" s="249"/>
      <c r="J187" s="178" t="s">
        <v>252</v>
      </c>
      <c r="K187" s="179">
        <v>3</v>
      </c>
      <c r="L187" s="251">
        <v>0</v>
      </c>
      <c r="M187" s="249"/>
      <c r="N187" s="252">
        <f t="shared" si="35"/>
        <v>0</v>
      </c>
      <c r="O187" s="249"/>
      <c r="P187" s="249"/>
      <c r="Q187" s="249"/>
      <c r="R187" s="33"/>
      <c r="T187" s="173" t="s">
        <v>21</v>
      </c>
      <c r="U187" s="40" t="s">
        <v>45</v>
      </c>
      <c r="V187" s="32"/>
      <c r="W187" s="174">
        <f t="shared" si="36"/>
        <v>0</v>
      </c>
      <c r="X187" s="174">
        <v>2.3800000000000002E-3</v>
      </c>
      <c r="Y187" s="174">
        <f t="shared" si="37"/>
        <v>7.1400000000000005E-3</v>
      </c>
      <c r="Z187" s="174">
        <v>0</v>
      </c>
      <c r="AA187" s="175">
        <f t="shared" si="38"/>
        <v>0</v>
      </c>
      <c r="AR187" s="14" t="s">
        <v>182</v>
      </c>
      <c r="AT187" s="14" t="s">
        <v>221</v>
      </c>
      <c r="AU187" s="14" t="s">
        <v>90</v>
      </c>
      <c r="AY187" s="14" t="s">
        <v>175</v>
      </c>
      <c r="BE187" s="114">
        <f t="shared" si="39"/>
        <v>0</v>
      </c>
      <c r="BF187" s="114">
        <f t="shared" si="40"/>
        <v>0</v>
      </c>
      <c r="BG187" s="114">
        <f t="shared" si="41"/>
        <v>0</v>
      </c>
      <c r="BH187" s="114">
        <f t="shared" si="42"/>
        <v>0</v>
      </c>
      <c r="BI187" s="114">
        <f t="shared" si="43"/>
        <v>0</v>
      </c>
      <c r="BJ187" s="14" t="s">
        <v>23</v>
      </c>
      <c r="BK187" s="114">
        <f t="shared" si="44"/>
        <v>0</v>
      </c>
      <c r="BL187" s="14" t="s">
        <v>182</v>
      </c>
      <c r="BM187" s="14" t="s">
        <v>976</v>
      </c>
    </row>
    <row r="188" spans="2:65" s="1" customFormat="1" ht="22.5" customHeight="1">
      <c r="B188" s="31"/>
      <c r="C188" s="169" t="s">
        <v>244</v>
      </c>
      <c r="D188" s="169" t="s">
        <v>177</v>
      </c>
      <c r="E188" s="170" t="s">
        <v>977</v>
      </c>
      <c r="F188" s="245" t="s">
        <v>978</v>
      </c>
      <c r="G188" s="246"/>
      <c r="H188" s="246"/>
      <c r="I188" s="246"/>
      <c r="J188" s="171" t="s">
        <v>252</v>
      </c>
      <c r="K188" s="172">
        <v>5</v>
      </c>
      <c r="L188" s="247">
        <v>0</v>
      </c>
      <c r="M188" s="246"/>
      <c r="N188" s="248">
        <f t="shared" si="35"/>
        <v>0</v>
      </c>
      <c r="O188" s="249"/>
      <c r="P188" s="249"/>
      <c r="Q188" s="249"/>
      <c r="R188" s="33"/>
      <c r="T188" s="173" t="s">
        <v>21</v>
      </c>
      <c r="U188" s="40" t="s">
        <v>45</v>
      </c>
      <c r="V188" s="32"/>
      <c r="W188" s="174">
        <f t="shared" si="36"/>
        <v>0</v>
      </c>
      <c r="X188" s="174">
        <v>0</v>
      </c>
      <c r="Y188" s="174">
        <f t="shared" si="37"/>
        <v>0</v>
      </c>
      <c r="Z188" s="174">
        <v>0</v>
      </c>
      <c r="AA188" s="175">
        <f t="shared" si="38"/>
        <v>0</v>
      </c>
      <c r="AR188" s="14" t="s">
        <v>181</v>
      </c>
      <c r="AT188" s="14" t="s">
        <v>177</v>
      </c>
      <c r="AU188" s="14" t="s">
        <v>90</v>
      </c>
      <c r="AY188" s="14" t="s">
        <v>175</v>
      </c>
      <c r="BE188" s="114">
        <f t="shared" si="39"/>
        <v>0</v>
      </c>
      <c r="BF188" s="114">
        <f t="shared" si="40"/>
        <v>0</v>
      </c>
      <c r="BG188" s="114">
        <f t="shared" si="41"/>
        <v>0</v>
      </c>
      <c r="BH188" s="114">
        <f t="shared" si="42"/>
        <v>0</v>
      </c>
      <c r="BI188" s="114">
        <f t="shared" si="43"/>
        <v>0</v>
      </c>
      <c r="BJ188" s="14" t="s">
        <v>23</v>
      </c>
      <c r="BK188" s="114">
        <f t="shared" si="44"/>
        <v>0</v>
      </c>
      <c r="BL188" s="14" t="s">
        <v>182</v>
      </c>
      <c r="BM188" s="14" t="s">
        <v>979</v>
      </c>
    </row>
    <row r="189" spans="2:65" s="1" customFormat="1" ht="44.25" customHeight="1">
      <c r="B189" s="31"/>
      <c r="C189" s="176" t="s">
        <v>249</v>
      </c>
      <c r="D189" s="176" t="s">
        <v>221</v>
      </c>
      <c r="E189" s="177" t="s">
        <v>980</v>
      </c>
      <c r="F189" s="250" t="s">
        <v>981</v>
      </c>
      <c r="G189" s="249"/>
      <c r="H189" s="249"/>
      <c r="I189" s="249"/>
      <c r="J189" s="178" t="s">
        <v>252</v>
      </c>
      <c r="K189" s="179">
        <v>2</v>
      </c>
      <c r="L189" s="251">
        <v>0</v>
      </c>
      <c r="M189" s="249"/>
      <c r="N189" s="252">
        <f t="shared" si="35"/>
        <v>0</v>
      </c>
      <c r="O189" s="249"/>
      <c r="P189" s="249"/>
      <c r="Q189" s="249"/>
      <c r="R189" s="33"/>
      <c r="T189" s="173" t="s">
        <v>21</v>
      </c>
      <c r="U189" s="40" t="s">
        <v>45</v>
      </c>
      <c r="V189" s="32"/>
      <c r="W189" s="174">
        <f t="shared" si="36"/>
        <v>0</v>
      </c>
      <c r="X189" s="174">
        <v>2.3800000000000002E-3</v>
      </c>
      <c r="Y189" s="174">
        <f t="shared" si="37"/>
        <v>4.7600000000000003E-3</v>
      </c>
      <c r="Z189" s="174">
        <v>0</v>
      </c>
      <c r="AA189" s="175">
        <f t="shared" si="38"/>
        <v>0</v>
      </c>
      <c r="AR189" s="14" t="s">
        <v>182</v>
      </c>
      <c r="AT189" s="14" t="s">
        <v>221</v>
      </c>
      <c r="AU189" s="14" t="s">
        <v>90</v>
      </c>
      <c r="AY189" s="14" t="s">
        <v>175</v>
      </c>
      <c r="BE189" s="114">
        <f t="shared" si="39"/>
        <v>0</v>
      </c>
      <c r="BF189" s="114">
        <f t="shared" si="40"/>
        <v>0</v>
      </c>
      <c r="BG189" s="114">
        <f t="shared" si="41"/>
        <v>0</v>
      </c>
      <c r="BH189" s="114">
        <f t="shared" si="42"/>
        <v>0</v>
      </c>
      <c r="BI189" s="114">
        <f t="shared" si="43"/>
        <v>0</v>
      </c>
      <c r="BJ189" s="14" t="s">
        <v>23</v>
      </c>
      <c r="BK189" s="114">
        <f t="shared" si="44"/>
        <v>0</v>
      </c>
      <c r="BL189" s="14" t="s">
        <v>182</v>
      </c>
      <c r="BM189" s="14" t="s">
        <v>982</v>
      </c>
    </row>
    <row r="190" spans="2:65" s="1" customFormat="1" ht="31.5" customHeight="1">
      <c r="B190" s="31"/>
      <c r="C190" s="176" t="s">
        <v>983</v>
      </c>
      <c r="D190" s="176" t="s">
        <v>221</v>
      </c>
      <c r="E190" s="177" t="s">
        <v>984</v>
      </c>
      <c r="F190" s="250" t="s">
        <v>985</v>
      </c>
      <c r="G190" s="249"/>
      <c r="H190" s="249"/>
      <c r="I190" s="249"/>
      <c r="J190" s="178" t="s">
        <v>936</v>
      </c>
      <c r="K190" s="179">
        <v>1.2E-2</v>
      </c>
      <c r="L190" s="251">
        <v>0</v>
      </c>
      <c r="M190" s="249"/>
      <c r="N190" s="252">
        <f t="shared" si="35"/>
        <v>0</v>
      </c>
      <c r="O190" s="249"/>
      <c r="P190" s="249"/>
      <c r="Q190" s="249"/>
      <c r="R190" s="33"/>
      <c r="T190" s="173" t="s">
        <v>21</v>
      </c>
      <c r="U190" s="40" t="s">
        <v>45</v>
      </c>
      <c r="V190" s="32"/>
      <c r="W190" s="174">
        <f t="shared" si="36"/>
        <v>0</v>
      </c>
      <c r="X190" s="174">
        <v>0</v>
      </c>
      <c r="Y190" s="174">
        <f t="shared" si="37"/>
        <v>0</v>
      </c>
      <c r="Z190" s="174">
        <v>0</v>
      </c>
      <c r="AA190" s="175">
        <f t="shared" si="38"/>
        <v>0</v>
      </c>
      <c r="AR190" s="14" t="s">
        <v>182</v>
      </c>
      <c r="AT190" s="14" t="s">
        <v>221</v>
      </c>
      <c r="AU190" s="14" t="s">
        <v>90</v>
      </c>
      <c r="AY190" s="14" t="s">
        <v>175</v>
      </c>
      <c r="BE190" s="114">
        <f t="shared" si="39"/>
        <v>0</v>
      </c>
      <c r="BF190" s="114">
        <f t="shared" si="40"/>
        <v>0</v>
      </c>
      <c r="BG190" s="114">
        <f t="shared" si="41"/>
        <v>0</v>
      </c>
      <c r="BH190" s="114">
        <f t="shared" si="42"/>
        <v>0</v>
      </c>
      <c r="BI190" s="114">
        <f t="shared" si="43"/>
        <v>0</v>
      </c>
      <c r="BJ190" s="14" t="s">
        <v>23</v>
      </c>
      <c r="BK190" s="114">
        <f t="shared" si="44"/>
        <v>0</v>
      </c>
      <c r="BL190" s="14" t="s">
        <v>182</v>
      </c>
      <c r="BM190" s="14" t="s">
        <v>986</v>
      </c>
    </row>
    <row r="191" spans="2:65" s="1" customFormat="1" ht="31.5" customHeight="1">
      <c r="B191" s="31"/>
      <c r="C191" s="176" t="s">
        <v>987</v>
      </c>
      <c r="D191" s="176" t="s">
        <v>221</v>
      </c>
      <c r="E191" s="177" t="s">
        <v>988</v>
      </c>
      <c r="F191" s="250" t="s">
        <v>989</v>
      </c>
      <c r="G191" s="249"/>
      <c r="H191" s="249"/>
      <c r="I191" s="249"/>
      <c r="J191" s="178" t="s">
        <v>936</v>
      </c>
      <c r="K191" s="179">
        <v>1.2E-2</v>
      </c>
      <c r="L191" s="251">
        <v>0</v>
      </c>
      <c r="M191" s="249"/>
      <c r="N191" s="252">
        <f t="shared" si="35"/>
        <v>0</v>
      </c>
      <c r="O191" s="249"/>
      <c r="P191" s="249"/>
      <c r="Q191" s="249"/>
      <c r="R191" s="33"/>
      <c r="T191" s="173" t="s">
        <v>21</v>
      </c>
      <c r="U191" s="40" t="s">
        <v>45</v>
      </c>
      <c r="V191" s="32"/>
      <c r="W191" s="174">
        <f t="shared" si="36"/>
        <v>0</v>
      </c>
      <c r="X191" s="174">
        <v>0</v>
      </c>
      <c r="Y191" s="174">
        <f t="shared" si="37"/>
        <v>0</v>
      </c>
      <c r="Z191" s="174">
        <v>0</v>
      </c>
      <c r="AA191" s="175">
        <f t="shared" si="38"/>
        <v>0</v>
      </c>
      <c r="AR191" s="14" t="s">
        <v>182</v>
      </c>
      <c r="AT191" s="14" t="s">
        <v>221</v>
      </c>
      <c r="AU191" s="14" t="s">
        <v>90</v>
      </c>
      <c r="AY191" s="14" t="s">
        <v>175</v>
      </c>
      <c r="BE191" s="114">
        <f t="shared" si="39"/>
        <v>0</v>
      </c>
      <c r="BF191" s="114">
        <f t="shared" si="40"/>
        <v>0</v>
      </c>
      <c r="BG191" s="114">
        <f t="shared" si="41"/>
        <v>0</v>
      </c>
      <c r="BH191" s="114">
        <f t="shared" si="42"/>
        <v>0</v>
      </c>
      <c r="BI191" s="114">
        <f t="shared" si="43"/>
        <v>0</v>
      </c>
      <c r="BJ191" s="14" t="s">
        <v>23</v>
      </c>
      <c r="BK191" s="114">
        <f t="shared" si="44"/>
        <v>0</v>
      </c>
      <c r="BL191" s="14" t="s">
        <v>182</v>
      </c>
      <c r="BM191" s="14" t="s">
        <v>990</v>
      </c>
    </row>
    <row r="192" spans="2:65" s="10" customFormat="1" ht="29.85" customHeight="1">
      <c r="B192" s="158"/>
      <c r="C192" s="159"/>
      <c r="D192" s="168" t="s">
        <v>149</v>
      </c>
      <c r="E192" s="168"/>
      <c r="F192" s="168"/>
      <c r="G192" s="168"/>
      <c r="H192" s="168"/>
      <c r="I192" s="168"/>
      <c r="J192" s="168"/>
      <c r="K192" s="168"/>
      <c r="L192" s="168"/>
      <c r="M192" s="168"/>
      <c r="N192" s="258">
        <f>BK192</f>
        <v>0</v>
      </c>
      <c r="O192" s="259"/>
      <c r="P192" s="259"/>
      <c r="Q192" s="259"/>
      <c r="R192" s="161"/>
      <c r="T192" s="162"/>
      <c r="U192" s="159"/>
      <c r="V192" s="159"/>
      <c r="W192" s="163">
        <f>SUM(W193:W196)</f>
        <v>0</v>
      </c>
      <c r="X192" s="159"/>
      <c r="Y192" s="163">
        <f>SUM(Y193:Y196)</f>
        <v>3.6225E-2</v>
      </c>
      <c r="Z192" s="159"/>
      <c r="AA192" s="164">
        <f>SUM(AA193:AA196)</f>
        <v>0</v>
      </c>
      <c r="AR192" s="165" t="s">
        <v>90</v>
      </c>
      <c r="AT192" s="166" t="s">
        <v>79</v>
      </c>
      <c r="AU192" s="166" t="s">
        <v>23</v>
      </c>
      <c r="AY192" s="165" t="s">
        <v>175</v>
      </c>
      <c r="BK192" s="167">
        <f>SUM(BK193:BK196)</f>
        <v>0</v>
      </c>
    </row>
    <row r="193" spans="2:65" s="1" customFormat="1" ht="31.5" customHeight="1">
      <c r="B193" s="31"/>
      <c r="C193" s="176" t="s">
        <v>991</v>
      </c>
      <c r="D193" s="176" t="s">
        <v>221</v>
      </c>
      <c r="E193" s="177" t="s">
        <v>992</v>
      </c>
      <c r="F193" s="250" t="s">
        <v>993</v>
      </c>
      <c r="G193" s="249"/>
      <c r="H193" s="249"/>
      <c r="I193" s="249"/>
      <c r="J193" s="178" t="s">
        <v>210</v>
      </c>
      <c r="K193" s="179">
        <v>15</v>
      </c>
      <c r="L193" s="251">
        <v>0</v>
      </c>
      <c r="M193" s="249"/>
      <c r="N193" s="252">
        <f>ROUND(L193*K193,2)</f>
        <v>0</v>
      </c>
      <c r="O193" s="249"/>
      <c r="P193" s="249"/>
      <c r="Q193" s="249"/>
      <c r="R193" s="33"/>
      <c r="T193" s="173" t="s">
        <v>21</v>
      </c>
      <c r="U193" s="40" t="s">
        <v>45</v>
      </c>
      <c r="V193" s="32"/>
      <c r="W193" s="174">
        <f>V193*K193</f>
        <v>0</v>
      </c>
      <c r="X193" s="174">
        <v>8.8999999999999995E-4</v>
      </c>
      <c r="Y193" s="174">
        <f>X193*K193</f>
        <v>1.3349999999999999E-2</v>
      </c>
      <c r="Z193" s="174">
        <v>0</v>
      </c>
      <c r="AA193" s="175">
        <f>Z193*K193</f>
        <v>0</v>
      </c>
      <c r="AR193" s="14" t="s">
        <v>182</v>
      </c>
      <c r="AT193" s="14" t="s">
        <v>221</v>
      </c>
      <c r="AU193" s="14" t="s">
        <v>90</v>
      </c>
      <c r="AY193" s="14" t="s">
        <v>175</v>
      </c>
      <c r="BE193" s="114">
        <f>IF(U193="základní",N193,0)</f>
        <v>0</v>
      </c>
      <c r="BF193" s="114">
        <f>IF(U193="snížená",N193,0)</f>
        <v>0</v>
      </c>
      <c r="BG193" s="114">
        <f>IF(U193="zákl. přenesená",N193,0)</f>
        <v>0</v>
      </c>
      <c r="BH193" s="114">
        <f>IF(U193="sníž. přenesená",N193,0)</f>
        <v>0</v>
      </c>
      <c r="BI193" s="114">
        <f>IF(U193="nulová",N193,0)</f>
        <v>0</v>
      </c>
      <c r="BJ193" s="14" t="s">
        <v>23</v>
      </c>
      <c r="BK193" s="114">
        <f>ROUND(L193*K193,2)</f>
        <v>0</v>
      </c>
      <c r="BL193" s="14" t="s">
        <v>182</v>
      </c>
      <c r="BM193" s="14" t="s">
        <v>994</v>
      </c>
    </row>
    <row r="194" spans="2:65" s="1" customFormat="1" ht="44.25" customHeight="1">
      <c r="B194" s="31"/>
      <c r="C194" s="176" t="s">
        <v>258</v>
      </c>
      <c r="D194" s="176" t="s">
        <v>221</v>
      </c>
      <c r="E194" s="177" t="s">
        <v>995</v>
      </c>
      <c r="F194" s="250" t="s">
        <v>996</v>
      </c>
      <c r="G194" s="249"/>
      <c r="H194" s="249"/>
      <c r="I194" s="249"/>
      <c r="J194" s="178" t="s">
        <v>180</v>
      </c>
      <c r="K194" s="179">
        <v>18</v>
      </c>
      <c r="L194" s="251">
        <v>0</v>
      </c>
      <c r="M194" s="249"/>
      <c r="N194" s="252">
        <f>ROUND(L194*K194,2)</f>
        <v>0</v>
      </c>
      <c r="O194" s="249"/>
      <c r="P194" s="249"/>
      <c r="Q194" s="249"/>
      <c r="R194" s="33"/>
      <c r="T194" s="173" t="s">
        <v>21</v>
      </c>
      <c r="U194" s="40" t="s">
        <v>45</v>
      </c>
      <c r="V194" s="32"/>
      <c r="W194" s="174">
        <f>V194*K194</f>
        <v>0</v>
      </c>
      <c r="X194" s="174">
        <v>1.3999999999999999E-4</v>
      </c>
      <c r="Y194" s="174">
        <f>X194*K194</f>
        <v>2.5199999999999997E-3</v>
      </c>
      <c r="Z194" s="174">
        <v>0</v>
      </c>
      <c r="AA194" s="175">
        <f>Z194*K194</f>
        <v>0</v>
      </c>
      <c r="AR194" s="14" t="s">
        <v>182</v>
      </c>
      <c r="AT194" s="14" t="s">
        <v>221</v>
      </c>
      <c r="AU194" s="14" t="s">
        <v>90</v>
      </c>
      <c r="AY194" s="14" t="s">
        <v>175</v>
      </c>
      <c r="BE194" s="114">
        <f>IF(U194="základní",N194,0)</f>
        <v>0</v>
      </c>
      <c r="BF194" s="114">
        <f>IF(U194="snížená",N194,0)</f>
        <v>0</v>
      </c>
      <c r="BG194" s="114">
        <f>IF(U194="zákl. přenesená",N194,0)</f>
        <v>0</v>
      </c>
      <c r="BH194" s="114">
        <f>IF(U194="sníž. přenesená",N194,0)</f>
        <v>0</v>
      </c>
      <c r="BI194" s="114">
        <f>IF(U194="nulová",N194,0)</f>
        <v>0</v>
      </c>
      <c r="BJ194" s="14" t="s">
        <v>23</v>
      </c>
      <c r="BK194" s="114">
        <f>ROUND(L194*K194,2)</f>
        <v>0</v>
      </c>
      <c r="BL194" s="14" t="s">
        <v>182</v>
      </c>
      <c r="BM194" s="14" t="s">
        <v>997</v>
      </c>
    </row>
    <row r="195" spans="2:65" s="1" customFormat="1" ht="44.25" customHeight="1">
      <c r="B195" s="31"/>
      <c r="C195" s="176" t="s">
        <v>998</v>
      </c>
      <c r="D195" s="176" t="s">
        <v>221</v>
      </c>
      <c r="E195" s="177" t="s">
        <v>999</v>
      </c>
      <c r="F195" s="250" t="s">
        <v>1000</v>
      </c>
      <c r="G195" s="249"/>
      <c r="H195" s="249"/>
      <c r="I195" s="249"/>
      <c r="J195" s="178" t="s">
        <v>180</v>
      </c>
      <c r="K195" s="179">
        <v>65</v>
      </c>
      <c r="L195" s="251">
        <v>0</v>
      </c>
      <c r="M195" s="249"/>
      <c r="N195" s="252">
        <f>ROUND(L195*K195,2)</f>
        <v>0</v>
      </c>
      <c r="O195" s="249"/>
      <c r="P195" s="249"/>
      <c r="Q195" s="249"/>
      <c r="R195" s="33"/>
      <c r="T195" s="173" t="s">
        <v>21</v>
      </c>
      <c r="U195" s="40" t="s">
        <v>45</v>
      </c>
      <c r="V195" s="32"/>
      <c r="W195" s="174">
        <f>V195*K195</f>
        <v>0</v>
      </c>
      <c r="X195" s="174">
        <v>2.9E-4</v>
      </c>
      <c r="Y195" s="174">
        <f>X195*K195</f>
        <v>1.8849999999999999E-2</v>
      </c>
      <c r="Z195" s="174">
        <v>0</v>
      </c>
      <c r="AA195" s="175">
        <f>Z195*K195</f>
        <v>0</v>
      </c>
      <c r="AR195" s="14" t="s">
        <v>182</v>
      </c>
      <c r="AT195" s="14" t="s">
        <v>221</v>
      </c>
      <c r="AU195" s="14" t="s">
        <v>90</v>
      </c>
      <c r="AY195" s="14" t="s">
        <v>175</v>
      </c>
      <c r="BE195" s="114">
        <f>IF(U195="základní",N195,0)</f>
        <v>0</v>
      </c>
      <c r="BF195" s="114">
        <f>IF(U195="snížená",N195,0)</f>
        <v>0</v>
      </c>
      <c r="BG195" s="114">
        <f>IF(U195="zákl. přenesená",N195,0)</f>
        <v>0</v>
      </c>
      <c r="BH195" s="114">
        <f>IF(U195="sníž. přenesená",N195,0)</f>
        <v>0</v>
      </c>
      <c r="BI195" s="114">
        <f>IF(U195="nulová",N195,0)</f>
        <v>0</v>
      </c>
      <c r="BJ195" s="14" t="s">
        <v>23</v>
      </c>
      <c r="BK195" s="114">
        <f>ROUND(L195*K195,2)</f>
        <v>0</v>
      </c>
      <c r="BL195" s="14" t="s">
        <v>182</v>
      </c>
      <c r="BM195" s="14" t="s">
        <v>1001</v>
      </c>
    </row>
    <row r="196" spans="2:65" s="1" customFormat="1" ht="44.25" customHeight="1">
      <c r="B196" s="31"/>
      <c r="C196" s="176" t="s">
        <v>1002</v>
      </c>
      <c r="D196" s="176" t="s">
        <v>221</v>
      </c>
      <c r="E196" s="177" t="s">
        <v>1003</v>
      </c>
      <c r="F196" s="250" t="s">
        <v>1004</v>
      </c>
      <c r="G196" s="249"/>
      <c r="H196" s="249"/>
      <c r="I196" s="249"/>
      <c r="J196" s="178" t="s">
        <v>180</v>
      </c>
      <c r="K196" s="179">
        <v>3.5</v>
      </c>
      <c r="L196" s="251">
        <v>0</v>
      </c>
      <c r="M196" s="249"/>
      <c r="N196" s="252">
        <f>ROUND(L196*K196,2)</f>
        <v>0</v>
      </c>
      <c r="O196" s="249"/>
      <c r="P196" s="249"/>
      <c r="Q196" s="249"/>
      <c r="R196" s="33"/>
      <c r="T196" s="173" t="s">
        <v>21</v>
      </c>
      <c r="U196" s="40" t="s">
        <v>45</v>
      </c>
      <c r="V196" s="32"/>
      <c r="W196" s="174">
        <f>V196*K196</f>
        <v>0</v>
      </c>
      <c r="X196" s="174">
        <v>4.2999999999999999E-4</v>
      </c>
      <c r="Y196" s="174">
        <f>X196*K196</f>
        <v>1.505E-3</v>
      </c>
      <c r="Z196" s="174">
        <v>0</v>
      </c>
      <c r="AA196" s="175">
        <f>Z196*K196</f>
        <v>0</v>
      </c>
      <c r="AR196" s="14" t="s">
        <v>182</v>
      </c>
      <c r="AT196" s="14" t="s">
        <v>221</v>
      </c>
      <c r="AU196" s="14" t="s">
        <v>90</v>
      </c>
      <c r="AY196" s="14" t="s">
        <v>175</v>
      </c>
      <c r="BE196" s="114">
        <f>IF(U196="základní",N196,0)</f>
        <v>0</v>
      </c>
      <c r="BF196" s="114">
        <f>IF(U196="snížená",N196,0)</f>
        <v>0</v>
      </c>
      <c r="BG196" s="114">
        <f>IF(U196="zákl. přenesená",N196,0)</f>
        <v>0</v>
      </c>
      <c r="BH196" s="114">
        <f>IF(U196="sníž. přenesená",N196,0)</f>
        <v>0</v>
      </c>
      <c r="BI196" s="114">
        <f>IF(U196="nulová",N196,0)</f>
        <v>0</v>
      </c>
      <c r="BJ196" s="14" t="s">
        <v>23</v>
      </c>
      <c r="BK196" s="114">
        <f>ROUND(L196*K196,2)</f>
        <v>0</v>
      </c>
      <c r="BL196" s="14" t="s">
        <v>182</v>
      </c>
      <c r="BM196" s="14" t="s">
        <v>1005</v>
      </c>
    </row>
    <row r="197" spans="2:65" s="10" customFormat="1" ht="37.35" customHeight="1">
      <c r="B197" s="158"/>
      <c r="C197" s="159"/>
      <c r="D197" s="160" t="s">
        <v>792</v>
      </c>
      <c r="E197" s="160"/>
      <c r="F197" s="160"/>
      <c r="G197" s="160"/>
      <c r="H197" s="160"/>
      <c r="I197" s="160"/>
      <c r="J197" s="160"/>
      <c r="K197" s="160"/>
      <c r="L197" s="160"/>
      <c r="M197" s="160"/>
      <c r="N197" s="260">
        <f>BK197</f>
        <v>0</v>
      </c>
      <c r="O197" s="261"/>
      <c r="P197" s="261"/>
      <c r="Q197" s="261"/>
      <c r="R197" s="161"/>
      <c r="T197" s="162"/>
      <c r="U197" s="159"/>
      <c r="V197" s="159"/>
      <c r="W197" s="163">
        <f>W198+W207</f>
        <v>0</v>
      </c>
      <c r="X197" s="159"/>
      <c r="Y197" s="163">
        <f>Y198+Y207</f>
        <v>0</v>
      </c>
      <c r="Z197" s="159"/>
      <c r="AA197" s="164">
        <f>AA198+AA207</f>
        <v>0</v>
      </c>
      <c r="AR197" s="165" t="s">
        <v>100</v>
      </c>
      <c r="AT197" s="166" t="s">
        <v>79</v>
      </c>
      <c r="AU197" s="166" t="s">
        <v>80</v>
      </c>
      <c r="AY197" s="165" t="s">
        <v>175</v>
      </c>
      <c r="BK197" s="167">
        <f>BK198+BK207</f>
        <v>0</v>
      </c>
    </row>
    <row r="198" spans="2:65" s="10" customFormat="1" ht="19.899999999999999" customHeight="1">
      <c r="B198" s="158"/>
      <c r="C198" s="159"/>
      <c r="D198" s="168" t="s">
        <v>793</v>
      </c>
      <c r="E198" s="168"/>
      <c r="F198" s="168"/>
      <c r="G198" s="168"/>
      <c r="H198" s="168"/>
      <c r="I198" s="168"/>
      <c r="J198" s="168"/>
      <c r="K198" s="168"/>
      <c r="L198" s="168"/>
      <c r="M198" s="168"/>
      <c r="N198" s="256">
        <f>BK198</f>
        <v>0</v>
      </c>
      <c r="O198" s="257"/>
      <c r="P198" s="257"/>
      <c r="Q198" s="257"/>
      <c r="R198" s="161"/>
      <c r="T198" s="162"/>
      <c r="U198" s="159"/>
      <c r="V198" s="159"/>
      <c r="W198" s="163">
        <f>SUM(W199:W206)</f>
        <v>0</v>
      </c>
      <c r="X198" s="159"/>
      <c r="Y198" s="163">
        <f>SUM(Y199:Y206)</f>
        <v>0</v>
      </c>
      <c r="Z198" s="159"/>
      <c r="AA198" s="164">
        <f>SUM(AA199:AA206)</f>
        <v>0</v>
      </c>
      <c r="AR198" s="165" t="s">
        <v>100</v>
      </c>
      <c r="AT198" s="166" t="s">
        <v>79</v>
      </c>
      <c r="AU198" s="166" t="s">
        <v>23</v>
      </c>
      <c r="AY198" s="165" t="s">
        <v>175</v>
      </c>
      <c r="BK198" s="167">
        <f>SUM(BK199:BK206)</f>
        <v>0</v>
      </c>
    </row>
    <row r="199" spans="2:65" s="1" customFormat="1" ht="22.5" customHeight="1">
      <c r="B199" s="31"/>
      <c r="C199" s="176" t="s">
        <v>181</v>
      </c>
      <c r="D199" s="176" t="s">
        <v>221</v>
      </c>
      <c r="E199" s="177" t="s">
        <v>1006</v>
      </c>
      <c r="F199" s="250" t="s">
        <v>1007</v>
      </c>
      <c r="G199" s="249"/>
      <c r="H199" s="249"/>
      <c r="I199" s="249"/>
      <c r="J199" s="178" t="s">
        <v>252</v>
      </c>
      <c r="K199" s="179">
        <v>1</v>
      </c>
      <c r="L199" s="251">
        <v>0</v>
      </c>
      <c r="M199" s="249"/>
      <c r="N199" s="252">
        <f t="shared" ref="N199:N206" si="45">ROUND(L199*K199,2)</f>
        <v>0</v>
      </c>
      <c r="O199" s="249"/>
      <c r="P199" s="249"/>
      <c r="Q199" s="249"/>
      <c r="R199" s="33"/>
      <c r="T199" s="173" t="s">
        <v>21</v>
      </c>
      <c r="U199" s="40" t="s">
        <v>45</v>
      </c>
      <c r="V199" s="32"/>
      <c r="W199" s="174">
        <f t="shared" ref="W199:W206" si="46">V199*K199</f>
        <v>0</v>
      </c>
      <c r="X199" s="174">
        <v>0</v>
      </c>
      <c r="Y199" s="174">
        <f t="shared" ref="Y199:Y206" si="47">X199*K199</f>
        <v>0</v>
      </c>
      <c r="Z199" s="174">
        <v>0</v>
      </c>
      <c r="AA199" s="175">
        <f t="shared" ref="AA199:AA206" si="48">Z199*K199</f>
        <v>0</v>
      </c>
      <c r="AR199" s="14" t="s">
        <v>401</v>
      </c>
      <c r="AT199" s="14" t="s">
        <v>221</v>
      </c>
      <c r="AU199" s="14" t="s">
        <v>90</v>
      </c>
      <c r="AY199" s="14" t="s">
        <v>175</v>
      </c>
      <c r="BE199" s="114">
        <f t="shared" ref="BE199:BE206" si="49">IF(U199="základní",N199,0)</f>
        <v>0</v>
      </c>
      <c r="BF199" s="114">
        <f t="shared" ref="BF199:BF206" si="50">IF(U199="snížená",N199,0)</f>
        <v>0</v>
      </c>
      <c r="BG199" s="114">
        <f t="shared" ref="BG199:BG206" si="51">IF(U199="zákl. přenesená",N199,0)</f>
        <v>0</v>
      </c>
      <c r="BH199" s="114">
        <f t="shared" ref="BH199:BH206" si="52">IF(U199="sníž. přenesená",N199,0)</f>
        <v>0</v>
      </c>
      <c r="BI199" s="114">
        <f t="shared" ref="BI199:BI206" si="53">IF(U199="nulová",N199,0)</f>
        <v>0</v>
      </c>
      <c r="BJ199" s="14" t="s">
        <v>23</v>
      </c>
      <c r="BK199" s="114">
        <f t="shared" ref="BK199:BK206" si="54">ROUND(L199*K199,2)</f>
        <v>0</v>
      </c>
      <c r="BL199" s="14" t="s">
        <v>401</v>
      </c>
      <c r="BM199" s="14" t="s">
        <v>1008</v>
      </c>
    </row>
    <row r="200" spans="2:65" s="1" customFormat="1" ht="31.5" customHeight="1">
      <c r="B200" s="31"/>
      <c r="C200" s="176" t="s">
        <v>277</v>
      </c>
      <c r="D200" s="176" t="s">
        <v>221</v>
      </c>
      <c r="E200" s="177" t="s">
        <v>1009</v>
      </c>
      <c r="F200" s="250" t="s">
        <v>1010</v>
      </c>
      <c r="G200" s="249"/>
      <c r="H200" s="249"/>
      <c r="I200" s="249"/>
      <c r="J200" s="178" t="s">
        <v>180</v>
      </c>
      <c r="K200" s="179">
        <v>2</v>
      </c>
      <c r="L200" s="251">
        <v>0</v>
      </c>
      <c r="M200" s="249"/>
      <c r="N200" s="252">
        <f t="shared" si="45"/>
        <v>0</v>
      </c>
      <c r="O200" s="249"/>
      <c r="P200" s="249"/>
      <c r="Q200" s="249"/>
      <c r="R200" s="33"/>
      <c r="T200" s="173" t="s">
        <v>21</v>
      </c>
      <c r="U200" s="40" t="s">
        <v>45</v>
      </c>
      <c r="V200" s="32"/>
      <c r="W200" s="174">
        <f t="shared" si="46"/>
        <v>0</v>
      </c>
      <c r="X200" s="174">
        <v>0</v>
      </c>
      <c r="Y200" s="174">
        <f t="shared" si="47"/>
        <v>0</v>
      </c>
      <c r="Z200" s="174">
        <v>0</v>
      </c>
      <c r="AA200" s="175">
        <f t="shared" si="48"/>
        <v>0</v>
      </c>
      <c r="AR200" s="14" t="s">
        <v>401</v>
      </c>
      <c r="AT200" s="14" t="s">
        <v>221</v>
      </c>
      <c r="AU200" s="14" t="s">
        <v>90</v>
      </c>
      <c r="AY200" s="14" t="s">
        <v>175</v>
      </c>
      <c r="BE200" s="114">
        <f t="shared" si="49"/>
        <v>0</v>
      </c>
      <c r="BF200" s="114">
        <f t="shared" si="50"/>
        <v>0</v>
      </c>
      <c r="BG200" s="114">
        <f t="shared" si="51"/>
        <v>0</v>
      </c>
      <c r="BH200" s="114">
        <f t="shared" si="52"/>
        <v>0</v>
      </c>
      <c r="BI200" s="114">
        <f t="shared" si="53"/>
        <v>0</v>
      </c>
      <c r="BJ200" s="14" t="s">
        <v>23</v>
      </c>
      <c r="BK200" s="114">
        <f t="shared" si="54"/>
        <v>0</v>
      </c>
      <c r="BL200" s="14" t="s">
        <v>401</v>
      </c>
      <c r="BM200" s="14" t="s">
        <v>1011</v>
      </c>
    </row>
    <row r="201" spans="2:65" s="1" customFormat="1" ht="22.5" customHeight="1">
      <c r="B201" s="31"/>
      <c r="C201" s="176" t="s">
        <v>281</v>
      </c>
      <c r="D201" s="176" t="s">
        <v>221</v>
      </c>
      <c r="E201" s="177" t="s">
        <v>1012</v>
      </c>
      <c r="F201" s="250" t="s">
        <v>1013</v>
      </c>
      <c r="G201" s="249"/>
      <c r="H201" s="249"/>
      <c r="I201" s="249"/>
      <c r="J201" s="178" t="s">
        <v>180</v>
      </c>
      <c r="K201" s="179">
        <v>13.5</v>
      </c>
      <c r="L201" s="251">
        <v>0</v>
      </c>
      <c r="M201" s="249"/>
      <c r="N201" s="252">
        <f t="shared" si="45"/>
        <v>0</v>
      </c>
      <c r="O201" s="249"/>
      <c r="P201" s="249"/>
      <c r="Q201" s="249"/>
      <c r="R201" s="33"/>
      <c r="T201" s="173" t="s">
        <v>21</v>
      </c>
      <c r="U201" s="40" t="s">
        <v>45</v>
      </c>
      <c r="V201" s="32"/>
      <c r="W201" s="174">
        <f t="shared" si="46"/>
        <v>0</v>
      </c>
      <c r="X201" s="174">
        <v>0</v>
      </c>
      <c r="Y201" s="174">
        <f t="shared" si="47"/>
        <v>0</v>
      </c>
      <c r="Z201" s="174">
        <v>0</v>
      </c>
      <c r="AA201" s="175">
        <f t="shared" si="48"/>
        <v>0</v>
      </c>
      <c r="AR201" s="14" t="s">
        <v>401</v>
      </c>
      <c r="AT201" s="14" t="s">
        <v>221</v>
      </c>
      <c r="AU201" s="14" t="s">
        <v>90</v>
      </c>
      <c r="AY201" s="14" t="s">
        <v>175</v>
      </c>
      <c r="BE201" s="114">
        <f t="shared" si="49"/>
        <v>0</v>
      </c>
      <c r="BF201" s="114">
        <f t="shared" si="50"/>
        <v>0</v>
      </c>
      <c r="BG201" s="114">
        <f t="shared" si="51"/>
        <v>0</v>
      </c>
      <c r="BH201" s="114">
        <f t="shared" si="52"/>
        <v>0</v>
      </c>
      <c r="BI201" s="114">
        <f t="shared" si="53"/>
        <v>0</v>
      </c>
      <c r="BJ201" s="14" t="s">
        <v>23</v>
      </c>
      <c r="BK201" s="114">
        <f t="shared" si="54"/>
        <v>0</v>
      </c>
      <c r="BL201" s="14" t="s">
        <v>401</v>
      </c>
      <c r="BM201" s="14" t="s">
        <v>1014</v>
      </c>
    </row>
    <row r="202" spans="2:65" s="1" customFormat="1" ht="31.5" customHeight="1">
      <c r="B202" s="31"/>
      <c r="C202" s="176" t="s">
        <v>289</v>
      </c>
      <c r="D202" s="176" t="s">
        <v>221</v>
      </c>
      <c r="E202" s="177" t="s">
        <v>1015</v>
      </c>
      <c r="F202" s="250" t="s">
        <v>1016</v>
      </c>
      <c r="G202" s="249"/>
      <c r="H202" s="249"/>
      <c r="I202" s="249"/>
      <c r="J202" s="178" t="s">
        <v>180</v>
      </c>
      <c r="K202" s="179">
        <v>51.5</v>
      </c>
      <c r="L202" s="251">
        <v>0</v>
      </c>
      <c r="M202" s="249"/>
      <c r="N202" s="252">
        <f t="shared" si="45"/>
        <v>0</v>
      </c>
      <c r="O202" s="249"/>
      <c r="P202" s="249"/>
      <c r="Q202" s="249"/>
      <c r="R202" s="33"/>
      <c r="T202" s="173" t="s">
        <v>21</v>
      </c>
      <c r="U202" s="40" t="s">
        <v>45</v>
      </c>
      <c r="V202" s="32"/>
      <c r="W202" s="174">
        <f t="shared" si="46"/>
        <v>0</v>
      </c>
      <c r="X202" s="174">
        <v>0</v>
      </c>
      <c r="Y202" s="174">
        <f t="shared" si="47"/>
        <v>0</v>
      </c>
      <c r="Z202" s="174">
        <v>0</v>
      </c>
      <c r="AA202" s="175">
        <f t="shared" si="48"/>
        <v>0</v>
      </c>
      <c r="AR202" s="14" t="s">
        <v>401</v>
      </c>
      <c r="AT202" s="14" t="s">
        <v>221</v>
      </c>
      <c r="AU202" s="14" t="s">
        <v>90</v>
      </c>
      <c r="AY202" s="14" t="s">
        <v>175</v>
      </c>
      <c r="BE202" s="114">
        <f t="shared" si="49"/>
        <v>0</v>
      </c>
      <c r="BF202" s="114">
        <f t="shared" si="50"/>
        <v>0</v>
      </c>
      <c r="BG202" s="114">
        <f t="shared" si="51"/>
        <v>0</v>
      </c>
      <c r="BH202" s="114">
        <f t="shared" si="52"/>
        <v>0</v>
      </c>
      <c r="BI202" s="114">
        <f t="shared" si="53"/>
        <v>0</v>
      </c>
      <c r="BJ202" s="14" t="s">
        <v>23</v>
      </c>
      <c r="BK202" s="114">
        <f t="shared" si="54"/>
        <v>0</v>
      </c>
      <c r="BL202" s="14" t="s">
        <v>401</v>
      </c>
      <c r="BM202" s="14" t="s">
        <v>1017</v>
      </c>
    </row>
    <row r="203" spans="2:65" s="1" customFormat="1" ht="31.5" customHeight="1">
      <c r="B203" s="31"/>
      <c r="C203" s="176" t="s">
        <v>396</v>
      </c>
      <c r="D203" s="176" t="s">
        <v>221</v>
      </c>
      <c r="E203" s="177" t="s">
        <v>1018</v>
      </c>
      <c r="F203" s="250" t="s">
        <v>1019</v>
      </c>
      <c r="G203" s="249"/>
      <c r="H203" s="249"/>
      <c r="I203" s="249"/>
      <c r="J203" s="178" t="s">
        <v>180</v>
      </c>
      <c r="K203" s="179">
        <v>3.5</v>
      </c>
      <c r="L203" s="251">
        <v>0</v>
      </c>
      <c r="M203" s="249"/>
      <c r="N203" s="252">
        <f t="shared" si="45"/>
        <v>0</v>
      </c>
      <c r="O203" s="249"/>
      <c r="P203" s="249"/>
      <c r="Q203" s="249"/>
      <c r="R203" s="33"/>
      <c r="T203" s="173" t="s">
        <v>21</v>
      </c>
      <c r="U203" s="40" t="s">
        <v>45</v>
      </c>
      <c r="V203" s="32"/>
      <c r="W203" s="174">
        <f t="shared" si="46"/>
        <v>0</v>
      </c>
      <c r="X203" s="174">
        <v>0</v>
      </c>
      <c r="Y203" s="174">
        <f t="shared" si="47"/>
        <v>0</v>
      </c>
      <c r="Z203" s="174">
        <v>0</v>
      </c>
      <c r="AA203" s="175">
        <f t="shared" si="48"/>
        <v>0</v>
      </c>
      <c r="AR203" s="14" t="s">
        <v>401</v>
      </c>
      <c r="AT203" s="14" t="s">
        <v>221</v>
      </c>
      <c r="AU203" s="14" t="s">
        <v>90</v>
      </c>
      <c r="AY203" s="14" t="s">
        <v>175</v>
      </c>
      <c r="BE203" s="114">
        <f t="shared" si="49"/>
        <v>0</v>
      </c>
      <c r="BF203" s="114">
        <f t="shared" si="50"/>
        <v>0</v>
      </c>
      <c r="BG203" s="114">
        <f t="shared" si="51"/>
        <v>0</v>
      </c>
      <c r="BH203" s="114">
        <f t="shared" si="52"/>
        <v>0</v>
      </c>
      <c r="BI203" s="114">
        <f t="shared" si="53"/>
        <v>0</v>
      </c>
      <c r="BJ203" s="14" t="s">
        <v>23</v>
      </c>
      <c r="BK203" s="114">
        <f t="shared" si="54"/>
        <v>0</v>
      </c>
      <c r="BL203" s="14" t="s">
        <v>401</v>
      </c>
      <c r="BM203" s="14" t="s">
        <v>1020</v>
      </c>
    </row>
    <row r="204" spans="2:65" s="1" customFormat="1" ht="22.5" customHeight="1">
      <c r="B204" s="31"/>
      <c r="C204" s="176" t="s">
        <v>1021</v>
      </c>
      <c r="D204" s="176" t="s">
        <v>221</v>
      </c>
      <c r="E204" s="177" t="s">
        <v>1022</v>
      </c>
      <c r="F204" s="250" t="s">
        <v>1023</v>
      </c>
      <c r="G204" s="249"/>
      <c r="H204" s="249"/>
      <c r="I204" s="249"/>
      <c r="J204" s="178" t="s">
        <v>180</v>
      </c>
      <c r="K204" s="179">
        <v>83</v>
      </c>
      <c r="L204" s="251">
        <v>0</v>
      </c>
      <c r="M204" s="249"/>
      <c r="N204" s="252">
        <f t="shared" si="45"/>
        <v>0</v>
      </c>
      <c r="O204" s="249"/>
      <c r="P204" s="249"/>
      <c r="Q204" s="249"/>
      <c r="R204" s="33"/>
      <c r="T204" s="173" t="s">
        <v>21</v>
      </c>
      <c r="U204" s="40" t="s">
        <v>45</v>
      </c>
      <c r="V204" s="32"/>
      <c r="W204" s="174">
        <f t="shared" si="46"/>
        <v>0</v>
      </c>
      <c r="X204" s="174">
        <v>0</v>
      </c>
      <c r="Y204" s="174">
        <f t="shared" si="47"/>
        <v>0</v>
      </c>
      <c r="Z204" s="174">
        <v>0</v>
      </c>
      <c r="AA204" s="175">
        <f t="shared" si="48"/>
        <v>0</v>
      </c>
      <c r="AR204" s="14" t="s">
        <v>401</v>
      </c>
      <c r="AT204" s="14" t="s">
        <v>221</v>
      </c>
      <c r="AU204" s="14" t="s">
        <v>90</v>
      </c>
      <c r="AY204" s="14" t="s">
        <v>175</v>
      </c>
      <c r="BE204" s="114">
        <f t="shared" si="49"/>
        <v>0</v>
      </c>
      <c r="BF204" s="114">
        <f t="shared" si="50"/>
        <v>0</v>
      </c>
      <c r="BG204" s="114">
        <f t="shared" si="51"/>
        <v>0</v>
      </c>
      <c r="BH204" s="114">
        <f t="shared" si="52"/>
        <v>0</v>
      </c>
      <c r="BI204" s="114">
        <f t="shared" si="53"/>
        <v>0</v>
      </c>
      <c r="BJ204" s="14" t="s">
        <v>23</v>
      </c>
      <c r="BK204" s="114">
        <f t="shared" si="54"/>
        <v>0</v>
      </c>
      <c r="BL204" s="14" t="s">
        <v>401</v>
      </c>
      <c r="BM204" s="14" t="s">
        <v>1024</v>
      </c>
    </row>
    <row r="205" spans="2:65" s="1" customFormat="1" ht="22.5" customHeight="1">
      <c r="B205" s="31"/>
      <c r="C205" s="176" t="s">
        <v>421</v>
      </c>
      <c r="D205" s="176" t="s">
        <v>221</v>
      </c>
      <c r="E205" s="177" t="s">
        <v>1025</v>
      </c>
      <c r="F205" s="250" t="s">
        <v>1026</v>
      </c>
      <c r="G205" s="249"/>
      <c r="H205" s="249"/>
      <c r="I205" s="249"/>
      <c r="J205" s="178" t="s">
        <v>180</v>
      </c>
      <c r="K205" s="179">
        <v>3.5</v>
      </c>
      <c r="L205" s="251">
        <v>0</v>
      </c>
      <c r="M205" s="249"/>
      <c r="N205" s="252">
        <f t="shared" si="45"/>
        <v>0</v>
      </c>
      <c r="O205" s="249"/>
      <c r="P205" s="249"/>
      <c r="Q205" s="249"/>
      <c r="R205" s="33"/>
      <c r="T205" s="173" t="s">
        <v>21</v>
      </c>
      <c r="U205" s="40" t="s">
        <v>45</v>
      </c>
      <c r="V205" s="32"/>
      <c r="W205" s="174">
        <f t="shared" si="46"/>
        <v>0</v>
      </c>
      <c r="X205" s="174">
        <v>0</v>
      </c>
      <c r="Y205" s="174">
        <f t="shared" si="47"/>
        <v>0</v>
      </c>
      <c r="Z205" s="174">
        <v>0</v>
      </c>
      <c r="AA205" s="175">
        <f t="shared" si="48"/>
        <v>0</v>
      </c>
      <c r="AR205" s="14" t="s">
        <v>401</v>
      </c>
      <c r="AT205" s="14" t="s">
        <v>221</v>
      </c>
      <c r="AU205" s="14" t="s">
        <v>90</v>
      </c>
      <c r="AY205" s="14" t="s">
        <v>175</v>
      </c>
      <c r="BE205" s="114">
        <f t="shared" si="49"/>
        <v>0</v>
      </c>
      <c r="BF205" s="114">
        <f t="shared" si="50"/>
        <v>0</v>
      </c>
      <c r="BG205" s="114">
        <f t="shared" si="51"/>
        <v>0</v>
      </c>
      <c r="BH205" s="114">
        <f t="shared" si="52"/>
        <v>0</v>
      </c>
      <c r="BI205" s="114">
        <f t="shared" si="53"/>
        <v>0</v>
      </c>
      <c r="BJ205" s="14" t="s">
        <v>23</v>
      </c>
      <c r="BK205" s="114">
        <f t="shared" si="54"/>
        <v>0</v>
      </c>
      <c r="BL205" s="14" t="s">
        <v>401</v>
      </c>
      <c r="BM205" s="14" t="s">
        <v>1027</v>
      </c>
    </row>
    <row r="206" spans="2:65" s="1" customFormat="1" ht="22.5" customHeight="1">
      <c r="B206" s="31"/>
      <c r="C206" s="176" t="s">
        <v>1028</v>
      </c>
      <c r="D206" s="176" t="s">
        <v>221</v>
      </c>
      <c r="E206" s="177" t="s">
        <v>1029</v>
      </c>
      <c r="F206" s="250" t="s">
        <v>1030</v>
      </c>
      <c r="G206" s="249"/>
      <c r="H206" s="249"/>
      <c r="I206" s="249"/>
      <c r="J206" s="178" t="s">
        <v>180</v>
      </c>
      <c r="K206" s="179">
        <v>70.5</v>
      </c>
      <c r="L206" s="251">
        <v>0</v>
      </c>
      <c r="M206" s="249"/>
      <c r="N206" s="252">
        <f t="shared" si="45"/>
        <v>0</v>
      </c>
      <c r="O206" s="249"/>
      <c r="P206" s="249"/>
      <c r="Q206" s="249"/>
      <c r="R206" s="33"/>
      <c r="T206" s="173" t="s">
        <v>21</v>
      </c>
      <c r="U206" s="40" t="s">
        <v>45</v>
      </c>
      <c r="V206" s="32"/>
      <c r="W206" s="174">
        <f t="shared" si="46"/>
        <v>0</v>
      </c>
      <c r="X206" s="174">
        <v>0</v>
      </c>
      <c r="Y206" s="174">
        <f t="shared" si="47"/>
        <v>0</v>
      </c>
      <c r="Z206" s="174">
        <v>0</v>
      </c>
      <c r="AA206" s="175">
        <f t="shared" si="48"/>
        <v>0</v>
      </c>
      <c r="AR206" s="14" t="s">
        <v>401</v>
      </c>
      <c r="AT206" s="14" t="s">
        <v>221</v>
      </c>
      <c r="AU206" s="14" t="s">
        <v>90</v>
      </c>
      <c r="AY206" s="14" t="s">
        <v>175</v>
      </c>
      <c r="BE206" s="114">
        <f t="shared" si="49"/>
        <v>0</v>
      </c>
      <c r="BF206" s="114">
        <f t="shared" si="50"/>
        <v>0</v>
      </c>
      <c r="BG206" s="114">
        <f t="shared" si="51"/>
        <v>0</v>
      </c>
      <c r="BH206" s="114">
        <f t="shared" si="52"/>
        <v>0</v>
      </c>
      <c r="BI206" s="114">
        <f t="shared" si="53"/>
        <v>0</v>
      </c>
      <c r="BJ206" s="14" t="s">
        <v>23</v>
      </c>
      <c r="BK206" s="114">
        <f t="shared" si="54"/>
        <v>0</v>
      </c>
      <c r="BL206" s="14" t="s">
        <v>401</v>
      </c>
      <c r="BM206" s="14" t="s">
        <v>1031</v>
      </c>
    </row>
    <row r="207" spans="2:65" s="10" customFormat="1" ht="29.85" customHeight="1">
      <c r="B207" s="158"/>
      <c r="C207" s="159"/>
      <c r="D207" s="168" t="s">
        <v>794</v>
      </c>
      <c r="E207" s="168"/>
      <c r="F207" s="168"/>
      <c r="G207" s="168"/>
      <c r="H207" s="168"/>
      <c r="I207" s="168"/>
      <c r="J207" s="168"/>
      <c r="K207" s="168"/>
      <c r="L207" s="168"/>
      <c r="M207" s="168"/>
      <c r="N207" s="258">
        <f>BK207</f>
        <v>0</v>
      </c>
      <c r="O207" s="259"/>
      <c r="P207" s="259"/>
      <c r="Q207" s="259"/>
      <c r="R207" s="161"/>
      <c r="T207" s="162"/>
      <c r="U207" s="159"/>
      <c r="V207" s="159"/>
      <c r="W207" s="163">
        <f>W208</f>
        <v>0</v>
      </c>
      <c r="X207" s="159"/>
      <c r="Y207" s="163">
        <f>Y208</f>
        <v>0</v>
      </c>
      <c r="Z207" s="159"/>
      <c r="AA207" s="164">
        <f>AA208</f>
        <v>0</v>
      </c>
      <c r="AR207" s="165" t="s">
        <v>100</v>
      </c>
      <c r="AT207" s="166" t="s">
        <v>79</v>
      </c>
      <c r="AU207" s="166" t="s">
        <v>23</v>
      </c>
      <c r="AY207" s="165" t="s">
        <v>175</v>
      </c>
      <c r="BK207" s="167">
        <f>BK208</f>
        <v>0</v>
      </c>
    </row>
    <row r="208" spans="2:65" s="1" customFormat="1" ht="31.5" customHeight="1">
      <c r="B208" s="31"/>
      <c r="C208" s="176" t="s">
        <v>1032</v>
      </c>
      <c r="D208" s="176" t="s">
        <v>221</v>
      </c>
      <c r="E208" s="177" t="s">
        <v>1033</v>
      </c>
      <c r="F208" s="250" t="s">
        <v>1034</v>
      </c>
      <c r="G208" s="249"/>
      <c r="H208" s="249"/>
      <c r="I208" s="249"/>
      <c r="J208" s="178" t="s">
        <v>252</v>
      </c>
      <c r="K208" s="179">
        <v>5</v>
      </c>
      <c r="L208" s="251">
        <v>0</v>
      </c>
      <c r="M208" s="249"/>
      <c r="N208" s="252">
        <f>ROUND(L208*K208,2)</f>
        <v>0</v>
      </c>
      <c r="O208" s="249"/>
      <c r="P208" s="249"/>
      <c r="Q208" s="249"/>
      <c r="R208" s="33"/>
      <c r="T208" s="173" t="s">
        <v>21</v>
      </c>
      <c r="U208" s="40" t="s">
        <v>45</v>
      </c>
      <c r="V208" s="32"/>
      <c r="W208" s="174">
        <f>V208*K208</f>
        <v>0</v>
      </c>
      <c r="X208" s="174">
        <v>0</v>
      </c>
      <c r="Y208" s="174">
        <f>X208*K208</f>
        <v>0</v>
      </c>
      <c r="Z208" s="174">
        <v>0</v>
      </c>
      <c r="AA208" s="175">
        <f>Z208*K208</f>
        <v>0</v>
      </c>
      <c r="AR208" s="14" t="s">
        <v>401</v>
      </c>
      <c r="AT208" s="14" t="s">
        <v>221</v>
      </c>
      <c r="AU208" s="14" t="s">
        <v>90</v>
      </c>
      <c r="AY208" s="14" t="s">
        <v>175</v>
      </c>
      <c r="BE208" s="114">
        <f>IF(U208="základní",N208,0)</f>
        <v>0</v>
      </c>
      <c r="BF208" s="114">
        <f>IF(U208="snížená",N208,0)</f>
        <v>0</v>
      </c>
      <c r="BG208" s="114">
        <f>IF(U208="zákl. přenesená",N208,0)</f>
        <v>0</v>
      </c>
      <c r="BH208" s="114">
        <f>IF(U208="sníž. přenesená",N208,0)</f>
        <v>0</v>
      </c>
      <c r="BI208" s="114">
        <f>IF(U208="nulová",N208,0)</f>
        <v>0</v>
      </c>
      <c r="BJ208" s="14" t="s">
        <v>23</v>
      </c>
      <c r="BK208" s="114">
        <f>ROUND(L208*K208,2)</f>
        <v>0</v>
      </c>
      <c r="BL208" s="14" t="s">
        <v>401</v>
      </c>
      <c r="BM208" s="14" t="s">
        <v>1035</v>
      </c>
    </row>
    <row r="209" spans="2:65" s="10" customFormat="1" ht="37.35" customHeight="1">
      <c r="B209" s="158"/>
      <c r="C209" s="159"/>
      <c r="D209" s="160" t="s">
        <v>795</v>
      </c>
      <c r="E209" s="160"/>
      <c r="F209" s="160"/>
      <c r="G209" s="160"/>
      <c r="H209" s="160"/>
      <c r="I209" s="160"/>
      <c r="J209" s="160"/>
      <c r="K209" s="160"/>
      <c r="L209" s="160"/>
      <c r="M209" s="160"/>
      <c r="N209" s="262">
        <f>BK209</f>
        <v>0</v>
      </c>
      <c r="O209" s="263"/>
      <c r="P209" s="263"/>
      <c r="Q209" s="263"/>
      <c r="R209" s="161"/>
      <c r="T209" s="162"/>
      <c r="U209" s="159"/>
      <c r="V209" s="159"/>
      <c r="W209" s="163">
        <f>W210</f>
        <v>0</v>
      </c>
      <c r="X209" s="159"/>
      <c r="Y209" s="163">
        <f>Y210</f>
        <v>0</v>
      </c>
      <c r="Z209" s="159"/>
      <c r="AA209" s="164">
        <f>AA210</f>
        <v>0</v>
      </c>
      <c r="AR209" s="165" t="s">
        <v>345</v>
      </c>
      <c r="AT209" s="166" t="s">
        <v>79</v>
      </c>
      <c r="AU209" s="166" t="s">
        <v>80</v>
      </c>
      <c r="AY209" s="165" t="s">
        <v>175</v>
      </c>
      <c r="BK209" s="167">
        <f>BK210</f>
        <v>0</v>
      </c>
    </row>
    <row r="210" spans="2:65" s="1" customFormat="1" ht="31.5" customHeight="1">
      <c r="B210" s="31"/>
      <c r="C210" s="176" t="s">
        <v>1036</v>
      </c>
      <c r="D210" s="176" t="s">
        <v>221</v>
      </c>
      <c r="E210" s="177" t="s">
        <v>1037</v>
      </c>
      <c r="F210" s="250" t="s">
        <v>1038</v>
      </c>
      <c r="G210" s="249"/>
      <c r="H210" s="249"/>
      <c r="I210" s="249"/>
      <c r="J210" s="178" t="s">
        <v>507</v>
      </c>
      <c r="K210" s="179">
        <v>8</v>
      </c>
      <c r="L210" s="251">
        <v>0</v>
      </c>
      <c r="M210" s="249"/>
      <c r="N210" s="252">
        <f>ROUND(L210*K210,2)</f>
        <v>0</v>
      </c>
      <c r="O210" s="249"/>
      <c r="P210" s="249"/>
      <c r="Q210" s="249"/>
      <c r="R210" s="33"/>
      <c r="T210" s="173" t="s">
        <v>21</v>
      </c>
      <c r="U210" s="40" t="s">
        <v>45</v>
      </c>
      <c r="V210" s="32"/>
      <c r="W210" s="174">
        <f>V210*K210</f>
        <v>0</v>
      </c>
      <c r="X210" s="174">
        <v>0</v>
      </c>
      <c r="Y210" s="174">
        <f>X210*K210</f>
        <v>0</v>
      </c>
      <c r="Z210" s="174">
        <v>0</v>
      </c>
      <c r="AA210" s="175">
        <f>Z210*K210</f>
        <v>0</v>
      </c>
      <c r="AR210" s="14" t="s">
        <v>660</v>
      </c>
      <c r="AT210" s="14" t="s">
        <v>221</v>
      </c>
      <c r="AU210" s="14" t="s">
        <v>23</v>
      </c>
      <c r="AY210" s="14" t="s">
        <v>175</v>
      </c>
      <c r="BE210" s="114">
        <f>IF(U210="základní",N210,0)</f>
        <v>0</v>
      </c>
      <c r="BF210" s="114">
        <f>IF(U210="snížená",N210,0)</f>
        <v>0</v>
      </c>
      <c r="BG210" s="114">
        <f>IF(U210="zákl. přenesená",N210,0)</f>
        <v>0</v>
      </c>
      <c r="BH210" s="114">
        <f>IF(U210="sníž. přenesená",N210,0)</f>
        <v>0</v>
      </c>
      <c r="BI210" s="114">
        <f>IF(U210="nulová",N210,0)</f>
        <v>0</v>
      </c>
      <c r="BJ210" s="14" t="s">
        <v>23</v>
      </c>
      <c r="BK210" s="114">
        <f>ROUND(L210*K210,2)</f>
        <v>0</v>
      </c>
      <c r="BL210" s="14" t="s">
        <v>660</v>
      </c>
      <c r="BM210" s="14" t="s">
        <v>1039</v>
      </c>
    </row>
    <row r="211" spans="2:65" s="1" customFormat="1" ht="49.9" customHeight="1">
      <c r="B211" s="31"/>
      <c r="C211" s="32"/>
      <c r="D211" s="160" t="s">
        <v>785</v>
      </c>
      <c r="E211" s="32"/>
      <c r="F211" s="32"/>
      <c r="G211" s="32"/>
      <c r="H211" s="32"/>
      <c r="I211" s="32"/>
      <c r="J211" s="32"/>
      <c r="K211" s="32"/>
      <c r="L211" s="32"/>
      <c r="M211" s="32"/>
      <c r="N211" s="260">
        <f>BK211</f>
        <v>0</v>
      </c>
      <c r="O211" s="261"/>
      <c r="P211" s="261"/>
      <c r="Q211" s="261"/>
      <c r="R211" s="33"/>
      <c r="T211" s="149"/>
      <c r="U211" s="52"/>
      <c r="V211" s="52"/>
      <c r="W211" s="52"/>
      <c r="X211" s="52"/>
      <c r="Y211" s="52"/>
      <c r="Z211" s="52"/>
      <c r="AA211" s="54"/>
      <c r="AT211" s="14" t="s">
        <v>79</v>
      </c>
      <c r="AU211" s="14" t="s">
        <v>80</v>
      </c>
      <c r="AY211" s="14" t="s">
        <v>786</v>
      </c>
      <c r="BK211" s="114">
        <v>0</v>
      </c>
    </row>
    <row r="212" spans="2:65" s="1" customFormat="1" ht="6.95" customHeight="1">
      <c r="B212" s="55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7"/>
    </row>
  </sheetData>
  <sheetProtection password="CC35" sheet="1" objects="1" scenarios="1" formatColumns="0" formatRows="0" sort="0" autoFilter="0"/>
  <mergeCells count="298">
    <mergeCell ref="N211:Q211"/>
    <mergeCell ref="H1:K1"/>
    <mergeCell ref="S2:AC2"/>
    <mergeCell ref="N129:Q129"/>
    <mergeCell ref="N130:Q130"/>
    <mergeCell ref="N131:Q131"/>
    <mergeCell ref="N134:Q134"/>
    <mergeCell ref="N135:Q135"/>
    <mergeCell ref="N142:Q142"/>
    <mergeCell ref="N176:Q176"/>
    <mergeCell ref="N184:Q184"/>
    <mergeCell ref="N192:Q192"/>
    <mergeCell ref="F206:I206"/>
    <mergeCell ref="L206:M206"/>
    <mergeCell ref="N206:Q206"/>
    <mergeCell ref="F208:I208"/>
    <mergeCell ref="L208:M208"/>
    <mergeCell ref="N208:Q208"/>
    <mergeCell ref="F210:I210"/>
    <mergeCell ref="L210:M210"/>
    <mergeCell ref="N210:Q210"/>
    <mergeCell ref="N207:Q207"/>
    <mergeCell ref="N209:Q209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195:I195"/>
    <mergeCell ref="L195:M195"/>
    <mergeCell ref="N195:Q195"/>
    <mergeCell ref="F196:I196"/>
    <mergeCell ref="L196:M196"/>
    <mergeCell ref="N196:Q196"/>
    <mergeCell ref="F199:I199"/>
    <mergeCell ref="L199:M199"/>
    <mergeCell ref="N199:Q199"/>
    <mergeCell ref="N197:Q197"/>
    <mergeCell ref="N198:Q198"/>
    <mergeCell ref="F191:I191"/>
    <mergeCell ref="L191:M191"/>
    <mergeCell ref="N191:Q191"/>
    <mergeCell ref="F193:I193"/>
    <mergeCell ref="L193:M193"/>
    <mergeCell ref="N193:Q193"/>
    <mergeCell ref="F194:I194"/>
    <mergeCell ref="L194:M194"/>
    <mergeCell ref="N194:Q194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74:I174"/>
    <mergeCell ref="L174:M174"/>
    <mergeCell ref="N174:Q174"/>
    <mergeCell ref="F175:I175"/>
    <mergeCell ref="L175:M175"/>
    <mergeCell ref="N175:Q175"/>
    <mergeCell ref="F177:I177"/>
    <mergeCell ref="L177:M177"/>
    <mergeCell ref="N177:Q177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0:I140"/>
    <mergeCell ref="L140:M140"/>
    <mergeCell ref="N140:Q140"/>
    <mergeCell ref="F141:I141"/>
    <mergeCell ref="L141:M141"/>
    <mergeCell ref="N141:Q141"/>
    <mergeCell ref="F143:I143"/>
    <mergeCell ref="L143:M143"/>
    <mergeCell ref="N143:Q143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32:I132"/>
    <mergeCell ref="L132:M132"/>
    <mergeCell ref="N132:Q132"/>
    <mergeCell ref="F133:I133"/>
    <mergeCell ref="L133:M133"/>
    <mergeCell ref="N133:Q133"/>
    <mergeCell ref="F136:I136"/>
    <mergeCell ref="L136:M136"/>
    <mergeCell ref="N136:Q136"/>
    <mergeCell ref="L111:Q111"/>
    <mergeCell ref="C117:Q117"/>
    <mergeCell ref="F119:P119"/>
    <mergeCell ref="F120:P120"/>
    <mergeCell ref="F121:P121"/>
    <mergeCell ref="M123:P123"/>
    <mergeCell ref="M125:Q125"/>
    <mergeCell ref="M126:Q126"/>
    <mergeCell ref="F128:I128"/>
    <mergeCell ref="L128:M128"/>
    <mergeCell ref="N128:Q128"/>
    <mergeCell ref="D105:H105"/>
    <mergeCell ref="N105:Q105"/>
    <mergeCell ref="D106:H106"/>
    <mergeCell ref="N106:Q106"/>
    <mergeCell ref="D107:H107"/>
    <mergeCell ref="N107:Q107"/>
    <mergeCell ref="D108:H108"/>
    <mergeCell ref="N108:Q108"/>
    <mergeCell ref="N109:Q109"/>
    <mergeCell ref="N95:Q95"/>
    <mergeCell ref="N96:Q96"/>
    <mergeCell ref="N97:Q97"/>
    <mergeCell ref="N98:Q98"/>
    <mergeCell ref="N99:Q99"/>
    <mergeCell ref="N100:Q100"/>
    <mergeCell ref="N101:Q101"/>
    <mergeCell ref="N103:Q103"/>
    <mergeCell ref="D104:H104"/>
    <mergeCell ref="N104:Q10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tooltip="Krycí list rozpočtu" display="1) Krycí list rozpočtu"/>
    <hyperlink ref="H1:K1" location="C87" tooltip="Rekapitulace rozpočtu" display="2) Rekapitulace rozpočtu"/>
    <hyperlink ref="L1" location="C128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0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274"/>
      <c r="B1" s="271"/>
      <c r="C1" s="271"/>
      <c r="D1" s="272" t="s">
        <v>1</v>
      </c>
      <c r="E1" s="271"/>
      <c r="F1" s="269" t="s">
        <v>1708</v>
      </c>
      <c r="G1" s="269"/>
      <c r="H1" s="273" t="s">
        <v>1709</v>
      </c>
      <c r="I1" s="273"/>
      <c r="J1" s="273"/>
      <c r="K1" s="273"/>
      <c r="L1" s="269" t="s">
        <v>1710</v>
      </c>
      <c r="M1" s="271"/>
      <c r="N1" s="271"/>
      <c r="O1" s="272" t="s">
        <v>127</v>
      </c>
      <c r="P1" s="271"/>
      <c r="Q1" s="271"/>
      <c r="R1" s="271"/>
      <c r="S1" s="269" t="s">
        <v>1711</v>
      </c>
      <c r="T1" s="269"/>
      <c r="U1" s="274"/>
      <c r="V1" s="274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>
      <c r="C2" s="181" t="s">
        <v>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228" t="s">
        <v>6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T2" s="14" t="s">
        <v>101</v>
      </c>
    </row>
    <row r="3" spans="1:6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90</v>
      </c>
    </row>
    <row r="4" spans="1:66" ht="36.950000000000003" customHeight="1">
      <c r="B4" s="18"/>
      <c r="C4" s="183" t="s">
        <v>128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20"/>
      <c r="T4" s="21" t="s">
        <v>11</v>
      </c>
      <c r="AT4" s="14" t="s">
        <v>4</v>
      </c>
    </row>
    <row r="5" spans="1:66" ht="6.9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66" ht="25.35" customHeight="1">
      <c r="B6" s="18"/>
      <c r="C6" s="19"/>
      <c r="D6" s="26" t="s">
        <v>17</v>
      </c>
      <c r="E6" s="19"/>
      <c r="F6" s="229" t="str">
        <f>'Rekapitulace stavby'!K6</f>
        <v>Praha GŠ - ekologizace kotelny v budově A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9"/>
      <c r="R6" s="20"/>
    </row>
    <row r="7" spans="1:66" ht="25.35" customHeight="1">
      <c r="B7" s="18"/>
      <c r="C7" s="19"/>
      <c r="D7" s="26" t="s">
        <v>129</v>
      </c>
      <c r="E7" s="19"/>
      <c r="F7" s="229" t="s">
        <v>130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9"/>
      <c r="R7" s="20"/>
    </row>
    <row r="8" spans="1:66" ht="25.35" customHeight="1">
      <c r="B8" s="18"/>
      <c r="C8" s="19"/>
      <c r="D8" s="26" t="s">
        <v>131</v>
      </c>
      <c r="E8" s="19"/>
      <c r="F8" s="229" t="s">
        <v>1040</v>
      </c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9"/>
      <c r="R8" s="20"/>
    </row>
    <row r="9" spans="1:66" s="1" customFormat="1" ht="32.85" customHeight="1">
      <c r="B9" s="31"/>
      <c r="C9" s="32"/>
      <c r="D9" s="25" t="s">
        <v>1041</v>
      </c>
      <c r="E9" s="32"/>
      <c r="F9" s="189" t="s">
        <v>1042</v>
      </c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32"/>
      <c r="R9" s="33"/>
    </row>
    <row r="10" spans="1:66" s="1" customFormat="1" ht="14.45" customHeight="1">
      <c r="B10" s="31"/>
      <c r="C10" s="32"/>
      <c r="D10" s="26" t="s">
        <v>20</v>
      </c>
      <c r="E10" s="32"/>
      <c r="F10" s="24" t="s">
        <v>21</v>
      </c>
      <c r="G10" s="32"/>
      <c r="H10" s="32"/>
      <c r="I10" s="32"/>
      <c r="J10" s="32"/>
      <c r="K10" s="32"/>
      <c r="L10" s="32"/>
      <c r="M10" s="26" t="s">
        <v>22</v>
      </c>
      <c r="N10" s="32"/>
      <c r="O10" s="24" t="s">
        <v>21</v>
      </c>
      <c r="P10" s="32"/>
      <c r="Q10" s="32"/>
      <c r="R10" s="33"/>
    </row>
    <row r="11" spans="1:66" s="1" customFormat="1" ht="14.45" customHeight="1">
      <c r="B11" s="31"/>
      <c r="C11" s="32"/>
      <c r="D11" s="26" t="s">
        <v>24</v>
      </c>
      <c r="E11" s="32"/>
      <c r="F11" s="24" t="s">
        <v>25</v>
      </c>
      <c r="G11" s="32"/>
      <c r="H11" s="32"/>
      <c r="I11" s="32"/>
      <c r="J11" s="32"/>
      <c r="K11" s="32"/>
      <c r="L11" s="32"/>
      <c r="M11" s="26" t="s">
        <v>26</v>
      </c>
      <c r="N11" s="32"/>
      <c r="O11" s="230" t="str">
        <f>'Rekapitulace stavby'!AN8</f>
        <v>11.5.2016</v>
      </c>
      <c r="P11" s="202"/>
      <c r="Q11" s="32"/>
      <c r="R11" s="33"/>
    </row>
    <row r="12" spans="1:66" s="1" customFormat="1" ht="10.9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5" customHeight="1">
      <c r="B13" s="31"/>
      <c r="C13" s="32"/>
      <c r="D13" s="26" t="s">
        <v>30</v>
      </c>
      <c r="E13" s="32"/>
      <c r="F13" s="32"/>
      <c r="G13" s="32"/>
      <c r="H13" s="32"/>
      <c r="I13" s="32"/>
      <c r="J13" s="32"/>
      <c r="K13" s="32"/>
      <c r="L13" s="32"/>
      <c r="M13" s="26" t="s">
        <v>31</v>
      </c>
      <c r="N13" s="32"/>
      <c r="O13" s="188" t="s">
        <v>21</v>
      </c>
      <c r="P13" s="202"/>
      <c r="Q13" s="32"/>
      <c r="R13" s="33"/>
    </row>
    <row r="14" spans="1:66" s="1" customFormat="1" ht="18" customHeight="1">
      <c r="B14" s="31"/>
      <c r="C14" s="32"/>
      <c r="D14" s="32"/>
      <c r="E14" s="24" t="s">
        <v>32</v>
      </c>
      <c r="F14" s="32"/>
      <c r="G14" s="32"/>
      <c r="H14" s="32"/>
      <c r="I14" s="32"/>
      <c r="J14" s="32"/>
      <c r="K14" s="32"/>
      <c r="L14" s="32"/>
      <c r="M14" s="26" t="s">
        <v>33</v>
      </c>
      <c r="N14" s="32"/>
      <c r="O14" s="188" t="s">
        <v>21</v>
      </c>
      <c r="P14" s="202"/>
      <c r="Q14" s="32"/>
      <c r="R14" s="33"/>
    </row>
    <row r="15" spans="1:66" s="1" customFormat="1" ht="6.95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5" customHeight="1">
      <c r="B16" s="31"/>
      <c r="C16" s="32"/>
      <c r="D16" s="26" t="s">
        <v>34</v>
      </c>
      <c r="E16" s="32"/>
      <c r="F16" s="32"/>
      <c r="G16" s="32"/>
      <c r="H16" s="32"/>
      <c r="I16" s="32"/>
      <c r="J16" s="32"/>
      <c r="K16" s="32"/>
      <c r="L16" s="32"/>
      <c r="M16" s="26" t="s">
        <v>31</v>
      </c>
      <c r="N16" s="32"/>
      <c r="O16" s="231" t="s">
        <v>21</v>
      </c>
      <c r="P16" s="202"/>
      <c r="Q16" s="32"/>
      <c r="R16" s="33"/>
    </row>
    <row r="17" spans="2:18" s="1" customFormat="1" ht="18" customHeight="1">
      <c r="B17" s="31"/>
      <c r="C17" s="32"/>
      <c r="D17" s="32"/>
      <c r="E17" s="231" t="s">
        <v>133</v>
      </c>
      <c r="F17" s="202"/>
      <c r="G17" s="202"/>
      <c r="H17" s="202"/>
      <c r="I17" s="202"/>
      <c r="J17" s="202"/>
      <c r="K17" s="202"/>
      <c r="L17" s="202"/>
      <c r="M17" s="26" t="s">
        <v>33</v>
      </c>
      <c r="N17" s="32"/>
      <c r="O17" s="231" t="s">
        <v>21</v>
      </c>
      <c r="P17" s="202"/>
      <c r="Q17" s="32"/>
      <c r="R17" s="33"/>
    </row>
    <row r="18" spans="2:18" s="1" customFormat="1" ht="6.95" customHeight="1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5" customHeight="1">
      <c r="B19" s="31"/>
      <c r="C19" s="32"/>
      <c r="D19" s="26" t="s">
        <v>36</v>
      </c>
      <c r="E19" s="32"/>
      <c r="F19" s="32"/>
      <c r="G19" s="32"/>
      <c r="H19" s="32"/>
      <c r="I19" s="32"/>
      <c r="J19" s="32"/>
      <c r="K19" s="32"/>
      <c r="L19" s="32"/>
      <c r="M19" s="26" t="s">
        <v>31</v>
      </c>
      <c r="N19" s="32"/>
      <c r="O19" s="188" t="s">
        <v>21</v>
      </c>
      <c r="P19" s="202"/>
      <c r="Q19" s="32"/>
      <c r="R19" s="33"/>
    </row>
    <row r="20" spans="2:18" s="1" customFormat="1" ht="18" customHeight="1">
      <c r="B20" s="31"/>
      <c r="C20" s="32"/>
      <c r="D20" s="32"/>
      <c r="E20" s="24" t="s">
        <v>37</v>
      </c>
      <c r="F20" s="32"/>
      <c r="G20" s="32"/>
      <c r="H20" s="32"/>
      <c r="I20" s="32"/>
      <c r="J20" s="32"/>
      <c r="K20" s="32"/>
      <c r="L20" s="32"/>
      <c r="M20" s="26" t="s">
        <v>33</v>
      </c>
      <c r="N20" s="32"/>
      <c r="O20" s="188" t="s">
        <v>21</v>
      </c>
      <c r="P20" s="202"/>
      <c r="Q20" s="32"/>
      <c r="R20" s="33"/>
    </row>
    <row r="21" spans="2:18" s="1" customFormat="1" ht="6.95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5" customHeight="1">
      <c r="B22" s="31"/>
      <c r="C22" s="32"/>
      <c r="D22" s="26" t="s">
        <v>38</v>
      </c>
      <c r="E22" s="32"/>
      <c r="F22" s="32"/>
      <c r="G22" s="32"/>
      <c r="H22" s="32"/>
      <c r="I22" s="32"/>
      <c r="J22" s="32"/>
      <c r="K22" s="32"/>
      <c r="L22" s="32"/>
      <c r="M22" s="26" t="s">
        <v>31</v>
      </c>
      <c r="N22" s="32"/>
      <c r="O22" s="188" t="s">
        <v>21</v>
      </c>
      <c r="P22" s="202"/>
      <c r="Q22" s="32"/>
      <c r="R22" s="33"/>
    </row>
    <row r="23" spans="2:18" s="1" customFormat="1" ht="18" customHeight="1">
      <c r="B23" s="31"/>
      <c r="C23" s="32"/>
      <c r="D23" s="32"/>
      <c r="E23" s="24" t="s">
        <v>37</v>
      </c>
      <c r="F23" s="32"/>
      <c r="G23" s="32"/>
      <c r="H23" s="32"/>
      <c r="I23" s="32"/>
      <c r="J23" s="32"/>
      <c r="K23" s="32"/>
      <c r="L23" s="32"/>
      <c r="M23" s="26" t="s">
        <v>33</v>
      </c>
      <c r="N23" s="32"/>
      <c r="O23" s="188" t="s">
        <v>21</v>
      </c>
      <c r="P23" s="202"/>
      <c r="Q23" s="32"/>
      <c r="R23" s="33"/>
    </row>
    <row r="24" spans="2:18" s="1" customFormat="1" ht="6.95" customHeight="1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14.45" customHeight="1">
      <c r="B25" s="31"/>
      <c r="C25" s="32"/>
      <c r="D25" s="26" t="s">
        <v>39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91.5" customHeight="1">
      <c r="B26" s="31"/>
      <c r="C26" s="32"/>
      <c r="D26" s="32"/>
      <c r="E26" s="191" t="s">
        <v>40</v>
      </c>
      <c r="F26" s="202"/>
      <c r="G26" s="202"/>
      <c r="H26" s="202"/>
      <c r="I26" s="202"/>
      <c r="J26" s="202"/>
      <c r="K26" s="202"/>
      <c r="L26" s="202"/>
      <c r="M26" s="32"/>
      <c r="N26" s="32"/>
      <c r="O26" s="32"/>
      <c r="P26" s="32"/>
      <c r="Q26" s="32"/>
      <c r="R26" s="33"/>
    </row>
    <row r="27" spans="2:18" s="1" customFormat="1" ht="6.95" customHeight="1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3"/>
    </row>
    <row r="28" spans="2:18" s="1" customFormat="1" ht="6.95" customHeight="1">
      <c r="B28" s="31"/>
      <c r="C28" s="3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32"/>
      <c r="R28" s="33"/>
    </row>
    <row r="29" spans="2:18" s="1" customFormat="1" ht="14.45" customHeight="1">
      <c r="B29" s="31"/>
      <c r="C29" s="32"/>
      <c r="D29" s="122" t="s">
        <v>134</v>
      </c>
      <c r="E29" s="32"/>
      <c r="F29" s="32"/>
      <c r="G29" s="32"/>
      <c r="H29" s="32"/>
      <c r="I29" s="32"/>
      <c r="J29" s="32"/>
      <c r="K29" s="32"/>
      <c r="L29" s="32"/>
      <c r="M29" s="192">
        <f>N90</f>
        <v>0</v>
      </c>
      <c r="N29" s="202"/>
      <c r="O29" s="202"/>
      <c r="P29" s="202"/>
      <c r="Q29" s="32"/>
      <c r="R29" s="33"/>
    </row>
    <row r="30" spans="2:18" s="1" customFormat="1" ht="14.45" customHeight="1">
      <c r="B30" s="31"/>
      <c r="C30" s="32"/>
      <c r="D30" s="30" t="s">
        <v>121</v>
      </c>
      <c r="E30" s="32"/>
      <c r="F30" s="32"/>
      <c r="G30" s="32"/>
      <c r="H30" s="32"/>
      <c r="I30" s="32"/>
      <c r="J30" s="32"/>
      <c r="K30" s="32"/>
      <c r="L30" s="32"/>
      <c r="M30" s="192">
        <f>N107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3"/>
    </row>
    <row r="32" spans="2:18" s="1" customFormat="1" ht="25.35" customHeight="1">
      <c r="B32" s="31"/>
      <c r="C32" s="32"/>
      <c r="D32" s="123" t="s">
        <v>43</v>
      </c>
      <c r="E32" s="32"/>
      <c r="F32" s="32"/>
      <c r="G32" s="32"/>
      <c r="H32" s="32"/>
      <c r="I32" s="32"/>
      <c r="J32" s="32"/>
      <c r="K32" s="32"/>
      <c r="L32" s="32"/>
      <c r="M32" s="232">
        <f>ROUND(M29+M30,2)</f>
        <v>0</v>
      </c>
      <c r="N32" s="202"/>
      <c r="O32" s="202"/>
      <c r="P32" s="202"/>
      <c r="Q32" s="32"/>
      <c r="R32" s="33"/>
    </row>
    <row r="33" spans="2:18" s="1" customFormat="1" ht="6.95" customHeight="1">
      <c r="B33" s="31"/>
      <c r="C33" s="32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32"/>
      <c r="R33" s="33"/>
    </row>
    <row r="34" spans="2:18" s="1" customFormat="1" ht="14.45" customHeight="1">
      <c r="B34" s="31"/>
      <c r="C34" s="32"/>
      <c r="D34" s="38" t="s">
        <v>44</v>
      </c>
      <c r="E34" s="38" t="s">
        <v>45</v>
      </c>
      <c r="F34" s="39">
        <v>0.21</v>
      </c>
      <c r="G34" s="124" t="s">
        <v>46</v>
      </c>
      <c r="H34" s="233">
        <f>(SUM(BE107:BE114)+SUM(BE134:BE198))</f>
        <v>0</v>
      </c>
      <c r="I34" s="202"/>
      <c r="J34" s="202"/>
      <c r="K34" s="32"/>
      <c r="L34" s="32"/>
      <c r="M34" s="233">
        <f>ROUND((SUM(BE107:BE114)+SUM(BE134:BE198)), 2)*F34</f>
        <v>0</v>
      </c>
      <c r="N34" s="202"/>
      <c r="O34" s="202"/>
      <c r="P34" s="202"/>
      <c r="Q34" s="32"/>
      <c r="R34" s="33"/>
    </row>
    <row r="35" spans="2:18" s="1" customFormat="1" ht="14.45" customHeight="1">
      <c r="B35" s="31"/>
      <c r="C35" s="32"/>
      <c r="D35" s="32"/>
      <c r="E35" s="38" t="s">
        <v>47</v>
      </c>
      <c r="F35" s="39">
        <v>0.15</v>
      </c>
      <c r="G35" s="124" t="s">
        <v>46</v>
      </c>
      <c r="H35" s="233">
        <f>(SUM(BF107:BF114)+SUM(BF134:BF198))</f>
        <v>0</v>
      </c>
      <c r="I35" s="202"/>
      <c r="J35" s="202"/>
      <c r="K35" s="32"/>
      <c r="L35" s="32"/>
      <c r="M35" s="233">
        <f>ROUND((SUM(BF107:BF114)+SUM(BF134:BF198)), 2)*F35</f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48</v>
      </c>
      <c r="F36" s="39">
        <v>0.21</v>
      </c>
      <c r="G36" s="124" t="s">
        <v>46</v>
      </c>
      <c r="H36" s="233">
        <f>(SUM(BG107:BG114)+SUM(BG134:BG198))</f>
        <v>0</v>
      </c>
      <c r="I36" s="202"/>
      <c r="J36" s="202"/>
      <c r="K36" s="32"/>
      <c r="L36" s="32"/>
      <c r="M36" s="233">
        <v>0</v>
      </c>
      <c r="N36" s="202"/>
      <c r="O36" s="202"/>
      <c r="P36" s="202"/>
      <c r="Q36" s="32"/>
      <c r="R36" s="33"/>
    </row>
    <row r="37" spans="2:18" s="1" customFormat="1" ht="14.45" hidden="1" customHeight="1">
      <c r="B37" s="31"/>
      <c r="C37" s="32"/>
      <c r="D37" s="32"/>
      <c r="E37" s="38" t="s">
        <v>49</v>
      </c>
      <c r="F37" s="39">
        <v>0.15</v>
      </c>
      <c r="G37" s="124" t="s">
        <v>46</v>
      </c>
      <c r="H37" s="233">
        <f>(SUM(BH107:BH114)+SUM(BH134:BH198))</f>
        <v>0</v>
      </c>
      <c r="I37" s="202"/>
      <c r="J37" s="202"/>
      <c r="K37" s="32"/>
      <c r="L37" s="32"/>
      <c r="M37" s="233">
        <v>0</v>
      </c>
      <c r="N37" s="202"/>
      <c r="O37" s="202"/>
      <c r="P37" s="202"/>
      <c r="Q37" s="32"/>
      <c r="R37" s="33"/>
    </row>
    <row r="38" spans="2:18" s="1" customFormat="1" ht="14.45" hidden="1" customHeight="1">
      <c r="B38" s="31"/>
      <c r="C38" s="32"/>
      <c r="D38" s="32"/>
      <c r="E38" s="38" t="s">
        <v>50</v>
      </c>
      <c r="F38" s="39">
        <v>0</v>
      </c>
      <c r="G38" s="124" t="s">
        <v>46</v>
      </c>
      <c r="H38" s="233">
        <f>(SUM(BI107:BI114)+SUM(BI134:BI198))</f>
        <v>0</v>
      </c>
      <c r="I38" s="202"/>
      <c r="J38" s="202"/>
      <c r="K38" s="32"/>
      <c r="L38" s="32"/>
      <c r="M38" s="233">
        <v>0</v>
      </c>
      <c r="N38" s="202"/>
      <c r="O38" s="202"/>
      <c r="P38" s="202"/>
      <c r="Q38" s="32"/>
      <c r="R38" s="33"/>
    </row>
    <row r="39" spans="2:18" s="1" customFormat="1" ht="6.9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25.35" customHeight="1">
      <c r="B40" s="31"/>
      <c r="C40" s="121"/>
      <c r="D40" s="125" t="s">
        <v>51</v>
      </c>
      <c r="E40" s="76"/>
      <c r="F40" s="76"/>
      <c r="G40" s="126" t="s">
        <v>52</v>
      </c>
      <c r="H40" s="127" t="s">
        <v>53</v>
      </c>
      <c r="I40" s="76"/>
      <c r="J40" s="76"/>
      <c r="K40" s="76"/>
      <c r="L40" s="234">
        <f>SUM(M32:M38)</f>
        <v>0</v>
      </c>
      <c r="M40" s="212"/>
      <c r="N40" s="212"/>
      <c r="O40" s="212"/>
      <c r="P40" s="214"/>
      <c r="Q40" s="121"/>
      <c r="R40" s="33"/>
    </row>
    <row r="41" spans="2:18" s="1" customFormat="1" ht="14.45" customHeight="1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 s="1" customFormat="1" ht="14.45" customHeight="1"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/>
    </row>
    <row r="43" spans="2:18" ht="13.5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2:18" ht="13.5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2:18" ht="13.5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ht="13.5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2:18" ht="13.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2:18" ht="13.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2:18" ht="13.5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2:18" s="1" customFormat="1">
      <c r="B50" s="31"/>
      <c r="C50" s="32"/>
      <c r="D50" s="46" t="s">
        <v>54</v>
      </c>
      <c r="E50" s="47"/>
      <c r="F50" s="47"/>
      <c r="G50" s="47"/>
      <c r="H50" s="48"/>
      <c r="I50" s="32"/>
      <c r="J50" s="46" t="s">
        <v>55</v>
      </c>
      <c r="K50" s="47"/>
      <c r="L50" s="47"/>
      <c r="M50" s="47"/>
      <c r="N50" s="47"/>
      <c r="O50" s="47"/>
      <c r="P50" s="48"/>
      <c r="Q50" s="32"/>
      <c r="R50" s="33"/>
    </row>
    <row r="51" spans="2:18" ht="13.5">
      <c r="B51" s="18"/>
      <c r="C51" s="19"/>
      <c r="D51" s="49"/>
      <c r="E51" s="19"/>
      <c r="F51" s="19"/>
      <c r="G51" s="19"/>
      <c r="H51" s="50"/>
      <c r="I51" s="19"/>
      <c r="J51" s="49"/>
      <c r="K51" s="19"/>
      <c r="L51" s="19"/>
      <c r="M51" s="19"/>
      <c r="N51" s="19"/>
      <c r="O51" s="19"/>
      <c r="P51" s="50"/>
      <c r="Q51" s="19"/>
      <c r="R51" s="20"/>
    </row>
    <row r="52" spans="2:18" ht="13.5">
      <c r="B52" s="18"/>
      <c r="C52" s="19"/>
      <c r="D52" s="49"/>
      <c r="E52" s="19"/>
      <c r="F52" s="19"/>
      <c r="G52" s="19"/>
      <c r="H52" s="50"/>
      <c r="I52" s="19"/>
      <c r="J52" s="49"/>
      <c r="K52" s="19"/>
      <c r="L52" s="19"/>
      <c r="M52" s="19"/>
      <c r="N52" s="19"/>
      <c r="O52" s="19"/>
      <c r="P52" s="50"/>
      <c r="Q52" s="19"/>
      <c r="R52" s="20"/>
    </row>
    <row r="53" spans="2:18" ht="13.5">
      <c r="B53" s="18"/>
      <c r="C53" s="19"/>
      <c r="D53" s="49"/>
      <c r="E53" s="19"/>
      <c r="F53" s="19"/>
      <c r="G53" s="19"/>
      <c r="H53" s="50"/>
      <c r="I53" s="19"/>
      <c r="J53" s="49"/>
      <c r="K53" s="19"/>
      <c r="L53" s="19"/>
      <c r="M53" s="19"/>
      <c r="N53" s="19"/>
      <c r="O53" s="19"/>
      <c r="P53" s="50"/>
      <c r="Q53" s="19"/>
      <c r="R53" s="20"/>
    </row>
    <row r="54" spans="2:18" ht="13.5">
      <c r="B54" s="18"/>
      <c r="C54" s="19"/>
      <c r="D54" s="49"/>
      <c r="E54" s="19"/>
      <c r="F54" s="19"/>
      <c r="G54" s="19"/>
      <c r="H54" s="50"/>
      <c r="I54" s="19"/>
      <c r="J54" s="49"/>
      <c r="K54" s="19"/>
      <c r="L54" s="19"/>
      <c r="M54" s="19"/>
      <c r="N54" s="19"/>
      <c r="O54" s="19"/>
      <c r="P54" s="50"/>
      <c r="Q54" s="19"/>
      <c r="R54" s="20"/>
    </row>
    <row r="55" spans="2:18" ht="13.5">
      <c r="B55" s="18"/>
      <c r="C55" s="19"/>
      <c r="D55" s="49"/>
      <c r="E55" s="19"/>
      <c r="F55" s="19"/>
      <c r="G55" s="19"/>
      <c r="H55" s="50"/>
      <c r="I55" s="19"/>
      <c r="J55" s="49"/>
      <c r="K55" s="19"/>
      <c r="L55" s="19"/>
      <c r="M55" s="19"/>
      <c r="N55" s="19"/>
      <c r="O55" s="19"/>
      <c r="P55" s="50"/>
      <c r="Q55" s="19"/>
      <c r="R55" s="20"/>
    </row>
    <row r="56" spans="2:18" ht="13.5">
      <c r="B56" s="18"/>
      <c r="C56" s="19"/>
      <c r="D56" s="49"/>
      <c r="E56" s="19"/>
      <c r="F56" s="19"/>
      <c r="G56" s="19"/>
      <c r="H56" s="50"/>
      <c r="I56" s="19"/>
      <c r="J56" s="49"/>
      <c r="K56" s="19"/>
      <c r="L56" s="19"/>
      <c r="M56" s="19"/>
      <c r="N56" s="19"/>
      <c r="O56" s="19"/>
      <c r="P56" s="50"/>
      <c r="Q56" s="19"/>
      <c r="R56" s="20"/>
    </row>
    <row r="57" spans="2:18" ht="13.5">
      <c r="B57" s="18"/>
      <c r="C57" s="19"/>
      <c r="D57" s="49"/>
      <c r="E57" s="19"/>
      <c r="F57" s="19"/>
      <c r="G57" s="19"/>
      <c r="H57" s="50"/>
      <c r="I57" s="19"/>
      <c r="J57" s="49"/>
      <c r="K57" s="19"/>
      <c r="L57" s="19"/>
      <c r="M57" s="19"/>
      <c r="N57" s="19"/>
      <c r="O57" s="19"/>
      <c r="P57" s="50"/>
      <c r="Q57" s="19"/>
      <c r="R57" s="20"/>
    </row>
    <row r="58" spans="2:18" ht="13.5">
      <c r="B58" s="18"/>
      <c r="C58" s="19"/>
      <c r="D58" s="49"/>
      <c r="E58" s="19"/>
      <c r="F58" s="19"/>
      <c r="G58" s="19"/>
      <c r="H58" s="50"/>
      <c r="I58" s="19"/>
      <c r="J58" s="49"/>
      <c r="K58" s="19"/>
      <c r="L58" s="19"/>
      <c r="M58" s="19"/>
      <c r="N58" s="19"/>
      <c r="O58" s="19"/>
      <c r="P58" s="50"/>
      <c r="Q58" s="19"/>
      <c r="R58" s="20"/>
    </row>
    <row r="59" spans="2:18" s="1" customFormat="1">
      <c r="B59" s="31"/>
      <c r="C59" s="32"/>
      <c r="D59" s="51" t="s">
        <v>56</v>
      </c>
      <c r="E59" s="52"/>
      <c r="F59" s="52"/>
      <c r="G59" s="53" t="s">
        <v>57</v>
      </c>
      <c r="H59" s="54"/>
      <c r="I59" s="32"/>
      <c r="J59" s="51" t="s">
        <v>56</v>
      </c>
      <c r="K59" s="52"/>
      <c r="L59" s="52"/>
      <c r="M59" s="52"/>
      <c r="N59" s="53" t="s">
        <v>57</v>
      </c>
      <c r="O59" s="52"/>
      <c r="P59" s="54"/>
      <c r="Q59" s="32"/>
      <c r="R59" s="33"/>
    </row>
    <row r="60" spans="2:18" ht="13.5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2:18" s="1" customFormat="1">
      <c r="B61" s="31"/>
      <c r="C61" s="32"/>
      <c r="D61" s="46" t="s">
        <v>58</v>
      </c>
      <c r="E61" s="47"/>
      <c r="F61" s="47"/>
      <c r="G61" s="47"/>
      <c r="H61" s="48"/>
      <c r="I61" s="32"/>
      <c r="J61" s="46" t="s">
        <v>59</v>
      </c>
      <c r="K61" s="47"/>
      <c r="L61" s="47"/>
      <c r="M61" s="47"/>
      <c r="N61" s="47"/>
      <c r="O61" s="47"/>
      <c r="P61" s="48"/>
      <c r="Q61" s="32"/>
      <c r="R61" s="33"/>
    </row>
    <row r="62" spans="2:18" ht="13.5">
      <c r="B62" s="18"/>
      <c r="C62" s="19"/>
      <c r="D62" s="49"/>
      <c r="E62" s="19"/>
      <c r="F62" s="19"/>
      <c r="G62" s="19"/>
      <c r="H62" s="50"/>
      <c r="I62" s="19"/>
      <c r="J62" s="49"/>
      <c r="K62" s="19"/>
      <c r="L62" s="19"/>
      <c r="M62" s="19"/>
      <c r="N62" s="19"/>
      <c r="O62" s="19"/>
      <c r="P62" s="50"/>
      <c r="Q62" s="19"/>
      <c r="R62" s="20"/>
    </row>
    <row r="63" spans="2:18" ht="13.5">
      <c r="B63" s="18"/>
      <c r="C63" s="19"/>
      <c r="D63" s="49"/>
      <c r="E63" s="19"/>
      <c r="F63" s="19"/>
      <c r="G63" s="19"/>
      <c r="H63" s="50"/>
      <c r="I63" s="19"/>
      <c r="J63" s="49"/>
      <c r="K63" s="19"/>
      <c r="L63" s="19"/>
      <c r="M63" s="19"/>
      <c r="N63" s="19"/>
      <c r="O63" s="19"/>
      <c r="P63" s="50"/>
      <c r="Q63" s="19"/>
      <c r="R63" s="20"/>
    </row>
    <row r="64" spans="2:18" ht="13.5">
      <c r="B64" s="18"/>
      <c r="C64" s="19"/>
      <c r="D64" s="49"/>
      <c r="E64" s="19"/>
      <c r="F64" s="19"/>
      <c r="G64" s="19"/>
      <c r="H64" s="50"/>
      <c r="I64" s="19"/>
      <c r="J64" s="49"/>
      <c r="K64" s="19"/>
      <c r="L64" s="19"/>
      <c r="M64" s="19"/>
      <c r="N64" s="19"/>
      <c r="O64" s="19"/>
      <c r="P64" s="50"/>
      <c r="Q64" s="19"/>
      <c r="R64" s="20"/>
    </row>
    <row r="65" spans="2:21" ht="13.5">
      <c r="B65" s="18"/>
      <c r="C65" s="19"/>
      <c r="D65" s="49"/>
      <c r="E65" s="19"/>
      <c r="F65" s="19"/>
      <c r="G65" s="19"/>
      <c r="H65" s="50"/>
      <c r="I65" s="19"/>
      <c r="J65" s="49"/>
      <c r="K65" s="19"/>
      <c r="L65" s="19"/>
      <c r="M65" s="19"/>
      <c r="N65" s="19"/>
      <c r="O65" s="19"/>
      <c r="P65" s="50"/>
      <c r="Q65" s="19"/>
      <c r="R65" s="20"/>
    </row>
    <row r="66" spans="2:21" ht="13.5">
      <c r="B66" s="18"/>
      <c r="C66" s="19"/>
      <c r="D66" s="49"/>
      <c r="E66" s="19"/>
      <c r="F66" s="19"/>
      <c r="G66" s="19"/>
      <c r="H66" s="50"/>
      <c r="I66" s="19"/>
      <c r="J66" s="49"/>
      <c r="K66" s="19"/>
      <c r="L66" s="19"/>
      <c r="M66" s="19"/>
      <c r="N66" s="19"/>
      <c r="O66" s="19"/>
      <c r="P66" s="50"/>
      <c r="Q66" s="19"/>
      <c r="R66" s="20"/>
    </row>
    <row r="67" spans="2:21" ht="13.5">
      <c r="B67" s="18"/>
      <c r="C67" s="19"/>
      <c r="D67" s="49"/>
      <c r="E67" s="19"/>
      <c r="F67" s="19"/>
      <c r="G67" s="19"/>
      <c r="H67" s="50"/>
      <c r="I67" s="19"/>
      <c r="J67" s="49"/>
      <c r="K67" s="19"/>
      <c r="L67" s="19"/>
      <c r="M67" s="19"/>
      <c r="N67" s="19"/>
      <c r="O67" s="19"/>
      <c r="P67" s="50"/>
      <c r="Q67" s="19"/>
      <c r="R67" s="20"/>
    </row>
    <row r="68" spans="2:21" ht="13.5">
      <c r="B68" s="18"/>
      <c r="C68" s="19"/>
      <c r="D68" s="49"/>
      <c r="E68" s="19"/>
      <c r="F68" s="19"/>
      <c r="G68" s="19"/>
      <c r="H68" s="50"/>
      <c r="I68" s="19"/>
      <c r="J68" s="49"/>
      <c r="K68" s="19"/>
      <c r="L68" s="19"/>
      <c r="M68" s="19"/>
      <c r="N68" s="19"/>
      <c r="O68" s="19"/>
      <c r="P68" s="50"/>
      <c r="Q68" s="19"/>
      <c r="R68" s="20"/>
    </row>
    <row r="69" spans="2:21" ht="13.5">
      <c r="B69" s="18"/>
      <c r="C69" s="19"/>
      <c r="D69" s="49"/>
      <c r="E69" s="19"/>
      <c r="F69" s="19"/>
      <c r="G69" s="19"/>
      <c r="H69" s="50"/>
      <c r="I69" s="19"/>
      <c r="J69" s="49"/>
      <c r="K69" s="19"/>
      <c r="L69" s="19"/>
      <c r="M69" s="19"/>
      <c r="N69" s="19"/>
      <c r="O69" s="19"/>
      <c r="P69" s="50"/>
      <c r="Q69" s="19"/>
      <c r="R69" s="20"/>
    </row>
    <row r="70" spans="2:21" s="1" customFormat="1">
      <c r="B70" s="31"/>
      <c r="C70" s="32"/>
      <c r="D70" s="51" t="s">
        <v>56</v>
      </c>
      <c r="E70" s="52"/>
      <c r="F70" s="52"/>
      <c r="G70" s="53" t="s">
        <v>57</v>
      </c>
      <c r="H70" s="54"/>
      <c r="I70" s="32"/>
      <c r="J70" s="51" t="s">
        <v>56</v>
      </c>
      <c r="K70" s="52"/>
      <c r="L70" s="52"/>
      <c r="M70" s="52"/>
      <c r="N70" s="53" t="s">
        <v>57</v>
      </c>
      <c r="O70" s="52"/>
      <c r="P70" s="54"/>
      <c r="Q70" s="32"/>
      <c r="R70" s="33"/>
    </row>
    <row r="71" spans="2:21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1"/>
      <c r="C76" s="183" t="s">
        <v>135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3"/>
      <c r="T76" s="131"/>
      <c r="U76" s="131"/>
    </row>
    <row r="77" spans="2:21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31"/>
      <c r="U77" s="131"/>
    </row>
    <row r="78" spans="2:21" s="1" customFormat="1" ht="30" customHeight="1">
      <c r="B78" s="31"/>
      <c r="C78" s="26" t="s">
        <v>17</v>
      </c>
      <c r="D78" s="32"/>
      <c r="E78" s="32"/>
      <c r="F78" s="229" t="str">
        <f>F6</f>
        <v>Praha GŠ - ekologizace kotelny v budově A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32"/>
      <c r="R78" s="33"/>
      <c r="T78" s="131"/>
      <c r="U78" s="131"/>
    </row>
    <row r="79" spans="2:21" ht="30" customHeight="1">
      <c r="B79" s="18"/>
      <c r="C79" s="26" t="s">
        <v>129</v>
      </c>
      <c r="D79" s="19"/>
      <c r="E79" s="19"/>
      <c r="F79" s="229" t="s">
        <v>130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9"/>
      <c r="R79" s="20"/>
      <c r="T79" s="132"/>
      <c r="U79" s="132"/>
    </row>
    <row r="80" spans="2:21" ht="30" customHeight="1">
      <c r="B80" s="18"/>
      <c r="C80" s="26" t="s">
        <v>131</v>
      </c>
      <c r="D80" s="19"/>
      <c r="E80" s="19"/>
      <c r="F80" s="229" t="s">
        <v>1040</v>
      </c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9"/>
      <c r="R80" s="20"/>
      <c r="T80" s="132"/>
      <c r="U80" s="132"/>
    </row>
    <row r="81" spans="2:47" s="1" customFormat="1" ht="36.950000000000003" customHeight="1">
      <c r="B81" s="31"/>
      <c r="C81" s="65" t="s">
        <v>1041</v>
      </c>
      <c r="D81" s="32"/>
      <c r="E81" s="32"/>
      <c r="F81" s="203" t="str">
        <f>F9</f>
        <v>ST1 - ST1- ASPO</v>
      </c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32"/>
      <c r="R81" s="33"/>
      <c r="T81" s="131"/>
      <c r="U81" s="131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31"/>
      <c r="U82" s="131"/>
    </row>
    <row r="83" spans="2:47" s="1" customFormat="1" ht="18" customHeight="1">
      <c r="B83" s="31"/>
      <c r="C83" s="26" t="s">
        <v>24</v>
      </c>
      <c r="D83" s="32"/>
      <c r="E83" s="32"/>
      <c r="F83" s="24" t="str">
        <f>F11</f>
        <v>Praha</v>
      </c>
      <c r="G83" s="32"/>
      <c r="H83" s="32"/>
      <c r="I83" s="32"/>
      <c r="J83" s="32"/>
      <c r="K83" s="26" t="s">
        <v>26</v>
      </c>
      <c r="L83" s="32"/>
      <c r="M83" s="235" t="str">
        <f>IF(O11="","",O11)</f>
        <v>11.5.2016</v>
      </c>
      <c r="N83" s="202"/>
      <c r="O83" s="202"/>
      <c r="P83" s="202"/>
      <c r="Q83" s="32"/>
      <c r="R83" s="33"/>
      <c r="T83" s="131"/>
      <c r="U83" s="131"/>
    </row>
    <row r="84" spans="2:47" s="1" customFormat="1" ht="6.95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  <c r="T84" s="131"/>
      <c r="U84" s="131"/>
    </row>
    <row r="85" spans="2:47" s="1" customFormat="1">
      <c r="B85" s="31"/>
      <c r="C85" s="26" t="s">
        <v>30</v>
      </c>
      <c r="D85" s="32"/>
      <c r="E85" s="32"/>
      <c r="F85" s="24" t="str">
        <f>E14</f>
        <v>ARMÁDNÍ SERVISNÍ, P.O.</v>
      </c>
      <c r="G85" s="32"/>
      <c r="H85" s="32"/>
      <c r="I85" s="32"/>
      <c r="J85" s="32"/>
      <c r="K85" s="26" t="s">
        <v>36</v>
      </c>
      <c r="L85" s="32"/>
      <c r="M85" s="188" t="str">
        <f>E20</f>
        <v>EVČ s.r.o.</v>
      </c>
      <c r="N85" s="202"/>
      <c r="O85" s="202"/>
      <c r="P85" s="202"/>
      <c r="Q85" s="202"/>
      <c r="R85" s="33"/>
      <c r="T85" s="131"/>
      <c r="U85" s="131"/>
    </row>
    <row r="86" spans="2:47" s="1" customFormat="1" ht="14.45" customHeight="1">
      <c r="B86" s="31"/>
      <c r="C86" s="26" t="s">
        <v>34</v>
      </c>
      <c r="D86" s="32"/>
      <c r="E86" s="32"/>
      <c r="F86" s="24" t="str">
        <f>IF(E17="","",E17)</f>
        <v>Bude vybrán z výběrového řízení.</v>
      </c>
      <c r="G86" s="32"/>
      <c r="H86" s="32"/>
      <c r="I86" s="32"/>
      <c r="J86" s="32"/>
      <c r="K86" s="26" t="s">
        <v>38</v>
      </c>
      <c r="L86" s="32"/>
      <c r="M86" s="188" t="str">
        <f>E23</f>
        <v>EVČ s.r.o.</v>
      </c>
      <c r="N86" s="202"/>
      <c r="O86" s="202"/>
      <c r="P86" s="202"/>
      <c r="Q86" s="202"/>
      <c r="R86" s="33"/>
      <c r="T86" s="131"/>
      <c r="U86" s="131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31"/>
      <c r="U87" s="131"/>
    </row>
    <row r="88" spans="2:47" s="1" customFormat="1" ht="29.25" customHeight="1">
      <c r="B88" s="31"/>
      <c r="C88" s="236" t="s">
        <v>136</v>
      </c>
      <c r="D88" s="237"/>
      <c r="E88" s="237"/>
      <c r="F88" s="237"/>
      <c r="G88" s="237"/>
      <c r="H88" s="121"/>
      <c r="I88" s="121"/>
      <c r="J88" s="121"/>
      <c r="K88" s="121"/>
      <c r="L88" s="121"/>
      <c r="M88" s="121"/>
      <c r="N88" s="236" t="s">
        <v>137</v>
      </c>
      <c r="O88" s="202"/>
      <c r="P88" s="202"/>
      <c r="Q88" s="202"/>
      <c r="R88" s="33"/>
      <c r="T88" s="131"/>
      <c r="U88" s="131"/>
    </row>
    <row r="89" spans="2:47" s="1" customFormat="1" ht="10.35" customHeight="1"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3"/>
      <c r="T89" s="131"/>
      <c r="U89" s="131"/>
    </row>
    <row r="90" spans="2:47" s="1" customFormat="1" ht="29.25" customHeight="1">
      <c r="B90" s="31"/>
      <c r="C90" s="133" t="s">
        <v>138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226">
        <f>N134</f>
        <v>0</v>
      </c>
      <c r="O90" s="202"/>
      <c r="P90" s="202"/>
      <c r="Q90" s="202"/>
      <c r="R90" s="33"/>
      <c r="T90" s="131"/>
      <c r="U90" s="131"/>
      <c r="AU90" s="14" t="s">
        <v>139</v>
      </c>
    </row>
    <row r="91" spans="2:47" s="7" customFormat="1" ht="24.95" customHeight="1">
      <c r="B91" s="134"/>
      <c r="C91" s="135"/>
      <c r="D91" s="136" t="s">
        <v>1043</v>
      </c>
      <c r="E91" s="135"/>
      <c r="F91" s="135"/>
      <c r="G91" s="135"/>
      <c r="H91" s="135"/>
      <c r="I91" s="135"/>
      <c r="J91" s="135"/>
      <c r="K91" s="135"/>
      <c r="L91" s="135"/>
      <c r="M91" s="135"/>
      <c r="N91" s="238">
        <f>N135</f>
        <v>0</v>
      </c>
      <c r="O91" s="239"/>
      <c r="P91" s="239"/>
      <c r="Q91" s="239"/>
      <c r="R91" s="137"/>
      <c r="T91" s="138"/>
      <c r="U91" s="138"/>
    </row>
    <row r="92" spans="2:47" s="8" customFormat="1" ht="19.899999999999999" customHeight="1">
      <c r="B92" s="139"/>
      <c r="C92" s="99"/>
      <c r="D92" s="110" t="s">
        <v>1044</v>
      </c>
      <c r="E92" s="99"/>
      <c r="F92" s="99"/>
      <c r="G92" s="99"/>
      <c r="H92" s="99"/>
      <c r="I92" s="99"/>
      <c r="J92" s="99"/>
      <c r="K92" s="99"/>
      <c r="L92" s="99"/>
      <c r="M92" s="99"/>
      <c r="N92" s="219">
        <f>N136</f>
        <v>0</v>
      </c>
      <c r="O92" s="220"/>
      <c r="P92" s="220"/>
      <c r="Q92" s="220"/>
      <c r="R92" s="140"/>
      <c r="T92" s="141"/>
      <c r="U92" s="141"/>
    </row>
    <row r="93" spans="2:47" s="8" customFormat="1" ht="19.899999999999999" customHeight="1">
      <c r="B93" s="139"/>
      <c r="C93" s="99"/>
      <c r="D93" s="110" t="s">
        <v>1045</v>
      </c>
      <c r="E93" s="99"/>
      <c r="F93" s="99"/>
      <c r="G93" s="99"/>
      <c r="H93" s="99"/>
      <c r="I93" s="99"/>
      <c r="J93" s="99"/>
      <c r="K93" s="99"/>
      <c r="L93" s="99"/>
      <c r="M93" s="99"/>
      <c r="N93" s="219">
        <f>N139</f>
        <v>0</v>
      </c>
      <c r="O93" s="220"/>
      <c r="P93" s="220"/>
      <c r="Q93" s="220"/>
      <c r="R93" s="140"/>
      <c r="T93" s="141"/>
      <c r="U93" s="141"/>
    </row>
    <row r="94" spans="2:47" s="8" customFormat="1" ht="19.899999999999999" customHeight="1">
      <c r="B94" s="139"/>
      <c r="C94" s="99"/>
      <c r="D94" s="110" t="s">
        <v>1046</v>
      </c>
      <c r="E94" s="99"/>
      <c r="F94" s="99"/>
      <c r="G94" s="99"/>
      <c r="H94" s="99"/>
      <c r="I94" s="99"/>
      <c r="J94" s="99"/>
      <c r="K94" s="99"/>
      <c r="L94" s="99"/>
      <c r="M94" s="99"/>
      <c r="N94" s="219">
        <f>N143</f>
        <v>0</v>
      </c>
      <c r="O94" s="220"/>
      <c r="P94" s="220"/>
      <c r="Q94" s="220"/>
      <c r="R94" s="140"/>
      <c r="T94" s="141"/>
      <c r="U94" s="141"/>
    </row>
    <row r="95" spans="2:47" s="8" customFormat="1" ht="19.899999999999999" customHeight="1">
      <c r="B95" s="139"/>
      <c r="C95" s="99"/>
      <c r="D95" s="110" t="s">
        <v>1047</v>
      </c>
      <c r="E95" s="99"/>
      <c r="F95" s="99"/>
      <c r="G95" s="99"/>
      <c r="H95" s="99"/>
      <c r="I95" s="99"/>
      <c r="J95" s="99"/>
      <c r="K95" s="99"/>
      <c r="L95" s="99"/>
      <c r="M95" s="99"/>
      <c r="N95" s="219">
        <f>N153</f>
        <v>0</v>
      </c>
      <c r="O95" s="220"/>
      <c r="P95" s="220"/>
      <c r="Q95" s="220"/>
      <c r="R95" s="140"/>
      <c r="T95" s="141"/>
      <c r="U95" s="141"/>
    </row>
    <row r="96" spans="2:47" s="8" customFormat="1" ht="19.899999999999999" customHeight="1">
      <c r="B96" s="139"/>
      <c r="C96" s="99"/>
      <c r="D96" s="110" t="s">
        <v>1048</v>
      </c>
      <c r="E96" s="99"/>
      <c r="F96" s="99"/>
      <c r="G96" s="99"/>
      <c r="H96" s="99"/>
      <c r="I96" s="99"/>
      <c r="J96" s="99"/>
      <c r="K96" s="99"/>
      <c r="L96" s="99"/>
      <c r="M96" s="99"/>
      <c r="N96" s="219">
        <f>N161</f>
        <v>0</v>
      </c>
      <c r="O96" s="220"/>
      <c r="P96" s="220"/>
      <c r="Q96" s="220"/>
      <c r="R96" s="140"/>
      <c r="T96" s="141"/>
      <c r="U96" s="141"/>
    </row>
    <row r="97" spans="2:65" s="7" customFormat="1" ht="24.95" customHeight="1">
      <c r="B97" s="134"/>
      <c r="C97" s="135"/>
      <c r="D97" s="136" t="s">
        <v>140</v>
      </c>
      <c r="E97" s="135"/>
      <c r="F97" s="135"/>
      <c r="G97" s="135"/>
      <c r="H97" s="135"/>
      <c r="I97" s="135"/>
      <c r="J97" s="135"/>
      <c r="K97" s="135"/>
      <c r="L97" s="135"/>
      <c r="M97" s="135"/>
      <c r="N97" s="238">
        <f>N166</f>
        <v>0</v>
      </c>
      <c r="O97" s="239"/>
      <c r="P97" s="239"/>
      <c r="Q97" s="239"/>
      <c r="R97" s="137"/>
      <c r="T97" s="138"/>
      <c r="U97" s="138"/>
    </row>
    <row r="98" spans="2:65" s="8" customFormat="1" ht="19.899999999999999" customHeight="1">
      <c r="B98" s="139"/>
      <c r="C98" s="99"/>
      <c r="D98" s="110" t="s">
        <v>1049</v>
      </c>
      <c r="E98" s="99"/>
      <c r="F98" s="99"/>
      <c r="G98" s="99"/>
      <c r="H98" s="99"/>
      <c r="I98" s="99"/>
      <c r="J98" s="99"/>
      <c r="K98" s="99"/>
      <c r="L98" s="99"/>
      <c r="M98" s="99"/>
      <c r="N98" s="219">
        <f>N167</f>
        <v>0</v>
      </c>
      <c r="O98" s="220"/>
      <c r="P98" s="220"/>
      <c r="Q98" s="220"/>
      <c r="R98" s="140"/>
      <c r="T98" s="141"/>
      <c r="U98" s="141"/>
    </row>
    <row r="99" spans="2:65" s="8" customFormat="1" ht="19.899999999999999" customHeight="1">
      <c r="B99" s="139"/>
      <c r="C99" s="99"/>
      <c r="D99" s="110" t="s">
        <v>148</v>
      </c>
      <c r="E99" s="99"/>
      <c r="F99" s="99"/>
      <c r="G99" s="99"/>
      <c r="H99" s="99"/>
      <c r="I99" s="99"/>
      <c r="J99" s="99"/>
      <c r="K99" s="99"/>
      <c r="L99" s="99"/>
      <c r="M99" s="99"/>
      <c r="N99" s="219">
        <f>N171</f>
        <v>0</v>
      </c>
      <c r="O99" s="220"/>
      <c r="P99" s="220"/>
      <c r="Q99" s="220"/>
      <c r="R99" s="140"/>
      <c r="T99" s="141"/>
      <c r="U99" s="141"/>
    </row>
    <row r="100" spans="2:65" s="8" customFormat="1" ht="19.899999999999999" customHeight="1">
      <c r="B100" s="139"/>
      <c r="C100" s="99"/>
      <c r="D100" s="110" t="s">
        <v>1050</v>
      </c>
      <c r="E100" s="99"/>
      <c r="F100" s="99"/>
      <c r="G100" s="99"/>
      <c r="H100" s="99"/>
      <c r="I100" s="99"/>
      <c r="J100" s="99"/>
      <c r="K100" s="99"/>
      <c r="L100" s="99"/>
      <c r="M100" s="99"/>
      <c r="N100" s="219">
        <f>N180</f>
        <v>0</v>
      </c>
      <c r="O100" s="220"/>
      <c r="P100" s="220"/>
      <c r="Q100" s="220"/>
      <c r="R100" s="140"/>
      <c r="T100" s="141"/>
      <c r="U100" s="141"/>
    </row>
    <row r="101" spans="2:65" s="8" customFormat="1" ht="19.899999999999999" customHeight="1">
      <c r="B101" s="139"/>
      <c r="C101" s="99"/>
      <c r="D101" s="110" t="s">
        <v>1051</v>
      </c>
      <c r="E101" s="99"/>
      <c r="F101" s="99"/>
      <c r="G101" s="99"/>
      <c r="H101" s="99"/>
      <c r="I101" s="99"/>
      <c r="J101" s="99"/>
      <c r="K101" s="99"/>
      <c r="L101" s="99"/>
      <c r="M101" s="99"/>
      <c r="N101" s="219">
        <f>N184</f>
        <v>0</v>
      </c>
      <c r="O101" s="220"/>
      <c r="P101" s="220"/>
      <c r="Q101" s="220"/>
      <c r="R101" s="140"/>
      <c r="T101" s="141"/>
      <c r="U101" s="141"/>
    </row>
    <row r="102" spans="2:65" s="8" customFormat="1" ht="19.899999999999999" customHeight="1">
      <c r="B102" s="139"/>
      <c r="C102" s="99"/>
      <c r="D102" s="110" t="s">
        <v>149</v>
      </c>
      <c r="E102" s="99"/>
      <c r="F102" s="99"/>
      <c r="G102" s="99"/>
      <c r="H102" s="99"/>
      <c r="I102" s="99"/>
      <c r="J102" s="99"/>
      <c r="K102" s="99"/>
      <c r="L102" s="99"/>
      <c r="M102" s="99"/>
      <c r="N102" s="219">
        <f>N190</f>
        <v>0</v>
      </c>
      <c r="O102" s="220"/>
      <c r="P102" s="220"/>
      <c r="Q102" s="220"/>
      <c r="R102" s="140"/>
      <c r="T102" s="141"/>
      <c r="U102" s="141"/>
    </row>
    <row r="103" spans="2:65" s="7" customFormat="1" ht="24.95" customHeight="1">
      <c r="B103" s="134"/>
      <c r="C103" s="135"/>
      <c r="D103" s="136" t="s">
        <v>1052</v>
      </c>
      <c r="E103" s="135"/>
      <c r="F103" s="135"/>
      <c r="G103" s="135"/>
      <c r="H103" s="135"/>
      <c r="I103" s="135"/>
      <c r="J103" s="135"/>
      <c r="K103" s="135"/>
      <c r="L103" s="135"/>
      <c r="M103" s="135"/>
      <c r="N103" s="238">
        <f>N194</f>
        <v>0</v>
      </c>
      <c r="O103" s="239"/>
      <c r="P103" s="239"/>
      <c r="Q103" s="239"/>
      <c r="R103" s="137"/>
      <c r="T103" s="138"/>
      <c r="U103" s="138"/>
    </row>
    <row r="104" spans="2:65" s="8" customFormat="1" ht="19.899999999999999" customHeight="1">
      <c r="B104" s="139"/>
      <c r="C104" s="99"/>
      <c r="D104" s="110" t="s">
        <v>1053</v>
      </c>
      <c r="E104" s="99"/>
      <c r="F104" s="99"/>
      <c r="G104" s="99"/>
      <c r="H104" s="99"/>
      <c r="I104" s="99"/>
      <c r="J104" s="99"/>
      <c r="K104" s="99"/>
      <c r="L104" s="99"/>
      <c r="M104" s="99"/>
      <c r="N104" s="219">
        <f>N195</f>
        <v>0</v>
      </c>
      <c r="O104" s="220"/>
      <c r="P104" s="220"/>
      <c r="Q104" s="220"/>
      <c r="R104" s="140"/>
      <c r="T104" s="141"/>
      <c r="U104" s="141"/>
    </row>
    <row r="105" spans="2:65" s="8" customFormat="1" ht="19.899999999999999" customHeight="1">
      <c r="B105" s="139"/>
      <c r="C105" s="99"/>
      <c r="D105" s="110" t="s">
        <v>1054</v>
      </c>
      <c r="E105" s="99"/>
      <c r="F105" s="99"/>
      <c r="G105" s="99"/>
      <c r="H105" s="99"/>
      <c r="I105" s="99"/>
      <c r="J105" s="99"/>
      <c r="K105" s="99"/>
      <c r="L105" s="99"/>
      <c r="M105" s="99"/>
      <c r="N105" s="219">
        <f>N197</f>
        <v>0</v>
      </c>
      <c r="O105" s="220"/>
      <c r="P105" s="220"/>
      <c r="Q105" s="220"/>
      <c r="R105" s="140"/>
      <c r="T105" s="141"/>
      <c r="U105" s="141"/>
    </row>
    <row r="106" spans="2:65" s="1" customFormat="1" ht="21.75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  <c r="T106" s="131"/>
      <c r="U106" s="131"/>
    </row>
    <row r="107" spans="2:65" s="1" customFormat="1" ht="29.25" customHeight="1">
      <c r="B107" s="31"/>
      <c r="C107" s="133" t="s">
        <v>153</v>
      </c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240">
        <f>ROUND(N108+N109+N110+N111+N112+N113,2)</f>
        <v>0</v>
      </c>
      <c r="O107" s="202"/>
      <c r="P107" s="202"/>
      <c r="Q107" s="202"/>
      <c r="R107" s="33"/>
      <c r="T107" s="142"/>
      <c r="U107" s="143" t="s">
        <v>44</v>
      </c>
    </row>
    <row r="108" spans="2:65" s="1" customFormat="1" ht="18" customHeight="1">
      <c r="B108" s="31"/>
      <c r="C108" s="32"/>
      <c r="D108" s="224" t="s">
        <v>154</v>
      </c>
      <c r="E108" s="202"/>
      <c r="F108" s="202"/>
      <c r="G108" s="202"/>
      <c r="H108" s="202"/>
      <c r="I108" s="32"/>
      <c r="J108" s="32"/>
      <c r="K108" s="32"/>
      <c r="L108" s="32"/>
      <c r="M108" s="32"/>
      <c r="N108" s="223">
        <f>ROUND(N90*T108,2)</f>
        <v>0</v>
      </c>
      <c r="O108" s="202"/>
      <c r="P108" s="202"/>
      <c r="Q108" s="202"/>
      <c r="R108" s="33"/>
      <c r="S108" s="144"/>
      <c r="T108" s="74"/>
      <c r="U108" s="145" t="s">
        <v>45</v>
      </c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7" t="s">
        <v>115</v>
      </c>
      <c r="AZ108" s="146"/>
      <c r="BA108" s="146"/>
      <c r="BB108" s="146"/>
      <c r="BC108" s="146"/>
      <c r="BD108" s="146"/>
      <c r="BE108" s="148">
        <f t="shared" ref="BE108:BE113" si="0">IF(U108="základní",N108,0)</f>
        <v>0</v>
      </c>
      <c r="BF108" s="148">
        <f t="shared" ref="BF108:BF113" si="1">IF(U108="snížená",N108,0)</f>
        <v>0</v>
      </c>
      <c r="BG108" s="148">
        <f t="shared" ref="BG108:BG113" si="2">IF(U108="zákl. přenesená",N108,0)</f>
        <v>0</v>
      </c>
      <c r="BH108" s="148">
        <f t="shared" ref="BH108:BH113" si="3">IF(U108="sníž. přenesená",N108,0)</f>
        <v>0</v>
      </c>
      <c r="BI108" s="148">
        <f t="shared" ref="BI108:BI113" si="4">IF(U108="nulová",N108,0)</f>
        <v>0</v>
      </c>
      <c r="BJ108" s="147" t="s">
        <v>23</v>
      </c>
      <c r="BK108" s="146"/>
      <c r="BL108" s="146"/>
      <c r="BM108" s="146"/>
    </row>
    <row r="109" spans="2:65" s="1" customFormat="1" ht="18" customHeight="1">
      <c r="B109" s="31"/>
      <c r="C109" s="32"/>
      <c r="D109" s="224" t="s">
        <v>155</v>
      </c>
      <c r="E109" s="202"/>
      <c r="F109" s="202"/>
      <c r="G109" s="202"/>
      <c r="H109" s="202"/>
      <c r="I109" s="32"/>
      <c r="J109" s="32"/>
      <c r="K109" s="32"/>
      <c r="L109" s="32"/>
      <c r="M109" s="32"/>
      <c r="N109" s="223">
        <f>ROUND(N90*T109,2)</f>
        <v>0</v>
      </c>
      <c r="O109" s="202"/>
      <c r="P109" s="202"/>
      <c r="Q109" s="202"/>
      <c r="R109" s="33"/>
      <c r="S109" s="144"/>
      <c r="T109" s="74"/>
      <c r="U109" s="145" t="s">
        <v>45</v>
      </c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7" t="s">
        <v>115</v>
      </c>
      <c r="AZ109" s="146"/>
      <c r="BA109" s="146"/>
      <c r="BB109" s="146"/>
      <c r="BC109" s="146"/>
      <c r="BD109" s="146"/>
      <c r="BE109" s="148">
        <f t="shared" si="0"/>
        <v>0</v>
      </c>
      <c r="BF109" s="148">
        <f t="shared" si="1"/>
        <v>0</v>
      </c>
      <c r="BG109" s="148">
        <f t="shared" si="2"/>
        <v>0</v>
      </c>
      <c r="BH109" s="148">
        <f t="shared" si="3"/>
        <v>0</v>
      </c>
      <c r="BI109" s="148">
        <f t="shared" si="4"/>
        <v>0</v>
      </c>
      <c r="BJ109" s="147" t="s">
        <v>23</v>
      </c>
      <c r="BK109" s="146"/>
      <c r="BL109" s="146"/>
      <c r="BM109" s="146"/>
    </row>
    <row r="110" spans="2:65" s="1" customFormat="1" ht="18" customHeight="1">
      <c r="B110" s="31"/>
      <c r="C110" s="32"/>
      <c r="D110" s="224" t="s">
        <v>156</v>
      </c>
      <c r="E110" s="202"/>
      <c r="F110" s="202"/>
      <c r="G110" s="202"/>
      <c r="H110" s="202"/>
      <c r="I110" s="32"/>
      <c r="J110" s="32"/>
      <c r="K110" s="32"/>
      <c r="L110" s="32"/>
      <c r="M110" s="32"/>
      <c r="N110" s="223">
        <f>ROUND(N90*T110,2)</f>
        <v>0</v>
      </c>
      <c r="O110" s="202"/>
      <c r="P110" s="202"/>
      <c r="Q110" s="202"/>
      <c r="R110" s="33"/>
      <c r="S110" s="144"/>
      <c r="T110" s="74"/>
      <c r="U110" s="145" t="s">
        <v>45</v>
      </c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7" t="s">
        <v>115</v>
      </c>
      <c r="AZ110" s="146"/>
      <c r="BA110" s="146"/>
      <c r="BB110" s="146"/>
      <c r="BC110" s="146"/>
      <c r="BD110" s="146"/>
      <c r="BE110" s="148">
        <f t="shared" si="0"/>
        <v>0</v>
      </c>
      <c r="BF110" s="148">
        <f t="shared" si="1"/>
        <v>0</v>
      </c>
      <c r="BG110" s="148">
        <f t="shared" si="2"/>
        <v>0</v>
      </c>
      <c r="BH110" s="148">
        <f t="shared" si="3"/>
        <v>0</v>
      </c>
      <c r="BI110" s="148">
        <f t="shared" si="4"/>
        <v>0</v>
      </c>
      <c r="BJ110" s="147" t="s">
        <v>23</v>
      </c>
      <c r="BK110" s="146"/>
      <c r="BL110" s="146"/>
      <c r="BM110" s="146"/>
    </row>
    <row r="111" spans="2:65" s="1" customFormat="1" ht="18" customHeight="1">
      <c r="B111" s="31"/>
      <c r="C111" s="32"/>
      <c r="D111" s="224" t="s">
        <v>157</v>
      </c>
      <c r="E111" s="202"/>
      <c r="F111" s="202"/>
      <c r="G111" s="202"/>
      <c r="H111" s="202"/>
      <c r="I111" s="32"/>
      <c r="J111" s="32"/>
      <c r="K111" s="32"/>
      <c r="L111" s="32"/>
      <c r="M111" s="32"/>
      <c r="N111" s="223">
        <f>ROUND(N90*T111,2)</f>
        <v>0</v>
      </c>
      <c r="O111" s="202"/>
      <c r="P111" s="202"/>
      <c r="Q111" s="202"/>
      <c r="R111" s="33"/>
      <c r="S111" s="144"/>
      <c r="T111" s="74"/>
      <c r="U111" s="145" t="s">
        <v>45</v>
      </c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7" t="s">
        <v>115</v>
      </c>
      <c r="AZ111" s="146"/>
      <c r="BA111" s="146"/>
      <c r="BB111" s="146"/>
      <c r="BC111" s="146"/>
      <c r="BD111" s="146"/>
      <c r="BE111" s="148">
        <f t="shared" si="0"/>
        <v>0</v>
      </c>
      <c r="BF111" s="148">
        <f t="shared" si="1"/>
        <v>0</v>
      </c>
      <c r="BG111" s="148">
        <f t="shared" si="2"/>
        <v>0</v>
      </c>
      <c r="BH111" s="148">
        <f t="shared" si="3"/>
        <v>0</v>
      </c>
      <c r="BI111" s="148">
        <f t="shared" si="4"/>
        <v>0</v>
      </c>
      <c r="BJ111" s="147" t="s">
        <v>23</v>
      </c>
      <c r="BK111" s="146"/>
      <c r="BL111" s="146"/>
      <c r="BM111" s="146"/>
    </row>
    <row r="112" spans="2:65" s="1" customFormat="1" ht="18" customHeight="1">
      <c r="B112" s="31"/>
      <c r="C112" s="32"/>
      <c r="D112" s="224" t="s">
        <v>158</v>
      </c>
      <c r="E112" s="202"/>
      <c r="F112" s="202"/>
      <c r="G112" s="202"/>
      <c r="H112" s="202"/>
      <c r="I112" s="32"/>
      <c r="J112" s="32"/>
      <c r="K112" s="32"/>
      <c r="L112" s="32"/>
      <c r="M112" s="32"/>
      <c r="N112" s="223">
        <f>ROUND(N90*T112,2)</f>
        <v>0</v>
      </c>
      <c r="O112" s="202"/>
      <c r="P112" s="202"/>
      <c r="Q112" s="202"/>
      <c r="R112" s="33"/>
      <c r="S112" s="144"/>
      <c r="T112" s="74"/>
      <c r="U112" s="145" t="s">
        <v>45</v>
      </c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7" t="s">
        <v>115</v>
      </c>
      <c r="AZ112" s="146"/>
      <c r="BA112" s="146"/>
      <c r="BB112" s="146"/>
      <c r="BC112" s="146"/>
      <c r="BD112" s="146"/>
      <c r="BE112" s="148">
        <f t="shared" si="0"/>
        <v>0</v>
      </c>
      <c r="BF112" s="148">
        <f t="shared" si="1"/>
        <v>0</v>
      </c>
      <c r="BG112" s="148">
        <f t="shared" si="2"/>
        <v>0</v>
      </c>
      <c r="BH112" s="148">
        <f t="shared" si="3"/>
        <v>0</v>
      </c>
      <c r="BI112" s="148">
        <f t="shared" si="4"/>
        <v>0</v>
      </c>
      <c r="BJ112" s="147" t="s">
        <v>23</v>
      </c>
      <c r="BK112" s="146"/>
      <c r="BL112" s="146"/>
      <c r="BM112" s="146"/>
    </row>
    <row r="113" spans="2:65" s="1" customFormat="1" ht="18" customHeight="1">
      <c r="B113" s="31"/>
      <c r="C113" s="32"/>
      <c r="D113" s="110" t="s">
        <v>159</v>
      </c>
      <c r="E113" s="32"/>
      <c r="F113" s="32"/>
      <c r="G113" s="32"/>
      <c r="H113" s="32"/>
      <c r="I113" s="32"/>
      <c r="J113" s="32"/>
      <c r="K113" s="32"/>
      <c r="L113" s="32"/>
      <c r="M113" s="32"/>
      <c r="N113" s="223">
        <f>ROUND(N90*T113,2)</f>
        <v>0</v>
      </c>
      <c r="O113" s="202"/>
      <c r="P113" s="202"/>
      <c r="Q113" s="202"/>
      <c r="R113" s="33"/>
      <c r="S113" s="144"/>
      <c r="T113" s="149"/>
      <c r="U113" s="150" t="s">
        <v>45</v>
      </c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7" t="s">
        <v>160</v>
      </c>
      <c r="AZ113" s="146"/>
      <c r="BA113" s="146"/>
      <c r="BB113" s="146"/>
      <c r="BC113" s="146"/>
      <c r="BD113" s="146"/>
      <c r="BE113" s="148">
        <f t="shared" si="0"/>
        <v>0</v>
      </c>
      <c r="BF113" s="148">
        <f t="shared" si="1"/>
        <v>0</v>
      </c>
      <c r="BG113" s="148">
        <f t="shared" si="2"/>
        <v>0</v>
      </c>
      <c r="BH113" s="148">
        <f t="shared" si="3"/>
        <v>0</v>
      </c>
      <c r="BI113" s="148">
        <f t="shared" si="4"/>
        <v>0</v>
      </c>
      <c r="BJ113" s="147" t="s">
        <v>23</v>
      </c>
      <c r="BK113" s="146"/>
      <c r="BL113" s="146"/>
      <c r="BM113" s="146"/>
    </row>
    <row r="114" spans="2:65" s="1" customFormat="1" ht="13.5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  <c r="T114" s="131"/>
      <c r="U114" s="131"/>
    </row>
    <row r="115" spans="2:65" s="1" customFormat="1" ht="29.25" customHeight="1">
      <c r="B115" s="31"/>
      <c r="C115" s="120" t="s">
        <v>126</v>
      </c>
      <c r="D115" s="121"/>
      <c r="E115" s="121"/>
      <c r="F115" s="121"/>
      <c r="G115" s="121"/>
      <c r="H115" s="121"/>
      <c r="I115" s="121"/>
      <c r="J115" s="121"/>
      <c r="K115" s="121"/>
      <c r="L115" s="227">
        <f>ROUND(SUM(N90+N107),2)</f>
        <v>0</v>
      </c>
      <c r="M115" s="237"/>
      <c r="N115" s="237"/>
      <c r="O115" s="237"/>
      <c r="P115" s="237"/>
      <c r="Q115" s="237"/>
      <c r="R115" s="33"/>
      <c r="T115" s="131"/>
      <c r="U115" s="131"/>
    </row>
    <row r="116" spans="2:65" s="1" customFormat="1" ht="6.95" customHeight="1">
      <c r="B116" s="55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7"/>
      <c r="T116" s="131"/>
      <c r="U116" s="131"/>
    </row>
    <row r="120" spans="2:65" s="1" customFormat="1" ht="6.95" customHeight="1">
      <c r="B120" s="58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60"/>
    </row>
    <row r="121" spans="2:65" s="1" customFormat="1" ht="36.950000000000003" customHeight="1">
      <c r="B121" s="31"/>
      <c r="C121" s="183" t="s">
        <v>161</v>
      </c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33"/>
    </row>
    <row r="122" spans="2:65" s="1" customFormat="1" ht="6.95" customHeight="1">
      <c r="B122" s="31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3"/>
    </row>
    <row r="123" spans="2:65" s="1" customFormat="1" ht="30" customHeight="1">
      <c r="B123" s="31"/>
      <c r="C123" s="26" t="s">
        <v>17</v>
      </c>
      <c r="D123" s="32"/>
      <c r="E123" s="32"/>
      <c r="F123" s="229" t="str">
        <f>F6</f>
        <v>Praha GŠ - ekologizace kotelny v budově A</v>
      </c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32"/>
      <c r="R123" s="33"/>
    </row>
    <row r="124" spans="2:65" ht="30" customHeight="1">
      <c r="B124" s="18"/>
      <c r="C124" s="26" t="s">
        <v>129</v>
      </c>
      <c r="D124" s="19"/>
      <c r="E124" s="19"/>
      <c r="F124" s="229" t="s">
        <v>130</v>
      </c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9"/>
      <c r="R124" s="20"/>
    </row>
    <row r="125" spans="2:65" ht="30" customHeight="1">
      <c r="B125" s="18"/>
      <c r="C125" s="26" t="s">
        <v>131</v>
      </c>
      <c r="D125" s="19"/>
      <c r="E125" s="19"/>
      <c r="F125" s="229" t="s">
        <v>1040</v>
      </c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9"/>
      <c r="R125" s="20"/>
    </row>
    <row r="126" spans="2:65" s="1" customFormat="1" ht="36.950000000000003" customHeight="1">
      <c r="B126" s="31"/>
      <c r="C126" s="65" t="s">
        <v>1041</v>
      </c>
      <c r="D126" s="32"/>
      <c r="E126" s="32"/>
      <c r="F126" s="203" t="str">
        <f>F9</f>
        <v>ST1 - ST1- ASPO</v>
      </c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32"/>
      <c r="R126" s="33"/>
    </row>
    <row r="127" spans="2:65" s="1" customFormat="1" ht="6.95" customHeight="1">
      <c r="B127" s="31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3"/>
    </row>
    <row r="128" spans="2:65" s="1" customFormat="1" ht="18" customHeight="1">
      <c r="B128" s="31"/>
      <c r="C128" s="26" t="s">
        <v>24</v>
      </c>
      <c r="D128" s="32"/>
      <c r="E128" s="32"/>
      <c r="F128" s="24" t="str">
        <f>F11</f>
        <v>Praha</v>
      </c>
      <c r="G128" s="32"/>
      <c r="H128" s="32"/>
      <c r="I128" s="32"/>
      <c r="J128" s="32"/>
      <c r="K128" s="26" t="s">
        <v>26</v>
      </c>
      <c r="L128" s="32"/>
      <c r="M128" s="235" t="str">
        <f>IF(O11="","",O11)</f>
        <v>11.5.2016</v>
      </c>
      <c r="N128" s="202"/>
      <c r="O128" s="202"/>
      <c r="P128" s="202"/>
      <c r="Q128" s="32"/>
      <c r="R128" s="33"/>
    </row>
    <row r="129" spans="2:65" s="1" customFormat="1" ht="6.95" customHeight="1">
      <c r="B129" s="31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3"/>
    </row>
    <row r="130" spans="2:65" s="1" customFormat="1">
      <c r="B130" s="31"/>
      <c r="C130" s="26" t="s">
        <v>30</v>
      </c>
      <c r="D130" s="32"/>
      <c r="E130" s="32"/>
      <c r="F130" s="24" t="str">
        <f>E14</f>
        <v>ARMÁDNÍ SERVISNÍ, P.O.</v>
      </c>
      <c r="G130" s="32"/>
      <c r="H130" s="32"/>
      <c r="I130" s="32"/>
      <c r="J130" s="32"/>
      <c r="K130" s="26" t="s">
        <v>36</v>
      </c>
      <c r="L130" s="32"/>
      <c r="M130" s="188" t="str">
        <f>E20</f>
        <v>EVČ s.r.o.</v>
      </c>
      <c r="N130" s="202"/>
      <c r="O130" s="202"/>
      <c r="P130" s="202"/>
      <c r="Q130" s="202"/>
      <c r="R130" s="33"/>
    </row>
    <row r="131" spans="2:65" s="1" customFormat="1" ht="14.45" customHeight="1">
      <c r="B131" s="31"/>
      <c r="C131" s="26" t="s">
        <v>34</v>
      </c>
      <c r="D131" s="32"/>
      <c r="E131" s="32"/>
      <c r="F131" s="24" t="str">
        <f>IF(E17="","",E17)</f>
        <v>Bude vybrán z výběrového řízení.</v>
      </c>
      <c r="G131" s="32"/>
      <c r="H131" s="32"/>
      <c r="I131" s="32"/>
      <c r="J131" s="32"/>
      <c r="K131" s="26" t="s">
        <v>38</v>
      </c>
      <c r="L131" s="32"/>
      <c r="M131" s="188" t="str">
        <f>E23</f>
        <v>EVČ s.r.o.</v>
      </c>
      <c r="N131" s="202"/>
      <c r="O131" s="202"/>
      <c r="P131" s="202"/>
      <c r="Q131" s="202"/>
      <c r="R131" s="33"/>
    </row>
    <row r="132" spans="2:65" s="1" customFormat="1" ht="10.35" customHeight="1">
      <c r="B132" s="31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3"/>
    </row>
    <row r="133" spans="2:65" s="9" customFormat="1" ht="29.25" customHeight="1">
      <c r="B133" s="151"/>
      <c r="C133" s="152" t="s">
        <v>162</v>
      </c>
      <c r="D133" s="153" t="s">
        <v>163</v>
      </c>
      <c r="E133" s="153" t="s">
        <v>62</v>
      </c>
      <c r="F133" s="241" t="s">
        <v>164</v>
      </c>
      <c r="G133" s="242"/>
      <c r="H133" s="242"/>
      <c r="I133" s="242"/>
      <c r="J133" s="153" t="s">
        <v>165</v>
      </c>
      <c r="K133" s="153" t="s">
        <v>166</v>
      </c>
      <c r="L133" s="243" t="s">
        <v>167</v>
      </c>
      <c r="M133" s="242"/>
      <c r="N133" s="241" t="s">
        <v>137</v>
      </c>
      <c r="O133" s="242"/>
      <c r="P133" s="242"/>
      <c r="Q133" s="244"/>
      <c r="R133" s="154"/>
      <c r="T133" s="77" t="s">
        <v>168</v>
      </c>
      <c r="U133" s="78" t="s">
        <v>44</v>
      </c>
      <c r="V133" s="78" t="s">
        <v>169</v>
      </c>
      <c r="W133" s="78" t="s">
        <v>170</v>
      </c>
      <c r="X133" s="78" t="s">
        <v>171</v>
      </c>
      <c r="Y133" s="78" t="s">
        <v>172</v>
      </c>
      <c r="Z133" s="78" t="s">
        <v>173</v>
      </c>
      <c r="AA133" s="79" t="s">
        <v>174</v>
      </c>
    </row>
    <row r="134" spans="2:65" s="1" customFormat="1" ht="29.25" customHeight="1">
      <c r="B134" s="31"/>
      <c r="C134" s="81" t="s">
        <v>134</v>
      </c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253">
        <f>BK134</f>
        <v>0</v>
      </c>
      <c r="O134" s="254"/>
      <c r="P134" s="254"/>
      <c r="Q134" s="254"/>
      <c r="R134" s="33"/>
      <c r="T134" s="80"/>
      <c r="U134" s="47"/>
      <c r="V134" s="47"/>
      <c r="W134" s="155">
        <f>W135+W166+W194+W199</f>
        <v>0</v>
      </c>
      <c r="X134" s="47"/>
      <c r="Y134" s="155">
        <f>Y135+Y166+Y194+Y199</f>
        <v>1.8565626399999999</v>
      </c>
      <c r="Z134" s="47"/>
      <c r="AA134" s="156">
        <f>AA135+AA166+AA194+AA199</f>
        <v>1.6149550000000001</v>
      </c>
      <c r="AT134" s="14" t="s">
        <v>79</v>
      </c>
      <c r="AU134" s="14" t="s">
        <v>139</v>
      </c>
      <c r="BK134" s="157">
        <f>BK135+BK166+BK194+BK199</f>
        <v>0</v>
      </c>
    </row>
    <row r="135" spans="2:65" s="10" customFormat="1" ht="37.35" customHeight="1">
      <c r="B135" s="158"/>
      <c r="C135" s="159"/>
      <c r="D135" s="160" t="s">
        <v>1043</v>
      </c>
      <c r="E135" s="160"/>
      <c r="F135" s="160"/>
      <c r="G135" s="160"/>
      <c r="H135" s="160"/>
      <c r="I135" s="160"/>
      <c r="J135" s="160"/>
      <c r="K135" s="160"/>
      <c r="L135" s="160"/>
      <c r="M135" s="160"/>
      <c r="N135" s="255">
        <f>BK135</f>
        <v>0</v>
      </c>
      <c r="O135" s="238"/>
      <c r="P135" s="238"/>
      <c r="Q135" s="238"/>
      <c r="R135" s="161"/>
      <c r="T135" s="162"/>
      <c r="U135" s="159"/>
      <c r="V135" s="159"/>
      <c r="W135" s="163">
        <f>W136+W139+W143+W153+W161</f>
        <v>0</v>
      </c>
      <c r="X135" s="159"/>
      <c r="Y135" s="163">
        <f>Y136+Y139+Y143+Y153+Y161</f>
        <v>0.94794089999999998</v>
      </c>
      <c r="Z135" s="159"/>
      <c r="AA135" s="164">
        <f>AA136+AA139+AA143+AA153+AA161</f>
        <v>0.63407500000000006</v>
      </c>
      <c r="AR135" s="165" t="s">
        <v>23</v>
      </c>
      <c r="AT135" s="166" t="s">
        <v>79</v>
      </c>
      <c r="AU135" s="166" t="s">
        <v>80</v>
      </c>
      <c r="AY135" s="165" t="s">
        <v>175</v>
      </c>
      <c r="BK135" s="167">
        <f>BK136+BK139+BK143+BK153+BK161</f>
        <v>0</v>
      </c>
    </row>
    <row r="136" spans="2:65" s="10" customFormat="1" ht="19.899999999999999" customHeight="1">
      <c r="B136" s="158"/>
      <c r="C136" s="159"/>
      <c r="D136" s="168" t="s">
        <v>1044</v>
      </c>
      <c r="E136" s="168"/>
      <c r="F136" s="168"/>
      <c r="G136" s="168"/>
      <c r="H136" s="168"/>
      <c r="I136" s="168"/>
      <c r="J136" s="168"/>
      <c r="K136" s="168"/>
      <c r="L136" s="168"/>
      <c r="M136" s="168"/>
      <c r="N136" s="256">
        <f>BK136</f>
        <v>0</v>
      </c>
      <c r="O136" s="257"/>
      <c r="P136" s="257"/>
      <c r="Q136" s="257"/>
      <c r="R136" s="161"/>
      <c r="T136" s="162"/>
      <c r="U136" s="159"/>
      <c r="V136" s="159"/>
      <c r="W136" s="163">
        <f>SUM(W137:W138)</f>
        <v>0</v>
      </c>
      <c r="X136" s="159"/>
      <c r="Y136" s="163">
        <f>SUM(Y137:Y138)</f>
        <v>2.0640000000000002E-2</v>
      </c>
      <c r="Z136" s="159"/>
      <c r="AA136" s="164">
        <f>SUM(AA137:AA138)</f>
        <v>0</v>
      </c>
      <c r="AR136" s="165" t="s">
        <v>23</v>
      </c>
      <c r="AT136" s="166" t="s">
        <v>79</v>
      </c>
      <c r="AU136" s="166" t="s">
        <v>23</v>
      </c>
      <c r="AY136" s="165" t="s">
        <v>175</v>
      </c>
      <c r="BK136" s="167">
        <f>SUM(BK137:BK138)</f>
        <v>0</v>
      </c>
    </row>
    <row r="137" spans="2:65" s="1" customFormat="1" ht="22.5" customHeight="1">
      <c r="B137" s="31"/>
      <c r="C137" s="176" t="s">
        <v>1055</v>
      </c>
      <c r="D137" s="176" t="s">
        <v>221</v>
      </c>
      <c r="E137" s="177" t="s">
        <v>1056</v>
      </c>
      <c r="F137" s="250" t="s">
        <v>1057</v>
      </c>
      <c r="G137" s="249"/>
      <c r="H137" s="249"/>
      <c r="I137" s="249"/>
      <c r="J137" s="178" t="s">
        <v>210</v>
      </c>
      <c r="K137" s="179">
        <v>96</v>
      </c>
      <c r="L137" s="251">
        <v>0</v>
      </c>
      <c r="M137" s="249"/>
      <c r="N137" s="252">
        <f>ROUND(L137*K137,2)</f>
        <v>0</v>
      </c>
      <c r="O137" s="249"/>
      <c r="P137" s="249"/>
      <c r="Q137" s="249"/>
      <c r="R137" s="33"/>
      <c r="T137" s="173" t="s">
        <v>21</v>
      </c>
      <c r="U137" s="40" t="s">
        <v>45</v>
      </c>
      <c r="V137" s="32"/>
      <c r="W137" s="174">
        <f>V137*K137</f>
        <v>0</v>
      </c>
      <c r="X137" s="174">
        <v>1E-4</v>
      </c>
      <c r="Y137" s="174">
        <f>X137*K137</f>
        <v>9.6000000000000009E-3</v>
      </c>
      <c r="Z137" s="174">
        <v>0</v>
      </c>
      <c r="AA137" s="175">
        <f>Z137*K137</f>
        <v>0</v>
      </c>
      <c r="AR137" s="14" t="s">
        <v>345</v>
      </c>
      <c r="AT137" s="14" t="s">
        <v>221</v>
      </c>
      <c r="AU137" s="14" t="s">
        <v>90</v>
      </c>
      <c r="AY137" s="14" t="s">
        <v>175</v>
      </c>
      <c r="BE137" s="114">
        <f>IF(U137="základní",N137,0)</f>
        <v>0</v>
      </c>
      <c r="BF137" s="114">
        <f>IF(U137="snížená",N137,0)</f>
        <v>0</v>
      </c>
      <c r="BG137" s="114">
        <f>IF(U137="zákl. přenesená",N137,0)</f>
        <v>0</v>
      </c>
      <c r="BH137" s="114">
        <f>IF(U137="sníž. přenesená",N137,0)</f>
        <v>0</v>
      </c>
      <c r="BI137" s="114">
        <f>IF(U137="nulová",N137,0)</f>
        <v>0</v>
      </c>
      <c r="BJ137" s="14" t="s">
        <v>23</v>
      </c>
      <c r="BK137" s="114">
        <f>ROUND(L137*K137,2)</f>
        <v>0</v>
      </c>
      <c r="BL137" s="14" t="s">
        <v>345</v>
      </c>
      <c r="BM137" s="14" t="s">
        <v>1058</v>
      </c>
    </row>
    <row r="138" spans="2:65" s="1" customFormat="1" ht="31.5" customHeight="1">
      <c r="B138" s="31"/>
      <c r="C138" s="169" t="s">
        <v>1059</v>
      </c>
      <c r="D138" s="169" t="s">
        <v>177</v>
      </c>
      <c r="E138" s="170" t="s">
        <v>1060</v>
      </c>
      <c r="F138" s="245" t="s">
        <v>1061</v>
      </c>
      <c r="G138" s="246"/>
      <c r="H138" s="246"/>
      <c r="I138" s="246"/>
      <c r="J138" s="171" t="s">
        <v>210</v>
      </c>
      <c r="K138" s="172">
        <v>110.4</v>
      </c>
      <c r="L138" s="247">
        <v>0</v>
      </c>
      <c r="M138" s="246"/>
      <c r="N138" s="248">
        <f>ROUND(L138*K138,2)</f>
        <v>0</v>
      </c>
      <c r="O138" s="249"/>
      <c r="P138" s="249"/>
      <c r="Q138" s="249"/>
      <c r="R138" s="33"/>
      <c r="T138" s="173" t="s">
        <v>21</v>
      </c>
      <c r="U138" s="40" t="s">
        <v>45</v>
      </c>
      <c r="V138" s="32"/>
      <c r="W138" s="174">
        <f>V138*K138</f>
        <v>0</v>
      </c>
      <c r="X138" s="174">
        <v>1E-4</v>
      </c>
      <c r="Y138" s="174">
        <f>X138*K138</f>
        <v>1.1040000000000001E-2</v>
      </c>
      <c r="Z138" s="174">
        <v>0</v>
      </c>
      <c r="AA138" s="175">
        <f>Z138*K138</f>
        <v>0</v>
      </c>
      <c r="AR138" s="14" t="s">
        <v>188</v>
      </c>
      <c r="AT138" s="14" t="s">
        <v>177</v>
      </c>
      <c r="AU138" s="14" t="s">
        <v>90</v>
      </c>
      <c r="AY138" s="14" t="s">
        <v>175</v>
      </c>
      <c r="BE138" s="114">
        <f>IF(U138="základní",N138,0)</f>
        <v>0</v>
      </c>
      <c r="BF138" s="114">
        <f>IF(U138="snížená",N138,0)</f>
        <v>0</v>
      </c>
      <c r="BG138" s="114">
        <f>IF(U138="zákl. přenesená",N138,0)</f>
        <v>0</v>
      </c>
      <c r="BH138" s="114">
        <f>IF(U138="sníž. přenesená",N138,0)</f>
        <v>0</v>
      </c>
      <c r="BI138" s="114">
        <f>IF(U138="nulová",N138,0)</f>
        <v>0</v>
      </c>
      <c r="BJ138" s="14" t="s">
        <v>23</v>
      </c>
      <c r="BK138" s="114">
        <f>ROUND(L138*K138,2)</f>
        <v>0</v>
      </c>
      <c r="BL138" s="14" t="s">
        <v>345</v>
      </c>
      <c r="BM138" s="14" t="s">
        <v>1062</v>
      </c>
    </row>
    <row r="139" spans="2:65" s="10" customFormat="1" ht="29.85" customHeight="1">
      <c r="B139" s="158"/>
      <c r="C139" s="159"/>
      <c r="D139" s="168" t="s">
        <v>1045</v>
      </c>
      <c r="E139" s="168"/>
      <c r="F139" s="168"/>
      <c r="G139" s="168"/>
      <c r="H139" s="168"/>
      <c r="I139" s="168"/>
      <c r="J139" s="168"/>
      <c r="K139" s="168"/>
      <c r="L139" s="168"/>
      <c r="M139" s="168"/>
      <c r="N139" s="258">
        <f>BK139</f>
        <v>0</v>
      </c>
      <c r="O139" s="259"/>
      <c r="P139" s="259"/>
      <c r="Q139" s="259"/>
      <c r="R139" s="161"/>
      <c r="T139" s="162"/>
      <c r="U139" s="159"/>
      <c r="V139" s="159"/>
      <c r="W139" s="163">
        <f>SUM(W140:W142)</f>
        <v>0</v>
      </c>
      <c r="X139" s="159"/>
      <c r="Y139" s="163">
        <f>SUM(Y140:Y142)</f>
        <v>0.40242999999999995</v>
      </c>
      <c r="Z139" s="159"/>
      <c r="AA139" s="164">
        <f>SUM(AA140:AA142)</f>
        <v>0</v>
      </c>
      <c r="AR139" s="165" t="s">
        <v>23</v>
      </c>
      <c r="AT139" s="166" t="s">
        <v>79</v>
      </c>
      <c r="AU139" s="166" t="s">
        <v>23</v>
      </c>
      <c r="AY139" s="165" t="s">
        <v>175</v>
      </c>
      <c r="BK139" s="167">
        <f>SUM(BK140:BK142)</f>
        <v>0</v>
      </c>
    </row>
    <row r="140" spans="2:65" s="1" customFormat="1" ht="31.5" customHeight="1">
      <c r="B140" s="31"/>
      <c r="C140" s="176" t="s">
        <v>963</v>
      </c>
      <c r="D140" s="176" t="s">
        <v>221</v>
      </c>
      <c r="E140" s="177" t="s">
        <v>1063</v>
      </c>
      <c r="F140" s="250" t="s">
        <v>1064</v>
      </c>
      <c r="G140" s="249"/>
      <c r="H140" s="249"/>
      <c r="I140" s="249"/>
      <c r="J140" s="178" t="s">
        <v>252</v>
      </c>
      <c r="K140" s="179">
        <v>1</v>
      </c>
      <c r="L140" s="251">
        <v>0</v>
      </c>
      <c r="M140" s="249"/>
      <c r="N140" s="252">
        <f>ROUND(L140*K140,2)</f>
        <v>0</v>
      </c>
      <c r="O140" s="249"/>
      <c r="P140" s="249"/>
      <c r="Q140" s="249"/>
      <c r="R140" s="33"/>
      <c r="T140" s="173" t="s">
        <v>21</v>
      </c>
      <c r="U140" s="40" t="s">
        <v>45</v>
      </c>
      <c r="V140" s="32"/>
      <c r="W140" s="174">
        <f>V140*K140</f>
        <v>0</v>
      </c>
      <c r="X140" s="174">
        <v>7.3669999999999999E-2</v>
      </c>
      <c r="Y140" s="174">
        <f>X140*K140</f>
        <v>7.3669999999999999E-2</v>
      </c>
      <c r="Z140" s="174">
        <v>0</v>
      </c>
      <c r="AA140" s="175">
        <f>Z140*K140</f>
        <v>0</v>
      </c>
      <c r="AR140" s="14" t="s">
        <v>345</v>
      </c>
      <c r="AT140" s="14" t="s">
        <v>221</v>
      </c>
      <c r="AU140" s="14" t="s">
        <v>90</v>
      </c>
      <c r="AY140" s="14" t="s">
        <v>175</v>
      </c>
      <c r="BE140" s="114">
        <f>IF(U140="základní",N140,0)</f>
        <v>0</v>
      </c>
      <c r="BF140" s="114">
        <f>IF(U140="snížená",N140,0)</f>
        <v>0</v>
      </c>
      <c r="BG140" s="114">
        <f>IF(U140="zákl. přenesená",N140,0)</f>
        <v>0</v>
      </c>
      <c r="BH140" s="114">
        <f>IF(U140="sníž. přenesená",N140,0)</f>
        <v>0</v>
      </c>
      <c r="BI140" s="114">
        <f>IF(U140="nulová",N140,0)</f>
        <v>0</v>
      </c>
      <c r="BJ140" s="14" t="s">
        <v>23</v>
      </c>
      <c r="BK140" s="114">
        <f>ROUND(L140*K140,2)</f>
        <v>0</v>
      </c>
      <c r="BL140" s="14" t="s">
        <v>345</v>
      </c>
      <c r="BM140" s="14" t="s">
        <v>1065</v>
      </c>
    </row>
    <row r="141" spans="2:65" s="1" customFormat="1" ht="31.5" customHeight="1">
      <c r="B141" s="31"/>
      <c r="C141" s="176" t="s">
        <v>955</v>
      </c>
      <c r="D141" s="176" t="s">
        <v>221</v>
      </c>
      <c r="E141" s="177" t="s">
        <v>1063</v>
      </c>
      <c r="F141" s="250" t="s">
        <v>1064</v>
      </c>
      <c r="G141" s="249"/>
      <c r="H141" s="249"/>
      <c r="I141" s="249"/>
      <c r="J141" s="178" t="s">
        <v>252</v>
      </c>
      <c r="K141" s="179">
        <v>2</v>
      </c>
      <c r="L141" s="251">
        <v>0</v>
      </c>
      <c r="M141" s="249"/>
      <c r="N141" s="252">
        <f>ROUND(L141*K141,2)</f>
        <v>0</v>
      </c>
      <c r="O141" s="249"/>
      <c r="P141" s="249"/>
      <c r="Q141" s="249"/>
      <c r="R141" s="33"/>
      <c r="T141" s="173" t="s">
        <v>21</v>
      </c>
      <c r="U141" s="40" t="s">
        <v>45</v>
      </c>
      <c r="V141" s="32"/>
      <c r="W141" s="174">
        <f>V141*K141</f>
        <v>0</v>
      </c>
      <c r="X141" s="174">
        <v>7.3669999999999999E-2</v>
      </c>
      <c r="Y141" s="174">
        <f>X141*K141</f>
        <v>0.14734</v>
      </c>
      <c r="Z141" s="174">
        <v>0</v>
      </c>
      <c r="AA141" s="175">
        <f>Z141*K141</f>
        <v>0</v>
      </c>
      <c r="AR141" s="14" t="s">
        <v>345</v>
      </c>
      <c r="AT141" s="14" t="s">
        <v>221</v>
      </c>
      <c r="AU141" s="14" t="s">
        <v>90</v>
      </c>
      <c r="AY141" s="14" t="s">
        <v>175</v>
      </c>
      <c r="BE141" s="114">
        <f>IF(U141="základní",N141,0)</f>
        <v>0</v>
      </c>
      <c r="BF141" s="114">
        <f>IF(U141="snížená",N141,0)</f>
        <v>0</v>
      </c>
      <c r="BG141" s="114">
        <f>IF(U141="zákl. přenesená",N141,0)</f>
        <v>0</v>
      </c>
      <c r="BH141" s="114">
        <f>IF(U141="sníž. přenesená",N141,0)</f>
        <v>0</v>
      </c>
      <c r="BI141" s="114">
        <f>IF(U141="nulová",N141,0)</f>
        <v>0</v>
      </c>
      <c r="BJ141" s="14" t="s">
        <v>23</v>
      </c>
      <c r="BK141" s="114">
        <f>ROUND(L141*K141,2)</f>
        <v>0</v>
      </c>
      <c r="BL141" s="14" t="s">
        <v>345</v>
      </c>
      <c r="BM141" s="14" t="s">
        <v>1066</v>
      </c>
    </row>
    <row r="142" spans="2:65" s="1" customFormat="1" ht="31.5" customHeight="1">
      <c r="B142" s="31"/>
      <c r="C142" s="176" t="s">
        <v>405</v>
      </c>
      <c r="D142" s="176" t="s">
        <v>221</v>
      </c>
      <c r="E142" s="177" t="s">
        <v>1067</v>
      </c>
      <c r="F142" s="250" t="s">
        <v>1068</v>
      </c>
      <c r="G142" s="249"/>
      <c r="H142" s="249"/>
      <c r="I142" s="249"/>
      <c r="J142" s="178" t="s">
        <v>252</v>
      </c>
      <c r="K142" s="179">
        <v>1</v>
      </c>
      <c r="L142" s="251">
        <v>0</v>
      </c>
      <c r="M142" s="249"/>
      <c r="N142" s="252">
        <f>ROUND(L142*K142,2)</f>
        <v>0</v>
      </c>
      <c r="O142" s="249"/>
      <c r="P142" s="249"/>
      <c r="Q142" s="249"/>
      <c r="R142" s="33"/>
      <c r="T142" s="173" t="s">
        <v>21</v>
      </c>
      <c r="U142" s="40" t="s">
        <v>45</v>
      </c>
      <c r="V142" s="32"/>
      <c r="W142" s="174">
        <f>V142*K142</f>
        <v>0</v>
      </c>
      <c r="X142" s="174">
        <v>0.18142</v>
      </c>
      <c r="Y142" s="174">
        <f>X142*K142</f>
        <v>0.18142</v>
      </c>
      <c r="Z142" s="174">
        <v>0</v>
      </c>
      <c r="AA142" s="175">
        <f>Z142*K142</f>
        <v>0</v>
      </c>
      <c r="AR142" s="14" t="s">
        <v>345</v>
      </c>
      <c r="AT142" s="14" t="s">
        <v>221</v>
      </c>
      <c r="AU142" s="14" t="s">
        <v>90</v>
      </c>
      <c r="AY142" s="14" t="s">
        <v>175</v>
      </c>
      <c r="BE142" s="114">
        <f>IF(U142="základní",N142,0)</f>
        <v>0</v>
      </c>
      <c r="BF142" s="114">
        <f>IF(U142="snížená",N142,0)</f>
        <v>0</v>
      </c>
      <c r="BG142" s="114">
        <f>IF(U142="zákl. přenesená",N142,0)</f>
        <v>0</v>
      </c>
      <c r="BH142" s="114">
        <f>IF(U142="sníž. přenesená",N142,0)</f>
        <v>0</v>
      </c>
      <c r="BI142" s="114">
        <f>IF(U142="nulová",N142,0)</f>
        <v>0</v>
      </c>
      <c r="BJ142" s="14" t="s">
        <v>23</v>
      </c>
      <c r="BK142" s="114">
        <f>ROUND(L142*K142,2)</f>
        <v>0</v>
      </c>
      <c r="BL142" s="14" t="s">
        <v>345</v>
      </c>
      <c r="BM142" s="14" t="s">
        <v>1069</v>
      </c>
    </row>
    <row r="143" spans="2:65" s="10" customFormat="1" ht="29.85" customHeight="1">
      <c r="B143" s="158"/>
      <c r="C143" s="159"/>
      <c r="D143" s="168" t="s">
        <v>1046</v>
      </c>
      <c r="E143" s="168"/>
      <c r="F143" s="168"/>
      <c r="G143" s="168"/>
      <c r="H143" s="168"/>
      <c r="I143" s="168"/>
      <c r="J143" s="168"/>
      <c r="K143" s="168"/>
      <c r="L143" s="168"/>
      <c r="M143" s="168"/>
      <c r="N143" s="258">
        <f>BK143</f>
        <v>0</v>
      </c>
      <c r="O143" s="259"/>
      <c r="P143" s="259"/>
      <c r="Q143" s="259"/>
      <c r="R143" s="161"/>
      <c r="T143" s="162"/>
      <c r="U143" s="159"/>
      <c r="V143" s="159"/>
      <c r="W143" s="163">
        <f>SUM(W144:W152)</f>
        <v>0</v>
      </c>
      <c r="X143" s="159"/>
      <c r="Y143" s="163">
        <f>SUM(Y144:Y152)</f>
        <v>0.52352178000000005</v>
      </c>
      <c r="Z143" s="159"/>
      <c r="AA143" s="164">
        <f>SUM(AA144:AA152)</f>
        <v>0</v>
      </c>
      <c r="AR143" s="165" t="s">
        <v>23</v>
      </c>
      <c r="AT143" s="166" t="s">
        <v>79</v>
      </c>
      <c r="AU143" s="166" t="s">
        <v>23</v>
      </c>
      <c r="AY143" s="165" t="s">
        <v>175</v>
      </c>
      <c r="BK143" s="167">
        <f>SUM(BK144:BK152)</f>
        <v>0</v>
      </c>
    </row>
    <row r="144" spans="2:65" s="1" customFormat="1" ht="31.5" customHeight="1">
      <c r="B144" s="31"/>
      <c r="C144" s="176" t="s">
        <v>100</v>
      </c>
      <c r="D144" s="176" t="s">
        <v>221</v>
      </c>
      <c r="E144" s="177" t="s">
        <v>1070</v>
      </c>
      <c r="F144" s="250" t="s">
        <v>1071</v>
      </c>
      <c r="G144" s="249"/>
      <c r="H144" s="249"/>
      <c r="I144" s="249"/>
      <c r="J144" s="178" t="s">
        <v>210</v>
      </c>
      <c r="K144" s="179">
        <v>2.7</v>
      </c>
      <c r="L144" s="251">
        <v>0</v>
      </c>
      <c r="M144" s="249"/>
      <c r="N144" s="252">
        <f t="shared" ref="N144:N152" si="5">ROUND(L144*K144,2)</f>
        <v>0</v>
      </c>
      <c r="O144" s="249"/>
      <c r="P144" s="249"/>
      <c r="Q144" s="249"/>
      <c r="R144" s="33"/>
      <c r="T144" s="173" t="s">
        <v>21</v>
      </c>
      <c r="U144" s="40" t="s">
        <v>45</v>
      </c>
      <c r="V144" s="32"/>
      <c r="W144" s="174">
        <f t="shared" ref="W144:W152" si="6">V144*K144</f>
        <v>0</v>
      </c>
      <c r="X144" s="174">
        <v>1.54E-2</v>
      </c>
      <c r="Y144" s="174">
        <f t="shared" ref="Y144:Y152" si="7">X144*K144</f>
        <v>4.1580000000000006E-2</v>
      </c>
      <c r="Z144" s="174">
        <v>0</v>
      </c>
      <c r="AA144" s="175">
        <f t="shared" ref="AA144:AA152" si="8">Z144*K144</f>
        <v>0</v>
      </c>
      <c r="AR144" s="14" t="s">
        <v>345</v>
      </c>
      <c r="AT144" s="14" t="s">
        <v>221</v>
      </c>
      <c r="AU144" s="14" t="s">
        <v>90</v>
      </c>
      <c r="AY144" s="14" t="s">
        <v>175</v>
      </c>
      <c r="BE144" s="114">
        <f t="shared" ref="BE144:BE152" si="9">IF(U144="základní",N144,0)</f>
        <v>0</v>
      </c>
      <c r="BF144" s="114">
        <f t="shared" ref="BF144:BF152" si="10">IF(U144="snížená",N144,0)</f>
        <v>0</v>
      </c>
      <c r="BG144" s="114">
        <f t="shared" ref="BG144:BG152" si="11">IF(U144="zákl. přenesená",N144,0)</f>
        <v>0</v>
      </c>
      <c r="BH144" s="114">
        <f t="shared" ref="BH144:BH152" si="12">IF(U144="sníž. přenesená",N144,0)</f>
        <v>0</v>
      </c>
      <c r="BI144" s="114">
        <f t="shared" ref="BI144:BI152" si="13">IF(U144="nulová",N144,0)</f>
        <v>0</v>
      </c>
      <c r="BJ144" s="14" t="s">
        <v>23</v>
      </c>
      <c r="BK144" s="114">
        <f t="shared" ref="BK144:BK152" si="14">ROUND(L144*K144,2)</f>
        <v>0</v>
      </c>
      <c r="BL144" s="14" t="s">
        <v>345</v>
      </c>
      <c r="BM144" s="14" t="s">
        <v>1072</v>
      </c>
    </row>
    <row r="145" spans="2:65" s="1" customFormat="1" ht="31.5" customHeight="1">
      <c r="B145" s="31"/>
      <c r="C145" s="176" t="s">
        <v>421</v>
      </c>
      <c r="D145" s="176" t="s">
        <v>221</v>
      </c>
      <c r="E145" s="177" t="s">
        <v>1073</v>
      </c>
      <c r="F145" s="250" t="s">
        <v>1074</v>
      </c>
      <c r="G145" s="249"/>
      <c r="H145" s="249"/>
      <c r="I145" s="249"/>
      <c r="J145" s="178" t="s">
        <v>252</v>
      </c>
      <c r="K145" s="179">
        <v>3</v>
      </c>
      <c r="L145" s="251">
        <v>0</v>
      </c>
      <c r="M145" s="249"/>
      <c r="N145" s="252">
        <f t="shared" si="5"/>
        <v>0</v>
      </c>
      <c r="O145" s="249"/>
      <c r="P145" s="249"/>
      <c r="Q145" s="249"/>
      <c r="R145" s="33"/>
      <c r="T145" s="173" t="s">
        <v>21</v>
      </c>
      <c r="U145" s="40" t="s">
        <v>45</v>
      </c>
      <c r="V145" s="32"/>
      <c r="W145" s="174">
        <f t="shared" si="6"/>
        <v>0</v>
      </c>
      <c r="X145" s="174">
        <v>1.0200000000000001E-2</v>
      </c>
      <c r="Y145" s="174">
        <f t="shared" si="7"/>
        <v>3.0600000000000002E-2</v>
      </c>
      <c r="Z145" s="174">
        <v>0</v>
      </c>
      <c r="AA145" s="175">
        <f t="shared" si="8"/>
        <v>0</v>
      </c>
      <c r="AR145" s="14" t="s">
        <v>345</v>
      </c>
      <c r="AT145" s="14" t="s">
        <v>221</v>
      </c>
      <c r="AU145" s="14" t="s">
        <v>90</v>
      </c>
      <c r="AY145" s="14" t="s">
        <v>175</v>
      </c>
      <c r="BE145" s="114">
        <f t="shared" si="9"/>
        <v>0</v>
      </c>
      <c r="BF145" s="114">
        <f t="shared" si="10"/>
        <v>0</v>
      </c>
      <c r="BG145" s="114">
        <f t="shared" si="11"/>
        <v>0</v>
      </c>
      <c r="BH145" s="114">
        <f t="shared" si="12"/>
        <v>0</v>
      </c>
      <c r="BI145" s="114">
        <f t="shared" si="13"/>
        <v>0</v>
      </c>
      <c r="BJ145" s="14" t="s">
        <v>23</v>
      </c>
      <c r="BK145" s="114">
        <f t="shared" si="14"/>
        <v>0</v>
      </c>
      <c r="BL145" s="14" t="s">
        <v>345</v>
      </c>
      <c r="BM145" s="14" t="s">
        <v>1075</v>
      </c>
    </row>
    <row r="146" spans="2:65" s="1" customFormat="1" ht="31.5" customHeight="1">
      <c r="B146" s="31"/>
      <c r="C146" s="176" t="s">
        <v>345</v>
      </c>
      <c r="D146" s="176" t="s">
        <v>221</v>
      </c>
      <c r="E146" s="177" t="s">
        <v>1076</v>
      </c>
      <c r="F146" s="250" t="s">
        <v>1077</v>
      </c>
      <c r="G146" s="249"/>
      <c r="H146" s="249"/>
      <c r="I146" s="249"/>
      <c r="J146" s="178" t="s">
        <v>252</v>
      </c>
      <c r="K146" s="179">
        <v>1</v>
      </c>
      <c r="L146" s="251">
        <v>0</v>
      </c>
      <c r="M146" s="249"/>
      <c r="N146" s="252">
        <f t="shared" si="5"/>
        <v>0</v>
      </c>
      <c r="O146" s="249"/>
      <c r="P146" s="249"/>
      <c r="Q146" s="249"/>
      <c r="R146" s="33"/>
      <c r="T146" s="173" t="s">
        <v>21</v>
      </c>
      <c r="U146" s="40" t="s">
        <v>45</v>
      </c>
      <c r="V146" s="32"/>
      <c r="W146" s="174">
        <f t="shared" si="6"/>
        <v>0</v>
      </c>
      <c r="X146" s="174">
        <v>1.0200000000000001E-2</v>
      </c>
      <c r="Y146" s="174">
        <f t="shared" si="7"/>
        <v>1.0200000000000001E-2</v>
      </c>
      <c r="Z146" s="174">
        <v>0</v>
      </c>
      <c r="AA146" s="175">
        <f t="shared" si="8"/>
        <v>0</v>
      </c>
      <c r="AR146" s="14" t="s">
        <v>345</v>
      </c>
      <c r="AT146" s="14" t="s">
        <v>221</v>
      </c>
      <c r="AU146" s="14" t="s">
        <v>90</v>
      </c>
      <c r="AY146" s="14" t="s">
        <v>175</v>
      </c>
      <c r="BE146" s="114">
        <f t="shared" si="9"/>
        <v>0</v>
      </c>
      <c r="BF146" s="114">
        <f t="shared" si="10"/>
        <v>0</v>
      </c>
      <c r="BG146" s="114">
        <f t="shared" si="11"/>
        <v>0</v>
      </c>
      <c r="BH146" s="114">
        <f t="shared" si="12"/>
        <v>0</v>
      </c>
      <c r="BI146" s="114">
        <f t="shared" si="13"/>
        <v>0</v>
      </c>
      <c r="BJ146" s="14" t="s">
        <v>23</v>
      </c>
      <c r="BK146" s="114">
        <f t="shared" si="14"/>
        <v>0</v>
      </c>
      <c r="BL146" s="14" t="s">
        <v>345</v>
      </c>
      <c r="BM146" s="14" t="s">
        <v>1078</v>
      </c>
    </row>
    <row r="147" spans="2:65" s="1" customFormat="1" ht="31.5" customHeight="1">
      <c r="B147" s="31"/>
      <c r="C147" s="176" t="s">
        <v>176</v>
      </c>
      <c r="D147" s="176" t="s">
        <v>221</v>
      </c>
      <c r="E147" s="177" t="s">
        <v>1079</v>
      </c>
      <c r="F147" s="250" t="s">
        <v>1080</v>
      </c>
      <c r="G147" s="249"/>
      <c r="H147" s="249"/>
      <c r="I147" s="249"/>
      <c r="J147" s="178" t="s">
        <v>210</v>
      </c>
      <c r="K147" s="179">
        <v>0.6</v>
      </c>
      <c r="L147" s="251">
        <v>0</v>
      </c>
      <c r="M147" s="249"/>
      <c r="N147" s="252">
        <f t="shared" si="5"/>
        <v>0</v>
      </c>
      <c r="O147" s="249"/>
      <c r="P147" s="249"/>
      <c r="Q147" s="249"/>
      <c r="R147" s="33"/>
      <c r="T147" s="173" t="s">
        <v>21</v>
      </c>
      <c r="U147" s="40" t="s">
        <v>45</v>
      </c>
      <c r="V147" s="32"/>
      <c r="W147" s="174">
        <f t="shared" si="6"/>
        <v>0</v>
      </c>
      <c r="X147" s="174">
        <v>2.6360000000000001E-2</v>
      </c>
      <c r="Y147" s="174">
        <f t="shared" si="7"/>
        <v>1.5816E-2</v>
      </c>
      <c r="Z147" s="174">
        <v>0</v>
      </c>
      <c r="AA147" s="175">
        <f t="shared" si="8"/>
        <v>0</v>
      </c>
      <c r="AR147" s="14" t="s">
        <v>345</v>
      </c>
      <c r="AT147" s="14" t="s">
        <v>221</v>
      </c>
      <c r="AU147" s="14" t="s">
        <v>90</v>
      </c>
      <c r="AY147" s="14" t="s">
        <v>175</v>
      </c>
      <c r="BE147" s="114">
        <f t="shared" si="9"/>
        <v>0</v>
      </c>
      <c r="BF147" s="114">
        <f t="shared" si="10"/>
        <v>0</v>
      </c>
      <c r="BG147" s="114">
        <f t="shared" si="11"/>
        <v>0</v>
      </c>
      <c r="BH147" s="114">
        <f t="shared" si="12"/>
        <v>0</v>
      </c>
      <c r="BI147" s="114">
        <f t="shared" si="13"/>
        <v>0</v>
      </c>
      <c r="BJ147" s="14" t="s">
        <v>23</v>
      </c>
      <c r="BK147" s="114">
        <f t="shared" si="14"/>
        <v>0</v>
      </c>
      <c r="BL147" s="14" t="s">
        <v>345</v>
      </c>
      <c r="BM147" s="14" t="s">
        <v>1081</v>
      </c>
    </row>
    <row r="148" spans="2:65" s="1" customFormat="1" ht="44.25" customHeight="1">
      <c r="B148" s="31"/>
      <c r="C148" s="176" t="s">
        <v>846</v>
      </c>
      <c r="D148" s="176" t="s">
        <v>221</v>
      </c>
      <c r="E148" s="177" t="s">
        <v>1082</v>
      </c>
      <c r="F148" s="250" t="s">
        <v>1083</v>
      </c>
      <c r="G148" s="249"/>
      <c r="H148" s="249"/>
      <c r="I148" s="249"/>
      <c r="J148" s="178" t="s">
        <v>210</v>
      </c>
      <c r="K148" s="179">
        <v>0.6</v>
      </c>
      <c r="L148" s="251">
        <v>0</v>
      </c>
      <c r="M148" s="249"/>
      <c r="N148" s="252">
        <f t="shared" si="5"/>
        <v>0</v>
      </c>
      <c r="O148" s="249"/>
      <c r="P148" s="249"/>
      <c r="Q148" s="249"/>
      <c r="R148" s="33"/>
      <c r="T148" s="173" t="s">
        <v>21</v>
      </c>
      <c r="U148" s="40" t="s">
        <v>45</v>
      </c>
      <c r="V148" s="32"/>
      <c r="W148" s="174">
        <f t="shared" si="6"/>
        <v>0</v>
      </c>
      <c r="X148" s="174">
        <v>5.1999999999999995E-4</v>
      </c>
      <c r="Y148" s="174">
        <f t="shared" si="7"/>
        <v>3.1199999999999994E-4</v>
      </c>
      <c r="Z148" s="174">
        <v>0</v>
      </c>
      <c r="AA148" s="175">
        <f t="shared" si="8"/>
        <v>0</v>
      </c>
      <c r="AR148" s="14" t="s">
        <v>345</v>
      </c>
      <c r="AT148" s="14" t="s">
        <v>221</v>
      </c>
      <c r="AU148" s="14" t="s">
        <v>90</v>
      </c>
      <c r="AY148" s="14" t="s">
        <v>175</v>
      </c>
      <c r="BE148" s="114">
        <f t="shared" si="9"/>
        <v>0</v>
      </c>
      <c r="BF148" s="114">
        <f t="shared" si="10"/>
        <v>0</v>
      </c>
      <c r="BG148" s="114">
        <f t="shared" si="11"/>
        <v>0</v>
      </c>
      <c r="BH148" s="114">
        <f t="shared" si="12"/>
        <v>0</v>
      </c>
      <c r="BI148" s="114">
        <f t="shared" si="13"/>
        <v>0</v>
      </c>
      <c r="BJ148" s="14" t="s">
        <v>23</v>
      </c>
      <c r="BK148" s="114">
        <f t="shared" si="14"/>
        <v>0</v>
      </c>
      <c r="BL148" s="14" t="s">
        <v>345</v>
      </c>
      <c r="BM148" s="14" t="s">
        <v>1084</v>
      </c>
    </row>
    <row r="149" spans="2:65" s="1" customFormat="1" ht="22.5" customHeight="1">
      <c r="B149" s="31"/>
      <c r="C149" s="176" t="s">
        <v>184</v>
      </c>
      <c r="D149" s="176" t="s">
        <v>221</v>
      </c>
      <c r="E149" s="177" t="s">
        <v>1085</v>
      </c>
      <c r="F149" s="250" t="s">
        <v>1086</v>
      </c>
      <c r="G149" s="249"/>
      <c r="H149" s="249"/>
      <c r="I149" s="249"/>
      <c r="J149" s="178" t="s">
        <v>210</v>
      </c>
      <c r="K149" s="179">
        <v>134.97499999999999</v>
      </c>
      <c r="L149" s="251">
        <v>0</v>
      </c>
      <c r="M149" s="249"/>
      <c r="N149" s="252">
        <f t="shared" si="5"/>
        <v>0</v>
      </c>
      <c r="O149" s="249"/>
      <c r="P149" s="249"/>
      <c r="Q149" s="249"/>
      <c r="R149" s="33"/>
      <c r="T149" s="173" t="s">
        <v>21</v>
      </c>
      <c r="U149" s="40" t="s">
        <v>45</v>
      </c>
      <c r="V149" s="32"/>
      <c r="W149" s="174">
        <f t="shared" si="6"/>
        <v>0</v>
      </c>
      <c r="X149" s="174">
        <v>0</v>
      </c>
      <c r="Y149" s="174">
        <f t="shared" si="7"/>
        <v>0</v>
      </c>
      <c r="Z149" s="174">
        <v>0</v>
      </c>
      <c r="AA149" s="175">
        <f t="shared" si="8"/>
        <v>0</v>
      </c>
      <c r="AR149" s="14" t="s">
        <v>345</v>
      </c>
      <c r="AT149" s="14" t="s">
        <v>221</v>
      </c>
      <c r="AU149" s="14" t="s">
        <v>90</v>
      </c>
      <c r="AY149" s="14" t="s">
        <v>175</v>
      </c>
      <c r="BE149" s="114">
        <f t="shared" si="9"/>
        <v>0</v>
      </c>
      <c r="BF149" s="114">
        <f t="shared" si="10"/>
        <v>0</v>
      </c>
      <c r="BG149" s="114">
        <f t="shared" si="11"/>
        <v>0</v>
      </c>
      <c r="BH149" s="114">
        <f t="shared" si="12"/>
        <v>0</v>
      </c>
      <c r="BI149" s="114">
        <f t="shared" si="13"/>
        <v>0</v>
      </c>
      <c r="BJ149" s="14" t="s">
        <v>23</v>
      </c>
      <c r="BK149" s="114">
        <f t="shared" si="14"/>
        <v>0</v>
      </c>
      <c r="BL149" s="14" t="s">
        <v>345</v>
      </c>
      <c r="BM149" s="14" t="s">
        <v>1087</v>
      </c>
    </row>
    <row r="150" spans="2:65" s="1" customFormat="1" ht="31.5" customHeight="1">
      <c r="B150" s="31"/>
      <c r="C150" s="176" t="s">
        <v>28</v>
      </c>
      <c r="D150" s="176" t="s">
        <v>221</v>
      </c>
      <c r="E150" s="177" t="s">
        <v>1088</v>
      </c>
      <c r="F150" s="250" t="s">
        <v>1089</v>
      </c>
      <c r="G150" s="249"/>
      <c r="H150" s="249"/>
      <c r="I150" s="249"/>
      <c r="J150" s="178" t="s">
        <v>210</v>
      </c>
      <c r="K150" s="179">
        <v>5.4390000000000001</v>
      </c>
      <c r="L150" s="251">
        <v>0</v>
      </c>
      <c r="M150" s="249"/>
      <c r="N150" s="252">
        <f t="shared" si="5"/>
        <v>0</v>
      </c>
      <c r="O150" s="249"/>
      <c r="P150" s="249"/>
      <c r="Q150" s="249"/>
      <c r="R150" s="33"/>
      <c r="T150" s="173" t="s">
        <v>21</v>
      </c>
      <c r="U150" s="40" t="s">
        <v>45</v>
      </c>
      <c r="V150" s="32"/>
      <c r="W150" s="174">
        <f t="shared" si="6"/>
        <v>0</v>
      </c>
      <c r="X150" s="174">
        <v>7.102E-2</v>
      </c>
      <c r="Y150" s="174">
        <f t="shared" si="7"/>
        <v>0.38627778000000002</v>
      </c>
      <c r="Z150" s="174">
        <v>0</v>
      </c>
      <c r="AA150" s="175">
        <f t="shared" si="8"/>
        <v>0</v>
      </c>
      <c r="AR150" s="14" t="s">
        <v>345</v>
      </c>
      <c r="AT150" s="14" t="s">
        <v>221</v>
      </c>
      <c r="AU150" s="14" t="s">
        <v>90</v>
      </c>
      <c r="AY150" s="14" t="s">
        <v>175</v>
      </c>
      <c r="BE150" s="114">
        <f t="shared" si="9"/>
        <v>0</v>
      </c>
      <c r="BF150" s="114">
        <f t="shared" si="10"/>
        <v>0</v>
      </c>
      <c r="BG150" s="114">
        <f t="shared" si="11"/>
        <v>0</v>
      </c>
      <c r="BH150" s="114">
        <f t="shared" si="12"/>
        <v>0</v>
      </c>
      <c r="BI150" s="114">
        <f t="shared" si="13"/>
        <v>0</v>
      </c>
      <c r="BJ150" s="14" t="s">
        <v>23</v>
      </c>
      <c r="BK150" s="114">
        <f t="shared" si="14"/>
        <v>0</v>
      </c>
      <c r="BL150" s="14" t="s">
        <v>345</v>
      </c>
      <c r="BM150" s="14" t="s">
        <v>1090</v>
      </c>
    </row>
    <row r="151" spans="2:65" s="1" customFormat="1" ht="44.25" customHeight="1">
      <c r="B151" s="31"/>
      <c r="C151" s="176" t="s">
        <v>945</v>
      </c>
      <c r="D151" s="176" t="s">
        <v>221</v>
      </c>
      <c r="E151" s="177" t="s">
        <v>1091</v>
      </c>
      <c r="F151" s="250" t="s">
        <v>1092</v>
      </c>
      <c r="G151" s="249"/>
      <c r="H151" s="249"/>
      <c r="I151" s="249"/>
      <c r="J151" s="178" t="s">
        <v>210</v>
      </c>
      <c r="K151" s="179">
        <v>5.4390000000000001</v>
      </c>
      <c r="L151" s="251">
        <v>0</v>
      </c>
      <c r="M151" s="249"/>
      <c r="N151" s="252">
        <f t="shared" si="5"/>
        <v>0</v>
      </c>
      <c r="O151" s="249"/>
      <c r="P151" s="249"/>
      <c r="Q151" s="249"/>
      <c r="R151" s="33"/>
      <c r="T151" s="173" t="s">
        <v>21</v>
      </c>
      <c r="U151" s="40" t="s">
        <v>45</v>
      </c>
      <c r="V151" s="32"/>
      <c r="W151" s="174">
        <f t="shared" si="6"/>
        <v>0</v>
      </c>
      <c r="X151" s="174">
        <v>4.0000000000000001E-3</v>
      </c>
      <c r="Y151" s="174">
        <f t="shared" si="7"/>
        <v>2.1756000000000001E-2</v>
      </c>
      <c r="Z151" s="174">
        <v>0</v>
      </c>
      <c r="AA151" s="175">
        <f t="shared" si="8"/>
        <v>0</v>
      </c>
      <c r="AR151" s="14" t="s">
        <v>345</v>
      </c>
      <c r="AT151" s="14" t="s">
        <v>221</v>
      </c>
      <c r="AU151" s="14" t="s">
        <v>90</v>
      </c>
      <c r="AY151" s="14" t="s">
        <v>175</v>
      </c>
      <c r="BE151" s="114">
        <f t="shared" si="9"/>
        <v>0</v>
      </c>
      <c r="BF151" s="114">
        <f t="shared" si="10"/>
        <v>0</v>
      </c>
      <c r="BG151" s="114">
        <f t="shared" si="11"/>
        <v>0</v>
      </c>
      <c r="BH151" s="114">
        <f t="shared" si="12"/>
        <v>0</v>
      </c>
      <c r="BI151" s="114">
        <f t="shared" si="13"/>
        <v>0</v>
      </c>
      <c r="BJ151" s="14" t="s">
        <v>23</v>
      </c>
      <c r="BK151" s="114">
        <f t="shared" si="14"/>
        <v>0</v>
      </c>
      <c r="BL151" s="14" t="s">
        <v>345</v>
      </c>
      <c r="BM151" s="14" t="s">
        <v>1093</v>
      </c>
    </row>
    <row r="152" spans="2:65" s="1" customFormat="1" ht="31.5" customHeight="1">
      <c r="B152" s="31"/>
      <c r="C152" s="176" t="s">
        <v>199</v>
      </c>
      <c r="D152" s="176" t="s">
        <v>221</v>
      </c>
      <c r="E152" s="177" t="s">
        <v>1094</v>
      </c>
      <c r="F152" s="250" t="s">
        <v>1095</v>
      </c>
      <c r="G152" s="249"/>
      <c r="H152" s="249"/>
      <c r="I152" s="249"/>
      <c r="J152" s="178" t="s">
        <v>252</v>
      </c>
      <c r="K152" s="179">
        <v>1</v>
      </c>
      <c r="L152" s="251">
        <v>0</v>
      </c>
      <c r="M152" s="249"/>
      <c r="N152" s="252">
        <f t="shared" si="5"/>
        <v>0</v>
      </c>
      <c r="O152" s="249"/>
      <c r="P152" s="249"/>
      <c r="Q152" s="249"/>
      <c r="R152" s="33"/>
      <c r="T152" s="173" t="s">
        <v>21</v>
      </c>
      <c r="U152" s="40" t="s">
        <v>45</v>
      </c>
      <c r="V152" s="32"/>
      <c r="W152" s="174">
        <f t="shared" si="6"/>
        <v>0</v>
      </c>
      <c r="X152" s="174">
        <v>1.6979999999999999E-2</v>
      </c>
      <c r="Y152" s="174">
        <f t="shared" si="7"/>
        <v>1.6979999999999999E-2</v>
      </c>
      <c r="Z152" s="174">
        <v>0</v>
      </c>
      <c r="AA152" s="175">
        <f t="shared" si="8"/>
        <v>0</v>
      </c>
      <c r="AR152" s="14" t="s">
        <v>345</v>
      </c>
      <c r="AT152" s="14" t="s">
        <v>221</v>
      </c>
      <c r="AU152" s="14" t="s">
        <v>90</v>
      </c>
      <c r="AY152" s="14" t="s">
        <v>175</v>
      </c>
      <c r="BE152" s="114">
        <f t="shared" si="9"/>
        <v>0</v>
      </c>
      <c r="BF152" s="114">
        <f t="shared" si="10"/>
        <v>0</v>
      </c>
      <c r="BG152" s="114">
        <f t="shared" si="11"/>
        <v>0</v>
      </c>
      <c r="BH152" s="114">
        <f t="shared" si="12"/>
        <v>0</v>
      </c>
      <c r="BI152" s="114">
        <f t="shared" si="13"/>
        <v>0</v>
      </c>
      <c r="BJ152" s="14" t="s">
        <v>23</v>
      </c>
      <c r="BK152" s="114">
        <f t="shared" si="14"/>
        <v>0</v>
      </c>
      <c r="BL152" s="14" t="s">
        <v>345</v>
      </c>
      <c r="BM152" s="14" t="s">
        <v>1096</v>
      </c>
    </row>
    <row r="153" spans="2:65" s="10" customFormat="1" ht="29.85" customHeight="1">
      <c r="B153" s="158"/>
      <c r="C153" s="159"/>
      <c r="D153" s="168" t="s">
        <v>1047</v>
      </c>
      <c r="E153" s="168"/>
      <c r="F153" s="168"/>
      <c r="G153" s="168"/>
      <c r="H153" s="168"/>
      <c r="I153" s="168"/>
      <c r="J153" s="168"/>
      <c r="K153" s="168"/>
      <c r="L153" s="168"/>
      <c r="M153" s="168"/>
      <c r="N153" s="258">
        <f>BK153</f>
        <v>0</v>
      </c>
      <c r="O153" s="259"/>
      <c r="P153" s="259"/>
      <c r="Q153" s="259"/>
      <c r="R153" s="161"/>
      <c r="T153" s="162"/>
      <c r="U153" s="159"/>
      <c r="V153" s="159"/>
      <c r="W153" s="163">
        <f>SUM(W154:W160)</f>
        <v>0</v>
      </c>
      <c r="X153" s="159"/>
      <c r="Y153" s="163">
        <f>SUM(Y154:Y160)</f>
        <v>1.3491200000000001E-3</v>
      </c>
      <c r="Z153" s="159"/>
      <c r="AA153" s="164">
        <f>SUM(AA154:AA160)</f>
        <v>0.63407500000000006</v>
      </c>
      <c r="AR153" s="165" t="s">
        <v>23</v>
      </c>
      <c r="AT153" s="166" t="s">
        <v>79</v>
      </c>
      <c r="AU153" s="166" t="s">
        <v>23</v>
      </c>
      <c r="AY153" s="165" t="s">
        <v>175</v>
      </c>
      <c r="BK153" s="167">
        <f>SUM(BK154:BK160)</f>
        <v>0</v>
      </c>
    </row>
    <row r="154" spans="2:65" s="1" customFormat="1" ht="22.5" customHeight="1">
      <c r="B154" s="31"/>
      <c r="C154" s="176" t="s">
        <v>203</v>
      </c>
      <c r="D154" s="176" t="s">
        <v>221</v>
      </c>
      <c r="E154" s="177" t="s">
        <v>1097</v>
      </c>
      <c r="F154" s="250" t="s">
        <v>1098</v>
      </c>
      <c r="G154" s="249"/>
      <c r="H154" s="249"/>
      <c r="I154" s="249"/>
      <c r="J154" s="178" t="s">
        <v>366</v>
      </c>
      <c r="K154" s="179">
        <v>7</v>
      </c>
      <c r="L154" s="251">
        <v>0</v>
      </c>
      <c r="M154" s="249"/>
      <c r="N154" s="252">
        <f t="shared" ref="N154:N160" si="15">ROUND(L154*K154,2)</f>
        <v>0</v>
      </c>
      <c r="O154" s="249"/>
      <c r="P154" s="249"/>
      <c r="Q154" s="249"/>
      <c r="R154" s="33"/>
      <c r="T154" s="173" t="s">
        <v>21</v>
      </c>
      <c r="U154" s="40" t="s">
        <v>45</v>
      </c>
      <c r="V154" s="32"/>
      <c r="W154" s="174">
        <f t="shared" ref="W154:W160" si="16">V154*K154</f>
        <v>0</v>
      </c>
      <c r="X154" s="174">
        <v>0</v>
      </c>
      <c r="Y154" s="174">
        <f t="shared" ref="Y154:Y160" si="17">X154*K154</f>
        <v>0</v>
      </c>
      <c r="Z154" s="174">
        <v>0</v>
      </c>
      <c r="AA154" s="175">
        <f t="shared" ref="AA154:AA160" si="18">Z154*K154</f>
        <v>0</v>
      </c>
      <c r="AR154" s="14" t="s">
        <v>345</v>
      </c>
      <c r="AT154" s="14" t="s">
        <v>221</v>
      </c>
      <c r="AU154" s="14" t="s">
        <v>90</v>
      </c>
      <c r="AY154" s="14" t="s">
        <v>175</v>
      </c>
      <c r="BE154" s="114">
        <f t="shared" ref="BE154:BE160" si="19">IF(U154="základní",N154,0)</f>
        <v>0</v>
      </c>
      <c r="BF154" s="114">
        <f t="shared" ref="BF154:BF160" si="20">IF(U154="snížená",N154,0)</f>
        <v>0</v>
      </c>
      <c r="BG154" s="114">
        <f t="shared" ref="BG154:BG160" si="21">IF(U154="zákl. přenesená",N154,0)</f>
        <v>0</v>
      </c>
      <c r="BH154" s="114">
        <f t="shared" ref="BH154:BH160" si="22">IF(U154="sníž. přenesená",N154,0)</f>
        <v>0</v>
      </c>
      <c r="BI154" s="114">
        <f t="shared" ref="BI154:BI160" si="23">IF(U154="nulová",N154,0)</f>
        <v>0</v>
      </c>
      <c r="BJ154" s="14" t="s">
        <v>23</v>
      </c>
      <c r="BK154" s="114">
        <f t="shared" ref="BK154:BK160" si="24">ROUND(L154*K154,2)</f>
        <v>0</v>
      </c>
      <c r="BL154" s="14" t="s">
        <v>345</v>
      </c>
      <c r="BM154" s="14" t="s">
        <v>1099</v>
      </c>
    </row>
    <row r="155" spans="2:65" s="1" customFormat="1" ht="31.5" customHeight="1">
      <c r="B155" s="31"/>
      <c r="C155" s="176" t="s">
        <v>800</v>
      </c>
      <c r="D155" s="176" t="s">
        <v>221</v>
      </c>
      <c r="E155" s="177" t="s">
        <v>1100</v>
      </c>
      <c r="F155" s="250" t="s">
        <v>1101</v>
      </c>
      <c r="G155" s="249"/>
      <c r="H155" s="249"/>
      <c r="I155" s="249"/>
      <c r="J155" s="178" t="s">
        <v>210</v>
      </c>
      <c r="K155" s="179">
        <v>33.728000000000002</v>
      </c>
      <c r="L155" s="251">
        <v>0</v>
      </c>
      <c r="M155" s="249"/>
      <c r="N155" s="252">
        <f t="shared" si="15"/>
        <v>0</v>
      </c>
      <c r="O155" s="249"/>
      <c r="P155" s="249"/>
      <c r="Q155" s="249"/>
      <c r="R155" s="33"/>
      <c r="T155" s="173" t="s">
        <v>21</v>
      </c>
      <c r="U155" s="40" t="s">
        <v>45</v>
      </c>
      <c r="V155" s="32"/>
      <c r="W155" s="174">
        <f t="shared" si="16"/>
        <v>0</v>
      </c>
      <c r="X155" s="174">
        <v>4.0000000000000003E-5</v>
      </c>
      <c r="Y155" s="174">
        <f t="shared" si="17"/>
        <v>1.3491200000000001E-3</v>
      </c>
      <c r="Z155" s="174">
        <v>0</v>
      </c>
      <c r="AA155" s="175">
        <f t="shared" si="18"/>
        <v>0</v>
      </c>
      <c r="AR155" s="14" t="s">
        <v>345</v>
      </c>
      <c r="AT155" s="14" t="s">
        <v>221</v>
      </c>
      <c r="AU155" s="14" t="s">
        <v>90</v>
      </c>
      <c r="AY155" s="14" t="s">
        <v>175</v>
      </c>
      <c r="BE155" s="114">
        <f t="shared" si="19"/>
        <v>0</v>
      </c>
      <c r="BF155" s="114">
        <f t="shared" si="20"/>
        <v>0</v>
      </c>
      <c r="BG155" s="114">
        <f t="shared" si="21"/>
        <v>0</v>
      </c>
      <c r="BH155" s="114">
        <f t="shared" si="22"/>
        <v>0</v>
      </c>
      <c r="BI155" s="114">
        <f t="shared" si="23"/>
        <v>0</v>
      </c>
      <c r="BJ155" s="14" t="s">
        <v>23</v>
      </c>
      <c r="BK155" s="114">
        <f t="shared" si="24"/>
        <v>0</v>
      </c>
      <c r="BL155" s="14" t="s">
        <v>345</v>
      </c>
      <c r="BM155" s="14" t="s">
        <v>1102</v>
      </c>
    </row>
    <row r="156" spans="2:65" s="1" customFormat="1" ht="22.5" customHeight="1">
      <c r="B156" s="31"/>
      <c r="C156" s="176" t="s">
        <v>212</v>
      </c>
      <c r="D156" s="176" t="s">
        <v>221</v>
      </c>
      <c r="E156" s="177" t="s">
        <v>1103</v>
      </c>
      <c r="F156" s="250" t="s">
        <v>1104</v>
      </c>
      <c r="G156" s="249"/>
      <c r="H156" s="249"/>
      <c r="I156" s="249"/>
      <c r="J156" s="178" t="s">
        <v>210</v>
      </c>
      <c r="K156" s="179">
        <v>1.0449999999999999</v>
      </c>
      <c r="L156" s="251">
        <v>0</v>
      </c>
      <c r="M156" s="249"/>
      <c r="N156" s="252">
        <f t="shared" si="15"/>
        <v>0</v>
      </c>
      <c r="O156" s="249"/>
      <c r="P156" s="249"/>
      <c r="Q156" s="249"/>
      <c r="R156" s="33"/>
      <c r="T156" s="173" t="s">
        <v>21</v>
      </c>
      <c r="U156" s="40" t="s">
        <v>45</v>
      </c>
      <c r="V156" s="32"/>
      <c r="W156" s="174">
        <f t="shared" si="16"/>
        <v>0</v>
      </c>
      <c r="X156" s="174">
        <v>0</v>
      </c>
      <c r="Y156" s="174">
        <f t="shared" si="17"/>
        <v>0</v>
      </c>
      <c r="Z156" s="174">
        <v>5.5E-2</v>
      </c>
      <c r="AA156" s="175">
        <f t="shared" si="18"/>
        <v>5.7474999999999998E-2</v>
      </c>
      <c r="AR156" s="14" t="s">
        <v>345</v>
      </c>
      <c r="AT156" s="14" t="s">
        <v>221</v>
      </c>
      <c r="AU156" s="14" t="s">
        <v>90</v>
      </c>
      <c r="AY156" s="14" t="s">
        <v>175</v>
      </c>
      <c r="BE156" s="114">
        <f t="shared" si="19"/>
        <v>0</v>
      </c>
      <c r="BF156" s="114">
        <f t="shared" si="20"/>
        <v>0</v>
      </c>
      <c r="BG156" s="114">
        <f t="shared" si="21"/>
        <v>0</v>
      </c>
      <c r="BH156" s="114">
        <f t="shared" si="22"/>
        <v>0</v>
      </c>
      <c r="BI156" s="114">
        <f t="shared" si="23"/>
        <v>0</v>
      </c>
      <c r="BJ156" s="14" t="s">
        <v>23</v>
      </c>
      <c r="BK156" s="114">
        <f t="shared" si="24"/>
        <v>0</v>
      </c>
      <c r="BL156" s="14" t="s">
        <v>345</v>
      </c>
      <c r="BM156" s="14" t="s">
        <v>1105</v>
      </c>
    </row>
    <row r="157" spans="2:65" s="1" customFormat="1" ht="22.5" customHeight="1">
      <c r="B157" s="31"/>
      <c r="C157" s="176" t="s">
        <v>216</v>
      </c>
      <c r="D157" s="176" t="s">
        <v>221</v>
      </c>
      <c r="E157" s="177" t="s">
        <v>1106</v>
      </c>
      <c r="F157" s="250" t="s">
        <v>1107</v>
      </c>
      <c r="G157" s="249"/>
      <c r="H157" s="249"/>
      <c r="I157" s="249"/>
      <c r="J157" s="178" t="s">
        <v>210</v>
      </c>
      <c r="K157" s="179">
        <v>0.95</v>
      </c>
      <c r="L157" s="251">
        <v>0</v>
      </c>
      <c r="M157" s="249"/>
      <c r="N157" s="252">
        <f t="shared" si="15"/>
        <v>0</v>
      </c>
      <c r="O157" s="249"/>
      <c r="P157" s="249"/>
      <c r="Q157" s="249"/>
      <c r="R157" s="33"/>
      <c r="T157" s="173" t="s">
        <v>21</v>
      </c>
      <c r="U157" s="40" t="s">
        <v>45</v>
      </c>
      <c r="V157" s="32"/>
      <c r="W157" s="174">
        <f t="shared" si="16"/>
        <v>0</v>
      </c>
      <c r="X157" s="174">
        <v>0</v>
      </c>
      <c r="Y157" s="174">
        <f t="shared" si="17"/>
        <v>0</v>
      </c>
      <c r="Z157" s="174">
        <v>7.5999999999999998E-2</v>
      </c>
      <c r="AA157" s="175">
        <f t="shared" si="18"/>
        <v>7.22E-2</v>
      </c>
      <c r="AR157" s="14" t="s">
        <v>345</v>
      </c>
      <c r="AT157" s="14" t="s">
        <v>221</v>
      </c>
      <c r="AU157" s="14" t="s">
        <v>90</v>
      </c>
      <c r="AY157" s="14" t="s">
        <v>175</v>
      </c>
      <c r="BE157" s="114">
        <f t="shared" si="19"/>
        <v>0</v>
      </c>
      <c r="BF157" s="114">
        <f t="shared" si="20"/>
        <v>0</v>
      </c>
      <c r="BG157" s="114">
        <f t="shared" si="21"/>
        <v>0</v>
      </c>
      <c r="BH157" s="114">
        <f t="shared" si="22"/>
        <v>0</v>
      </c>
      <c r="BI157" s="114">
        <f t="shared" si="23"/>
        <v>0</v>
      </c>
      <c r="BJ157" s="14" t="s">
        <v>23</v>
      </c>
      <c r="BK157" s="114">
        <f t="shared" si="24"/>
        <v>0</v>
      </c>
      <c r="BL157" s="14" t="s">
        <v>345</v>
      </c>
      <c r="BM157" s="14" t="s">
        <v>1108</v>
      </c>
    </row>
    <row r="158" spans="2:65" s="1" customFormat="1" ht="31.5" customHeight="1">
      <c r="B158" s="31"/>
      <c r="C158" s="176" t="s">
        <v>876</v>
      </c>
      <c r="D158" s="176" t="s">
        <v>221</v>
      </c>
      <c r="E158" s="177" t="s">
        <v>1109</v>
      </c>
      <c r="F158" s="250" t="s">
        <v>1110</v>
      </c>
      <c r="G158" s="249"/>
      <c r="H158" s="249"/>
      <c r="I158" s="249"/>
      <c r="J158" s="178" t="s">
        <v>1111</v>
      </c>
      <c r="K158" s="179">
        <v>0.248</v>
      </c>
      <c r="L158" s="251">
        <v>0</v>
      </c>
      <c r="M158" s="249"/>
      <c r="N158" s="252">
        <f t="shared" si="15"/>
        <v>0</v>
      </c>
      <c r="O158" s="249"/>
      <c r="P158" s="249"/>
      <c r="Q158" s="249"/>
      <c r="R158" s="33"/>
      <c r="T158" s="173" t="s">
        <v>21</v>
      </c>
      <c r="U158" s="40" t="s">
        <v>45</v>
      </c>
      <c r="V158" s="32"/>
      <c r="W158" s="174">
        <f t="shared" si="16"/>
        <v>0</v>
      </c>
      <c r="X158" s="174">
        <v>0</v>
      </c>
      <c r="Y158" s="174">
        <f t="shared" si="17"/>
        <v>0</v>
      </c>
      <c r="Z158" s="174">
        <v>1.8</v>
      </c>
      <c r="AA158" s="175">
        <f t="shared" si="18"/>
        <v>0.44640000000000002</v>
      </c>
      <c r="AR158" s="14" t="s">
        <v>345</v>
      </c>
      <c r="AT158" s="14" t="s">
        <v>221</v>
      </c>
      <c r="AU158" s="14" t="s">
        <v>90</v>
      </c>
      <c r="AY158" s="14" t="s">
        <v>175</v>
      </c>
      <c r="BE158" s="114">
        <f t="shared" si="19"/>
        <v>0</v>
      </c>
      <c r="BF158" s="114">
        <f t="shared" si="20"/>
        <v>0</v>
      </c>
      <c r="BG158" s="114">
        <f t="shared" si="21"/>
        <v>0</v>
      </c>
      <c r="BH158" s="114">
        <f t="shared" si="22"/>
        <v>0</v>
      </c>
      <c r="BI158" s="114">
        <f t="shared" si="23"/>
        <v>0</v>
      </c>
      <c r="BJ158" s="14" t="s">
        <v>23</v>
      </c>
      <c r="BK158" s="114">
        <f t="shared" si="24"/>
        <v>0</v>
      </c>
      <c r="BL158" s="14" t="s">
        <v>345</v>
      </c>
      <c r="BM158" s="14" t="s">
        <v>1112</v>
      </c>
    </row>
    <row r="159" spans="2:65" s="1" customFormat="1" ht="31.5" customHeight="1">
      <c r="B159" s="31"/>
      <c r="C159" s="176" t="s">
        <v>929</v>
      </c>
      <c r="D159" s="176" t="s">
        <v>221</v>
      </c>
      <c r="E159" s="177" t="s">
        <v>1113</v>
      </c>
      <c r="F159" s="250" t="s">
        <v>1114</v>
      </c>
      <c r="G159" s="249"/>
      <c r="H159" s="249"/>
      <c r="I159" s="249"/>
      <c r="J159" s="178" t="s">
        <v>252</v>
      </c>
      <c r="K159" s="179">
        <v>1</v>
      </c>
      <c r="L159" s="251">
        <v>0</v>
      </c>
      <c r="M159" s="249"/>
      <c r="N159" s="252">
        <f t="shared" si="15"/>
        <v>0</v>
      </c>
      <c r="O159" s="249"/>
      <c r="P159" s="249"/>
      <c r="Q159" s="249"/>
      <c r="R159" s="33"/>
      <c r="T159" s="173" t="s">
        <v>21</v>
      </c>
      <c r="U159" s="40" t="s">
        <v>45</v>
      </c>
      <c r="V159" s="32"/>
      <c r="W159" s="174">
        <f t="shared" si="16"/>
        <v>0</v>
      </c>
      <c r="X159" s="174">
        <v>0</v>
      </c>
      <c r="Y159" s="174">
        <f t="shared" si="17"/>
        <v>0</v>
      </c>
      <c r="Z159" s="174">
        <v>5.8000000000000003E-2</v>
      </c>
      <c r="AA159" s="175">
        <f t="shared" si="18"/>
        <v>5.8000000000000003E-2</v>
      </c>
      <c r="AR159" s="14" t="s">
        <v>345</v>
      </c>
      <c r="AT159" s="14" t="s">
        <v>221</v>
      </c>
      <c r="AU159" s="14" t="s">
        <v>90</v>
      </c>
      <c r="AY159" s="14" t="s">
        <v>175</v>
      </c>
      <c r="BE159" s="114">
        <f t="shared" si="19"/>
        <v>0</v>
      </c>
      <c r="BF159" s="114">
        <f t="shared" si="20"/>
        <v>0</v>
      </c>
      <c r="BG159" s="114">
        <f t="shared" si="21"/>
        <v>0</v>
      </c>
      <c r="BH159" s="114">
        <f t="shared" si="22"/>
        <v>0</v>
      </c>
      <c r="BI159" s="114">
        <f t="shared" si="23"/>
        <v>0</v>
      </c>
      <c r="BJ159" s="14" t="s">
        <v>23</v>
      </c>
      <c r="BK159" s="114">
        <f t="shared" si="24"/>
        <v>0</v>
      </c>
      <c r="BL159" s="14" t="s">
        <v>345</v>
      </c>
      <c r="BM159" s="14" t="s">
        <v>1115</v>
      </c>
    </row>
    <row r="160" spans="2:65" s="1" customFormat="1" ht="31.5" customHeight="1">
      <c r="B160" s="31"/>
      <c r="C160" s="176" t="s">
        <v>8</v>
      </c>
      <c r="D160" s="176" t="s">
        <v>221</v>
      </c>
      <c r="E160" s="177" t="s">
        <v>1116</v>
      </c>
      <c r="F160" s="250" t="s">
        <v>1117</v>
      </c>
      <c r="G160" s="249"/>
      <c r="H160" s="249"/>
      <c r="I160" s="249"/>
      <c r="J160" s="178" t="s">
        <v>210</v>
      </c>
      <c r="K160" s="179">
        <v>26.995000000000001</v>
      </c>
      <c r="L160" s="251">
        <v>0</v>
      </c>
      <c r="M160" s="249"/>
      <c r="N160" s="252">
        <f t="shared" si="15"/>
        <v>0</v>
      </c>
      <c r="O160" s="249"/>
      <c r="P160" s="249"/>
      <c r="Q160" s="249"/>
      <c r="R160" s="33"/>
      <c r="T160" s="173" t="s">
        <v>21</v>
      </c>
      <c r="U160" s="40" t="s">
        <v>45</v>
      </c>
      <c r="V160" s="32"/>
      <c r="W160" s="174">
        <f t="shared" si="16"/>
        <v>0</v>
      </c>
      <c r="X160" s="174">
        <v>0</v>
      </c>
      <c r="Y160" s="174">
        <f t="shared" si="17"/>
        <v>0</v>
      </c>
      <c r="Z160" s="174">
        <v>0</v>
      </c>
      <c r="AA160" s="175">
        <f t="shared" si="18"/>
        <v>0</v>
      </c>
      <c r="AR160" s="14" t="s">
        <v>345</v>
      </c>
      <c r="AT160" s="14" t="s">
        <v>221</v>
      </c>
      <c r="AU160" s="14" t="s">
        <v>90</v>
      </c>
      <c r="AY160" s="14" t="s">
        <v>175</v>
      </c>
      <c r="BE160" s="114">
        <f t="shared" si="19"/>
        <v>0</v>
      </c>
      <c r="BF160" s="114">
        <f t="shared" si="20"/>
        <v>0</v>
      </c>
      <c r="BG160" s="114">
        <f t="shared" si="21"/>
        <v>0</v>
      </c>
      <c r="BH160" s="114">
        <f t="shared" si="22"/>
        <v>0</v>
      </c>
      <c r="BI160" s="114">
        <f t="shared" si="23"/>
        <v>0</v>
      </c>
      <c r="BJ160" s="14" t="s">
        <v>23</v>
      </c>
      <c r="BK160" s="114">
        <f t="shared" si="24"/>
        <v>0</v>
      </c>
      <c r="BL160" s="14" t="s">
        <v>345</v>
      </c>
      <c r="BM160" s="14" t="s">
        <v>1118</v>
      </c>
    </row>
    <row r="161" spans="2:65" s="10" customFormat="1" ht="29.85" customHeight="1">
      <c r="B161" s="158"/>
      <c r="C161" s="159"/>
      <c r="D161" s="168" t="s">
        <v>1048</v>
      </c>
      <c r="E161" s="168"/>
      <c r="F161" s="168"/>
      <c r="G161" s="168"/>
      <c r="H161" s="168"/>
      <c r="I161" s="168"/>
      <c r="J161" s="168"/>
      <c r="K161" s="168"/>
      <c r="L161" s="168"/>
      <c r="M161" s="168"/>
      <c r="N161" s="258">
        <f>BK161</f>
        <v>0</v>
      </c>
      <c r="O161" s="259"/>
      <c r="P161" s="259"/>
      <c r="Q161" s="259"/>
      <c r="R161" s="161"/>
      <c r="T161" s="162"/>
      <c r="U161" s="159"/>
      <c r="V161" s="159"/>
      <c r="W161" s="163">
        <f>SUM(W162:W165)</f>
        <v>0</v>
      </c>
      <c r="X161" s="159"/>
      <c r="Y161" s="163">
        <f>SUM(Y162:Y165)</f>
        <v>0</v>
      </c>
      <c r="Z161" s="159"/>
      <c r="AA161" s="164">
        <f>SUM(AA162:AA165)</f>
        <v>0</v>
      </c>
      <c r="AR161" s="165" t="s">
        <v>23</v>
      </c>
      <c r="AT161" s="166" t="s">
        <v>79</v>
      </c>
      <c r="AU161" s="166" t="s">
        <v>23</v>
      </c>
      <c r="AY161" s="165" t="s">
        <v>175</v>
      </c>
      <c r="BK161" s="167">
        <f>SUM(BK162:BK165)</f>
        <v>0</v>
      </c>
    </row>
    <row r="162" spans="2:65" s="1" customFormat="1" ht="44.25" customHeight="1">
      <c r="B162" s="31"/>
      <c r="C162" s="176" t="s">
        <v>232</v>
      </c>
      <c r="D162" s="176" t="s">
        <v>221</v>
      </c>
      <c r="E162" s="177" t="s">
        <v>1119</v>
      </c>
      <c r="F162" s="250" t="s">
        <v>1120</v>
      </c>
      <c r="G162" s="249"/>
      <c r="H162" s="249"/>
      <c r="I162" s="249"/>
      <c r="J162" s="178" t="s">
        <v>936</v>
      </c>
      <c r="K162" s="179">
        <v>1.615</v>
      </c>
      <c r="L162" s="251">
        <v>0</v>
      </c>
      <c r="M162" s="249"/>
      <c r="N162" s="252">
        <f>ROUND(L162*K162,2)</f>
        <v>0</v>
      </c>
      <c r="O162" s="249"/>
      <c r="P162" s="249"/>
      <c r="Q162" s="249"/>
      <c r="R162" s="33"/>
      <c r="T162" s="173" t="s">
        <v>21</v>
      </c>
      <c r="U162" s="40" t="s">
        <v>45</v>
      </c>
      <c r="V162" s="32"/>
      <c r="W162" s="174">
        <f>V162*K162</f>
        <v>0</v>
      </c>
      <c r="X162" s="174">
        <v>0</v>
      </c>
      <c r="Y162" s="174">
        <f>X162*K162</f>
        <v>0</v>
      </c>
      <c r="Z162" s="174">
        <v>0</v>
      </c>
      <c r="AA162" s="175">
        <f>Z162*K162</f>
        <v>0</v>
      </c>
      <c r="AR162" s="14" t="s">
        <v>345</v>
      </c>
      <c r="AT162" s="14" t="s">
        <v>221</v>
      </c>
      <c r="AU162" s="14" t="s">
        <v>90</v>
      </c>
      <c r="AY162" s="14" t="s">
        <v>175</v>
      </c>
      <c r="BE162" s="114">
        <f>IF(U162="základní",N162,0)</f>
        <v>0</v>
      </c>
      <c r="BF162" s="114">
        <f>IF(U162="snížená",N162,0)</f>
        <v>0</v>
      </c>
      <c r="BG162" s="114">
        <f>IF(U162="zákl. přenesená",N162,0)</f>
        <v>0</v>
      </c>
      <c r="BH162" s="114">
        <f>IF(U162="sníž. přenesená",N162,0)</f>
        <v>0</v>
      </c>
      <c r="BI162" s="114">
        <f>IF(U162="nulová",N162,0)</f>
        <v>0</v>
      </c>
      <c r="BJ162" s="14" t="s">
        <v>23</v>
      </c>
      <c r="BK162" s="114">
        <f>ROUND(L162*K162,2)</f>
        <v>0</v>
      </c>
      <c r="BL162" s="14" t="s">
        <v>345</v>
      </c>
      <c r="BM162" s="14" t="s">
        <v>1121</v>
      </c>
    </row>
    <row r="163" spans="2:65" s="1" customFormat="1" ht="31.5" customHeight="1">
      <c r="B163" s="31"/>
      <c r="C163" s="176" t="s">
        <v>236</v>
      </c>
      <c r="D163" s="176" t="s">
        <v>221</v>
      </c>
      <c r="E163" s="177" t="s">
        <v>1122</v>
      </c>
      <c r="F163" s="250" t="s">
        <v>1123</v>
      </c>
      <c r="G163" s="249"/>
      <c r="H163" s="249"/>
      <c r="I163" s="249"/>
      <c r="J163" s="178" t="s">
        <v>936</v>
      </c>
      <c r="K163" s="179">
        <v>1.615</v>
      </c>
      <c r="L163" s="251">
        <v>0</v>
      </c>
      <c r="M163" s="249"/>
      <c r="N163" s="252">
        <f>ROUND(L163*K163,2)</f>
        <v>0</v>
      </c>
      <c r="O163" s="249"/>
      <c r="P163" s="249"/>
      <c r="Q163" s="249"/>
      <c r="R163" s="33"/>
      <c r="T163" s="173" t="s">
        <v>21</v>
      </c>
      <c r="U163" s="40" t="s">
        <v>45</v>
      </c>
      <c r="V163" s="32"/>
      <c r="W163" s="174">
        <f>V163*K163</f>
        <v>0</v>
      </c>
      <c r="X163" s="174">
        <v>0</v>
      </c>
      <c r="Y163" s="174">
        <f>X163*K163</f>
        <v>0</v>
      </c>
      <c r="Z163" s="174">
        <v>0</v>
      </c>
      <c r="AA163" s="175">
        <f>Z163*K163</f>
        <v>0</v>
      </c>
      <c r="AR163" s="14" t="s">
        <v>345</v>
      </c>
      <c r="AT163" s="14" t="s">
        <v>221</v>
      </c>
      <c r="AU163" s="14" t="s">
        <v>90</v>
      </c>
      <c r="AY163" s="14" t="s">
        <v>175</v>
      </c>
      <c r="BE163" s="114">
        <f>IF(U163="základní",N163,0)</f>
        <v>0</v>
      </c>
      <c r="BF163" s="114">
        <f>IF(U163="snížená",N163,0)</f>
        <v>0</v>
      </c>
      <c r="BG163" s="114">
        <f>IF(U163="zákl. přenesená",N163,0)</f>
        <v>0</v>
      </c>
      <c r="BH163" s="114">
        <f>IF(U163="sníž. přenesená",N163,0)</f>
        <v>0</v>
      </c>
      <c r="BI163" s="114">
        <f>IF(U163="nulová",N163,0)</f>
        <v>0</v>
      </c>
      <c r="BJ163" s="14" t="s">
        <v>23</v>
      </c>
      <c r="BK163" s="114">
        <f>ROUND(L163*K163,2)</f>
        <v>0</v>
      </c>
      <c r="BL163" s="14" t="s">
        <v>345</v>
      </c>
      <c r="BM163" s="14" t="s">
        <v>1124</v>
      </c>
    </row>
    <row r="164" spans="2:65" s="1" customFormat="1" ht="31.5" customHeight="1">
      <c r="B164" s="31"/>
      <c r="C164" s="176" t="s">
        <v>240</v>
      </c>
      <c r="D164" s="176" t="s">
        <v>221</v>
      </c>
      <c r="E164" s="177" t="s">
        <v>1125</v>
      </c>
      <c r="F164" s="250" t="s">
        <v>1126</v>
      </c>
      <c r="G164" s="249"/>
      <c r="H164" s="249"/>
      <c r="I164" s="249"/>
      <c r="J164" s="178" t="s">
        <v>936</v>
      </c>
      <c r="K164" s="179">
        <v>3.7559999999999998</v>
      </c>
      <c r="L164" s="251">
        <v>0</v>
      </c>
      <c r="M164" s="249"/>
      <c r="N164" s="252">
        <f>ROUND(L164*K164,2)</f>
        <v>0</v>
      </c>
      <c r="O164" s="249"/>
      <c r="P164" s="249"/>
      <c r="Q164" s="249"/>
      <c r="R164" s="33"/>
      <c r="T164" s="173" t="s">
        <v>21</v>
      </c>
      <c r="U164" s="40" t="s">
        <v>45</v>
      </c>
      <c r="V164" s="32"/>
      <c r="W164" s="174">
        <f>V164*K164</f>
        <v>0</v>
      </c>
      <c r="X164" s="174">
        <v>0</v>
      </c>
      <c r="Y164" s="174">
        <f>X164*K164</f>
        <v>0</v>
      </c>
      <c r="Z164" s="174">
        <v>0</v>
      </c>
      <c r="AA164" s="175">
        <f>Z164*K164</f>
        <v>0</v>
      </c>
      <c r="AR164" s="14" t="s">
        <v>345</v>
      </c>
      <c r="AT164" s="14" t="s">
        <v>221</v>
      </c>
      <c r="AU164" s="14" t="s">
        <v>90</v>
      </c>
      <c r="AY164" s="14" t="s">
        <v>175</v>
      </c>
      <c r="BE164" s="114">
        <f>IF(U164="základní",N164,0)</f>
        <v>0</v>
      </c>
      <c r="BF164" s="114">
        <f>IF(U164="snížená",N164,0)</f>
        <v>0</v>
      </c>
      <c r="BG164" s="114">
        <f>IF(U164="zákl. přenesená",N164,0)</f>
        <v>0</v>
      </c>
      <c r="BH164" s="114">
        <f>IF(U164="sníž. přenesená",N164,0)</f>
        <v>0</v>
      </c>
      <c r="BI164" s="114">
        <f>IF(U164="nulová",N164,0)</f>
        <v>0</v>
      </c>
      <c r="BJ164" s="14" t="s">
        <v>23</v>
      </c>
      <c r="BK164" s="114">
        <f>ROUND(L164*K164,2)</f>
        <v>0</v>
      </c>
      <c r="BL164" s="14" t="s">
        <v>345</v>
      </c>
      <c r="BM164" s="14" t="s">
        <v>1127</v>
      </c>
    </row>
    <row r="165" spans="2:65" s="1" customFormat="1" ht="31.5" customHeight="1">
      <c r="B165" s="31"/>
      <c r="C165" s="176" t="s">
        <v>244</v>
      </c>
      <c r="D165" s="176" t="s">
        <v>221</v>
      </c>
      <c r="E165" s="177" t="s">
        <v>1128</v>
      </c>
      <c r="F165" s="250" t="s">
        <v>1129</v>
      </c>
      <c r="G165" s="249"/>
      <c r="H165" s="249"/>
      <c r="I165" s="249"/>
      <c r="J165" s="178" t="s">
        <v>936</v>
      </c>
      <c r="K165" s="179">
        <v>0.67600000000000005</v>
      </c>
      <c r="L165" s="251">
        <v>0</v>
      </c>
      <c r="M165" s="249"/>
      <c r="N165" s="252">
        <f>ROUND(L165*K165,2)</f>
        <v>0</v>
      </c>
      <c r="O165" s="249"/>
      <c r="P165" s="249"/>
      <c r="Q165" s="249"/>
      <c r="R165" s="33"/>
      <c r="T165" s="173" t="s">
        <v>21</v>
      </c>
      <c r="U165" s="40" t="s">
        <v>45</v>
      </c>
      <c r="V165" s="32"/>
      <c r="W165" s="174">
        <f>V165*K165</f>
        <v>0</v>
      </c>
      <c r="X165" s="174">
        <v>0</v>
      </c>
      <c r="Y165" s="174">
        <f>X165*K165</f>
        <v>0</v>
      </c>
      <c r="Z165" s="174">
        <v>0</v>
      </c>
      <c r="AA165" s="175">
        <f>Z165*K165</f>
        <v>0</v>
      </c>
      <c r="AR165" s="14" t="s">
        <v>345</v>
      </c>
      <c r="AT165" s="14" t="s">
        <v>221</v>
      </c>
      <c r="AU165" s="14" t="s">
        <v>90</v>
      </c>
      <c r="AY165" s="14" t="s">
        <v>175</v>
      </c>
      <c r="BE165" s="114">
        <f>IF(U165="základní",N165,0)</f>
        <v>0</v>
      </c>
      <c r="BF165" s="114">
        <f>IF(U165="snížená",N165,0)</f>
        <v>0</v>
      </c>
      <c r="BG165" s="114">
        <f>IF(U165="zákl. přenesená",N165,0)</f>
        <v>0</v>
      </c>
      <c r="BH165" s="114">
        <f>IF(U165="sníž. přenesená",N165,0)</f>
        <v>0</v>
      </c>
      <c r="BI165" s="114">
        <f>IF(U165="nulová",N165,0)</f>
        <v>0</v>
      </c>
      <c r="BJ165" s="14" t="s">
        <v>23</v>
      </c>
      <c r="BK165" s="114">
        <f>ROUND(L165*K165,2)</f>
        <v>0</v>
      </c>
      <c r="BL165" s="14" t="s">
        <v>345</v>
      </c>
      <c r="BM165" s="14" t="s">
        <v>1130</v>
      </c>
    </row>
    <row r="166" spans="2:65" s="10" customFormat="1" ht="37.35" customHeight="1">
      <c r="B166" s="158"/>
      <c r="C166" s="159"/>
      <c r="D166" s="160" t="s">
        <v>140</v>
      </c>
      <c r="E166" s="160"/>
      <c r="F166" s="160"/>
      <c r="G166" s="160"/>
      <c r="H166" s="160"/>
      <c r="I166" s="160"/>
      <c r="J166" s="160"/>
      <c r="K166" s="160"/>
      <c r="L166" s="160"/>
      <c r="M166" s="160"/>
      <c r="N166" s="260">
        <f>BK166</f>
        <v>0</v>
      </c>
      <c r="O166" s="261"/>
      <c r="P166" s="261"/>
      <c r="Q166" s="261"/>
      <c r="R166" s="161"/>
      <c r="T166" s="162"/>
      <c r="U166" s="159"/>
      <c r="V166" s="159"/>
      <c r="W166" s="163">
        <f>W167+W171+W180+W184+W190</f>
        <v>0</v>
      </c>
      <c r="X166" s="159"/>
      <c r="Y166" s="163">
        <f>Y167+Y171+Y180+Y184+Y190</f>
        <v>0.90862174000000007</v>
      </c>
      <c r="Z166" s="159"/>
      <c r="AA166" s="164">
        <f>AA167+AA171+AA180+AA184+AA190</f>
        <v>0.98088000000000009</v>
      </c>
      <c r="AR166" s="165" t="s">
        <v>90</v>
      </c>
      <c r="AT166" s="166" t="s">
        <v>79</v>
      </c>
      <c r="AU166" s="166" t="s">
        <v>80</v>
      </c>
      <c r="AY166" s="165" t="s">
        <v>175</v>
      </c>
      <c r="BK166" s="167">
        <f>BK167+BK171+BK180+BK184+BK190</f>
        <v>0</v>
      </c>
    </row>
    <row r="167" spans="2:65" s="10" customFormat="1" ht="19.899999999999999" customHeight="1">
      <c r="B167" s="158"/>
      <c r="C167" s="159"/>
      <c r="D167" s="168" t="s">
        <v>1049</v>
      </c>
      <c r="E167" s="168"/>
      <c r="F167" s="168"/>
      <c r="G167" s="168"/>
      <c r="H167" s="168"/>
      <c r="I167" s="168"/>
      <c r="J167" s="168"/>
      <c r="K167" s="168"/>
      <c r="L167" s="168"/>
      <c r="M167" s="168"/>
      <c r="N167" s="256">
        <f>BK167</f>
        <v>0</v>
      </c>
      <c r="O167" s="257"/>
      <c r="P167" s="257"/>
      <c r="Q167" s="257"/>
      <c r="R167" s="161"/>
      <c r="T167" s="162"/>
      <c r="U167" s="159"/>
      <c r="V167" s="159"/>
      <c r="W167" s="163">
        <f>SUM(W168:W170)</f>
        <v>0</v>
      </c>
      <c r="X167" s="159"/>
      <c r="Y167" s="163">
        <f>SUM(Y168:Y170)</f>
        <v>0.72672000000000003</v>
      </c>
      <c r="Z167" s="159"/>
      <c r="AA167" s="164">
        <f>SUM(AA168:AA170)</f>
        <v>0.93888000000000005</v>
      </c>
      <c r="AR167" s="165" t="s">
        <v>90</v>
      </c>
      <c r="AT167" s="166" t="s">
        <v>79</v>
      </c>
      <c r="AU167" s="166" t="s">
        <v>23</v>
      </c>
      <c r="AY167" s="165" t="s">
        <v>175</v>
      </c>
      <c r="BK167" s="167">
        <f>SUM(BK168:BK170)</f>
        <v>0</v>
      </c>
    </row>
    <row r="168" spans="2:65" s="1" customFormat="1" ht="22.5" customHeight="1">
      <c r="B168" s="31"/>
      <c r="C168" s="176" t="s">
        <v>1002</v>
      </c>
      <c r="D168" s="176" t="s">
        <v>221</v>
      </c>
      <c r="E168" s="177" t="s">
        <v>1131</v>
      </c>
      <c r="F168" s="250" t="s">
        <v>1132</v>
      </c>
      <c r="G168" s="249"/>
      <c r="H168" s="249"/>
      <c r="I168" s="249"/>
      <c r="J168" s="178" t="s">
        <v>210</v>
      </c>
      <c r="K168" s="179">
        <v>96</v>
      </c>
      <c r="L168" s="251">
        <v>0</v>
      </c>
      <c r="M168" s="249"/>
      <c r="N168" s="252">
        <f>ROUND(L168*K168,2)</f>
        <v>0</v>
      </c>
      <c r="O168" s="249"/>
      <c r="P168" s="249"/>
      <c r="Q168" s="249"/>
      <c r="R168" s="33"/>
      <c r="T168" s="173" t="s">
        <v>21</v>
      </c>
      <c r="U168" s="40" t="s">
        <v>45</v>
      </c>
      <c r="V168" s="32"/>
      <c r="W168" s="174">
        <f>V168*K168</f>
        <v>0</v>
      </c>
      <c r="X168" s="174">
        <v>7.5700000000000003E-3</v>
      </c>
      <c r="Y168" s="174">
        <f>X168*K168</f>
        <v>0.72672000000000003</v>
      </c>
      <c r="Z168" s="174">
        <v>0</v>
      </c>
      <c r="AA168" s="175">
        <f>Z168*K168</f>
        <v>0</v>
      </c>
      <c r="AR168" s="14" t="s">
        <v>182</v>
      </c>
      <c r="AT168" s="14" t="s">
        <v>221</v>
      </c>
      <c r="AU168" s="14" t="s">
        <v>90</v>
      </c>
      <c r="AY168" s="14" t="s">
        <v>175</v>
      </c>
      <c r="BE168" s="114">
        <f>IF(U168="základní",N168,0)</f>
        <v>0</v>
      </c>
      <c r="BF168" s="114">
        <f>IF(U168="snížená",N168,0)</f>
        <v>0</v>
      </c>
      <c r="BG168" s="114">
        <f>IF(U168="zákl. přenesená",N168,0)</f>
        <v>0</v>
      </c>
      <c r="BH168" s="114">
        <f>IF(U168="sníž. přenesená",N168,0)</f>
        <v>0</v>
      </c>
      <c r="BI168" s="114">
        <f>IF(U168="nulová",N168,0)</f>
        <v>0</v>
      </c>
      <c r="BJ168" s="14" t="s">
        <v>23</v>
      </c>
      <c r="BK168" s="114">
        <f>ROUND(L168*K168,2)</f>
        <v>0</v>
      </c>
      <c r="BL168" s="14" t="s">
        <v>182</v>
      </c>
      <c r="BM168" s="14" t="s">
        <v>1133</v>
      </c>
    </row>
    <row r="169" spans="2:65" s="1" customFormat="1" ht="31.5" customHeight="1">
      <c r="B169" s="31"/>
      <c r="C169" s="176" t="s">
        <v>396</v>
      </c>
      <c r="D169" s="176" t="s">
        <v>221</v>
      </c>
      <c r="E169" s="177" t="s">
        <v>1134</v>
      </c>
      <c r="F169" s="250" t="s">
        <v>1135</v>
      </c>
      <c r="G169" s="249"/>
      <c r="H169" s="249"/>
      <c r="I169" s="249"/>
      <c r="J169" s="178" t="s">
        <v>210</v>
      </c>
      <c r="K169" s="179">
        <v>96</v>
      </c>
      <c r="L169" s="251">
        <v>0</v>
      </c>
      <c r="M169" s="249"/>
      <c r="N169" s="252">
        <f>ROUND(L169*K169,2)</f>
        <v>0</v>
      </c>
      <c r="O169" s="249"/>
      <c r="P169" s="249"/>
      <c r="Q169" s="249"/>
      <c r="R169" s="33"/>
      <c r="T169" s="173" t="s">
        <v>21</v>
      </c>
      <c r="U169" s="40" t="s">
        <v>45</v>
      </c>
      <c r="V169" s="32"/>
      <c r="W169" s="174">
        <f>V169*K169</f>
        <v>0</v>
      </c>
      <c r="X169" s="174">
        <v>0</v>
      </c>
      <c r="Y169" s="174">
        <f>X169*K169</f>
        <v>0</v>
      </c>
      <c r="Z169" s="174">
        <v>9.7800000000000005E-3</v>
      </c>
      <c r="AA169" s="175">
        <f>Z169*K169</f>
        <v>0.93888000000000005</v>
      </c>
      <c r="AR169" s="14" t="s">
        <v>182</v>
      </c>
      <c r="AT169" s="14" t="s">
        <v>221</v>
      </c>
      <c r="AU169" s="14" t="s">
        <v>90</v>
      </c>
      <c r="AY169" s="14" t="s">
        <v>175</v>
      </c>
      <c r="BE169" s="114">
        <f>IF(U169="základní",N169,0)</f>
        <v>0</v>
      </c>
      <c r="BF169" s="114">
        <f>IF(U169="snížená",N169,0)</f>
        <v>0</v>
      </c>
      <c r="BG169" s="114">
        <f>IF(U169="zákl. přenesená",N169,0)</f>
        <v>0</v>
      </c>
      <c r="BH169" s="114">
        <f>IF(U169="sníž. přenesená",N169,0)</f>
        <v>0</v>
      </c>
      <c r="BI169" s="114">
        <f>IF(U169="nulová",N169,0)</f>
        <v>0</v>
      </c>
      <c r="BJ169" s="14" t="s">
        <v>23</v>
      </c>
      <c r="BK169" s="114">
        <f>ROUND(L169*K169,2)</f>
        <v>0</v>
      </c>
      <c r="BL169" s="14" t="s">
        <v>182</v>
      </c>
      <c r="BM169" s="14" t="s">
        <v>1136</v>
      </c>
    </row>
    <row r="170" spans="2:65" s="1" customFormat="1" ht="31.5" customHeight="1">
      <c r="B170" s="31"/>
      <c r="C170" s="176" t="s">
        <v>401</v>
      </c>
      <c r="D170" s="176" t="s">
        <v>221</v>
      </c>
      <c r="E170" s="177" t="s">
        <v>1137</v>
      </c>
      <c r="F170" s="250" t="s">
        <v>1138</v>
      </c>
      <c r="G170" s="249"/>
      <c r="H170" s="249"/>
      <c r="I170" s="249"/>
      <c r="J170" s="178" t="s">
        <v>247</v>
      </c>
      <c r="K170" s="180">
        <v>0</v>
      </c>
      <c r="L170" s="251">
        <v>0</v>
      </c>
      <c r="M170" s="249"/>
      <c r="N170" s="252">
        <f>ROUND(L170*K170,2)</f>
        <v>0</v>
      </c>
      <c r="O170" s="249"/>
      <c r="P170" s="249"/>
      <c r="Q170" s="249"/>
      <c r="R170" s="33"/>
      <c r="T170" s="173" t="s">
        <v>21</v>
      </c>
      <c r="U170" s="40" t="s">
        <v>45</v>
      </c>
      <c r="V170" s="32"/>
      <c r="W170" s="174">
        <f>V170*K170</f>
        <v>0</v>
      </c>
      <c r="X170" s="174">
        <v>0</v>
      </c>
      <c r="Y170" s="174">
        <f>X170*K170</f>
        <v>0</v>
      </c>
      <c r="Z170" s="174">
        <v>0</v>
      </c>
      <c r="AA170" s="175">
        <f>Z170*K170</f>
        <v>0</v>
      </c>
      <c r="AR170" s="14" t="s">
        <v>182</v>
      </c>
      <c r="AT170" s="14" t="s">
        <v>221</v>
      </c>
      <c r="AU170" s="14" t="s">
        <v>90</v>
      </c>
      <c r="AY170" s="14" t="s">
        <v>175</v>
      </c>
      <c r="BE170" s="114">
        <f>IF(U170="základní",N170,0)</f>
        <v>0</v>
      </c>
      <c r="BF170" s="114">
        <f>IF(U170="snížená",N170,0)</f>
        <v>0</v>
      </c>
      <c r="BG170" s="114">
        <f>IF(U170="zákl. přenesená",N170,0)</f>
        <v>0</v>
      </c>
      <c r="BH170" s="114">
        <f>IF(U170="sníž. přenesená",N170,0)</f>
        <v>0</v>
      </c>
      <c r="BI170" s="114">
        <f>IF(U170="nulová",N170,0)</f>
        <v>0</v>
      </c>
      <c r="BJ170" s="14" t="s">
        <v>23</v>
      </c>
      <c r="BK170" s="114">
        <f>ROUND(L170*K170,2)</f>
        <v>0</v>
      </c>
      <c r="BL170" s="14" t="s">
        <v>182</v>
      </c>
      <c r="BM170" s="14" t="s">
        <v>1139</v>
      </c>
    </row>
    <row r="171" spans="2:65" s="10" customFormat="1" ht="29.85" customHeight="1">
      <c r="B171" s="158"/>
      <c r="C171" s="159"/>
      <c r="D171" s="168" t="s">
        <v>148</v>
      </c>
      <c r="E171" s="168"/>
      <c r="F171" s="168"/>
      <c r="G171" s="168"/>
      <c r="H171" s="168"/>
      <c r="I171" s="168"/>
      <c r="J171" s="168"/>
      <c r="K171" s="168"/>
      <c r="L171" s="168"/>
      <c r="M171" s="168"/>
      <c r="N171" s="258">
        <f>BK171</f>
        <v>0</v>
      </c>
      <c r="O171" s="259"/>
      <c r="P171" s="259"/>
      <c r="Q171" s="259"/>
      <c r="R171" s="161"/>
      <c r="T171" s="162"/>
      <c r="U171" s="159"/>
      <c r="V171" s="159"/>
      <c r="W171" s="163">
        <f>SUM(W172:W179)</f>
        <v>0</v>
      </c>
      <c r="X171" s="159"/>
      <c r="Y171" s="163">
        <f>SUM(Y172:Y179)</f>
        <v>3.0000000000000003E-4</v>
      </c>
      <c r="Z171" s="159"/>
      <c r="AA171" s="164">
        <f>SUM(AA172:AA179)</f>
        <v>4.1999999999999996E-2</v>
      </c>
      <c r="AR171" s="165" t="s">
        <v>90</v>
      </c>
      <c r="AT171" s="166" t="s">
        <v>79</v>
      </c>
      <c r="AU171" s="166" t="s">
        <v>23</v>
      </c>
      <c r="AY171" s="165" t="s">
        <v>175</v>
      </c>
      <c r="BK171" s="167">
        <f>SUM(BK172:BK179)</f>
        <v>0</v>
      </c>
    </row>
    <row r="172" spans="2:65" s="1" customFormat="1" ht="22.5" customHeight="1">
      <c r="B172" s="31"/>
      <c r="C172" s="176" t="s">
        <v>983</v>
      </c>
      <c r="D172" s="176" t="s">
        <v>221</v>
      </c>
      <c r="E172" s="177" t="s">
        <v>1140</v>
      </c>
      <c r="F172" s="250" t="s">
        <v>1141</v>
      </c>
      <c r="G172" s="249"/>
      <c r="H172" s="249"/>
      <c r="I172" s="249"/>
      <c r="J172" s="178" t="s">
        <v>210</v>
      </c>
      <c r="K172" s="179">
        <v>6</v>
      </c>
      <c r="L172" s="251">
        <v>0</v>
      </c>
      <c r="M172" s="249"/>
      <c r="N172" s="252">
        <f t="shared" ref="N172:N179" si="25">ROUND(L172*K172,2)</f>
        <v>0</v>
      </c>
      <c r="O172" s="249"/>
      <c r="P172" s="249"/>
      <c r="Q172" s="249"/>
      <c r="R172" s="33"/>
      <c r="T172" s="173" t="s">
        <v>21</v>
      </c>
      <c r="U172" s="40" t="s">
        <v>45</v>
      </c>
      <c r="V172" s="32"/>
      <c r="W172" s="174">
        <f t="shared" ref="W172:W179" si="26">V172*K172</f>
        <v>0</v>
      </c>
      <c r="X172" s="174">
        <v>0</v>
      </c>
      <c r="Y172" s="174">
        <f t="shared" ref="Y172:Y179" si="27">X172*K172</f>
        <v>0</v>
      </c>
      <c r="Z172" s="174">
        <v>5.0000000000000001E-3</v>
      </c>
      <c r="AA172" s="175">
        <f t="shared" ref="AA172:AA179" si="28">Z172*K172</f>
        <v>0.03</v>
      </c>
      <c r="AR172" s="14" t="s">
        <v>182</v>
      </c>
      <c r="AT172" s="14" t="s">
        <v>221</v>
      </c>
      <c r="AU172" s="14" t="s">
        <v>90</v>
      </c>
      <c r="AY172" s="14" t="s">
        <v>175</v>
      </c>
      <c r="BE172" s="114">
        <f t="shared" ref="BE172:BE179" si="29">IF(U172="základní",N172,0)</f>
        <v>0</v>
      </c>
      <c r="BF172" s="114">
        <f t="shared" ref="BF172:BF179" si="30">IF(U172="snížená",N172,0)</f>
        <v>0</v>
      </c>
      <c r="BG172" s="114">
        <f t="shared" ref="BG172:BG179" si="31">IF(U172="zákl. přenesená",N172,0)</f>
        <v>0</v>
      </c>
      <c r="BH172" s="114">
        <f t="shared" ref="BH172:BH179" si="32">IF(U172="sníž. přenesená",N172,0)</f>
        <v>0</v>
      </c>
      <c r="BI172" s="114">
        <f t="shared" ref="BI172:BI179" si="33">IF(U172="nulová",N172,0)</f>
        <v>0</v>
      </c>
      <c r="BJ172" s="14" t="s">
        <v>23</v>
      </c>
      <c r="BK172" s="114">
        <f t="shared" ref="BK172:BK179" si="34">ROUND(L172*K172,2)</f>
        <v>0</v>
      </c>
      <c r="BL172" s="14" t="s">
        <v>182</v>
      </c>
      <c r="BM172" s="14" t="s">
        <v>1142</v>
      </c>
    </row>
    <row r="173" spans="2:65" s="1" customFormat="1" ht="22.5" customHeight="1">
      <c r="B173" s="31"/>
      <c r="C173" s="176" t="s">
        <v>987</v>
      </c>
      <c r="D173" s="176" t="s">
        <v>221</v>
      </c>
      <c r="E173" s="177" t="s">
        <v>1143</v>
      </c>
      <c r="F173" s="250" t="s">
        <v>1144</v>
      </c>
      <c r="G173" s="249"/>
      <c r="H173" s="249"/>
      <c r="I173" s="249"/>
      <c r="J173" s="178" t="s">
        <v>210</v>
      </c>
      <c r="K173" s="179">
        <v>6</v>
      </c>
      <c r="L173" s="251">
        <v>0</v>
      </c>
      <c r="M173" s="249"/>
      <c r="N173" s="252">
        <f t="shared" si="25"/>
        <v>0</v>
      </c>
      <c r="O173" s="249"/>
      <c r="P173" s="249"/>
      <c r="Q173" s="249"/>
      <c r="R173" s="33"/>
      <c r="T173" s="173" t="s">
        <v>21</v>
      </c>
      <c r="U173" s="40" t="s">
        <v>45</v>
      </c>
      <c r="V173" s="32"/>
      <c r="W173" s="174">
        <f t="shared" si="26"/>
        <v>0</v>
      </c>
      <c r="X173" s="174">
        <v>0</v>
      </c>
      <c r="Y173" s="174">
        <f t="shared" si="27"/>
        <v>0</v>
      </c>
      <c r="Z173" s="174">
        <v>2E-3</v>
      </c>
      <c r="AA173" s="175">
        <f t="shared" si="28"/>
        <v>1.2E-2</v>
      </c>
      <c r="AR173" s="14" t="s">
        <v>182</v>
      </c>
      <c r="AT173" s="14" t="s">
        <v>221</v>
      </c>
      <c r="AU173" s="14" t="s">
        <v>90</v>
      </c>
      <c r="AY173" s="14" t="s">
        <v>175</v>
      </c>
      <c r="BE173" s="114">
        <f t="shared" si="29"/>
        <v>0</v>
      </c>
      <c r="BF173" s="114">
        <f t="shared" si="30"/>
        <v>0</v>
      </c>
      <c r="BG173" s="114">
        <f t="shared" si="31"/>
        <v>0</v>
      </c>
      <c r="BH173" s="114">
        <f t="shared" si="32"/>
        <v>0</v>
      </c>
      <c r="BI173" s="114">
        <f t="shared" si="33"/>
        <v>0</v>
      </c>
      <c r="BJ173" s="14" t="s">
        <v>23</v>
      </c>
      <c r="BK173" s="114">
        <f t="shared" si="34"/>
        <v>0</v>
      </c>
      <c r="BL173" s="14" t="s">
        <v>182</v>
      </c>
      <c r="BM173" s="14" t="s">
        <v>1145</v>
      </c>
    </row>
    <row r="174" spans="2:65" s="1" customFormat="1" ht="31.5" customHeight="1">
      <c r="B174" s="31"/>
      <c r="C174" s="176" t="s">
        <v>998</v>
      </c>
      <c r="D174" s="176" t="s">
        <v>221</v>
      </c>
      <c r="E174" s="177" t="s">
        <v>1146</v>
      </c>
      <c r="F174" s="250" t="s">
        <v>1147</v>
      </c>
      <c r="G174" s="249"/>
      <c r="H174" s="249"/>
      <c r="I174" s="249"/>
      <c r="J174" s="178" t="s">
        <v>210</v>
      </c>
      <c r="K174" s="179">
        <v>6</v>
      </c>
      <c r="L174" s="251">
        <v>0</v>
      </c>
      <c r="M174" s="249"/>
      <c r="N174" s="252">
        <f t="shared" si="25"/>
        <v>0</v>
      </c>
      <c r="O174" s="249"/>
      <c r="P174" s="249"/>
      <c r="Q174" s="249"/>
      <c r="R174" s="33"/>
      <c r="T174" s="173" t="s">
        <v>21</v>
      </c>
      <c r="U174" s="40" t="s">
        <v>45</v>
      </c>
      <c r="V174" s="32"/>
      <c r="W174" s="174">
        <f t="shared" si="26"/>
        <v>0</v>
      </c>
      <c r="X174" s="174">
        <v>5.0000000000000002E-5</v>
      </c>
      <c r="Y174" s="174">
        <f t="shared" si="27"/>
        <v>3.0000000000000003E-4</v>
      </c>
      <c r="Z174" s="174">
        <v>0</v>
      </c>
      <c r="AA174" s="175">
        <f t="shared" si="28"/>
        <v>0</v>
      </c>
      <c r="AR174" s="14" t="s">
        <v>182</v>
      </c>
      <c r="AT174" s="14" t="s">
        <v>221</v>
      </c>
      <c r="AU174" s="14" t="s">
        <v>90</v>
      </c>
      <c r="AY174" s="14" t="s">
        <v>175</v>
      </c>
      <c r="BE174" s="114">
        <f t="shared" si="29"/>
        <v>0</v>
      </c>
      <c r="BF174" s="114">
        <f t="shared" si="30"/>
        <v>0</v>
      </c>
      <c r="BG174" s="114">
        <f t="shared" si="31"/>
        <v>0</v>
      </c>
      <c r="BH174" s="114">
        <f t="shared" si="32"/>
        <v>0</v>
      </c>
      <c r="BI174" s="114">
        <f t="shared" si="33"/>
        <v>0</v>
      </c>
      <c r="BJ174" s="14" t="s">
        <v>23</v>
      </c>
      <c r="BK174" s="114">
        <f t="shared" si="34"/>
        <v>0</v>
      </c>
      <c r="BL174" s="14" t="s">
        <v>182</v>
      </c>
      <c r="BM174" s="14" t="s">
        <v>1148</v>
      </c>
    </row>
    <row r="175" spans="2:65" s="1" customFormat="1" ht="22.5" customHeight="1">
      <c r="B175" s="31"/>
      <c r="C175" s="176" t="s">
        <v>865</v>
      </c>
      <c r="D175" s="176" t="s">
        <v>221</v>
      </c>
      <c r="E175" s="177" t="s">
        <v>1149</v>
      </c>
      <c r="F175" s="250" t="s">
        <v>1150</v>
      </c>
      <c r="G175" s="249"/>
      <c r="H175" s="249"/>
      <c r="I175" s="249"/>
      <c r="J175" s="178" t="s">
        <v>21</v>
      </c>
      <c r="K175" s="179">
        <v>3.06</v>
      </c>
      <c r="L175" s="251">
        <v>0</v>
      </c>
      <c r="M175" s="249"/>
      <c r="N175" s="252">
        <f t="shared" si="25"/>
        <v>0</v>
      </c>
      <c r="O175" s="249"/>
      <c r="P175" s="249"/>
      <c r="Q175" s="249"/>
      <c r="R175" s="33"/>
      <c r="T175" s="173" t="s">
        <v>21</v>
      </c>
      <c r="U175" s="40" t="s">
        <v>45</v>
      </c>
      <c r="V175" s="32"/>
      <c r="W175" s="174">
        <f t="shared" si="26"/>
        <v>0</v>
      </c>
      <c r="X175" s="174">
        <v>0</v>
      </c>
      <c r="Y175" s="174">
        <f t="shared" si="27"/>
        <v>0</v>
      </c>
      <c r="Z175" s="174">
        <v>0</v>
      </c>
      <c r="AA175" s="175">
        <f t="shared" si="28"/>
        <v>0</v>
      </c>
      <c r="AR175" s="14" t="s">
        <v>182</v>
      </c>
      <c r="AT175" s="14" t="s">
        <v>221</v>
      </c>
      <c r="AU175" s="14" t="s">
        <v>90</v>
      </c>
      <c r="AY175" s="14" t="s">
        <v>175</v>
      </c>
      <c r="BE175" s="114">
        <f t="shared" si="29"/>
        <v>0</v>
      </c>
      <c r="BF175" s="114">
        <f t="shared" si="30"/>
        <v>0</v>
      </c>
      <c r="BG175" s="114">
        <f t="shared" si="31"/>
        <v>0</v>
      </c>
      <c r="BH175" s="114">
        <f t="shared" si="32"/>
        <v>0</v>
      </c>
      <c r="BI175" s="114">
        <f t="shared" si="33"/>
        <v>0</v>
      </c>
      <c r="BJ175" s="14" t="s">
        <v>23</v>
      </c>
      <c r="BK175" s="114">
        <f t="shared" si="34"/>
        <v>0</v>
      </c>
      <c r="BL175" s="14" t="s">
        <v>182</v>
      </c>
      <c r="BM175" s="14" t="s">
        <v>1151</v>
      </c>
    </row>
    <row r="176" spans="2:65" s="1" customFormat="1" ht="31.5" customHeight="1">
      <c r="B176" s="31"/>
      <c r="C176" s="176" t="s">
        <v>933</v>
      </c>
      <c r="D176" s="176" t="s">
        <v>221</v>
      </c>
      <c r="E176" s="177" t="s">
        <v>1152</v>
      </c>
      <c r="F176" s="250" t="s">
        <v>1153</v>
      </c>
      <c r="G176" s="249"/>
      <c r="H176" s="249"/>
      <c r="I176" s="249"/>
      <c r="J176" s="178" t="s">
        <v>252</v>
      </c>
      <c r="K176" s="179">
        <v>1</v>
      </c>
      <c r="L176" s="251">
        <v>0</v>
      </c>
      <c r="M176" s="249"/>
      <c r="N176" s="252">
        <f t="shared" si="25"/>
        <v>0</v>
      </c>
      <c r="O176" s="249"/>
      <c r="P176" s="249"/>
      <c r="Q176" s="249"/>
      <c r="R176" s="33"/>
      <c r="T176" s="173" t="s">
        <v>21</v>
      </c>
      <c r="U176" s="40" t="s">
        <v>45</v>
      </c>
      <c r="V176" s="32"/>
      <c r="W176" s="174">
        <f t="shared" si="26"/>
        <v>0</v>
      </c>
      <c r="X176" s="174">
        <v>0</v>
      </c>
      <c r="Y176" s="174">
        <f t="shared" si="27"/>
        <v>0</v>
      </c>
      <c r="Z176" s="174">
        <v>0</v>
      </c>
      <c r="AA176" s="175">
        <f t="shared" si="28"/>
        <v>0</v>
      </c>
      <c r="AR176" s="14" t="s">
        <v>182</v>
      </c>
      <c r="AT176" s="14" t="s">
        <v>221</v>
      </c>
      <c r="AU176" s="14" t="s">
        <v>90</v>
      </c>
      <c r="AY176" s="14" t="s">
        <v>175</v>
      </c>
      <c r="BE176" s="114">
        <f t="shared" si="29"/>
        <v>0</v>
      </c>
      <c r="BF176" s="114">
        <f t="shared" si="30"/>
        <v>0</v>
      </c>
      <c r="BG176" s="114">
        <f t="shared" si="31"/>
        <v>0</v>
      </c>
      <c r="BH176" s="114">
        <f t="shared" si="32"/>
        <v>0</v>
      </c>
      <c r="BI176" s="114">
        <f t="shared" si="33"/>
        <v>0</v>
      </c>
      <c r="BJ176" s="14" t="s">
        <v>23</v>
      </c>
      <c r="BK176" s="114">
        <f t="shared" si="34"/>
        <v>0</v>
      </c>
      <c r="BL176" s="14" t="s">
        <v>182</v>
      </c>
      <c r="BM176" s="14" t="s">
        <v>1154</v>
      </c>
    </row>
    <row r="177" spans="2:65" s="1" customFormat="1" ht="44.25" customHeight="1">
      <c r="B177" s="31"/>
      <c r="C177" s="169" t="s">
        <v>959</v>
      </c>
      <c r="D177" s="169" t="s">
        <v>177</v>
      </c>
      <c r="E177" s="170" t="s">
        <v>1155</v>
      </c>
      <c r="F177" s="245" t="s">
        <v>1156</v>
      </c>
      <c r="G177" s="246"/>
      <c r="H177" s="246"/>
      <c r="I177" s="246"/>
      <c r="J177" s="171" t="s">
        <v>366</v>
      </c>
      <c r="K177" s="172">
        <v>1</v>
      </c>
      <c r="L177" s="247">
        <v>0</v>
      </c>
      <c r="M177" s="246"/>
      <c r="N177" s="248">
        <f t="shared" si="25"/>
        <v>0</v>
      </c>
      <c r="O177" s="249"/>
      <c r="P177" s="249"/>
      <c r="Q177" s="249"/>
      <c r="R177" s="33"/>
      <c r="T177" s="173" t="s">
        <v>21</v>
      </c>
      <c r="U177" s="40" t="s">
        <v>45</v>
      </c>
      <c r="V177" s="32"/>
      <c r="W177" s="174">
        <f t="shared" si="26"/>
        <v>0</v>
      </c>
      <c r="X177" s="174">
        <v>0</v>
      </c>
      <c r="Y177" s="174">
        <f t="shared" si="27"/>
        <v>0</v>
      </c>
      <c r="Z177" s="174">
        <v>0</v>
      </c>
      <c r="AA177" s="175">
        <f t="shared" si="28"/>
        <v>0</v>
      </c>
      <c r="AR177" s="14" t="s">
        <v>181</v>
      </c>
      <c r="AT177" s="14" t="s">
        <v>177</v>
      </c>
      <c r="AU177" s="14" t="s">
        <v>90</v>
      </c>
      <c r="AY177" s="14" t="s">
        <v>175</v>
      </c>
      <c r="BE177" s="114">
        <f t="shared" si="29"/>
        <v>0</v>
      </c>
      <c r="BF177" s="114">
        <f t="shared" si="30"/>
        <v>0</v>
      </c>
      <c r="BG177" s="114">
        <f t="shared" si="31"/>
        <v>0</v>
      </c>
      <c r="BH177" s="114">
        <f t="shared" si="32"/>
        <v>0</v>
      </c>
      <c r="BI177" s="114">
        <f t="shared" si="33"/>
        <v>0</v>
      </c>
      <c r="BJ177" s="14" t="s">
        <v>23</v>
      </c>
      <c r="BK177" s="114">
        <f t="shared" si="34"/>
        <v>0</v>
      </c>
      <c r="BL177" s="14" t="s">
        <v>182</v>
      </c>
      <c r="BM177" s="14" t="s">
        <v>1157</v>
      </c>
    </row>
    <row r="178" spans="2:65" s="1" customFormat="1" ht="31.5" customHeight="1">
      <c r="B178" s="31"/>
      <c r="C178" s="176" t="s">
        <v>254</v>
      </c>
      <c r="D178" s="176" t="s">
        <v>221</v>
      </c>
      <c r="E178" s="177" t="s">
        <v>1158</v>
      </c>
      <c r="F178" s="250" t="s">
        <v>1159</v>
      </c>
      <c r="G178" s="249"/>
      <c r="H178" s="249"/>
      <c r="I178" s="249"/>
      <c r="J178" s="178" t="s">
        <v>252</v>
      </c>
      <c r="K178" s="179">
        <v>1</v>
      </c>
      <c r="L178" s="251">
        <v>0</v>
      </c>
      <c r="M178" s="249"/>
      <c r="N178" s="252">
        <f t="shared" si="25"/>
        <v>0</v>
      </c>
      <c r="O178" s="249"/>
      <c r="P178" s="249"/>
      <c r="Q178" s="249"/>
      <c r="R178" s="33"/>
      <c r="T178" s="173" t="s">
        <v>21</v>
      </c>
      <c r="U178" s="40" t="s">
        <v>45</v>
      </c>
      <c r="V178" s="32"/>
      <c r="W178" s="174">
        <f t="shared" si="26"/>
        <v>0</v>
      </c>
      <c r="X178" s="174">
        <v>0</v>
      </c>
      <c r="Y178" s="174">
        <f t="shared" si="27"/>
        <v>0</v>
      </c>
      <c r="Z178" s="174">
        <v>0</v>
      </c>
      <c r="AA178" s="175">
        <f t="shared" si="28"/>
        <v>0</v>
      </c>
      <c r="AR178" s="14" t="s">
        <v>182</v>
      </c>
      <c r="AT178" s="14" t="s">
        <v>221</v>
      </c>
      <c r="AU178" s="14" t="s">
        <v>90</v>
      </c>
      <c r="AY178" s="14" t="s">
        <v>175</v>
      </c>
      <c r="BE178" s="114">
        <f t="shared" si="29"/>
        <v>0</v>
      </c>
      <c r="BF178" s="114">
        <f t="shared" si="30"/>
        <v>0</v>
      </c>
      <c r="BG178" s="114">
        <f t="shared" si="31"/>
        <v>0</v>
      </c>
      <c r="BH178" s="114">
        <f t="shared" si="32"/>
        <v>0</v>
      </c>
      <c r="BI178" s="114">
        <f t="shared" si="33"/>
        <v>0</v>
      </c>
      <c r="BJ178" s="14" t="s">
        <v>23</v>
      </c>
      <c r="BK178" s="114">
        <f t="shared" si="34"/>
        <v>0</v>
      </c>
      <c r="BL178" s="14" t="s">
        <v>182</v>
      </c>
      <c r="BM178" s="14" t="s">
        <v>1160</v>
      </c>
    </row>
    <row r="179" spans="2:65" s="1" customFormat="1" ht="31.5" customHeight="1">
      <c r="B179" s="31"/>
      <c r="C179" s="176" t="s">
        <v>922</v>
      </c>
      <c r="D179" s="176" t="s">
        <v>221</v>
      </c>
      <c r="E179" s="177" t="s">
        <v>690</v>
      </c>
      <c r="F179" s="250" t="s">
        <v>691</v>
      </c>
      <c r="G179" s="249"/>
      <c r="H179" s="249"/>
      <c r="I179" s="249"/>
      <c r="J179" s="178" t="s">
        <v>247</v>
      </c>
      <c r="K179" s="180">
        <v>0</v>
      </c>
      <c r="L179" s="251">
        <v>0</v>
      </c>
      <c r="M179" s="249"/>
      <c r="N179" s="252">
        <f t="shared" si="25"/>
        <v>0</v>
      </c>
      <c r="O179" s="249"/>
      <c r="P179" s="249"/>
      <c r="Q179" s="249"/>
      <c r="R179" s="33"/>
      <c r="T179" s="173" t="s">
        <v>21</v>
      </c>
      <c r="U179" s="40" t="s">
        <v>45</v>
      </c>
      <c r="V179" s="32"/>
      <c r="W179" s="174">
        <f t="shared" si="26"/>
        <v>0</v>
      </c>
      <c r="X179" s="174">
        <v>0</v>
      </c>
      <c r="Y179" s="174">
        <f t="shared" si="27"/>
        <v>0</v>
      </c>
      <c r="Z179" s="174">
        <v>0</v>
      </c>
      <c r="AA179" s="175">
        <f t="shared" si="28"/>
        <v>0</v>
      </c>
      <c r="AR179" s="14" t="s">
        <v>182</v>
      </c>
      <c r="AT179" s="14" t="s">
        <v>221</v>
      </c>
      <c r="AU179" s="14" t="s">
        <v>90</v>
      </c>
      <c r="AY179" s="14" t="s">
        <v>175</v>
      </c>
      <c r="BE179" s="114">
        <f t="shared" si="29"/>
        <v>0</v>
      </c>
      <c r="BF179" s="114">
        <f t="shared" si="30"/>
        <v>0</v>
      </c>
      <c r="BG179" s="114">
        <f t="shared" si="31"/>
        <v>0</v>
      </c>
      <c r="BH179" s="114">
        <f t="shared" si="32"/>
        <v>0</v>
      </c>
      <c r="BI179" s="114">
        <f t="shared" si="33"/>
        <v>0</v>
      </c>
      <c r="BJ179" s="14" t="s">
        <v>23</v>
      </c>
      <c r="BK179" s="114">
        <f t="shared" si="34"/>
        <v>0</v>
      </c>
      <c r="BL179" s="14" t="s">
        <v>182</v>
      </c>
      <c r="BM179" s="14" t="s">
        <v>1161</v>
      </c>
    </row>
    <row r="180" spans="2:65" s="10" customFormat="1" ht="29.85" customHeight="1">
      <c r="B180" s="158"/>
      <c r="C180" s="159"/>
      <c r="D180" s="168" t="s">
        <v>1050</v>
      </c>
      <c r="E180" s="168"/>
      <c r="F180" s="168"/>
      <c r="G180" s="168"/>
      <c r="H180" s="168"/>
      <c r="I180" s="168"/>
      <c r="J180" s="168"/>
      <c r="K180" s="168"/>
      <c r="L180" s="168"/>
      <c r="M180" s="168"/>
      <c r="N180" s="258">
        <f>BK180</f>
        <v>0</v>
      </c>
      <c r="O180" s="259"/>
      <c r="P180" s="259"/>
      <c r="Q180" s="259"/>
      <c r="R180" s="161"/>
      <c r="T180" s="162"/>
      <c r="U180" s="159"/>
      <c r="V180" s="159"/>
      <c r="W180" s="163">
        <f>SUM(W181:W183)</f>
        <v>0</v>
      </c>
      <c r="X180" s="159"/>
      <c r="Y180" s="163">
        <f>SUM(Y181:Y183)</f>
        <v>1.9110739999999998E-2</v>
      </c>
      <c r="Z180" s="159"/>
      <c r="AA180" s="164">
        <f>SUM(AA181:AA183)</f>
        <v>0</v>
      </c>
      <c r="AR180" s="165" t="s">
        <v>90</v>
      </c>
      <c r="AT180" s="166" t="s">
        <v>79</v>
      </c>
      <c r="AU180" s="166" t="s">
        <v>23</v>
      </c>
      <c r="AY180" s="165" t="s">
        <v>175</v>
      </c>
      <c r="BK180" s="167">
        <f>SUM(BK181:BK183)</f>
        <v>0</v>
      </c>
    </row>
    <row r="181" spans="2:65" s="1" customFormat="1" ht="31.5" customHeight="1">
      <c r="B181" s="31"/>
      <c r="C181" s="176" t="s">
        <v>281</v>
      </c>
      <c r="D181" s="176" t="s">
        <v>221</v>
      </c>
      <c r="E181" s="177" t="s">
        <v>1162</v>
      </c>
      <c r="F181" s="250" t="s">
        <v>1163</v>
      </c>
      <c r="G181" s="249"/>
      <c r="H181" s="249"/>
      <c r="I181" s="249"/>
      <c r="J181" s="178" t="s">
        <v>210</v>
      </c>
      <c r="K181" s="179">
        <v>10.878</v>
      </c>
      <c r="L181" s="251">
        <v>0</v>
      </c>
      <c r="M181" s="249"/>
      <c r="N181" s="252">
        <f>ROUND(L181*K181,2)</f>
        <v>0</v>
      </c>
      <c r="O181" s="249"/>
      <c r="P181" s="249"/>
      <c r="Q181" s="249"/>
      <c r="R181" s="33"/>
      <c r="T181" s="173" t="s">
        <v>21</v>
      </c>
      <c r="U181" s="40" t="s">
        <v>45</v>
      </c>
      <c r="V181" s="32"/>
      <c r="W181" s="174">
        <f>V181*K181</f>
        <v>0</v>
      </c>
      <c r="X181" s="174">
        <v>1.49E-3</v>
      </c>
      <c r="Y181" s="174">
        <f>X181*K181</f>
        <v>1.6208219999999999E-2</v>
      </c>
      <c r="Z181" s="174">
        <v>0</v>
      </c>
      <c r="AA181" s="175">
        <f>Z181*K181</f>
        <v>0</v>
      </c>
      <c r="AR181" s="14" t="s">
        <v>182</v>
      </c>
      <c r="AT181" s="14" t="s">
        <v>221</v>
      </c>
      <c r="AU181" s="14" t="s">
        <v>90</v>
      </c>
      <c r="AY181" s="14" t="s">
        <v>175</v>
      </c>
      <c r="BE181" s="114">
        <f>IF(U181="základní",N181,0)</f>
        <v>0</v>
      </c>
      <c r="BF181" s="114">
        <f>IF(U181="snížená",N181,0)</f>
        <v>0</v>
      </c>
      <c r="BG181" s="114">
        <f>IF(U181="zákl. přenesená",N181,0)</f>
        <v>0</v>
      </c>
      <c r="BH181" s="114">
        <f>IF(U181="sníž. přenesená",N181,0)</f>
        <v>0</v>
      </c>
      <c r="BI181" s="114">
        <f>IF(U181="nulová",N181,0)</f>
        <v>0</v>
      </c>
      <c r="BJ181" s="14" t="s">
        <v>23</v>
      </c>
      <c r="BK181" s="114">
        <f>ROUND(L181*K181,2)</f>
        <v>0</v>
      </c>
      <c r="BL181" s="14" t="s">
        <v>182</v>
      </c>
      <c r="BM181" s="14" t="s">
        <v>1164</v>
      </c>
    </row>
    <row r="182" spans="2:65" s="1" customFormat="1" ht="31.5" customHeight="1">
      <c r="B182" s="31"/>
      <c r="C182" s="176" t="s">
        <v>289</v>
      </c>
      <c r="D182" s="176" t="s">
        <v>221</v>
      </c>
      <c r="E182" s="177" t="s">
        <v>1165</v>
      </c>
      <c r="F182" s="250" t="s">
        <v>1163</v>
      </c>
      <c r="G182" s="249"/>
      <c r="H182" s="249"/>
      <c r="I182" s="249"/>
      <c r="J182" s="178" t="s">
        <v>210</v>
      </c>
      <c r="K182" s="179">
        <v>1.948</v>
      </c>
      <c r="L182" s="251">
        <v>0</v>
      </c>
      <c r="M182" s="249"/>
      <c r="N182" s="252">
        <f>ROUND(L182*K182,2)</f>
        <v>0</v>
      </c>
      <c r="O182" s="249"/>
      <c r="P182" s="249"/>
      <c r="Q182" s="249"/>
      <c r="R182" s="33"/>
      <c r="T182" s="173" t="s">
        <v>21</v>
      </c>
      <c r="U182" s="40" t="s">
        <v>45</v>
      </c>
      <c r="V182" s="32"/>
      <c r="W182" s="174">
        <f>V182*K182</f>
        <v>0</v>
      </c>
      <c r="X182" s="174">
        <v>1.49E-3</v>
      </c>
      <c r="Y182" s="174">
        <f>X182*K182</f>
        <v>2.90252E-3</v>
      </c>
      <c r="Z182" s="174">
        <v>0</v>
      </c>
      <c r="AA182" s="175">
        <f>Z182*K182</f>
        <v>0</v>
      </c>
      <c r="AR182" s="14" t="s">
        <v>182</v>
      </c>
      <c r="AT182" s="14" t="s">
        <v>221</v>
      </c>
      <c r="AU182" s="14" t="s">
        <v>90</v>
      </c>
      <c r="AY182" s="14" t="s">
        <v>175</v>
      </c>
      <c r="BE182" s="114">
        <f>IF(U182="základní",N182,0)</f>
        <v>0</v>
      </c>
      <c r="BF182" s="114">
        <f>IF(U182="snížená",N182,0)</f>
        <v>0</v>
      </c>
      <c r="BG182" s="114">
        <f>IF(U182="zákl. přenesená",N182,0)</f>
        <v>0</v>
      </c>
      <c r="BH182" s="114">
        <f>IF(U182="sníž. přenesená",N182,0)</f>
        <v>0</v>
      </c>
      <c r="BI182" s="114">
        <f>IF(U182="nulová",N182,0)</f>
        <v>0</v>
      </c>
      <c r="BJ182" s="14" t="s">
        <v>23</v>
      </c>
      <c r="BK182" s="114">
        <f>ROUND(L182*K182,2)</f>
        <v>0</v>
      </c>
      <c r="BL182" s="14" t="s">
        <v>182</v>
      </c>
      <c r="BM182" s="14" t="s">
        <v>1166</v>
      </c>
    </row>
    <row r="183" spans="2:65" s="1" customFormat="1" ht="31.5" customHeight="1">
      <c r="B183" s="31"/>
      <c r="C183" s="176" t="s">
        <v>297</v>
      </c>
      <c r="D183" s="176" t="s">
        <v>221</v>
      </c>
      <c r="E183" s="177" t="s">
        <v>1167</v>
      </c>
      <c r="F183" s="250" t="s">
        <v>1168</v>
      </c>
      <c r="G183" s="249"/>
      <c r="H183" s="249"/>
      <c r="I183" s="249"/>
      <c r="J183" s="178" t="s">
        <v>247</v>
      </c>
      <c r="K183" s="180">
        <v>0</v>
      </c>
      <c r="L183" s="251">
        <v>0</v>
      </c>
      <c r="M183" s="249"/>
      <c r="N183" s="252">
        <f>ROUND(L183*K183,2)</f>
        <v>0</v>
      </c>
      <c r="O183" s="249"/>
      <c r="P183" s="249"/>
      <c r="Q183" s="249"/>
      <c r="R183" s="33"/>
      <c r="T183" s="173" t="s">
        <v>21</v>
      </c>
      <c r="U183" s="40" t="s">
        <v>45</v>
      </c>
      <c r="V183" s="32"/>
      <c r="W183" s="174">
        <f>V183*K183</f>
        <v>0</v>
      </c>
      <c r="X183" s="174">
        <v>0</v>
      </c>
      <c r="Y183" s="174">
        <f>X183*K183</f>
        <v>0</v>
      </c>
      <c r="Z183" s="174">
        <v>0</v>
      </c>
      <c r="AA183" s="175">
        <f>Z183*K183</f>
        <v>0</v>
      </c>
      <c r="AR183" s="14" t="s">
        <v>182</v>
      </c>
      <c r="AT183" s="14" t="s">
        <v>221</v>
      </c>
      <c r="AU183" s="14" t="s">
        <v>90</v>
      </c>
      <c r="AY183" s="14" t="s">
        <v>175</v>
      </c>
      <c r="BE183" s="114">
        <f>IF(U183="základní",N183,0)</f>
        <v>0</v>
      </c>
      <c r="BF183" s="114">
        <f>IF(U183="snížená",N183,0)</f>
        <v>0</v>
      </c>
      <c r="BG183" s="114">
        <f>IF(U183="zákl. přenesená",N183,0)</f>
        <v>0</v>
      </c>
      <c r="BH183" s="114">
        <f>IF(U183="sníž. přenesená",N183,0)</f>
        <v>0</v>
      </c>
      <c r="BI183" s="114">
        <f>IF(U183="nulová",N183,0)</f>
        <v>0</v>
      </c>
      <c r="BJ183" s="14" t="s">
        <v>23</v>
      </c>
      <c r="BK183" s="114">
        <f>ROUND(L183*K183,2)</f>
        <v>0</v>
      </c>
      <c r="BL183" s="14" t="s">
        <v>182</v>
      </c>
      <c r="BM183" s="14" t="s">
        <v>1169</v>
      </c>
    </row>
    <row r="184" spans="2:65" s="10" customFormat="1" ht="29.85" customHeight="1">
      <c r="B184" s="158"/>
      <c r="C184" s="159"/>
      <c r="D184" s="168" t="s">
        <v>1051</v>
      </c>
      <c r="E184" s="168"/>
      <c r="F184" s="168"/>
      <c r="G184" s="168"/>
      <c r="H184" s="168"/>
      <c r="I184" s="168"/>
      <c r="J184" s="168"/>
      <c r="K184" s="168"/>
      <c r="L184" s="168"/>
      <c r="M184" s="168"/>
      <c r="N184" s="258">
        <f>BK184</f>
        <v>0</v>
      </c>
      <c r="O184" s="259"/>
      <c r="P184" s="259"/>
      <c r="Q184" s="259"/>
      <c r="R184" s="161"/>
      <c r="T184" s="162"/>
      <c r="U184" s="159"/>
      <c r="V184" s="159"/>
      <c r="W184" s="163">
        <f>SUM(W185:W189)</f>
        <v>0</v>
      </c>
      <c r="X184" s="159"/>
      <c r="Y184" s="163">
        <f>SUM(Y185:Y189)</f>
        <v>0.1611456</v>
      </c>
      <c r="Z184" s="159"/>
      <c r="AA184" s="164">
        <f>SUM(AA185:AA189)</f>
        <v>0</v>
      </c>
      <c r="AR184" s="165" t="s">
        <v>90</v>
      </c>
      <c r="AT184" s="166" t="s">
        <v>79</v>
      </c>
      <c r="AU184" s="166" t="s">
        <v>23</v>
      </c>
      <c r="AY184" s="165" t="s">
        <v>175</v>
      </c>
      <c r="BK184" s="167">
        <f>SUM(BK185:BK189)</f>
        <v>0</v>
      </c>
    </row>
    <row r="185" spans="2:65" s="1" customFormat="1" ht="31.5" customHeight="1">
      <c r="B185" s="31"/>
      <c r="C185" s="176" t="s">
        <v>1170</v>
      </c>
      <c r="D185" s="176" t="s">
        <v>221</v>
      </c>
      <c r="E185" s="177" t="s">
        <v>1171</v>
      </c>
      <c r="F185" s="250" t="s">
        <v>1172</v>
      </c>
      <c r="G185" s="249"/>
      <c r="H185" s="249"/>
      <c r="I185" s="249"/>
      <c r="J185" s="178" t="s">
        <v>210</v>
      </c>
      <c r="K185" s="179">
        <v>6.72</v>
      </c>
      <c r="L185" s="251">
        <v>0</v>
      </c>
      <c r="M185" s="249"/>
      <c r="N185" s="252">
        <f>ROUND(L185*K185,2)</f>
        <v>0</v>
      </c>
      <c r="O185" s="249"/>
      <c r="P185" s="249"/>
      <c r="Q185" s="249"/>
      <c r="R185" s="33"/>
      <c r="T185" s="173" t="s">
        <v>21</v>
      </c>
      <c r="U185" s="40" t="s">
        <v>45</v>
      </c>
      <c r="V185" s="32"/>
      <c r="W185" s="174">
        <f>V185*K185</f>
        <v>0</v>
      </c>
      <c r="X185" s="174">
        <v>3.0000000000000001E-3</v>
      </c>
      <c r="Y185" s="174">
        <f>X185*K185</f>
        <v>2.0160000000000001E-2</v>
      </c>
      <c r="Z185" s="174">
        <v>0</v>
      </c>
      <c r="AA185" s="175">
        <f>Z185*K185</f>
        <v>0</v>
      </c>
      <c r="AR185" s="14" t="s">
        <v>182</v>
      </c>
      <c r="AT185" s="14" t="s">
        <v>221</v>
      </c>
      <c r="AU185" s="14" t="s">
        <v>90</v>
      </c>
      <c r="AY185" s="14" t="s">
        <v>175</v>
      </c>
      <c r="BE185" s="114">
        <f>IF(U185="základní",N185,0)</f>
        <v>0</v>
      </c>
      <c r="BF185" s="114">
        <f>IF(U185="snížená",N185,0)</f>
        <v>0</v>
      </c>
      <c r="BG185" s="114">
        <f>IF(U185="zákl. přenesená",N185,0)</f>
        <v>0</v>
      </c>
      <c r="BH185" s="114">
        <f>IF(U185="sníž. přenesená",N185,0)</f>
        <v>0</v>
      </c>
      <c r="BI185" s="114">
        <f>IF(U185="nulová",N185,0)</f>
        <v>0</v>
      </c>
      <c r="BJ185" s="14" t="s">
        <v>23</v>
      </c>
      <c r="BK185" s="114">
        <f>ROUND(L185*K185,2)</f>
        <v>0</v>
      </c>
      <c r="BL185" s="14" t="s">
        <v>182</v>
      </c>
      <c r="BM185" s="14" t="s">
        <v>1173</v>
      </c>
    </row>
    <row r="186" spans="2:65" s="1" customFormat="1" ht="22.5" customHeight="1">
      <c r="B186" s="31"/>
      <c r="C186" s="169" t="s">
        <v>1021</v>
      </c>
      <c r="D186" s="169" t="s">
        <v>177</v>
      </c>
      <c r="E186" s="170" t="s">
        <v>1174</v>
      </c>
      <c r="F186" s="245" t="s">
        <v>1175</v>
      </c>
      <c r="G186" s="246"/>
      <c r="H186" s="246"/>
      <c r="I186" s="246"/>
      <c r="J186" s="171" t="s">
        <v>210</v>
      </c>
      <c r="K186" s="172">
        <v>7.3920000000000003</v>
      </c>
      <c r="L186" s="247">
        <v>0</v>
      </c>
      <c r="M186" s="246"/>
      <c r="N186" s="248">
        <f>ROUND(L186*K186,2)</f>
        <v>0</v>
      </c>
      <c r="O186" s="249"/>
      <c r="P186" s="249"/>
      <c r="Q186" s="249"/>
      <c r="R186" s="33"/>
      <c r="T186" s="173" t="s">
        <v>21</v>
      </c>
      <c r="U186" s="40" t="s">
        <v>45</v>
      </c>
      <c r="V186" s="32"/>
      <c r="W186" s="174">
        <f>V186*K186</f>
        <v>0</v>
      </c>
      <c r="X186" s="174">
        <v>1.18E-2</v>
      </c>
      <c r="Y186" s="174">
        <f>X186*K186</f>
        <v>8.72256E-2</v>
      </c>
      <c r="Z186" s="174">
        <v>0</v>
      </c>
      <c r="AA186" s="175">
        <f>Z186*K186</f>
        <v>0</v>
      </c>
      <c r="AR186" s="14" t="s">
        <v>181</v>
      </c>
      <c r="AT186" s="14" t="s">
        <v>177</v>
      </c>
      <c r="AU186" s="14" t="s">
        <v>90</v>
      </c>
      <c r="AY186" s="14" t="s">
        <v>175</v>
      </c>
      <c r="BE186" s="114">
        <f>IF(U186="základní",N186,0)</f>
        <v>0</v>
      </c>
      <c r="BF186" s="114">
        <f>IF(U186="snížená",N186,0)</f>
        <v>0</v>
      </c>
      <c r="BG186" s="114">
        <f>IF(U186="zákl. přenesená",N186,0)</f>
        <v>0</v>
      </c>
      <c r="BH186" s="114">
        <f>IF(U186="sníž. přenesená",N186,0)</f>
        <v>0</v>
      </c>
      <c r="BI186" s="114">
        <f>IF(U186="nulová",N186,0)</f>
        <v>0</v>
      </c>
      <c r="BJ186" s="14" t="s">
        <v>23</v>
      </c>
      <c r="BK186" s="114">
        <f>ROUND(L186*K186,2)</f>
        <v>0</v>
      </c>
      <c r="BL186" s="14" t="s">
        <v>182</v>
      </c>
      <c r="BM186" s="14" t="s">
        <v>1176</v>
      </c>
    </row>
    <row r="187" spans="2:65" s="1" customFormat="1" ht="31.5" customHeight="1">
      <c r="B187" s="31"/>
      <c r="C187" s="176" t="s">
        <v>1028</v>
      </c>
      <c r="D187" s="176" t="s">
        <v>221</v>
      </c>
      <c r="E187" s="177" t="s">
        <v>1177</v>
      </c>
      <c r="F187" s="250" t="s">
        <v>1178</v>
      </c>
      <c r="G187" s="249"/>
      <c r="H187" s="249"/>
      <c r="I187" s="249"/>
      <c r="J187" s="178" t="s">
        <v>210</v>
      </c>
      <c r="K187" s="179">
        <v>6.72</v>
      </c>
      <c r="L187" s="251">
        <v>0</v>
      </c>
      <c r="M187" s="249"/>
      <c r="N187" s="252">
        <f>ROUND(L187*K187,2)</f>
        <v>0</v>
      </c>
      <c r="O187" s="249"/>
      <c r="P187" s="249"/>
      <c r="Q187" s="249"/>
      <c r="R187" s="33"/>
      <c r="T187" s="173" t="s">
        <v>21</v>
      </c>
      <c r="U187" s="40" t="s">
        <v>45</v>
      </c>
      <c r="V187" s="32"/>
      <c r="W187" s="174">
        <f>V187*K187</f>
        <v>0</v>
      </c>
      <c r="X187" s="174">
        <v>0</v>
      </c>
      <c r="Y187" s="174">
        <f>X187*K187</f>
        <v>0</v>
      </c>
      <c r="Z187" s="174">
        <v>0</v>
      </c>
      <c r="AA187" s="175">
        <f>Z187*K187</f>
        <v>0</v>
      </c>
      <c r="AR187" s="14" t="s">
        <v>182</v>
      </c>
      <c r="AT187" s="14" t="s">
        <v>221</v>
      </c>
      <c r="AU187" s="14" t="s">
        <v>90</v>
      </c>
      <c r="AY187" s="14" t="s">
        <v>175</v>
      </c>
      <c r="BE187" s="114">
        <f>IF(U187="základní",N187,0)</f>
        <v>0</v>
      </c>
      <c r="BF187" s="114">
        <f>IF(U187="snížená",N187,0)</f>
        <v>0</v>
      </c>
      <c r="BG187" s="114">
        <f>IF(U187="zákl. přenesená",N187,0)</f>
        <v>0</v>
      </c>
      <c r="BH187" s="114">
        <f>IF(U187="sníž. přenesená",N187,0)</f>
        <v>0</v>
      </c>
      <c r="BI187" s="114">
        <f>IF(U187="nulová",N187,0)</f>
        <v>0</v>
      </c>
      <c r="BJ187" s="14" t="s">
        <v>23</v>
      </c>
      <c r="BK187" s="114">
        <f>ROUND(L187*K187,2)</f>
        <v>0</v>
      </c>
      <c r="BL187" s="14" t="s">
        <v>182</v>
      </c>
      <c r="BM187" s="14" t="s">
        <v>1179</v>
      </c>
    </row>
    <row r="188" spans="2:65" s="1" customFormat="1" ht="31.5" customHeight="1">
      <c r="B188" s="31"/>
      <c r="C188" s="176" t="s">
        <v>1032</v>
      </c>
      <c r="D188" s="176" t="s">
        <v>221</v>
      </c>
      <c r="E188" s="177" t="s">
        <v>1180</v>
      </c>
      <c r="F188" s="250" t="s">
        <v>1181</v>
      </c>
      <c r="G188" s="249"/>
      <c r="H188" s="249"/>
      <c r="I188" s="249"/>
      <c r="J188" s="178" t="s">
        <v>210</v>
      </c>
      <c r="K188" s="179">
        <v>6.72</v>
      </c>
      <c r="L188" s="251">
        <v>0</v>
      </c>
      <c r="M188" s="249"/>
      <c r="N188" s="252">
        <f>ROUND(L188*K188,2)</f>
        <v>0</v>
      </c>
      <c r="O188" s="249"/>
      <c r="P188" s="249"/>
      <c r="Q188" s="249"/>
      <c r="R188" s="33"/>
      <c r="T188" s="173" t="s">
        <v>21</v>
      </c>
      <c r="U188" s="40" t="s">
        <v>45</v>
      </c>
      <c r="V188" s="32"/>
      <c r="W188" s="174">
        <f>V188*K188</f>
        <v>0</v>
      </c>
      <c r="X188" s="174">
        <v>8.0000000000000002E-3</v>
      </c>
      <c r="Y188" s="174">
        <f>X188*K188</f>
        <v>5.3760000000000002E-2</v>
      </c>
      <c r="Z188" s="174">
        <v>0</v>
      </c>
      <c r="AA188" s="175">
        <f>Z188*K188</f>
        <v>0</v>
      </c>
      <c r="AR188" s="14" t="s">
        <v>182</v>
      </c>
      <c r="AT188" s="14" t="s">
        <v>221</v>
      </c>
      <c r="AU188" s="14" t="s">
        <v>90</v>
      </c>
      <c r="AY188" s="14" t="s">
        <v>175</v>
      </c>
      <c r="BE188" s="114">
        <f>IF(U188="základní",N188,0)</f>
        <v>0</v>
      </c>
      <c r="BF188" s="114">
        <f>IF(U188="snížená",N188,0)</f>
        <v>0</v>
      </c>
      <c r="BG188" s="114">
        <f>IF(U188="zákl. přenesená",N188,0)</f>
        <v>0</v>
      </c>
      <c r="BH188" s="114">
        <f>IF(U188="sníž. přenesená",N188,0)</f>
        <v>0</v>
      </c>
      <c r="BI188" s="114">
        <f>IF(U188="nulová",N188,0)</f>
        <v>0</v>
      </c>
      <c r="BJ188" s="14" t="s">
        <v>23</v>
      </c>
      <c r="BK188" s="114">
        <f>ROUND(L188*K188,2)</f>
        <v>0</v>
      </c>
      <c r="BL188" s="14" t="s">
        <v>182</v>
      </c>
      <c r="BM188" s="14" t="s">
        <v>1182</v>
      </c>
    </row>
    <row r="189" spans="2:65" s="1" customFormat="1" ht="31.5" customHeight="1">
      <c r="B189" s="31"/>
      <c r="C189" s="176" t="s">
        <v>1036</v>
      </c>
      <c r="D189" s="176" t="s">
        <v>221</v>
      </c>
      <c r="E189" s="177" t="s">
        <v>1183</v>
      </c>
      <c r="F189" s="250" t="s">
        <v>1184</v>
      </c>
      <c r="G189" s="249"/>
      <c r="H189" s="249"/>
      <c r="I189" s="249"/>
      <c r="J189" s="178" t="s">
        <v>247</v>
      </c>
      <c r="K189" s="180">
        <v>0</v>
      </c>
      <c r="L189" s="251">
        <v>0</v>
      </c>
      <c r="M189" s="249"/>
      <c r="N189" s="252">
        <f>ROUND(L189*K189,2)</f>
        <v>0</v>
      </c>
      <c r="O189" s="249"/>
      <c r="P189" s="249"/>
      <c r="Q189" s="249"/>
      <c r="R189" s="33"/>
      <c r="T189" s="173" t="s">
        <v>21</v>
      </c>
      <c r="U189" s="40" t="s">
        <v>45</v>
      </c>
      <c r="V189" s="32"/>
      <c r="W189" s="174">
        <f>V189*K189</f>
        <v>0</v>
      </c>
      <c r="X189" s="174">
        <v>0</v>
      </c>
      <c r="Y189" s="174">
        <f>X189*K189</f>
        <v>0</v>
      </c>
      <c r="Z189" s="174">
        <v>0</v>
      </c>
      <c r="AA189" s="175">
        <f>Z189*K189</f>
        <v>0</v>
      </c>
      <c r="AR189" s="14" t="s">
        <v>182</v>
      </c>
      <c r="AT189" s="14" t="s">
        <v>221</v>
      </c>
      <c r="AU189" s="14" t="s">
        <v>90</v>
      </c>
      <c r="AY189" s="14" t="s">
        <v>175</v>
      </c>
      <c r="BE189" s="114">
        <f>IF(U189="základní",N189,0)</f>
        <v>0</v>
      </c>
      <c r="BF189" s="114">
        <f>IF(U189="snížená",N189,0)</f>
        <v>0</v>
      </c>
      <c r="BG189" s="114">
        <f>IF(U189="zákl. přenesená",N189,0)</f>
        <v>0</v>
      </c>
      <c r="BH189" s="114">
        <f>IF(U189="sníž. přenesená",N189,0)</f>
        <v>0</v>
      </c>
      <c r="BI189" s="114">
        <f>IF(U189="nulová",N189,0)</f>
        <v>0</v>
      </c>
      <c r="BJ189" s="14" t="s">
        <v>23</v>
      </c>
      <c r="BK189" s="114">
        <f>ROUND(L189*K189,2)</f>
        <v>0</v>
      </c>
      <c r="BL189" s="14" t="s">
        <v>182</v>
      </c>
      <c r="BM189" s="14" t="s">
        <v>1185</v>
      </c>
    </row>
    <row r="190" spans="2:65" s="10" customFormat="1" ht="29.85" customHeight="1">
      <c r="B190" s="158"/>
      <c r="C190" s="159"/>
      <c r="D190" s="168" t="s">
        <v>149</v>
      </c>
      <c r="E190" s="168"/>
      <c r="F190" s="168"/>
      <c r="G190" s="168"/>
      <c r="H190" s="168"/>
      <c r="I190" s="168"/>
      <c r="J190" s="168"/>
      <c r="K190" s="168"/>
      <c r="L190" s="168"/>
      <c r="M190" s="168"/>
      <c r="N190" s="258">
        <f>BK190</f>
        <v>0</v>
      </c>
      <c r="O190" s="259"/>
      <c r="P190" s="259"/>
      <c r="Q190" s="259"/>
      <c r="R190" s="161"/>
      <c r="T190" s="162"/>
      <c r="U190" s="159"/>
      <c r="V190" s="159"/>
      <c r="W190" s="163">
        <f>SUM(W191:W193)</f>
        <v>0</v>
      </c>
      <c r="X190" s="159"/>
      <c r="Y190" s="163">
        <f>SUM(Y191:Y193)</f>
        <v>1.3454000000000001E-3</v>
      </c>
      <c r="Z190" s="159"/>
      <c r="AA190" s="164">
        <f>SUM(AA191:AA193)</f>
        <v>0</v>
      </c>
      <c r="AR190" s="165" t="s">
        <v>90</v>
      </c>
      <c r="AT190" s="166" t="s">
        <v>79</v>
      </c>
      <c r="AU190" s="166" t="s">
        <v>23</v>
      </c>
      <c r="AY190" s="165" t="s">
        <v>175</v>
      </c>
      <c r="BK190" s="167">
        <f>SUM(BK191:BK193)</f>
        <v>0</v>
      </c>
    </row>
    <row r="191" spans="2:65" s="1" customFormat="1" ht="22.5" customHeight="1">
      <c r="B191" s="31"/>
      <c r="C191" s="176" t="s">
        <v>1186</v>
      </c>
      <c r="D191" s="176" t="s">
        <v>221</v>
      </c>
      <c r="E191" s="177" t="s">
        <v>1187</v>
      </c>
      <c r="F191" s="250" t="s">
        <v>1188</v>
      </c>
      <c r="G191" s="249"/>
      <c r="H191" s="249"/>
      <c r="I191" s="249"/>
      <c r="J191" s="178" t="s">
        <v>210</v>
      </c>
      <c r="K191" s="179">
        <v>4.34</v>
      </c>
      <c r="L191" s="251">
        <v>0</v>
      </c>
      <c r="M191" s="249"/>
      <c r="N191" s="252">
        <f>ROUND(L191*K191,2)</f>
        <v>0</v>
      </c>
      <c r="O191" s="249"/>
      <c r="P191" s="249"/>
      <c r="Q191" s="249"/>
      <c r="R191" s="33"/>
      <c r="T191" s="173" t="s">
        <v>21</v>
      </c>
      <c r="U191" s="40" t="s">
        <v>45</v>
      </c>
      <c r="V191" s="32"/>
      <c r="W191" s="174">
        <f>V191*K191</f>
        <v>0</v>
      </c>
      <c r="X191" s="174">
        <v>0</v>
      </c>
      <c r="Y191" s="174">
        <f>X191*K191</f>
        <v>0</v>
      </c>
      <c r="Z191" s="174">
        <v>0</v>
      </c>
      <c r="AA191" s="175">
        <f>Z191*K191</f>
        <v>0</v>
      </c>
      <c r="AR191" s="14" t="s">
        <v>182</v>
      </c>
      <c r="AT191" s="14" t="s">
        <v>221</v>
      </c>
      <c r="AU191" s="14" t="s">
        <v>90</v>
      </c>
      <c r="AY191" s="14" t="s">
        <v>175</v>
      </c>
      <c r="BE191" s="114">
        <f>IF(U191="základní",N191,0)</f>
        <v>0</v>
      </c>
      <c r="BF191" s="114">
        <f>IF(U191="snížená",N191,0)</f>
        <v>0</v>
      </c>
      <c r="BG191" s="114">
        <f>IF(U191="zákl. přenesená",N191,0)</f>
        <v>0</v>
      </c>
      <c r="BH191" s="114">
        <f>IF(U191="sníž. přenesená",N191,0)</f>
        <v>0</v>
      </c>
      <c r="BI191" s="114">
        <f>IF(U191="nulová",N191,0)</f>
        <v>0</v>
      </c>
      <c r="BJ191" s="14" t="s">
        <v>23</v>
      </c>
      <c r="BK191" s="114">
        <f>ROUND(L191*K191,2)</f>
        <v>0</v>
      </c>
      <c r="BL191" s="14" t="s">
        <v>182</v>
      </c>
      <c r="BM191" s="14" t="s">
        <v>1189</v>
      </c>
    </row>
    <row r="192" spans="2:65" s="1" customFormat="1" ht="44.25" customHeight="1">
      <c r="B192" s="31"/>
      <c r="C192" s="176" t="s">
        <v>889</v>
      </c>
      <c r="D192" s="176" t="s">
        <v>221</v>
      </c>
      <c r="E192" s="177" t="s">
        <v>1190</v>
      </c>
      <c r="F192" s="250" t="s">
        <v>1191</v>
      </c>
      <c r="G192" s="249"/>
      <c r="H192" s="249"/>
      <c r="I192" s="249"/>
      <c r="J192" s="178" t="s">
        <v>210</v>
      </c>
      <c r="K192" s="179">
        <v>4.34</v>
      </c>
      <c r="L192" s="251">
        <v>0</v>
      </c>
      <c r="M192" s="249"/>
      <c r="N192" s="252">
        <f>ROUND(L192*K192,2)</f>
        <v>0</v>
      </c>
      <c r="O192" s="249"/>
      <c r="P192" s="249"/>
      <c r="Q192" s="249"/>
      <c r="R192" s="33"/>
      <c r="T192" s="173" t="s">
        <v>21</v>
      </c>
      <c r="U192" s="40" t="s">
        <v>45</v>
      </c>
      <c r="V192" s="32"/>
      <c r="W192" s="174">
        <f>V192*K192</f>
        <v>0</v>
      </c>
      <c r="X192" s="174">
        <v>2.3000000000000001E-4</v>
      </c>
      <c r="Y192" s="174">
        <f>X192*K192</f>
        <v>9.9820000000000009E-4</v>
      </c>
      <c r="Z192" s="174">
        <v>0</v>
      </c>
      <c r="AA192" s="175">
        <f>Z192*K192</f>
        <v>0</v>
      </c>
      <c r="AR192" s="14" t="s">
        <v>182</v>
      </c>
      <c r="AT192" s="14" t="s">
        <v>221</v>
      </c>
      <c r="AU192" s="14" t="s">
        <v>90</v>
      </c>
      <c r="AY192" s="14" t="s">
        <v>175</v>
      </c>
      <c r="BE192" s="114">
        <f>IF(U192="základní",N192,0)</f>
        <v>0</v>
      </c>
      <c r="BF192" s="114">
        <f>IF(U192="snížená",N192,0)</f>
        <v>0</v>
      </c>
      <c r="BG192" s="114">
        <f>IF(U192="zákl. přenesená",N192,0)</f>
        <v>0</v>
      </c>
      <c r="BH192" s="114">
        <f>IF(U192="sníž. přenesená",N192,0)</f>
        <v>0</v>
      </c>
      <c r="BI192" s="114">
        <f>IF(U192="nulová",N192,0)</f>
        <v>0</v>
      </c>
      <c r="BJ192" s="14" t="s">
        <v>23</v>
      </c>
      <c r="BK192" s="114">
        <f>ROUND(L192*K192,2)</f>
        <v>0</v>
      </c>
      <c r="BL192" s="14" t="s">
        <v>182</v>
      </c>
      <c r="BM192" s="14" t="s">
        <v>1192</v>
      </c>
    </row>
    <row r="193" spans="2:65" s="1" customFormat="1" ht="31.5" customHeight="1">
      <c r="B193" s="31"/>
      <c r="C193" s="176" t="s">
        <v>896</v>
      </c>
      <c r="D193" s="176" t="s">
        <v>221</v>
      </c>
      <c r="E193" s="177" t="s">
        <v>1193</v>
      </c>
      <c r="F193" s="250" t="s">
        <v>1194</v>
      </c>
      <c r="G193" s="249"/>
      <c r="H193" s="249"/>
      <c r="I193" s="249"/>
      <c r="J193" s="178" t="s">
        <v>210</v>
      </c>
      <c r="K193" s="179">
        <v>4.34</v>
      </c>
      <c r="L193" s="251">
        <v>0</v>
      </c>
      <c r="M193" s="249"/>
      <c r="N193" s="252">
        <f>ROUND(L193*K193,2)</f>
        <v>0</v>
      </c>
      <c r="O193" s="249"/>
      <c r="P193" s="249"/>
      <c r="Q193" s="249"/>
      <c r="R193" s="33"/>
      <c r="T193" s="173" t="s">
        <v>21</v>
      </c>
      <c r="U193" s="40" t="s">
        <v>45</v>
      </c>
      <c r="V193" s="32"/>
      <c r="W193" s="174">
        <f>V193*K193</f>
        <v>0</v>
      </c>
      <c r="X193" s="174">
        <v>8.0000000000000007E-5</v>
      </c>
      <c r="Y193" s="174">
        <f>X193*K193</f>
        <v>3.4720000000000004E-4</v>
      </c>
      <c r="Z193" s="174">
        <v>0</v>
      </c>
      <c r="AA193" s="175">
        <f>Z193*K193</f>
        <v>0</v>
      </c>
      <c r="AR193" s="14" t="s">
        <v>182</v>
      </c>
      <c r="AT193" s="14" t="s">
        <v>221</v>
      </c>
      <c r="AU193" s="14" t="s">
        <v>90</v>
      </c>
      <c r="AY193" s="14" t="s">
        <v>175</v>
      </c>
      <c r="BE193" s="114">
        <f>IF(U193="základní",N193,0)</f>
        <v>0</v>
      </c>
      <c r="BF193" s="114">
        <f>IF(U193="snížená",N193,0)</f>
        <v>0</v>
      </c>
      <c r="BG193" s="114">
        <f>IF(U193="zákl. přenesená",N193,0)</f>
        <v>0</v>
      </c>
      <c r="BH193" s="114">
        <f>IF(U193="sníž. přenesená",N193,0)</f>
        <v>0</v>
      </c>
      <c r="BI193" s="114">
        <f>IF(U193="nulová",N193,0)</f>
        <v>0</v>
      </c>
      <c r="BJ193" s="14" t="s">
        <v>23</v>
      </c>
      <c r="BK193" s="114">
        <f>ROUND(L193*K193,2)</f>
        <v>0</v>
      </c>
      <c r="BL193" s="14" t="s">
        <v>182</v>
      </c>
      <c r="BM193" s="14" t="s">
        <v>1195</v>
      </c>
    </row>
    <row r="194" spans="2:65" s="10" customFormat="1" ht="37.35" customHeight="1">
      <c r="B194" s="158"/>
      <c r="C194" s="159"/>
      <c r="D194" s="160" t="s">
        <v>1052</v>
      </c>
      <c r="E194" s="160"/>
      <c r="F194" s="160"/>
      <c r="G194" s="160"/>
      <c r="H194" s="160"/>
      <c r="I194" s="160"/>
      <c r="J194" s="160"/>
      <c r="K194" s="160"/>
      <c r="L194" s="160"/>
      <c r="M194" s="160"/>
      <c r="N194" s="260">
        <f>BK194</f>
        <v>0</v>
      </c>
      <c r="O194" s="261"/>
      <c r="P194" s="261"/>
      <c r="Q194" s="261"/>
      <c r="R194" s="161"/>
      <c r="T194" s="162"/>
      <c r="U194" s="159"/>
      <c r="V194" s="159"/>
      <c r="W194" s="163">
        <f>W195+W197</f>
        <v>0</v>
      </c>
      <c r="X194" s="159"/>
      <c r="Y194" s="163">
        <f>Y195+Y197</f>
        <v>0</v>
      </c>
      <c r="Z194" s="159"/>
      <c r="AA194" s="164">
        <f>AA195+AA197</f>
        <v>0</v>
      </c>
      <c r="AR194" s="165" t="s">
        <v>345</v>
      </c>
      <c r="AT194" s="166" t="s">
        <v>79</v>
      </c>
      <c r="AU194" s="166" t="s">
        <v>80</v>
      </c>
      <c r="AY194" s="165" t="s">
        <v>175</v>
      </c>
      <c r="BK194" s="167">
        <f>BK195+BK197</f>
        <v>0</v>
      </c>
    </row>
    <row r="195" spans="2:65" s="10" customFormat="1" ht="19.899999999999999" customHeight="1">
      <c r="B195" s="158"/>
      <c r="C195" s="159"/>
      <c r="D195" s="168" t="s">
        <v>1053</v>
      </c>
      <c r="E195" s="168"/>
      <c r="F195" s="168"/>
      <c r="G195" s="168"/>
      <c r="H195" s="168"/>
      <c r="I195" s="168"/>
      <c r="J195" s="168"/>
      <c r="K195" s="168"/>
      <c r="L195" s="168"/>
      <c r="M195" s="168"/>
      <c r="N195" s="256">
        <f>BK195</f>
        <v>0</v>
      </c>
      <c r="O195" s="257"/>
      <c r="P195" s="257"/>
      <c r="Q195" s="257"/>
      <c r="R195" s="161"/>
      <c r="T195" s="162"/>
      <c r="U195" s="159"/>
      <c r="V195" s="159"/>
      <c r="W195" s="163">
        <f>W196</f>
        <v>0</v>
      </c>
      <c r="X195" s="159"/>
      <c r="Y195" s="163">
        <f>Y196</f>
        <v>0</v>
      </c>
      <c r="Z195" s="159"/>
      <c r="AA195" s="164">
        <f>AA196</f>
        <v>0</v>
      </c>
      <c r="AR195" s="165" t="s">
        <v>345</v>
      </c>
      <c r="AT195" s="166" t="s">
        <v>79</v>
      </c>
      <c r="AU195" s="166" t="s">
        <v>23</v>
      </c>
      <c r="AY195" s="165" t="s">
        <v>175</v>
      </c>
      <c r="BK195" s="167">
        <f>BK196</f>
        <v>0</v>
      </c>
    </row>
    <row r="196" spans="2:65" s="1" customFormat="1" ht="31.5" customHeight="1">
      <c r="B196" s="31"/>
      <c r="C196" s="176" t="s">
        <v>911</v>
      </c>
      <c r="D196" s="176" t="s">
        <v>221</v>
      </c>
      <c r="E196" s="177" t="s">
        <v>1196</v>
      </c>
      <c r="F196" s="250" t="s">
        <v>1197</v>
      </c>
      <c r="G196" s="249"/>
      <c r="H196" s="249"/>
      <c r="I196" s="249"/>
      <c r="J196" s="178" t="s">
        <v>936</v>
      </c>
      <c r="K196" s="179">
        <v>0.94799999999999995</v>
      </c>
      <c r="L196" s="251">
        <v>0</v>
      </c>
      <c r="M196" s="249"/>
      <c r="N196" s="252">
        <f>ROUND(L196*K196,2)</f>
        <v>0</v>
      </c>
      <c r="O196" s="249"/>
      <c r="P196" s="249"/>
      <c r="Q196" s="249"/>
      <c r="R196" s="33"/>
      <c r="T196" s="173" t="s">
        <v>21</v>
      </c>
      <c r="U196" s="40" t="s">
        <v>45</v>
      </c>
      <c r="V196" s="32"/>
      <c r="W196" s="174">
        <f>V196*K196</f>
        <v>0</v>
      </c>
      <c r="X196" s="174">
        <v>0</v>
      </c>
      <c r="Y196" s="174">
        <f>X196*K196</f>
        <v>0</v>
      </c>
      <c r="Z196" s="174">
        <v>0</v>
      </c>
      <c r="AA196" s="175">
        <f>Z196*K196</f>
        <v>0</v>
      </c>
      <c r="AR196" s="14" t="s">
        <v>660</v>
      </c>
      <c r="AT196" s="14" t="s">
        <v>221</v>
      </c>
      <c r="AU196" s="14" t="s">
        <v>90</v>
      </c>
      <c r="AY196" s="14" t="s">
        <v>175</v>
      </c>
      <c r="BE196" s="114">
        <f>IF(U196="základní",N196,0)</f>
        <v>0</v>
      </c>
      <c r="BF196" s="114">
        <f>IF(U196="snížená",N196,0)</f>
        <v>0</v>
      </c>
      <c r="BG196" s="114">
        <f>IF(U196="zákl. přenesená",N196,0)</f>
        <v>0</v>
      </c>
      <c r="BH196" s="114">
        <f>IF(U196="sníž. přenesená",N196,0)</f>
        <v>0</v>
      </c>
      <c r="BI196" s="114">
        <f>IF(U196="nulová",N196,0)</f>
        <v>0</v>
      </c>
      <c r="BJ196" s="14" t="s">
        <v>23</v>
      </c>
      <c r="BK196" s="114">
        <f>ROUND(L196*K196,2)</f>
        <v>0</v>
      </c>
      <c r="BL196" s="14" t="s">
        <v>660</v>
      </c>
      <c r="BM196" s="14" t="s">
        <v>1198</v>
      </c>
    </row>
    <row r="197" spans="2:65" s="10" customFormat="1" ht="29.85" customHeight="1">
      <c r="B197" s="158"/>
      <c r="C197" s="159"/>
      <c r="D197" s="168" t="s">
        <v>1054</v>
      </c>
      <c r="E197" s="168"/>
      <c r="F197" s="168"/>
      <c r="G197" s="168"/>
      <c r="H197" s="168"/>
      <c r="I197" s="168"/>
      <c r="J197" s="168"/>
      <c r="K197" s="168"/>
      <c r="L197" s="168"/>
      <c r="M197" s="168"/>
      <c r="N197" s="258">
        <f>BK197</f>
        <v>0</v>
      </c>
      <c r="O197" s="259"/>
      <c r="P197" s="259"/>
      <c r="Q197" s="259"/>
      <c r="R197" s="161"/>
      <c r="T197" s="162"/>
      <c r="U197" s="159"/>
      <c r="V197" s="159"/>
      <c r="W197" s="163">
        <f>W198</f>
        <v>0</v>
      </c>
      <c r="X197" s="159"/>
      <c r="Y197" s="163">
        <f>Y198</f>
        <v>0</v>
      </c>
      <c r="Z197" s="159"/>
      <c r="AA197" s="164">
        <f>AA198</f>
        <v>0</v>
      </c>
      <c r="AR197" s="165" t="s">
        <v>345</v>
      </c>
      <c r="AT197" s="166" t="s">
        <v>79</v>
      </c>
      <c r="AU197" s="166" t="s">
        <v>23</v>
      </c>
      <c r="AY197" s="165" t="s">
        <v>175</v>
      </c>
      <c r="BK197" s="167">
        <f>BK198</f>
        <v>0</v>
      </c>
    </row>
    <row r="198" spans="2:65" s="1" customFormat="1" ht="22.5" customHeight="1">
      <c r="B198" s="31"/>
      <c r="C198" s="176" t="s">
        <v>915</v>
      </c>
      <c r="D198" s="176" t="s">
        <v>221</v>
      </c>
      <c r="E198" s="177" t="s">
        <v>1199</v>
      </c>
      <c r="F198" s="250" t="s">
        <v>1200</v>
      </c>
      <c r="G198" s="249"/>
      <c r="H198" s="249"/>
      <c r="I198" s="249"/>
      <c r="J198" s="178" t="s">
        <v>308</v>
      </c>
      <c r="K198" s="179">
        <v>1</v>
      </c>
      <c r="L198" s="251">
        <v>0</v>
      </c>
      <c r="M198" s="249"/>
      <c r="N198" s="252">
        <f>ROUND(L198*K198,2)</f>
        <v>0</v>
      </c>
      <c r="O198" s="249"/>
      <c r="P198" s="249"/>
      <c r="Q198" s="249"/>
      <c r="R198" s="33"/>
      <c r="T198" s="173" t="s">
        <v>21</v>
      </c>
      <c r="U198" s="40" t="s">
        <v>45</v>
      </c>
      <c r="V198" s="32"/>
      <c r="W198" s="174">
        <f>V198*K198</f>
        <v>0</v>
      </c>
      <c r="X198" s="174">
        <v>0</v>
      </c>
      <c r="Y198" s="174">
        <f>X198*K198</f>
        <v>0</v>
      </c>
      <c r="Z198" s="174">
        <v>0</v>
      </c>
      <c r="AA198" s="175">
        <f>Z198*K198</f>
        <v>0</v>
      </c>
      <c r="AR198" s="14" t="s">
        <v>660</v>
      </c>
      <c r="AT198" s="14" t="s">
        <v>221</v>
      </c>
      <c r="AU198" s="14" t="s">
        <v>90</v>
      </c>
      <c r="AY198" s="14" t="s">
        <v>175</v>
      </c>
      <c r="BE198" s="114">
        <f>IF(U198="základní",N198,0)</f>
        <v>0</v>
      </c>
      <c r="BF198" s="114">
        <f>IF(U198="snížená",N198,0)</f>
        <v>0</v>
      </c>
      <c r="BG198" s="114">
        <f>IF(U198="zákl. přenesená",N198,0)</f>
        <v>0</v>
      </c>
      <c r="BH198" s="114">
        <f>IF(U198="sníž. přenesená",N198,0)</f>
        <v>0</v>
      </c>
      <c r="BI198" s="114">
        <f>IF(U198="nulová",N198,0)</f>
        <v>0</v>
      </c>
      <c r="BJ198" s="14" t="s">
        <v>23</v>
      </c>
      <c r="BK198" s="114">
        <f>ROUND(L198*K198,2)</f>
        <v>0</v>
      </c>
      <c r="BL198" s="14" t="s">
        <v>660</v>
      </c>
      <c r="BM198" s="14" t="s">
        <v>1201</v>
      </c>
    </row>
    <row r="199" spans="2:65" s="1" customFormat="1" ht="49.9" customHeight="1">
      <c r="B199" s="31"/>
      <c r="C199" s="32"/>
      <c r="D199" s="160" t="s">
        <v>785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260">
        <f>BK199</f>
        <v>0</v>
      </c>
      <c r="O199" s="261"/>
      <c r="P199" s="261"/>
      <c r="Q199" s="261"/>
      <c r="R199" s="33"/>
      <c r="T199" s="149"/>
      <c r="U199" s="52"/>
      <c r="V199" s="52"/>
      <c r="W199" s="52"/>
      <c r="X199" s="52"/>
      <c r="Y199" s="52"/>
      <c r="Z199" s="52"/>
      <c r="AA199" s="54"/>
      <c r="AT199" s="14" t="s">
        <v>79</v>
      </c>
      <c r="AU199" s="14" t="s">
        <v>80</v>
      </c>
      <c r="AY199" s="14" t="s">
        <v>786</v>
      </c>
      <c r="BK199" s="114">
        <v>0</v>
      </c>
    </row>
    <row r="200" spans="2:65" s="1" customFormat="1" ht="6.95" customHeight="1">
      <c r="B200" s="55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7"/>
    </row>
  </sheetData>
  <sheetProtection password="CC35" sheet="1" objects="1" scenarios="1" formatColumns="0" formatRows="0" sort="0" autoFilter="0"/>
  <mergeCells count="247">
    <mergeCell ref="N199:Q199"/>
    <mergeCell ref="H1:K1"/>
    <mergeCell ref="S2:AC2"/>
    <mergeCell ref="N166:Q166"/>
    <mergeCell ref="N167:Q167"/>
    <mergeCell ref="N171:Q171"/>
    <mergeCell ref="N180:Q180"/>
    <mergeCell ref="N184:Q184"/>
    <mergeCell ref="N190:Q190"/>
    <mergeCell ref="N194:Q194"/>
    <mergeCell ref="N195:Q195"/>
    <mergeCell ref="N197:Q197"/>
    <mergeCell ref="F193:I193"/>
    <mergeCell ref="L193:M193"/>
    <mergeCell ref="N193:Q193"/>
    <mergeCell ref="F196:I196"/>
    <mergeCell ref="L196:M196"/>
    <mergeCell ref="N196:Q196"/>
    <mergeCell ref="F198:I198"/>
    <mergeCell ref="L198:M198"/>
    <mergeCell ref="N198:Q198"/>
    <mergeCell ref="F189:I189"/>
    <mergeCell ref="L189:M189"/>
    <mergeCell ref="N189:Q189"/>
    <mergeCell ref="F191:I191"/>
    <mergeCell ref="L191:M191"/>
    <mergeCell ref="N191:Q191"/>
    <mergeCell ref="F192:I192"/>
    <mergeCell ref="L192:M192"/>
    <mergeCell ref="N192:Q192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2:I182"/>
    <mergeCell ref="L182:M182"/>
    <mergeCell ref="N182:Q182"/>
    <mergeCell ref="F183:I183"/>
    <mergeCell ref="L183:M183"/>
    <mergeCell ref="N183:Q183"/>
    <mergeCell ref="F185:I185"/>
    <mergeCell ref="L185:M185"/>
    <mergeCell ref="N185:Q185"/>
    <mergeCell ref="F178:I178"/>
    <mergeCell ref="L178:M178"/>
    <mergeCell ref="N178:Q178"/>
    <mergeCell ref="F179:I179"/>
    <mergeCell ref="L179:M179"/>
    <mergeCell ref="N179:Q179"/>
    <mergeCell ref="F181:I181"/>
    <mergeCell ref="L181:M181"/>
    <mergeCell ref="N181:Q181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59:I159"/>
    <mergeCell ref="L159:M159"/>
    <mergeCell ref="N159:Q159"/>
    <mergeCell ref="F160:I160"/>
    <mergeCell ref="L160:M160"/>
    <mergeCell ref="N160:Q160"/>
    <mergeCell ref="F162:I162"/>
    <mergeCell ref="L162:M162"/>
    <mergeCell ref="N162:Q162"/>
    <mergeCell ref="N161:Q161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2:I152"/>
    <mergeCell ref="L152:M152"/>
    <mergeCell ref="N152:Q152"/>
    <mergeCell ref="F154:I154"/>
    <mergeCell ref="L154:M154"/>
    <mergeCell ref="N154:Q154"/>
    <mergeCell ref="F155:I155"/>
    <mergeCell ref="L155:M155"/>
    <mergeCell ref="N155:Q155"/>
    <mergeCell ref="N153:Q153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2:I142"/>
    <mergeCell ref="L142:M142"/>
    <mergeCell ref="N142:Q142"/>
    <mergeCell ref="F144:I144"/>
    <mergeCell ref="L144:M144"/>
    <mergeCell ref="N144:Q144"/>
    <mergeCell ref="F145:I145"/>
    <mergeCell ref="L145:M145"/>
    <mergeCell ref="N145:Q145"/>
    <mergeCell ref="N143:Q143"/>
    <mergeCell ref="F138:I138"/>
    <mergeCell ref="L138:M138"/>
    <mergeCell ref="N138:Q138"/>
    <mergeCell ref="F140:I140"/>
    <mergeCell ref="L140:M140"/>
    <mergeCell ref="N140:Q140"/>
    <mergeCell ref="F141:I141"/>
    <mergeCell ref="L141:M141"/>
    <mergeCell ref="N141:Q141"/>
    <mergeCell ref="N139:Q139"/>
    <mergeCell ref="F126:P126"/>
    <mergeCell ref="M128:P128"/>
    <mergeCell ref="M130:Q130"/>
    <mergeCell ref="M131:Q131"/>
    <mergeCell ref="F133:I133"/>
    <mergeCell ref="L133:M133"/>
    <mergeCell ref="N133:Q133"/>
    <mergeCell ref="F137:I137"/>
    <mergeCell ref="L137:M137"/>
    <mergeCell ref="N137:Q137"/>
    <mergeCell ref="N134:Q134"/>
    <mergeCell ref="N135:Q135"/>
    <mergeCell ref="N136:Q136"/>
    <mergeCell ref="D111:H111"/>
    <mergeCell ref="N111:Q111"/>
    <mergeCell ref="D112:H112"/>
    <mergeCell ref="N112:Q112"/>
    <mergeCell ref="N113:Q113"/>
    <mergeCell ref="L115:Q115"/>
    <mergeCell ref="C121:Q121"/>
    <mergeCell ref="F123:P123"/>
    <mergeCell ref="F125:P125"/>
    <mergeCell ref="F124:P124"/>
    <mergeCell ref="N104:Q104"/>
    <mergeCell ref="N105:Q105"/>
    <mergeCell ref="N107:Q107"/>
    <mergeCell ref="D108:H108"/>
    <mergeCell ref="N108:Q108"/>
    <mergeCell ref="D109:H109"/>
    <mergeCell ref="N109:Q109"/>
    <mergeCell ref="D110:H110"/>
    <mergeCell ref="N110:Q110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M85:Q85"/>
    <mergeCell ref="M86:Q86"/>
    <mergeCell ref="C88:G88"/>
    <mergeCell ref="N88:Q88"/>
    <mergeCell ref="N90:Q90"/>
    <mergeCell ref="N91:Q91"/>
    <mergeCell ref="N92:Q92"/>
    <mergeCell ref="N93:Q93"/>
    <mergeCell ref="N94:Q94"/>
    <mergeCell ref="H38:J38"/>
    <mergeCell ref="M38:P38"/>
    <mergeCell ref="L40:P40"/>
    <mergeCell ref="C76:Q76"/>
    <mergeCell ref="F78:P78"/>
    <mergeCell ref="F80:P80"/>
    <mergeCell ref="F79:P79"/>
    <mergeCell ref="F81:P81"/>
    <mergeCell ref="M83:P83"/>
    <mergeCell ref="M30:P30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6:P16"/>
    <mergeCell ref="E17:L17"/>
    <mergeCell ref="O17:P17"/>
    <mergeCell ref="O19:P19"/>
    <mergeCell ref="O20:P20"/>
    <mergeCell ref="O22:P22"/>
    <mergeCell ref="O23:P23"/>
    <mergeCell ref="E26:L26"/>
    <mergeCell ref="M29:P29"/>
    <mergeCell ref="C2:Q2"/>
    <mergeCell ref="C4:Q4"/>
    <mergeCell ref="F6:P6"/>
    <mergeCell ref="F8:P8"/>
    <mergeCell ref="F7:P7"/>
    <mergeCell ref="F9:P9"/>
    <mergeCell ref="O11:P11"/>
    <mergeCell ref="O13:P13"/>
    <mergeCell ref="O14:P14"/>
  </mergeCells>
  <hyperlinks>
    <hyperlink ref="F1:G1" location="C2" tooltip="Krycí list rozpočtu" display="1) Krycí list rozpočtu"/>
    <hyperlink ref="H1:K1" location="C88" tooltip="Rekapitulace rozpočtu" display="2) Rekapitulace rozpočtu"/>
    <hyperlink ref="L1" location="C133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7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274"/>
      <c r="B1" s="271"/>
      <c r="C1" s="271"/>
      <c r="D1" s="272" t="s">
        <v>1</v>
      </c>
      <c r="E1" s="271"/>
      <c r="F1" s="269" t="s">
        <v>1708</v>
      </c>
      <c r="G1" s="269"/>
      <c r="H1" s="273" t="s">
        <v>1709</v>
      </c>
      <c r="I1" s="273"/>
      <c r="J1" s="273"/>
      <c r="K1" s="273"/>
      <c r="L1" s="269" t="s">
        <v>1710</v>
      </c>
      <c r="M1" s="271"/>
      <c r="N1" s="271"/>
      <c r="O1" s="272" t="s">
        <v>127</v>
      </c>
      <c r="P1" s="271"/>
      <c r="Q1" s="271"/>
      <c r="R1" s="271"/>
      <c r="S1" s="269" t="s">
        <v>1711</v>
      </c>
      <c r="T1" s="269"/>
      <c r="U1" s="274"/>
      <c r="V1" s="274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>
      <c r="C2" s="181" t="s">
        <v>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228" t="s">
        <v>6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T2" s="14" t="s">
        <v>104</v>
      </c>
    </row>
    <row r="3" spans="1:6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90</v>
      </c>
    </row>
    <row r="4" spans="1:66" ht="36.950000000000003" customHeight="1">
      <c r="B4" s="18"/>
      <c r="C4" s="183" t="s">
        <v>128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20"/>
      <c r="T4" s="21" t="s">
        <v>11</v>
      </c>
      <c r="AT4" s="14" t="s">
        <v>4</v>
      </c>
    </row>
    <row r="5" spans="1:66" ht="6.9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66" ht="25.35" customHeight="1">
      <c r="B6" s="18"/>
      <c r="C6" s="19"/>
      <c r="D6" s="26" t="s">
        <v>17</v>
      </c>
      <c r="E6" s="19"/>
      <c r="F6" s="229" t="str">
        <f>'Rekapitulace stavby'!K6</f>
        <v>Praha GŠ - ekologizace kotelny v budově A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9"/>
      <c r="R6" s="20"/>
    </row>
    <row r="7" spans="1:66" ht="25.35" customHeight="1">
      <c r="B7" s="18"/>
      <c r="C7" s="19"/>
      <c r="D7" s="26" t="s">
        <v>129</v>
      </c>
      <c r="E7" s="19"/>
      <c r="F7" s="229" t="s">
        <v>130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9"/>
      <c r="R7" s="20"/>
    </row>
    <row r="8" spans="1:66" ht="25.35" customHeight="1">
      <c r="B8" s="18"/>
      <c r="C8" s="19"/>
      <c r="D8" s="26" t="s">
        <v>131</v>
      </c>
      <c r="E8" s="19"/>
      <c r="F8" s="229" t="s">
        <v>1040</v>
      </c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9"/>
      <c r="R8" s="20"/>
    </row>
    <row r="9" spans="1:66" s="1" customFormat="1" ht="32.85" customHeight="1">
      <c r="B9" s="31"/>
      <c r="C9" s="32"/>
      <c r="D9" s="25" t="s">
        <v>1041</v>
      </c>
      <c r="E9" s="32"/>
      <c r="F9" s="189" t="s">
        <v>1202</v>
      </c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32"/>
      <c r="R9" s="33"/>
    </row>
    <row r="10" spans="1:66" s="1" customFormat="1" ht="14.45" customHeight="1">
      <c r="B10" s="31"/>
      <c r="C10" s="32"/>
      <c r="D10" s="26" t="s">
        <v>20</v>
      </c>
      <c r="E10" s="32"/>
      <c r="F10" s="24" t="s">
        <v>21</v>
      </c>
      <c r="G10" s="32"/>
      <c r="H10" s="32"/>
      <c r="I10" s="32"/>
      <c r="J10" s="32"/>
      <c r="K10" s="32"/>
      <c r="L10" s="32"/>
      <c r="M10" s="26" t="s">
        <v>22</v>
      </c>
      <c r="N10" s="32"/>
      <c r="O10" s="24" t="s">
        <v>21</v>
      </c>
      <c r="P10" s="32"/>
      <c r="Q10" s="32"/>
      <c r="R10" s="33"/>
    </row>
    <row r="11" spans="1:66" s="1" customFormat="1" ht="14.45" customHeight="1">
      <c r="B11" s="31"/>
      <c r="C11" s="32"/>
      <c r="D11" s="26" t="s">
        <v>24</v>
      </c>
      <c r="E11" s="32"/>
      <c r="F11" s="24" t="s">
        <v>25</v>
      </c>
      <c r="G11" s="32"/>
      <c r="H11" s="32"/>
      <c r="I11" s="32"/>
      <c r="J11" s="32"/>
      <c r="K11" s="32"/>
      <c r="L11" s="32"/>
      <c r="M11" s="26" t="s">
        <v>26</v>
      </c>
      <c r="N11" s="32"/>
      <c r="O11" s="230" t="str">
        <f>'Rekapitulace stavby'!AN8</f>
        <v>11.5.2016</v>
      </c>
      <c r="P11" s="202"/>
      <c r="Q11" s="32"/>
      <c r="R11" s="33"/>
    </row>
    <row r="12" spans="1:66" s="1" customFormat="1" ht="10.9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5" customHeight="1">
      <c r="B13" s="31"/>
      <c r="C13" s="32"/>
      <c r="D13" s="26" t="s">
        <v>30</v>
      </c>
      <c r="E13" s="32"/>
      <c r="F13" s="32"/>
      <c r="G13" s="32"/>
      <c r="H13" s="32"/>
      <c r="I13" s="32"/>
      <c r="J13" s="32"/>
      <c r="K13" s="32"/>
      <c r="L13" s="32"/>
      <c r="M13" s="26" t="s">
        <v>31</v>
      </c>
      <c r="N13" s="32"/>
      <c r="O13" s="188" t="s">
        <v>21</v>
      </c>
      <c r="P13" s="202"/>
      <c r="Q13" s="32"/>
      <c r="R13" s="33"/>
    </row>
    <row r="14" spans="1:66" s="1" customFormat="1" ht="18" customHeight="1">
      <c r="B14" s="31"/>
      <c r="C14" s="32"/>
      <c r="D14" s="32"/>
      <c r="E14" s="24" t="s">
        <v>32</v>
      </c>
      <c r="F14" s="32"/>
      <c r="G14" s="32"/>
      <c r="H14" s="32"/>
      <c r="I14" s="32"/>
      <c r="J14" s="32"/>
      <c r="K14" s="32"/>
      <c r="L14" s="32"/>
      <c r="M14" s="26" t="s">
        <v>33</v>
      </c>
      <c r="N14" s="32"/>
      <c r="O14" s="188" t="s">
        <v>21</v>
      </c>
      <c r="P14" s="202"/>
      <c r="Q14" s="32"/>
      <c r="R14" s="33"/>
    </row>
    <row r="15" spans="1:66" s="1" customFormat="1" ht="6.95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5" customHeight="1">
      <c r="B16" s="31"/>
      <c r="C16" s="32"/>
      <c r="D16" s="26" t="s">
        <v>34</v>
      </c>
      <c r="E16" s="32"/>
      <c r="F16" s="32"/>
      <c r="G16" s="32"/>
      <c r="H16" s="32"/>
      <c r="I16" s="32"/>
      <c r="J16" s="32"/>
      <c r="K16" s="32"/>
      <c r="L16" s="32"/>
      <c r="M16" s="26" t="s">
        <v>31</v>
      </c>
      <c r="N16" s="32"/>
      <c r="O16" s="231" t="s">
        <v>21</v>
      </c>
      <c r="P16" s="202"/>
      <c r="Q16" s="32"/>
      <c r="R16" s="33"/>
    </row>
    <row r="17" spans="2:18" s="1" customFormat="1" ht="18" customHeight="1">
      <c r="B17" s="31"/>
      <c r="C17" s="32"/>
      <c r="D17" s="32"/>
      <c r="E17" s="231" t="s">
        <v>133</v>
      </c>
      <c r="F17" s="202"/>
      <c r="G17" s="202"/>
      <c r="H17" s="202"/>
      <c r="I17" s="202"/>
      <c r="J17" s="202"/>
      <c r="K17" s="202"/>
      <c r="L17" s="202"/>
      <c r="M17" s="26" t="s">
        <v>33</v>
      </c>
      <c r="N17" s="32"/>
      <c r="O17" s="231" t="s">
        <v>21</v>
      </c>
      <c r="P17" s="202"/>
      <c r="Q17" s="32"/>
      <c r="R17" s="33"/>
    </row>
    <row r="18" spans="2:18" s="1" customFormat="1" ht="6.95" customHeight="1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5" customHeight="1">
      <c r="B19" s="31"/>
      <c r="C19" s="32"/>
      <c r="D19" s="26" t="s">
        <v>36</v>
      </c>
      <c r="E19" s="32"/>
      <c r="F19" s="32"/>
      <c r="G19" s="32"/>
      <c r="H19" s="32"/>
      <c r="I19" s="32"/>
      <c r="J19" s="32"/>
      <c r="K19" s="32"/>
      <c r="L19" s="32"/>
      <c r="M19" s="26" t="s">
        <v>31</v>
      </c>
      <c r="N19" s="32"/>
      <c r="O19" s="188" t="s">
        <v>21</v>
      </c>
      <c r="P19" s="202"/>
      <c r="Q19" s="32"/>
      <c r="R19" s="33"/>
    </row>
    <row r="20" spans="2:18" s="1" customFormat="1" ht="18" customHeight="1">
      <c r="B20" s="31"/>
      <c r="C20" s="32"/>
      <c r="D20" s="32"/>
      <c r="E20" s="24" t="s">
        <v>37</v>
      </c>
      <c r="F20" s="32"/>
      <c r="G20" s="32"/>
      <c r="H20" s="32"/>
      <c r="I20" s="32"/>
      <c r="J20" s="32"/>
      <c r="K20" s="32"/>
      <c r="L20" s="32"/>
      <c r="M20" s="26" t="s">
        <v>33</v>
      </c>
      <c r="N20" s="32"/>
      <c r="O20" s="188" t="s">
        <v>21</v>
      </c>
      <c r="P20" s="202"/>
      <c r="Q20" s="32"/>
      <c r="R20" s="33"/>
    </row>
    <row r="21" spans="2:18" s="1" customFormat="1" ht="6.95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5" customHeight="1">
      <c r="B22" s="31"/>
      <c r="C22" s="32"/>
      <c r="D22" s="26" t="s">
        <v>38</v>
      </c>
      <c r="E22" s="32"/>
      <c r="F22" s="32"/>
      <c r="G22" s="32"/>
      <c r="H22" s="32"/>
      <c r="I22" s="32"/>
      <c r="J22" s="32"/>
      <c r="K22" s="32"/>
      <c r="L22" s="32"/>
      <c r="M22" s="26" t="s">
        <v>31</v>
      </c>
      <c r="N22" s="32"/>
      <c r="O22" s="188" t="s">
        <v>21</v>
      </c>
      <c r="P22" s="202"/>
      <c r="Q22" s="32"/>
      <c r="R22" s="33"/>
    </row>
    <row r="23" spans="2:18" s="1" customFormat="1" ht="18" customHeight="1">
      <c r="B23" s="31"/>
      <c r="C23" s="32"/>
      <c r="D23" s="32"/>
      <c r="E23" s="24" t="s">
        <v>37</v>
      </c>
      <c r="F23" s="32"/>
      <c r="G23" s="32"/>
      <c r="H23" s="32"/>
      <c r="I23" s="32"/>
      <c r="J23" s="32"/>
      <c r="K23" s="32"/>
      <c r="L23" s="32"/>
      <c r="M23" s="26" t="s">
        <v>33</v>
      </c>
      <c r="N23" s="32"/>
      <c r="O23" s="188" t="s">
        <v>21</v>
      </c>
      <c r="P23" s="202"/>
      <c r="Q23" s="32"/>
      <c r="R23" s="33"/>
    </row>
    <row r="24" spans="2:18" s="1" customFormat="1" ht="6.95" customHeight="1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14.45" customHeight="1">
      <c r="B25" s="31"/>
      <c r="C25" s="32"/>
      <c r="D25" s="26" t="s">
        <v>39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91.5" customHeight="1">
      <c r="B26" s="31"/>
      <c r="C26" s="32"/>
      <c r="D26" s="32"/>
      <c r="E26" s="191" t="s">
        <v>40</v>
      </c>
      <c r="F26" s="202"/>
      <c r="G26" s="202"/>
      <c r="H26" s="202"/>
      <c r="I26" s="202"/>
      <c r="J26" s="202"/>
      <c r="K26" s="202"/>
      <c r="L26" s="202"/>
      <c r="M26" s="32"/>
      <c r="N26" s="32"/>
      <c r="O26" s="32"/>
      <c r="P26" s="32"/>
      <c r="Q26" s="32"/>
      <c r="R26" s="33"/>
    </row>
    <row r="27" spans="2:18" s="1" customFormat="1" ht="6.95" customHeight="1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3"/>
    </row>
    <row r="28" spans="2:18" s="1" customFormat="1" ht="6.95" customHeight="1">
      <c r="B28" s="31"/>
      <c r="C28" s="3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32"/>
      <c r="R28" s="33"/>
    </row>
    <row r="29" spans="2:18" s="1" customFormat="1" ht="14.45" customHeight="1">
      <c r="B29" s="31"/>
      <c r="C29" s="32"/>
      <c r="D29" s="122" t="s">
        <v>134</v>
      </c>
      <c r="E29" s="32"/>
      <c r="F29" s="32"/>
      <c r="G29" s="32"/>
      <c r="H29" s="32"/>
      <c r="I29" s="32"/>
      <c r="J29" s="32"/>
      <c r="K29" s="32"/>
      <c r="L29" s="32"/>
      <c r="M29" s="192">
        <f>N90</f>
        <v>0</v>
      </c>
      <c r="N29" s="202"/>
      <c r="O29" s="202"/>
      <c r="P29" s="202"/>
      <c r="Q29" s="32"/>
      <c r="R29" s="33"/>
    </row>
    <row r="30" spans="2:18" s="1" customFormat="1" ht="14.45" customHeight="1">
      <c r="B30" s="31"/>
      <c r="C30" s="32"/>
      <c r="D30" s="30" t="s">
        <v>121</v>
      </c>
      <c r="E30" s="32"/>
      <c r="F30" s="32"/>
      <c r="G30" s="32"/>
      <c r="H30" s="32"/>
      <c r="I30" s="32"/>
      <c r="J30" s="32"/>
      <c r="K30" s="32"/>
      <c r="L30" s="32"/>
      <c r="M30" s="192">
        <f>N104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3"/>
    </row>
    <row r="32" spans="2:18" s="1" customFormat="1" ht="25.35" customHeight="1">
      <c r="B32" s="31"/>
      <c r="C32" s="32"/>
      <c r="D32" s="123" t="s">
        <v>43</v>
      </c>
      <c r="E32" s="32"/>
      <c r="F32" s="32"/>
      <c r="G32" s="32"/>
      <c r="H32" s="32"/>
      <c r="I32" s="32"/>
      <c r="J32" s="32"/>
      <c r="K32" s="32"/>
      <c r="L32" s="32"/>
      <c r="M32" s="232">
        <f>ROUND(M29+M30,2)</f>
        <v>0</v>
      </c>
      <c r="N32" s="202"/>
      <c r="O32" s="202"/>
      <c r="P32" s="202"/>
      <c r="Q32" s="32"/>
      <c r="R32" s="33"/>
    </row>
    <row r="33" spans="2:18" s="1" customFormat="1" ht="6.95" customHeight="1">
      <c r="B33" s="31"/>
      <c r="C33" s="32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32"/>
      <c r="R33" s="33"/>
    </row>
    <row r="34" spans="2:18" s="1" customFormat="1" ht="14.45" customHeight="1">
      <c r="B34" s="31"/>
      <c r="C34" s="32"/>
      <c r="D34" s="38" t="s">
        <v>44</v>
      </c>
      <c r="E34" s="38" t="s">
        <v>45</v>
      </c>
      <c r="F34" s="39">
        <v>0.21</v>
      </c>
      <c r="G34" s="124" t="s">
        <v>46</v>
      </c>
      <c r="H34" s="233">
        <f>(SUM(BE104:BE111)+SUM(BE131:BE176))</f>
        <v>0</v>
      </c>
      <c r="I34" s="202"/>
      <c r="J34" s="202"/>
      <c r="K34" s="32"/>
      <c r="L34" s="32"/>
      <c r="M34" s="233">
        <f>ROUND((SUM(BE104:BE111)+SUM(BE131:BE176)), 2)*F34</f>
        <v>0</v>
      </c>
      <c r="N34" s="202"/>
      <c r="O34" s="202"/>
      <c r="P34" s="202"/>
      <c r="Q34" s="32"/>
      <c r="R34" s="33"/>
    </row>
    <row r="35" spans="2:18" s="1" customFormat="1" ht="14.45" customHeight="1">
      <c r="B35" s="31"/>
      <c r="C35" s="32"/>
      <c r="D35" s="32"/>
      <c r="E35" s="38" t="s">
        <v>47</v>
      </c>
      <c r="F35" s="39">
        <v>0.15</v>
      </c>
      <c r="G35" s="124" t="s">
        <v>46</v>
      </c>
      <c r="H35" s="233">
        <f>(SUM(BF104:BF111)+SUM(BF131:BF176))</f>
        <v>0</v>
      </c>
      <c r="I35" s="202"/>
      <c r="J35" s="202"/>
      <c r="K35" s="32"/>
      <c r="L35" s="32"/>
      <c r="M35" s="233">
        <f>ROUND((SUM(BF104:BF111)+SUM(BF131:BF176)), 2)*F35</f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48</v>
      </c>
      <c r="F36" s="39">
        <v>0.21</v>
      </c>
      <c r="G36" s="124" t="s">
        <v>46</v>
      </c>
      <c r="H36" s="233">
        <f>(SUM(BG104:BG111)+SUM(BG131:BG176))</f>
        <v>0</v>
      </c>
      <c r="I36" s="202"/>
      <c r="J36" s="202"/>
      <c r="K36" s="32"/>
      <c r="L36" s="32"/>
      <c r="M36" s="233">
        <v>0</v>
      </c>
      <c r="N36" s="202"/>
      <c r="O36" s="202"/>
      <c r="P36" s="202"/>
      <c r="Q36" s="32"/>
      <c r="R36" s="33"/>
    </row>
    <row r="37" spans="2:18" s="1" customFormat="1" ht="14.45" hidden="1" customHeight="1">
      <c r="B37" s="31"/>
      <c r="C37" s="32"/>
      <c r="D37" s="32"/>
      <c r="E37" s="38" t="s">
        <v>49</v>
      </c>
      <c r="F37" s="39">
        <v>0.15</v>
      </c>
      <c r="G37" s="124" t="s">
        <v>46</v>
      </c>
      <c r="H37" s="233">
        <f>(SUM(BH104:BH111)+SUM(BH131:BH176))</f>
        <v>0</v>
      </c>
      <c r="I37" s="202"/>
      <c r="J37" s="202"/>
      <c r="K37" s="32"/>
      <c r="L37" s="32"/>
      <c r="M37" s="233">
        <v>0</v>
      </c>
      <c r="N37" s="202"/>
      <c r="O37" s="202"/>
      <c r="P37" s="202"/>
      <c r="Q37" s="32"/>
      <c r="R37" s="33"/>
    </row>
    <row r="38" spans="2:18" s="1" customFormat="1" ht="14.45" hidden="1" customHeight="1">
      <c r="B38" s="31"/>
      <c r="C38" s="32"/>
      <c r="D38" s="32"/>
      <c r="E38" s="38" t="s">
        <v>50</v>
      </c>
      <c r="F38" s="39">
        <v>0</v>
      </c>
      <c r="G38" s="124" t="s">
        <v>46</v>
      </c>
      <c r="H38" s="233">
        <f>(SUM(BI104:BI111)+SUM(BI131:BI176))</f>
        <v>0</v>
      </c>
      <c r="I38" s="202"/>
      <c r="J38" s="202"/>
      <c r="K38" s="32"/>
      <c r="L38" s="32"/>
      <c r="M38" s="233">
        <v>0</v>
      </c>
      <c r="N38" s="202"/>
      <c r="O38" s="202"/>
      <c r="P38" s="202"/>
      <c r="Q38" s="32"/>
      <c r="R38" s="33"/>
    </row>
    <row r="39" spans="2:18" s="1" customFormat="1" ht="6.9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25.35" customHeight="1">
      <c r="B40" s="31"/>
      <c r="C40" s="121"/>
      <c r="D40" s="125" t="s">
        <v>51</v>
      </c>
      <c r="E40" s="76"/>
      <c r="F40" s="76"/>
      <c r="G40" s="126" t="s">
        <v>52</v>
      </c>
      <c r="H40" s="127" t="s">
        <v>53</v>
      </c>
      <c r="I40" s="76"/>
      <c r="J40" s="76"/>
      <c r="K40" s="76"/>
      <c r="L40" s="234">
        <f>SUM(M32:M38)</f>
        <v>0</v>
      </c>
      <c r="M40" s="212"/>
      <c r="N40" s="212"/>
      <c r="O40" s="212"/>
      <c r="P40" s="214"/>
      <c r="Q40" s="121"/>
      <c r="R40" s="33"/>
    </row>
    <row r="41" spans="2:18" s="1" customFormat="1" ht="14.45" customHeight="1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 s="1" customFormat="1" ht="14.45" customHeight="1"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/>
    </row>
    <row r="43" spans="2:18" ht="13.5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2:18" ht="13.5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2:18" ht="13.5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ht="13.5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2:18" ht="13.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2:18" ht="13.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2:18" ht="13.5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2:18" s="1" customFormat="1">
      <c r="B50" s="31"/>
      <c r="C50" s="32"/>
      <c r="D50" s="46" t="s">
        <v>54</v>
      </c>
      <c r="E50" s="47"/>
      <c r="F50" s="47"/>
      <c r="G50" s="47"/>
      <c r="H50" s="48"/>
      <c r="I50" s="32"/>
      <c r="J50" s="46" t="s">
        <v>55</v>
      </c>
      <c r="K50" s="47"/>
      <c r="L50" s="47"/>
      <c r="M50" s="47"/>
      <c r="N50" s="47"/>
      <c r="O50" s="47"/>
      <c r="P50" s="48"/>
      <c r="Q50" s="32"/>
      <c r="R50" s="33"/>
    </row>
    <row r="51" spans="2:18" ht="13.5">
      <c r="B51" s="18"/>
      <c r="C51" s="19"/>
      <c r="D51" s="49"/>
      <c r="E51" s="19"/>
      <c r="F51" s="19"/>
      <c r="G51" s="19"/>
      <c r="H51" s="50"/>
      <c r="I51" s="19"/>
      <c r="J51" s="49"/>
      <c r="K51" s="19"/>
      <c r="L51" s="19"/>
      <c r="M51" s="19"/>
      <c r="N51" s="19"/>
      <c r="O51" s="19"/>
      <c r="P51" s="50"/>
      <c r="Q51" s="19"/>
      <c r="R51" s="20"/>
    </row>
    <row r="52" spans="2:18" ht="13.5">
      <c r="B52" s="18"/>
      <c r="C52" s="19"/>
      <c r="D52" s="49"/>
      <c r="E52" s="19"/>
      <c r="F52" s="19"/>
      <c r="G52" s="19"/>
      <c r="H52" s="50"/>
      <c r="I52" s="19"/>
      <c r="J52" s="49"/>
      <c r="K52" s="19"/>
      <c r="L52" s="19"/>
      <c r="M52" s="19"/>
      <c r="N52" s="19"/>
      <c r="O52" s="19"/>
      <c r="P52" s="50"/>
      <c r="Q52" s="19"/>
      <c r="R52" s="20"/>
    </row>
    <row r="53" spans="2:18" ht="13.5">
      <c r="B53" s="18"/>
      <c r="C53" s="19"/>
      <c r="D53" s="49"/>
      <c r="E53" s="19"/>
      <c r="F53" s="19"/>
      <c r="G53" s="19"/>
      <c r="H53" s="50"/>
      <c r="I53" s="19"/>
      <c r="J53" s="49"/>
      <c r="K53" s="19"/>
      <c r="L53" s="19"/>
      <c r="M53" s="19"/>
      <c r="N53" s="19"/>
      <c r="O53" s="19"/>
      <c r="P53" s="50"/>
      <c r="Q53" s="19"/>
      <c r="R53" s="20"/>
    </row>
    <row r="54" spans="2:18" ht="13.5">
      <c r="B54" s="18"/>
      <c r="C54" s="19"/>
      <c r="D54" s="49"/>
      <c r="E54" s="19"/>
      <c r="F54" s="19"/>
      <c r="G54" s="19"/>
      <c r="H54" s="50"/>
      <c r="I54" s="19"/>
      <c r="J54" s="49"/>
      <c r="K54" s="19"/>
      <c r="L54" s="19"/>
      <c r="M54" s="19"/>
      <c r="N54" s="19"/>
      <c r="O54" s="19"/>
      <c r="P54" s="50"/>
      <c r="Q54" s="19"/>
      <c r="R54" s="20"/>
    </row>
    <row r="55" spans="2:18" ht="13.5">
      <c r="B55" s="18"/>
      <c r="C55" s="19"/>
      <c r="D55" s="49"/>
      <c r="E55" s="19"/>
      <c r="F55" s="19"/>
      <c r="G55" s="19"/>
      <c r="H55" s="50"/>
      <c r="I55" s="19"/>
      <c r="J55" s="49"/>
      <c r="K55" s="19"/>
      <c r="L55" s="19"/>
      <c r="M55" s="19"/>
      <c r="N55" s="19"/>
      <c r="O55" s="19"/>
      <c r="P55" s="50"/>
      <c r="Q55" s="19"/>
      <c r="R55" s="20"/>
    </row>
    <row r="56" spans="2:18" ht="13.5">
      <c r="B56" s="18"/>
      <c r="C56" s="19"/>
      <c r="D56" s="49"/>
      <c r="E56" s="19"/>
      <c r="F56" s="19"/>
      <c r="G56" s="19"/>
      <c r="H56" s="50"/>
      <c r="I56" s="19"/>
      <c r="J56" s="49"/>
      <c r="K56" s="19"/>
      <c r="L56" s="19"/>
      <c r="M56" s="19"/>
      <c r="N56" s="19"/>
      <c r="O56" s="19"/>
      <c r="P56" s="50"/>
      <c r="Q56" s="19"/>
      <c r="R56" s="20"/>
    </row>
    <row r="57" spans="2:18" ht="13.5">
      <c r="B57" s="18"/>
      <c r="C57" s="19"/>
      <c r="D57" s="49"/>
      <c r="E57" s="19"/>
      <c r="F57" s="19"/>
      <c r="G57" s="19"/>
      <c r="H57" s="50"/>
      <c r="I57" s="19"/>
      <c r="J57" s="49"/>
      <c r="K57" s="19"/>
      <c r="L57" s="19"/>
      <c r="M57" s="19"/>
      <c r="N57" s="19"/>
      <c r="O57" s="19"/>
      <c r="P57" s="50"/>
      <c r="Q57" s="19"/>
      <c r="R57" s="20"/>
    </row>
    <row r="58" spans="2:18" ht="13.5">
      <c r="B58" s="18"/>
      <c r="C58" s="19"/>
      <c r="D58" s="49"/>
      <c r="E58" s="19"/>
      <c r="F58" s="19"/>
      <c r="G58" s="19"/>
      <c r="H58" s="50"/>
      <c r="I58" s="19"/>
      <c r="J58" s="49"/>
      <c r="K58" s="19"/>
      <c r="L58" s="19"/>
      <c r="M58" s="19"/>
      <c r="N58" s="19"/>
      <c r="O58" s="19"/>
      <c r="P58" s="50"/>
      <c r="Q58" s="19"/>
      <c r="R58" s="20"/>
    </row>
    <row r="59" spans="2:18" s="1" customFormat="1">
      <c r="B59" s="31"/>
      <c r="C59" s="32"/>
      <c r="D59" s="51" t="s">
        <v>56</v>
      </c>
      <c r="E59" s="52"/>
      <c r="F59" s="52"/>
      <c r="G59" s="53" t="s">
        <v>57</v>
      </c>
      <c r="H59" s="54"/>
      <c r="I59" s="32"/>
      <c r="J59" s="51" t="s">
        <v>56</v>
      </c>
      <c r="K59" s="52"/>
      <c r="L59" s="52"/>
      <c r="M59" s="52"/>
      <c r="N59" s="53" t="s">
        <v>57</v>
      </c>
      <c r="O59" s="52"/>
      <c r="P59" s="54"/>
      <c r="Q59" s="32"/>
      <c r="R59" s="33"/>
    </row>
    <row r="60" spans="2:18" ht="13.5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2:18" s="1" customFormat="1">
      <c r="B61" s="31"/>
      <c r="C61" s="32"/>
      <c r="D61" s="46" t="s">
        <v>58</v>
      </c>
      <c r="E61" s="47"/>
      <c r="F61" s="47"/>
      <c r="G61" s="47"/>
      <c r="H61" s="48"/>
      <c r="I61" s="32"/>
      <c r="J61" s="46" t="s">
        <v>59</v>
      </c>
      <c r="K61" s="47"/>
      <c r="L61" s="47"/>
      <c r="M61" s="47"/>
      <c r="N61" s="47"/>
      <c r="O61" s="47"/>
      <c r="P61" s="48"/>
      <c r="Q61" s="32"/>
      <c r="R61" s="33"/>
    </row>
    <row r="62" spans="2:18" ht="13.5">
      <c r="B62" s="18"/>
      <c r="C62" s="19"/>
      <c r="D62" s="49"/>
      <c r="E62" s="19"/>
      <c r="F62" s="19"/>
      <c r="G62" s="19"/>
      <c r="H62" s="50"/>
      <c r="I62" s="19"/>
      <c r="J62" s="49"/>
      <c r="K62" s="19"/>
      <c r="L62" s="19"/>
      <c r="M62" s="19"/>
      <c r="N62" s="19"/>
      <c r="O62" s="19"/>
      <c r="P62" s="50"/>
      <c r="Q62" s="19"/>
      <c r="R62" s="20"/>
    </row>
    <row r="63" spans="2:18" ht="13.5">
      <c r="B63" s="18"/>
      <c r="C63" s="19"/>
      <c r="D63" s="49"/>
      <c r="E63" s="19"/>
      <c r="F63" s="19"/>
      <c r="G63" s="19"/>
      <c r="H63" s="50"/>
      <c r="I63" s="19"/>
      <c r="J63" s="49"/>
      <c r="K63" s="19"/>
      <c r="L63" s="19"/>
      <c r="M63" s="19"/>
      <c r="N63" s="19"/>
      <c r="O63" s="19"/>
      <c r="P63" s="50"/>
      <c r="Q63" s="19"/>
      <c r="R63" s="20"/>
    </row>
    <row r="64" spans="2:18" ht="13.5">
      <c r="B64" s="18"/>
      <c r="C64" s="19"/>
      <c r="D64" s="49"/>
      <c r="E64" s="19"/>
      <c r="F64" s="19"/>
      <c r="G64" s="19"/>
      <c r="H64" s="50"/>
      <c r="I64" s="19"/>
      <c r="J64" s="49"/>
      <c r="K64" s="19"/>
      <c r="L64" s="19"/>
      <c r="M64" s="19"/>
      <c r="N64" s="19"/>
      <c r="O64" s="19"/>
      <c r="P64" s="50"/>
      <c r="Q64" s="19"/>
      <c r="R64" s="20"/>
    </row>
    <row r="65" spans="2:21" ht="13.5">
      <c r="B65" s="18"/>
      <c r="C65" s="19"/>
      <c r="D65" s="49"/>
      <c r="E65" s="19"/>
      <c r="F65" s="19"/>
      <c r="G65" s="19"/>
      <c r="H65" s="50"/>
      <c r="I65" s="19"/>
      <c r="J65" s="49"/>
      <c r="K65" s="19"/>
      <c r="L65" s="19"/>
      <c r="M65" s="19"/>
      <c r="N65" s="19"/>
      <c r="O65" s="19"/>
      <c r="P65" s="50"/>
      <c r="Q65" s="19"/>
      <c r="R65" s="20"/>
    </row>
    <row r="66" spans="2:21" ht="13.5">
      <c r="B66" s="18"/>
      <c r="C66" s="19"/>
      <c r="D66" s="49"/>
      <c r="E66" s="19"/>
      <c r="F66" s="19"/>
      <c r="G66" s="19"/>
      <c r="H66" s="50"/>
      <c r="I66" s="19"/>
      <c r="J66" s="49"/>
      <c r="K66" s="19"/>
      <c r="L66" s="19"/>
      <c r="M66" s="19"/>
      <c r="N66" s="19"/>
      <c r="O66" s="19"/>
      <c r="P66" s="50"/>
      <c r="Q66" s="19"/>
      <c r="R66" s="20"/>
    </row>
    <row r="67" spans="2:21" ht="13.5">
      <c r="B67" s="18"/>
      <c r="C67" s="19"/>
      <c r="D67" s="49"/>
      <c r="E67" s="19"/>
      <c r="F67" s="19"/>
      <c r="G67" s="19"/>
      <c r="H67" s="50"/>
      <c r="I67" s="19"/>
      <c r="J67" s="49"/>
      <c r="K67" s="19"/>
      <c r="L67" s="19"/>
      <c r="M67" s="19"/>
      <c r="N67" s="19"/>
      <c r="O67" s="19"/>
      <c r="P67" s="50"/>
      <c r="Q67" s="19"/>
      <c r="R67" s="20"/>
    </row>
    <row r="68" spans="2:21" ht="13.5">
      <c r="B68" s="18"/>
      <c r="C68" s="19"/>
      <c r="D68" s="49"/>
      <c r="E68" s="19"/>
      <c r="F68" s="19"/>
      <c r="G68" s="19"/>
      <c r="H68" s="50"/>
      <c r="I68" s="19"/>
      <c r="J68" s="49"/>
      <c r="K68" s="19"/>
      <c r="L68" s="19"/>
      <c r="M68" s="19"/>
      <c r="N68" s="19"/>
      <c r="O68" s="19"/>
      <c r="P68" s="50"/>
      <c r="Q68" s="19"/>
      <c r="R68" s="20"/>
    </row>
    <row r="69" spans="2:21" ht="13.5">
      <c r="B69" s="18"/>
      <c r="C69" s="19"/>
      <c r="D69" s="49"/>
      <c r="E69" s="19"/>
      <c r="F69" s="19"/>
      <c r="G69" s="19"/>
      <c r="H69" s="50"/>
      <c r="I69" s="19"/>
      <c r="J69" s="49"/>
      <c r="K69" s="19"/>
      <c r="L69" s="19"/>
      <c r="M69" s="19"/>
      <c r="N69" s="19"/>
      <c r="O69" s="19"/>
      <c r="P69" s="50"/>
      <c r="Q69" s="19"/>
      <c r="R69" s="20"/>
    </row>
    <row r="70" spans="2:21" s="1" customFormat="1">
      <c r="B70" s="31"/>
      <c r="C70" s="32"/>
      <c r="D70" s="51" t="s">
        <v>56</v>
      </c>
      <c r="E70" s="52"/>
      <c r="F70" s="52"/>
      <c r="G70" s="53" t="s">
        <v>57</v>
      </c>
      <c r="H70" s="54"/>
      <c r="I70" s="32"/>
      <c r="J70" s="51" t="s">
        <v>56</v>
      </c>
      <c r="K70" s="52"/>
      <c r="L70" s="52"/>
      <c r="M70" s="52"/>
      <c r="N70" s="53" t="s">
        <v>57</v>
      </c>
      <c r="O70" s="52"/>
      <c r="P70" s="54"/>
      <c r="Q70" s="32"/>
      <c r="R70" s="33"/>
    </row>
    <row r="71" spans="2:21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1"/>
      <c r="C76" s="183" t="s">
        <v>135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3"/>
      <c r="T76" s="131"/>
      <c r="U76" s="131"/>
    </row>
    <row r="77" spans="2:21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31"/>
      <c r="U77" s="131"/>
    </row>
    <row r="78" spans="2:21" s="1" customFormat="1" ht="30" customHeight="1">
      <c r="B78" s="31"/>
      <c r="C78" s="26" t="s">
        <v>17</v>
      </c>
      <c r="D78" s="32"/>
      <c r="E78" s="32"/>
      <c r="F78" s="229" t="str">
        <f>F6</f>
        <v>Praha GŠ - ekologizace kotelny v budově A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32"/>
      <c r="R78" s="33"/>
      <c r="T78" s="131"/>
      <c r="U78" s="131"/>
    </row>
    <row r="79" spans="2:21" ht="30" customHeight="1">
      <c r="B79" s="18"/>
      <c r="C79" s="26" t="s">
        <v>129</v>
      </c>
      <c r="D79" s="19"/>
      <c r="E79" s="19"/>
      <c r="F79" s="229" t="s">
        <v>130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9"/>
      <c r="R79" s="20"/>
      <c r="T79" s="132"/>
      <c r="U79" s="132"/>
    </row>
    <row r="80" spans="2:21" ht="30" customHeight="1">
      <c r="B80" s="18"/>
      <c r="C80" s="26" t="s">
        <v>131</v>
      </c>
      <c r="D80" s="19"/>
      <c r="E80" s="19"/>
      <c r="F80" s="229" t="s">
        <v>1040</v>
      </c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9"/>
      <c r="R80" s="20"/>
      <c r="T80" s="132"/>
      <c r="U80" s="132"/>
    </row>
    <row r="81" spans="2:47" s="1" customFormat="1" ht="36.950000000000003" customHeight="1">
      <c r="B81" s="31"/>
      <c r="C81" s="65" t="s">
        <v>1041</v>
      </c>
      <c r="D81" s="32"/>
      <c r="E81" s="32"/>
      <c r="F81" s="203" t="str">
        <f>F9</f>
        <v>ST2 - ST2_AHNM</v>
      </c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32"/>
      <c r="R81" s="33"/>
      <c r="T81" s="131"/>
      <c r="U81" s="131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31"/>
      <c r="U82" s="131"/>
    </row>
    <row r="83" spans="2:47" s="1" customFormat="1" ht="18" customHeight="1">
      <c r="B83" s="31"/>
      <c r="C83" s="26" t="s">
        <v>24</v>
      </c>
      <c r="D83" s="32"/>
      <c r="E83" s="32"/>
      <c r="F83" s="24" t="str">
        <f>F11</f>
        <v>Praha</v>
      </c>
      <c r="G83" s="32"/>
      <c r="H83" s="32"/>
      <c r="I83" s="32"/>
      <c r="J83" s="32"/>
      <c r="K83" s="26" t="s">
        <v>26</v>
      </c>
      <c r="L83" s="32"/>
      <c r="M83" s="235" t="str">
        <f>IF(O11="","",O11)</f>
        <v>11.5.2016</v>
      </c>
      <c r="N83" s="202"/>
      <c r="O83" s="202"/>
      <c r="P83" s="202"/>
      <c r="Q83" s="32"/>
      <c r="R83" s="33"/>
      <c r="T83" s="131"/>
      <c r="U83" s="131"/>
    </row>
    <row r="84" spans="2:47" s="1" customFormat="1" ht="6.95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  <c r="T84" s="131"/>
      <c r="U84" s="131"/>
    </row>
    <row r="85" spans="2:47" s="1" customFormat="1">
      <c r="B85" s="31"/>
      <c r="C85" s="26" t="s">
        <v>30</v>
      </c>
      <c r="D85" s="32"/>
      <c r="E85" s="32"/>
      <c r="F85" s="24" t="str">
        <f>E14</f>
        <v>ARMÁDNÍ SERVISNÍ, P.O.</v>
      </c>
      <c r="G85" s="32"/>
      <c r="H85" s="32"/>
      <c r="I85" s="32"/>
      <c r="J85" s="32"/>
      <c r="K85" s="26" t="s">
        <v>36</v>
      </c>
      <c r="L85" s="32"/>
      <c r="M85" s="188" t="str">
        <f>E20</f>
        <v>EVČ s.r.o.</v>
      </c>
      <c r="N85" s="202"/>
      <c r="O85" s="202"/>
      <c r="P85" s="202"/>
      <c r="Q85" s="202"/>
      <c r="R85" s="33"/>
      <c r="T85" s="131"/>
      <c r="U85" s="131"/>
    </row>
    <row r="86" spans="2:47" s="1" customFormat="1" ht="14.45" customHeight="1">
      <c r="B86" s="31"/>
      <c r="C86" s="26" t="s">
        <v>34</v>
      </c>
      <c r="D86" s="32"/>
      <c r="E86" s="32"/>
      <c r="F86" s="24" t="str">
        <f>IF(E17="","",E17)</f>
        <v>Bude vybrán z výběrového řízení.</v>
      </c>
      <c r="G86" s="32"/>
      <c r="H86" s="32"/>
      <c r="I86" s="32"/>
      <c r="J86" s="32"/>
      <c r="K86" s="26" t="s">
        <v>38</v>
      </c>
      <c r="L86" s="32"/>
      <c r="M86" s="188" t="str">
        <f>E23</f>
        <v>EVČ s.r.o.</v>
      </c>
      <c r="N86" s="202"/>
      <c r="O86" s="202"/>
      <c r="P86" s="202"/>
      <c r="Q86" s="202"/>
      <c r="R86" s="33"/>
      <c r="T86" s="131"/>
      <c r="U86" s="131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31"/>
      <c r="U87" s="131"/>
    </row>
    <row r="88" spans="2:47" s="1" customFormat="1" ht="29.25" customHeight="1">
      <c r="B88" s="31"/>
      <c r="C88" s="236" t="s">
        <v>136</v>
      </c>
      <c r="D88" s="237"/>
      <c r="E88" s="237"/>
      <c r="F88" s="237"/>
      <c r="G88" s="237"/>
      <c r="H88" s="121"/>
      <c r="I88" s="121"/>
      <c r="J88" s="121"/>
      <c r="K88" s="121"/>
      <c r="L88" s="121"/>
      <c r="M88" s="121"/>
      <c r="N88" s="236" t="s">
        <v>137</v>
      </c>
      <c r="O88" s="202"/>
      <c r="P88" s="202"/>
      <c r="Q88" s="202"/>
      <c r="R88" s="33"/>
      <c r="T88" s="131"/>
      <c r="U88" s="131"/>
    </row>
    <row r="89" spans="2:47" s="1" customFormat="1" ht="10.35" customHeight="1"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3"/>
      <c r="T89" s="131"/>
      <c r="U89" s="131"/>
    </row>
    <row r="90" spans="2:47" s="1" customFormat="1" ht="29.25" customHeight="1">
      <c r="B90" s="31"/>
      <c r="C90" s="133" t="s">
        <v>138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226">
        <f>N131</f>
        <v>0</v>
      </c>
      <c r="O90" s="202"/>
      <c r="P90" s="202"/>
      <c r="Q90" s="202"/>
      <c r="R90" s="33"/>
      <c r="T90" s="131"/>
      <c r="U90" s="131"/>
      <c r="AU90" s="14" t="s">
        <v>139</v>
      </c>
    </row>
    <row r="91" spans="2:47" s="7" customFormat="1" ht="24.95" customHeight="1">
      <c r="B91" s="134"/>
      <c r="C91" s="135"/>
      <c r="D91" s="136" t="s">
        <v>1043</v>
      </c>
      <c r="E91" s="135"/>
      <c r="F91" s="135"/>
      <c r="G91" s="135"/>
      <c r="H91" s="135"/>
      <c r="I91" s="135"/>
      <c r="J91" s="135"/>
      <c r="K91" s="135"/>
      <c r="L91" s="135"/>
      <c r="M91" s="135"/>
      <c r="N91" s="238">
        <f>N132</f>
        <v>0</v>
      </c>
      <c r="O91" s="239"/>
      <c r="P91" s="239"/>
      <c r="Q91" s="239"/>
      <c r="R91" s="137"/>
      <c r="T91" s="138"/>
      <c r="U91" s="138"/>
    </row>
    <row r="92" spans="2:47" s="8" customFormat="1" ht="19.899999999999999" customHeight="1">
      <c r="B92" s="139"/>
      <c r="C92" s="99"/>
      <c r="D92" s="110" t="s">
        <v>1045</v>
      </c>
      <c r="E92" s="99"/>
      <c r="F92" s="99"/>
      <c r="G92" s="99"/>
      <c r="H92" s="99"/>
      <c r="I92" s="99"/>
      <c r="J92" s="99"/>
      <c r="K92" s="99"/>
      <c r="L92" s="99"/>
      <c r="M92" s="99"/>
      <c r="N92" s="219">
        <f>N133</f>
        <v>0</v>
      </c>
      <c r="O92" s="220"/>
      <c r="P92" s="220"/>
      <c r="Q92" s="220"/>
      <c r="R92" s="140"/>
      <c r="T92" s="141"/>
      <c r="U92" s="141"/>
    </row>
    <row r="93" spans="2:47" s="8" customFormat="1" ht="19.899999999999999" customHeight="1">
      <c r="B93" s="139"/>
      <c r="C93" s="99"/>
      <c r="D93" s="110" t="s">
        <v>1046</v>
      </c>
      <c r="E93" s="99"/>
      <c r="F93" s="99"/>
      <c r="G93" s="99"/>
      <c r="H93" s="99"/>
      <c r="I93" s="99"/>
      <c r="J93" s="99"/>
      <c r="K93" s="99"/>
      <c r="L93" s="99"/>
      <c r="M93" s="99"/>
      <c r="N93" s="219">
        <f>N136</f>
        <v>0</v>
      </c>
      <c r="O93" s="220"/>
      <c r="P93" s="220"/>
      <c r="Q93" s="220"/>
      <c r="R93" s="140"/>
      <c r="T93" s="141"/>
      <c r="U93" s="141"/>
    </row>
    <row r="94" spans="2:47" s="8" customFormat="1" ht="19.899999999999999" customHeight="1">
      <c r="B94" s="139"/>
      <c r="C94" s="99"/>
      <c r="D94" s="110" t="s">
        <v>1047</v>
      </c>
      <c r="E94" s="99"/>
      <c r="F94" s="99"/>
      <c r="G94" s="99"/>
      <c r="H94" s="99"/>
      <c r="I94" s="99"/>
      <c r="J94" s="99"/>
      <c r="K94" s="99"/>
      <c r="L94" s="99"/>
      <c r="M94" s="99"/>
      <c r="N94" s="219">
        <f>N145</f>
        <v>0</v>
      </c>
      <c r="O94" s="220"/>
      <c r="P94" s="220"/>
      <c r="Q94" s="220"/>
      <c r="R94" s="140"/>
      <c r="T94" s="141"/>
      <c r="U94" s="141"/>
    </row>
    <row r="95" spans="2:47" s="8" customFormat="1" ht="19.899999999999999" customHeight="1">
      <c r="B95" s="139"/>
      <c r="C95" s="99"/>
      <c r="D95" s="110" t="s">
        <v>1048</v>
      </c>
      <c r="E95" s="99"/>
      <c r="F95" s="99"/>
      <c r="G95" s="99"/>
      <c r="H95" s="99"/>
      <c r="I95" s="99"/>
      <c r="J95" s="99"/>
      <c r="K95" s="99"/>
      <c r="L95" s="99"/>
      <c r="M95" s="99"/>
      <c r="N95" s="219">
        <f>N152</f>
        <v>0</v>
      </c>
      <c r="O95" s="220"/>
      <c r="P95" s="220"/>
      <c r="Q95" s="220"/>
      <c r="R95" s="140"/>
      <c r="T95" s="141"/>
      <c r="U95" s="141"/>
    </row>
    <row r="96" spans="2:47" s="7" customFormat="1" ht="24.95" customHeight="1">
      <c r="B96" s="134"/>
      <c r="C96" s="135"/>
      <c r="D96" s="136" t="s">
        <v>140</v>
      </c>
      <c r="E96" s="135"/>
      <c r="F96" s="135"/>
      <c r="G96" s="135"/>
      <c r="H96" s="135"/>
      <c r="I96" s="135"/>
      <c r="J96" s="135"/>
      <c r="K96" s="135"/>
      <c r="L96" s="135"/>
      <c r="M96" s="135"/>
      <c r="N96" s="238">
        <f>N157</f>
        <v>0</v>
      </c>
      <c r="O96" s="239"/>
      <c r="P96" s="239"/>
      <c r="Q96" s="239"/>
      <c r="R96" s="137"/>
      <c r="T96" s="138"/>
      <c r="U96" s="138"/>
    </row>
    <row r="97" spans="2:65" s="8" customFormat="1" ht="19.899999999999999" customHeight="1">
      <c r="B97" s="139"/>
      <c r="C97" s="99"/>
      <c r="D97" s="110" t="s">
        <v>148</v>
      </c>
      <c r="E97" s="99"/>
      <c r="F97" s="99"/>
      <c r="G97" s="99"/>
      <c r="H97" s="99"/>
      <c r="I97" s="99"/>
      <c r="J97" s="99"/>
      <c r="K97" s="99"/>
      <c r="L97" s="99"/>
      <c r="M97" s="99"/>
      <c r="N97" s="219">
        <f>N158</f>
        <v>0</v>
      </c>
      <c r="O97" s="220"/>
      <c r="P97" s="220"/>
      <c r="Q97" s="220"/>
      <c r="R97" s="140"/>
      <c r="T97" s="141"/>
      <c r="U97" s="141"/>
    </row>
    <row r="98" spans="2:65" s="8" customFormat="1" ht="19.899999999999999" customHeight="1">
      <c r="B98" s="139"/>
      <c r="C98" s="99"/>
      <c r="D98" s="110" t="s">
        <v>149</v>
      </c>
      <c r="E98" s="99"/>
      <c r="F98" s="99"/>
      <c r="G98" s="99"/>
      <c r="H98" s="99"/>
      <c r="I98" s="99"/>
      <c r="J98" s="99"/>
      <c r="K98" s="99"/>
      <c r="L98" s="99"/>
      <c r="M98" s="99"/>
      <c r="N98" s="219">
        <f>N166</f>
        <v>0</v>
      </c>
      <c r="O98" s="220"/>
      <c r="P98" s="220"/>
      <c r="Q98" s="220"/>
      <c r="R98" s="140"/>
      <c r="T98" s="141"/>
      <c r="U98" s="141"/>
    </row>
    <row r="99" spans="2:65" s="8" customFormat="1" ht="19.899999999999999" customHeight="1">
      <c r="B99" s="139"/>
      <c r="C99" s="99"/>
      <c r="D99" s="110" t="s">
        <v>1203</v>
      </c>
      <c r="E99" s="99"/>
      <c r="F99" s="99"/>
      <c r="G99" s="99"/>
      <c r="H99" s="99"/>
      <c r="I99" s="99"/>
      <c r="J99" s="99"/>
      <c r="K99" s="99"/>
      <c r="L99" s="99"/>
      <c r="M99" s="99"/>
      <c r="N99" s="219">
        <f>N170</f>
        <v>0</v>
      </c>
      <c r="O99" s="220"/>
      <c r="P99" s="220"/>
      <c r="Q99" s="220"/>
      <c r="R99" s="140"/>
      <c r="T99" s="141"/>
      <c r="U99" s="141"/>
    </row>
    <row r="100" spans="2:65" s="7" customFormat="1" ht="24.95" customHeight="1">
      <c r="B100" s="134"/>
      <c r="C100" s="135"/>
      <c r="D100" s="136" t="s">
        <v>1052</v>
      </c>
      <c r="E100" s="135"/>
      <c r="F100" s="135"/>
      <c r="G100" s="135"/>
      <c r="H100" s="135"/>
      <c r="I100" s="135"/>
      <c r="J100" s="135"/>
      <c r="K100" s="135"/>
      <c r="L100" s="135"/>
      <c r="M100" s="135"/>
      <c r="N100" s="238">
        <f>N172</f>
        <v>0</v>
      </c>
      <c r="O100" s="239"/>
      <c r="P100" s="239"/>
      <c r="Q100" s="239"/>
      <c r="R100" s="137"/>
      <c r="T100" s="138"/>
      <c r="U100" s="138"/>
    </row>
    <row r="101" spans="2:65" s="8" customFormat="1" ht="19.899999999999999" customHeight="1">
      <c r="B101" s="139"/>
      <c r="C101" s="99"/>
      <c r="D101" s="110" t="s">
        <v>1053</v>
      </c>
      <c r="E101" s="99"/>
      <c r="F101" s="99"/>
      <c r="G101" s="99"/>
      <c r="H101" s="99"/>
      <c r="I101" s="99"/>
      <c r="J101" s="99"/>
      <c r="K101" s="99"/>
      <c r="L101" s="99"/>
      <c r="M101" s="99"/>
      <c r="N101" s="219">
        <f>N173</f>
        <v>0</v>
      </c>
      <c r="O101" s="220"/>
      <c r="P101" s="220"/>
      <c r="Q101" s="220"/>
      <c r="R101" s="140"/>
      <c r="T101" s="141"/>
      <c r="U101" s="141"/>
    </row>
    <row r="102" spans="2:65" s="8" customFormat="1" ht="19.899999999999999" customHeight="1">
      <c r="B102" s="139"/>
      <c r="C102" s="99"/>
      <c r="D102" s="110" t="s">
        <v>1054</v>
      </c>
      <c r="E102" s="99"/>
      <c r="F102" s="99"/>
      <c r="G102" s="99"/>
      <c r="H102" s="99"/>
      <c r="I102" s="99"/>
      <c r="J102" s="99"/>
      <c r="K102" s="99"/>
      <c r="L102" s="99"/>
      <c r="M102" s="99"/>
      <c r="N102" s="219">
        <f>N175</f>
        <v>0</v>
      </c>
      <c r="O102" s="220"/>
      <c r="P102" s="220"/>
      <c r="Q102" s="220"/>
      <c r="R102" s="140"/>
      <c r="T102" s="141"/>
      <c r="U102" s="141"/>
    </row>
    <row r="103" spans="2:65" s="1" customFormat="1" ht="21.75" customHeight="1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  <c r="T103" s="131"/>
      <c r="U103" s="131"/>
    </row>
    <row r="104" spans="2:65" s="1" customFormat="1" ht="29.25" customHeight="1">
      <c r="B104" s="31"/>
      <c r="C104" s="133" t="s">
        <v>153</v>
      </c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240">
        <f>ROUND(N105+N106+N107+N108+N109+N110,2)</f>
        <v>0</v>
      </c>
      <c r="O104" s="202"/>
      <c r="P104" s="202"/>
      <c r="Q104" s="202"/>
      <c r="R104" s="33"/>
      <c r="T104" s="142"/>
      <c r="U104" s="143" t="s">
        <v>44</v>
      </c>
    </row>
    <row r="105" spans="2:65" s="1" customFormat="1" ht="18" customHeight="1">
      <c r="B105" s="31"/>
      <c r="C105" s="32"/>
      <c r="D105" s="224" t="s">
        <v>154</v>
      </c>
      <c r="E105" s="202"/>
      <c r="F105" s="202"/>
      <c r="G105" s="202"/>
      <c r="H105" s="202"/>
      <c r="I105" s="32"/>
      <c r="J105" s="32"/>
      <c r="K105" s="32"/>
      <c r="L105" s="32"/>
      <c r="M105" s="32"/>
      <c r="N105" s="223">
        <f>ROUND(N90*T105,2)</f>
        <v>0</v>
      </c>
      <c r="O105" s="202"/>
      <c r="P105" s="202"/>
      <c r="Q105" s="202"/>
      <c r="R105" s="33"/>
      <c r="S105" s="144"/>
      <c r="T105" s="74"/>
      <c r="U105" s="145" t="s">
        <v>45</v>
      </c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7" t="s">
        <v>115</v>
      </c>
      <c r="AZ105" s="146"/>
      <c r="BA105" s="146"/>
      <c r="BB105" s="146"/>
      <c r="BC105" s="146"/>
      <c r="BD105" s="146"/>
      <c r="BE105" s="148">
        <f t="shared" ref="BE105:BE110" si="0">IF(U105="základní",N105,0)</f>
        <v>0</v>
      </c>
      <c r="BF105" s="148">
        <f t="shared" ref="BF105:BF110" si="1">IF(U105="snížená",N105,0)</f>
        <v>0</v>
      </c>
      <c r="BG105" s="148">
        <f t="shared" ref="BG105:BG110" si="2">IF(U105="zákl. přenesená",N105,0)</f>
        <v>0</v>
      </c>
      <c r="BH105" s="148">
        <f t="shared" ref="BH105:BH110" si="3">IF(U105="sníž. přenesená",N105,0)</f>
        <v>0</v>
      </c>
      <c r="BI105" s="148">
        <f t="shared" ref="BI105:BI110" si="4">IF(U105="nulová",N105,0)</f>
        <v>0</v>
      </c>
      <c r="BJ105" s="147" t="s">
        <v>23</v>
      </c>
      <c r="BK105" s="146"/>
      <c r="BL105" s="146"/>
      <c r="BM105" s="146"/>
    </row>
    <row r="106" spans="2:65" s="1" customFormat="1" ht="18" customHeight="1">
      <c r="B106" s="31"/>
      <c r="C106" s="32"/>
      <c r="D106" s="224" t="s">
        <v>155</v>
      </c>
      <c r="E106" s="202"/>
      <c r="F106" s="202"/>
      <c r="G106" s="202"/>
      <c r="H106" s="202"/>
      <c r="I106" s="32"/>
      <c r="J106" s="32"/>
      <c r="K106" s="32"/>
      <c r="L106" s="32"/>
      <c r="M106" s="32"/>
      <c r="N106" s="223">
        <f>ROUND(N90*T106,2)</f>
        <v>0</v>
      </c>
      <c r="O106" s="202"/>
      <c r="P106" s="202"/>
      <c r="Q106" s="202"/>
      <c r="R106" s="33"/>
      <c r="S106" s="144"/>
      <c r="T106" s="74"/>
      <c r="U106" s="145" t="s">
        <v>45</v>
      </c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7" t="s">
        <v>115</v>
      </c>
      <c r="AZ106" s="146"/>
      <c r="BA106" s="146"/>
      <c r="BB106" s="146"/>
      <c r="BC106" s="146"/>
      <c r="BD106" s="146"/>
      <c r="BE106" s="148">
        <f t="shared" si="0"/>
        <v>0</v>
      </c>
      <c r="BF106" s="148">
        <f t="shared" si="1"/>
        <v>0</v>
      </c>
      <c r="BG106" s="148">
        <f t="shared" si="2"/>
        <v>0</v>
      </c>
      <c r="BH106" s="148">
        <f t="shared" si="3"/>
        <v>0</v>
      </c>
      <c r="BI106" s="148">
        <f t="shared" si="4"/>
        <v>0</v>
      </c>
      <c r="BJ106" s="147" t="s">
        <v>23</v>
      </c>
      <c r="BK106" s="146"/>
      <c r="BL106" s="146"/>
      <c r="BM106" s="146"/>
    </row>
    <row r="107" spans="2:65" s="1" customFormat="1" ht="18" customHeight="1">
      <c r="B107" s="31"/>
      <c r="C107" s="32"/>
      <c r="D107" s="224" t="s">
        <v>156</v>
      </c>
      <c r="E107" s="202"/>
      <c r="F107" s="202"/>
      <c r="G107" s="202"/>
      <c r="H107" s="202"/>
      <c r="I107" s="32"/>
      <c r="J107" s="32"/>
      <c r="K107" s="32"/>
      <c r="L107" s="32"/>
      <c r="M107" s="32"/>
      <c r="N107" s="223">
        <f>ROUND(N90*T107,2)</f>
        <v>0</v>
      </c>
      <c r="O107" s="202"/>
      <c r="P107" s="202"/>
      <c r="Q107" s="202"/>
      <c r="R107" s="33"/>
      <c r="S107" s="144"/>
      <c r="T107" s="74"/>
      <c r="U107" s="145" t="s">
        <v>45</v>
      </c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7" t="s">
        <v>115</v>
      </c>
      <c r="AZ107" s="146"/>
      <c r="BA107" s="146"/>
      <c r="BB107" s="146"/>
      <c r="BC107" s="146"/>
      <c r="BD107" s="146"/>
      <c r="BE107" s="148">
        <f t="shared" si="0"/>
        <v>0</v>
      </c>
      <c r="BF107" s="148">
        <f t="shared" si="1"/>
        <v>0</v>
      </c>
      <c r="BG107" s="148">
        <f t="shared" si="2"/>
        <v>0</v>
      </c>
      <c r="BH107" s="148">
        <f t="shared" si="3"/>
        <v>0</v>
      </c>
      <c r="BI107" s="148">
        <f t="shared" si="4"/>
        <v>0</v>
      </c>
      <c r="BJ107" s="147" t="s">
        <v>23</v>
      </c>
      <c r="BK107" s="146"/>
      <c r="BL107" s="146"/>
      <c r="BM107" s="146"/>
    </row>
    <row r="108" spans="2:65" s="1" customFormat="1" ht="18" customHeight="1">
      <c r="B108" s="31"/>
      <c r="C108" s="32"/>
      <c r="D108" s="224" t="s">
        <v>157</v>
      </c>
      <c r="E108" s="202"/>
      <c r="F108" s="202"/>
      <c r="G108" s="202"/>
      <c r="H108" s="202"/>
      <c r="I108" s="32"/>
      <c r="J108" s="32"/>
      <c r="K108" s="32"/>
      <c r="L108" s="32"/>
      <c r="M108" s="32"/>
      <c r="N108" s="223">
        <f>ROUND(N90*T108,2)</f>
        <v>0</v>
      </c>
      <c r="O108" s="202"/>
      <c r="P108" s="202"/>
      <c r="Q108" s="202"/>
      <c r="R108" s="33"/>
      <c r="S108" s="144"/>
      <c r="T108" s="74"/>
      <c r="U108" s="145" t="s">
        <v>45</v>
      </c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7" t="s">
        <v>115</v>
      </c>
      <c r="AZ108" s="146"/>
      <c r="BA108" s="146"/>
      <c r="BB108" s="146"/>
      <c r="BC108" s="146"/>
      <c r="BD108" s="146"/>
      <c r="BE108" s="148">
        <f t="shared" si="0"/>
        <v>0</v>
      </c>
      <c r="BF108" s="148">
        <f t="shared" si="1"/>
        <v>0</v>
      </c>
      <c r="BG108" s="148">
        <f t="shared" si="2"/>
        <v>0</v>
      </c>
      <c r="BH108" s="148">
        <f t="shared" si="3"/>
        <v>0</v>
      </c>
      <c r="BI108" s="148">
        <f t="shared" si="4"/>
        <v>0</v>
      </c>
      <c r="BJ108" s="147" t="s">
        <v>23</v>
      </c>
      <c r="BK108" s="146"/>
      <c r="BL108" s="146"/>
      <c r="BM108" s="146"/>
    </row>
    <row r="109" spans="2:65" s="1" customFormat="1" ht="18" customHeight="1">
      <c r="B109" s="31"/>
      <c r="C109" s="32"/>
      <c r="D109" s="224" t="s">
        <v>158</v>
      </c>
      <c r="E109" s="202"/>
      <c r="F109" s="202"/>
      <c r="G109" s="202"/>
      <c r="H109" s="202"/>
      <c r="I109" s="32"/>
      <c r="J109" s="32"/>
      <c r="K109" s="32"/>
      <c r="L109" s="32"/>
      <c r="M109" s="32"/>
      <c r="N109" s="223">
        <f>ROUND(N90*T109,2)</f>
        <v>0</v>
      </c>
      <c r="O109" s="202"/>
      <c r="P109" s="202"/>
      <c r="Q109" s="202"/>
      <c r="R109" s="33"/>
      <c r="S109" s="144"/>
      <c r="T109" s="74"/>
      <c r="U109" s="145" t="s">
        <v>45</v>
      </c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7" t="s">
        <v>115</v>
      </c>
      <c r="AZ109" s="146"/>
      <c r="BA109" s="146"/>
      <c r="BB109" s="146"/>
      <c r="BC109" s="146"/>
      <c r="BD109" s="146"/>
      <c r="BE109" s="148">
        <f t="shared" si="0"/>
        <v>0</v>
      </c>
      <c r="BF109" s="148">
        <f t="shared" si="1"/>
        <v>0</v>
      </c>
      <c r="BG109" s="148">
        <f t="shared" si="2"/>
        <v>0</v>
      </c>
      <c r="BH109" s="148">
        <f t="shared" si="3"/>
        <v>0</v>
      </c>
      <c r="BI109" s="148">
        <f t="shared" si="4"/>
        <v>0</v>
      </c>
      <c r="BJ109" s="147" t="s">
        <v>23</v>
      </c>
      <c r="BK109" s="146"/>
      <c r="BL109" s="146"/>
      <c r="BM109" s="146"/>
    </row>
    <row r="110" spans="2:65" s="1" customFormat="1" ht="18" customHeight="1">
      <c r="B110" s="31"/>
      <c r="C110" s="32"/>
      <c r="D110" s="110" t="s">
        <v>159</v>
      </c>
      <c r="E110" s="32"/>
      <c r="F110" s="32"/>
      <c r="G110" s="32"/>
      <c r="H110" s="32"/>
      <c r="I110" s="32"/>
      <c r="J110" s="32"/>
      <c r="K110" s="32"/>
      <c r="L110" s="32"/>
      <c r="M110" s="32"/>
      <c r="N110" s="223">
        <f>ROUND(N90*T110,2)</f>
        <v>0</v>
      </c>
      <c r="O110" s="202"/>
      <c r="P110" s="202"/>
      <c r="Q110" s="202"/>
      <c r="R110" s="33"/>
      <c r="S110" s="144"/>
      <c r="T110" s="149"/>
      <c r="U110" s="150" t="s">
        <v>45</v>
      </c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7" t="s">
        <v>160</v>
      </c>
      <c r="AZ110" s="146"/>
      <c r="BA110" s="146"/>
      <c r="BB110" s="146"/>
      <c r="BC110" s="146"/>
      <c r="BD110" s="146"/>
      <c r="BE110" s="148">
        <f t="shared" si="0"/>
        <v>0</v>
      </c>
      <c r="BF110" s="148">
        <f t="shared" si="1"/>
        <v>0</v>
      </c>
      <c r="BG110" s="148">
        <f t="shared" si="2"/>
        <v>0</v>
      </c>
      <c r="BH110" s="148">
        <f t="shared" si="3"/>
        <v>0</v>
      </c>
      <c r="BI110" s="148">
        <f t="shared" si="4"/>
        <v>0</v>
      </c>
      <c r="BJ110" s="147" t="s">
        <v>23</v>
      </c>
      <c r="BK110" s="146"/>
      <c r="BL110" s="146"/>
      <c r="BM110" s="146"/>
    </row>
    <row r="111" spans="2:65" s="1" customFormat="1" ht="13.5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  <c r="T111" s="131"/>
      <c r="U111" s="131"/>
    </row>
    <row r="112" spans="2:65" s="1" customFormat="1" ht="29.25" customHeight="1">
      <c r="B112" s="31"/>
      <c r="C112" s="120" t="s">
        <v>126</v>
      </c>
      <c r="D112" s="121"/>
      <c r="E112" s="121"/>
      <c r="F112" s="121"/>
      <c r="G112" s="121"/>
      <c r="H112" s="121"/>
      <c r="I112" s="121"/>
      <c r="J112" s="121"/>
      <c r="K112" s="121"/>
      <c r="L112" s="227">
        <f>ROUND(SUM(N90+N104),2)</f>
        <v>0</v>
      </c>
      <c r="M112" s="237"/>
      <c r="N112" s="237"/>
      <c r="O112" s="237"/>
      <c r="P112" s="237"/>
      <c r="Q112" s="237"/>
      <c r="R112" s="33"/>
      <c r="T112" s="131"/>
      <c r="U112" s="131"/>
    </row>
    <row r="113" spans="2:21" s="1" customFormat="1" ht="6.95" customHeight="1">
      <c r="B113" s="55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7"/>
      <c r="T113" s="131"/>
      <c r="U113" s="131"/>
    </row>
    <row r="117" spans="2:21" s="1" customFormat="1" ht="6.95" customHeight="1">
      <c r="B117" s="58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60"/>
    </row>
    <row r="118" spans="2:21" s="1" customFormat="1" ht="36.950000000000003" customHeight="1">
      <c r="B118" s="31"/>
      <c r="C118" s="183" t="s">
        <v>161</v>
      </c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33"/>
    </row>
    <row r="119" spans="2:21" s="1" customFormat="1" ht="6.95" customHeight="1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3"/>
    </row>
    <row r="120" spans="2:21" s="1" customFormat="1" ht="30" customHeight="1">
      <c r="B120" s="31"/>
      <c r="C120" s="26" t="s">
        <v>17</v>
      </c>
      <c r="D120" s="32"/>
      <c r="E120" s="32"/>
      <c r="F120" s="229" t="str">
        <f>F6</f>
        <v>Praha GŠ - ekologizace kotelny v budově A</v>
      </c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32"/>
      <c r="R120" s="33"/>
    </row>
    <row r="121" spans="2:21" ht="30" customHeight="1">
      <c r="B121" s="18"/>
      <c r="C121" s="26" t="s">
        <v>129</v>
      </c>
      <c r="D121" s="19"/>
      <c r="E121" s="19"/>
      <c r="F121" s="229" t="s">
        <v>130</v>
      </c>
      <c r="G121" s="184"/>
      <c r="H121" s="184"/>
      <c r="I121" s="184"/>
      <c r="J121" s="184"/>
      <c r="K121" s="184"/>
      <c r="L121" s="184"/>
      <c r="M121" s="184"/>
      <c r="N121" s="184"/>
      <c r="O121" s="184"/>
      <c r="P121" s="184"/>
      <c r="Q121" s="19"/>
      <c r="R121" s="20"/>
    </row>
    <row r="122" spans="2:21" ht="30" customHeight="1">
      <c r="B122" s="18"/>
      <c r="C122" s="26" t="s">
        <v>131</v>
      </c>
      <c r="D122" s="19"/>
      <c r="E122" s="19"/>
      <c r="F122" s="229" t="s">
        <v>1040</v>
      </c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9"/>
      <c r="R122" s="20"/>
    </row>
    <row r="123" spans="2:21" s="1" customFormat="1" ht="36.950000000000003" customHeight="1">
      <c r="B123" s="31"/>
      <c r="C123" s="65" t="s">
        <v>1041</v>
      </c>
      <c r="D123" s="32"/>
      <c r="E123" s="32"/>
      <c r="F123" s="203" t="str">
        <f>F9</f>
        <v>ST2 - ST2_AHNM</v>
      </c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32"/>
      <c r="R123" s="33"/>
    </row>
    <row r="124" spans="2:21" s="1" customFormat="1" ht="6.95" customHeight="1">
      <c r="B124" s="31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3"/>
    </row>
    <row r="125" spans="2:21" s="1" customFormat="1" ht="18" customHeight="1">
      <c r="B125" s="31"/>
      <c r="C125" s="26" t="s">
        <v>24</v>
      </c>
      <c r="D125" s="32"/>
      <c r="E125" s="32"/>
      <c r="F125" s="24" t="str">
        <f>F11</f>
        <v>Praha</v>
      </c>
      <c r="G125" s="32"/>
      <c r="H125" s="32"/>
      <c r="I125" s="32"/>
      <c r="J125" s="32"/>
      <c r="K125" s="26" t="s">
        <v>26</v>
      </c>
      <c r="L125" s="32"/>
      <c r="M125" s="235" t="str">
        <f>IF(O11="","",O11)</f>
        <v>11.5.2016</v>
      </c>
      <c r="N125" s="202"/>
      <c r="O125" s="202"/>
      <c r="P125" s="202"/>
      <c r="Q125" s="32"/>
      <c r="R125" s="33"/>
    </row>
    <row r="126" spans="2:21" s="1" customFormat="1" ht="6.95" customHeight="1">
      <c r="B126" s="31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3"/>
    </row>
    <row r="127" spans="2:21" s="1" customFormat="1">
      <c r="B127" s="31"/>
      <c r="C127" s="26" t="s">
        <v>30</v>
      </c>
      <c r="D127" s="32"/>
      <c r="E127" s="32"/>
      <c r="F127" s="24" t="str">
        <f>E14</f>
        <v>ARMÁDNÍ SERVISNÍ, P.O.</v>
      </c>
      <c r="G127" s="32"/>
      <c r="H127" s="32"/>
      <c r="I127" s="32"/>
      <c r="J127" s="32"/>
      <c r="K127" s="26" t="s">
        <v>36</v>
      </c>
      <c r="L127" s="32"/>
      <c r="M127" s="188" t="str">
        <f>E20</f>
        <v>EVČ s.r.o.</v>
      </c>
      <c r="N127" s="202"/>
      <c r="O127" s="202"/>
      <c r="P127" s="202"/>
      <c r="Q127" s="202"/>
      <c r="R127" s="33"/>
    </row>
    <row r="128" spans="2:21" s="1" customFormat="1" ht="14.45" customHeight="1">
      <c r="B128" s="31"/>
      <c r="C128" s="26" t="s">
        <v>34</v>
      </c>
      <c r="D128" s="32"/>
      <c r="E128" s="32"/>
      <c r="F128" s="24" t="str">
        <f>IF(E17="","",E17)</f>
        <v>Bude vybrán z výběrového řízení.</v>
      </c>
      <c r="G128" s="32"/>
      <c r="H128" s="32"/>
      <c r="I128" s="32"/>
      <c r="J128" s="32"/>
      <c r="K128" s="26" t="s">
        <v>38</v>
      </c>
      <c r="L128" s="32"/>
      <c r="M128" s="188" t="str">
        <f>E23</f>
        <v>EVČ s.r.o.</v>
      </c>
      <c r="N128" s="202"/>
      <c r="O128" s="202"/>
      <c r="P128" s="202"/>
      <c r="Q128" s="202"/>
      <c r="R128" s="33"/>
    </row>
    <row r="129" spans="2:65" s="1" customFormat="1" ht="10.35" customHeight="1">
      <c r="B129" s="31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3"/>
    </row>
    <row r="130" spans="2:65" s="9" customFormat="1" ht="29.25" customHeight="1">
      <c r="B130" s="151"/>
      <c r="C130" s="152" t="s">
        <v>162</v>
      </c>
      <c r="D130" s="153" t="s">
        <v>163</v>
      </c>
      <c r="E130" s="153" t="s">
        <v>62</v>
      </c>
      <c r="F130" s="241" t="s">
        <v>164</v>
      </c>
      <c r="G130" s="242"/>
      <c r="H130" s="242"/>
      <c r="I130" s="242"/>
      <c r="J130" s="153" t="s">
        <v>165</v>
      </c>
      <c r="K130" s="153" t="s">
        <v>166</v>
      </c>
      <c r="L130" s="243" t="s">
        <v>167</v>
      </c>
      <c r="M130" s="242"/>
      <c r="N130" s="241" t="s">
        <v>137</v>
      </c>
      <c r="O130" s="242"/>
      <c r="P130" s="242"/>
      <c r="Q130" s="244"/>
      <c r="R130" s="154"/>
      <c r="T130" s="77" t="s">
        <v>168</v>
      </c>
      <c r="U130" s="78" t="s">
        <v>44</v>
      </c>
      <c r="V130" s="78" t="s">
        <v>169</v>
      </c>
      <c r="W130" s="78" t="s">
        <v>170</v>
      </c>
      <c r="X130" s="78" t="s">
        <v>171</v>
      </c>
      <c r="Y130" s="78" t="s">
        <v>172</v>
      </c>
      <c r="Z130" s="78" t="s">
        <v>173</v>
      </c>
      <c r="AA130" s="79" t="s">
        <v>174</v>
      </c>
    </row>
    <row r="131" spans="2:65" s="1" customFormat="1" ht="29.25" customHeight="1">
      <c r="B131" s="31"/>
      <c r="C131" s="81" t="s">
        <v>134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253">
        <f>BK131</f>
        <v>0</v>
      </c>
      <c r="O131" s="254"/>
      <c r="P131" s="254"/>
      <c r="Q131" s="254"/>
      <c r="R131" s="33"/>
      <c r="T131" s="80"/>
      <c r="U131" s="47"/>
      <c r="V131" s="47"/>
      <c r="W131" s="155">
        <f>W132+W157+W172+W177</f>
        <v>0</v>
      </c>
      <c r="X131" s="47"/>
      <c r="Y131" s="155">
        <f>Y132+Y157+Y172+Y177</f>
        <v>5.7528975200000003</v>
      </c>
      <c r="Z131" s="47"/>
      <c r="AA131" s="156">
        <f>AA132+AA157+AA172+AA177</f>
        <v>0.79068400000000005</v>
      </c>
      <c r="AT131" s="14" t="s">
        <v>79</v>
      </c>
      <c r="AU131" s="14" t="s">
        <v>139</v>
      </c>
      <c r="BK131" s="157">
        <f>BK132+BK157+BK172+BK177</f>
        <v>0</v>
      </c>
    </row>
    <row r="132" spans="2:65" s="10" customFormat="1" ht="37.35" customHeight="1">
      <c r="B132" s="158"/>
      <c r="C132" s="159"/>
      <c r="D132" s="160" t="s">
        <v>1043</v>
      </c>
      <c r="E132" s="160"/>
      <c r="F132" s="160"/>
      <c r="G132" s="160"/>
      <c r="H132" s="160"/>
      <c r="I132" s="160"/>
      <c r="J132" s="160"/>
      <c r="K132" s="160"/>
      <c r="L132" s="160"/>
      <c r="M132" s="160"/>
      <c r="N132" s="255">
        <f>BK132</f>
        <v>0</v>
      </c>
      <c r="O132" s="238"/>
      <c r="P132" s="238"/>
      <c r="Q132" s="238"/>
      <c r="R132" s="161"/>
      <c r="T132" s="162"/>
      <c r="U132" s="159"/>
      <c r="V132" s="159"/>
      <c r="W132" s="163">
        <f>W133+W136+W145+W152</f>
        <v>0</v>
      </c>
      <c r="X132" s="159"/>
      <c r="Y132" s="163">
        <f>Y133+Y136+Y145+Y152</f>
        <v>5.7048911200000001</v>
      </c>
      <c r="Z132" s="159"/>
      <c r="AA132" s="164">
        <f>AA133+AA136+AA145+AA152</f>
        <v>0.79068400000000005</v>
      </c>
      <c r="AR132" s="165" t="s">
        <v>23</v>
      </c>
      <c r="AT132" s="166" t="s">
        <v>79</v>
      </c>
      <c r="AU132" s="166" t="s">
        <v>80</v>
      </c>
      <c r="AY132" s="165" t="s">
        <v>175</v>
      </c>
      <c r="BK132" s="167">
        <f>BK133+BK136+BK145+BK152</f>
        <v>0</v>
      </c>
    </row>
    <row r="133" spans="2:65" s="10" customFormat="1" ht="19.899999999999999" customHeight="1">
      <c r="B133" s="158"/>
      <c r="C133" s="159"/>
      <c r="D133" s="168" t="s">
        <v>1045</v>
      </c>
      <c r="E133" s="168"/>
      <c r="F133" s="168"/>
      <c r="G133" s="168"/>
      <c r="H133" s="168"/>
      <c r="I133" s="168"/>
      <c r="J133" s="168"/>
      <c r="K133" s="168"/>
      <c r="L133" s="168"/>
      <c r="M133" s="168"/>
      <c r="N133" s="256">
        <f>BK133</f>
        <v>0</v>
      </c>
      <c r="O133" s="257"/>
      <c r="P133" s="257"/>
      <c r="Q133" s="257"/>
      <c r="R133" s="161"/>
      <c r="T133" s="162"/>
      <c r="U133" s="159"/>
      <c r="V133" s="159"/>
      <c r="W133" s="163">
        <f>SUM(W134:W135)</f>
        <v>0</v>
      </c>
      <c r="X133" s="159"/>
      <c r="Y133" s="163">
        <f>SUM(Y134:Y135)</f>
        <v>1.1488149999999999</v>
      </c>
      <c r="Z133" s="159"/>
      <c r="AA133" s="164">
        <f>SUM(AA134:AA135)</f>
        <v>0</v>
      </c>
      <c r="AR133" s="165" t="s">
        <v>23</v>
      </c>
      <c r="AT133" s="166" t="s">
        <v>79</v>
      </c>
      <c r="AU133" s="166" t="s">
        <v>23</v>
      </c>
      <c r="AY133" s="165" t="s">
        <v>175</v>
      </c>
      <c r="BK133" s="167">
        <f>SUM(BK134:BK135)</f>
        <v>0</v>
      </c>
    </row>
    <row r="134" spans="2:65" s="1" customFormat="1" ht="31.5" customHeight="1">
      <c r="B134" s="31"/>
      <c r="C134" s="176" t="s">
        <v>963</v>
      </c>
      <c r="D134" s="176" t="s">
        <v>221</v>
      </c>
      <c r="E134" s="177" t="s">
        <v>1067</v>
      </c>
      <c r="F134" s="250" t="s">
        <v>1068</v>
      </c>
      <c r="G134" s="249"/>
      <c r="H134" s="249"/>
      <c r="I134" s="249"/>
      <c r="J134" s="178" t="s">
        <v>252</v>
      </c>
      <c r="K134" s="179">
        <v>3</v>
      </c>
      <c r="L134" s="251">
        <v>0</v>
      </c>
      <c r="M134" s="249"/>
      <c r="N134" s="252">
        <f>ROUND(L134*K134,2)</f>
        <v>0</v>
      </c>
      <c r="O134" s="249"/>
      <c r="P134" s="249"/>
      <c r="Q134" s="249"/>
      <c r="R134" s="33"/>
      <c r="T134" s="173" t="s">
        <v>21</v>
      </c>
      <c r="U134" s="40" t="s">
        <v>45</v>
      </c>
      <c r="V134" s="32"/>
      <c r="W134" s="174">
        <f>V134*K134</f>
        <v>0</v>
      </c>
      <c r="X134" s="174">
        <v>0.18142</v>
      </c>
      <c r="Y134" s="174">
        <f>X134*K134</f>
        <v>0.54425999999999997</v>
      </c>
      <c r="Z134" s="174">
        <v>0</v>
      </c>
      <c r="AA134" s="175">
        <f>Z134*K134</f>
        <v>0</v>
      </c>
      <c r="AR134" s="14" t="s">
        <v>345</v>
      </c>
      <c r="AT134" s="14" t="s">
        <v>221</v>
      </c>
      <c r="AU134" s="14" t="s">
        <v>90</v>
      </c>
      <c r="AY134" s="14" t="s">
        <v>175</v>
      </c>
      <c r="BE134" s="114">
        <f>IF(U134="základní",N134,0)</f>
        <v>0</v>
      </c>
      <c r="BF134" s="114">
        <f>IF(U134="snížená",N134,0)</f>
        <v>0</v>
      </c>
      <c r="BG134" s="114">
        <f>IF(U134="zákl. přenesená",N134,0)</f>
        <v>0</v>
      </c>
      <c r="BH134" s="114">
        <f>IF(U134="sníž. přenesená",N134,0)</f>
        <v>0</v>
      </c>
      <c r="BI134" s="114">
        <f>IF(U134="nulová",N134,0)</f>
        <v>0</v>
      </c>
      <c r="BJ134" s="14" t="s">
        <v>23</v>
      </c>
      <c r="BK134" s="114">
        <f>ROUND(L134*K134,2)</f>
        <v>0</v>
      </c>
      <c r="BL134" s="14" t="s">
        <v>345</v>
      </c>
      <c r="BM134" s="14" t="s">
        <v>1204</v>
      </c>
    </row>
    <row r="135" spans="2:65" s="1" customFormat="1" ht="31.5" customHeight="1">
      <c r="B135" s="31"/>
      <c r="C135" s="176" t="s">
        <v>959</v>
      </c>
      <c r="D135" s="176" t="s">
        <v>221</v>
      </c>
      <c r="E135" s="177" t="s">
        <v>1205</v>
      </c>
      <c r="F135" s="250" t="s">
        <v>1206</v>
      </c>
      <c r="G135" s="249"/>
      <c r="H135" s="249"/>
      <c r="I135" s="249"/>
      <c r="J135" s="178" t="s">
        <v>1111</v>
      </c>
      <c r="K135" s="179">
        <v>0.32200000000000001</v>
      </c>
      <c r="L135" s="251">
        <v>0</v>
      </c>
      <c r="M135" s="249"/>
      <c r="N135" s="252">
        <f>ROUND(L135*K135,2)</f>
        <v>0</v>
      </c>
      <c r="O135" s="249"/>
      <c r="P135" s="249"/>
      <c r="Q135" s="249"/>
      <c r="R135" s="33"/>
      <c r="T135" s="173" t="s">
        <v>21</v>
      </c>
      <c r="U135" s="40" t="s">
        <v>45</v>
      </c>
      <c r="V135" s="32"/>
      <c r="W135" s="174">
        <f>V135*K135</f>
        <v>0</v>
      </c>
      <c r="X135" s="174">
        <v>1.8774999999999999</v>
      </c>
      <c r="Y135" s="174">
        <f>X135*K135</f>
        <v>0.60455499999999995</v>
      </c>
      <c r="Z135" s="174">
        <v>0</v>
      </c>
      <c r="AA135" s="175">
        <f>Z135*K135</f>
        <v>0</v>
      </c>
      <c r="AR135" s="14" t="s">
        <v>345</v>
      </c>
      <c r="AT135" s="14" t="s">
        <v>221</v>
      </c>
      <c r="AU135" s="14" t="s">
        <v>90</v>
      </c>
      <c r="AY135" s="14" t="s">
        <v>175</v>
      </c>
      <c r="BE135" s="114">
        <f>IF(U135="základní",N135,0)</f>
        <v>0</v>
      </c>
      <c r="BF135" s="114">
        <f>IF(U135="snížená",N135,0)</f>
        <v>0</v>
      </c>
      <c r="BG135" s="114">
        <f>IF(U135="zákl. přenesená",N135,0)</f>
        <v>0</v>
      </c>
      <c r="BH135" s="114">
        <f>IF(U135="sníž. přenesená",N135,0)</f>
        <v>0</v>
      </c>
      <c r="BI135" s="114">
        <f>IF(U135="nulová",N135,0)</f>
        <v>0</v>
      </c>
      <c r="BJ135" s="14" t="s">
        <v>23</v>
      </c>
      <c r="BK135" s="114">
        <f>ROUND(L135*K135,2)</f>
        <v>0</v>
      </c>
      <c r="BL135" s="14" t="s">
        <v>345</v>
      </c>
      <c r="BM135" s="14" t="s">
        <v>1207</v>
      </c>
    </row>
    <row r="136" spans="2:65" s="10" customFormat="1" ht="29.85" customHeight="1">
      <c r="B136" s="158"/>
      <c r="C136" s="159"/>
      <c r="D136" s="168" t="s">
        <v>1046</v>
      </c>
      <c r="E136" s="168"/>
      <c r="F136" s="168"/>
      <c r="G136" s="168"/>
      <c r="H136" s="168"/>
      <c r="I136" s="168"/>
      <c r="J136" s="168"/>
      <c r="K136" s="168"/>
      <c r="L136" s="168"/>
      <c r="M136" s="168"/>
      <c r="N136" s="258">
        <f>BK136</f>
        <v>0</v>
      </c>
      <c r="O136" s="259"/>
      <c r="P136" s="259"/>
      <c r="Q136" s="259"/>
      <c r="R136" s="161"/>
      <c r="T136" s="162"/>
      <c r="U136" s="159"/>
      <c r="V136" s="159"/>
      <c r="W136" s="163">
        <f>SUM(W137:W144)</f>
        <v>0</v>
      </c>
      <c r="X136" s="159"/>
      <c r="Y136" s="163">
        <f>SUM(Y137:Y144)</f>
        <v>4.5459519999999998</v>
      </c>
      <c r="Z136" s="159"/>
      <c r="AA136" s="164">
        <f>SUM(AA137:AA144)</f>
        <v>0</v>
      </c>
      <c r="AR136" s="165" t="s">
        <v>23</v>
      </c>
      <c r="AT136" s="166" t="s">
        <v>79</v>
      </c>
      <c r="AU136" s="166" t="s">
        <v>23</v>
      </c>
      <c r="AY136" s="165" t="s">
        <v>175</v>
      </c>
      <c r="BK136" s="167">
        <f>SUM(BK137:BK144)</f>
        <v>0</v>
      </c>
    </row>
    <row r="137" spans="2:65" s="1" customFormat="1" ht="31.5" customHeight="1">
      <c r="B137" s="31"/>
      <c r="C137" s="176" t="s">
        <v>188</v>
      </c>
      <c r="D137" s="176" t="s">
        <v>221</v>
      </c>
      <c r="E137" s="177" t="s">
        <v>1208</v>
      </c>
      <c r="F137" s="250" t="s">
        <v>1209</v>
      </c>
      <c r="G137" s="249"/>
      <c r="H137" s="249"/>
      <c r="I137" s="249"/>
      <c r="J137" s="178" t="s">
        <v>210</v>
      </c>
      <c r="K137" s="179">
        <v>79.454999999999998</v>
      </c>
      <c r="L137" s="251">
        <v>0</v>
      </c>
      <c r="M137" s="249"/>
      <c r="N137" s="252">
        <f t="shared" ref="N137:N144" si="5">ROUND(L137*K137,2)</f>
        <v>0</v>
      </c>
      <c r="O137" s="249"/>
      <c r="P137" s="249"/>
      <c r="Q137" s="249"/>
      <c r="R137" s="33"/>
      <c r="T137" s="173" t="s">
        <v>21</v>
      </c>
      <c r="U137" s="40" t="s">
        <v>45</v>
      </c>
      <c r="V137" s="32"/>
      <c r="W137" s="174">
        <f t="shared" ref="W137:W144" si="6">V137*K137</f>
        <v>0</v>
      </c>
      <c r="X137" s="174">
        <v>2.8400000000000002E-2</v>
      </c>
      <c r="Y137" s="174">
        <f t="shared" ref="Y137:Y144" si="7">X137*K137</f>
        <v>2.2565219999999999</v>
      </c>
      <c r="Z137" s="174">
        <v>0</v>
      </c>
      <c r="AA137" s="175">
        <f t="shared" ref="AA137:AA144" si="8">Z137*K137</f>
        <v>0</v>
      </c>
      <c r="AR137" s="14" t="s">
        <v>345</v>
      </c>
      <c r="AT137" s="14" t="s">
        <v>221</v>
      </c>
      <c r="AU137" s="14" t="s">
        <v>90</v>
      </c>
      <c r="AY137" s="14" t="s">
        <v>175</v>
      </c>
      <c r="BE137" s="114">
        <f t="shared" ref="BE137:BE144" si="9">IF(U137="základní",N137,0)</f>
        <v>0</v>
      </c>
      <c r="BF137" s="114">
        <f t="shared" ref="BF137:BF144" si="10">IF(U137="snížená",N137,0)</f>
        <v>0</v>
      </c>
      <c r="BG137" s="114">
        <f t="shared" ref="BG137:BG144" si="11">IF(U137="zákl. přenesená",N137,0)</f>
        <v>0</v>
      </c>
      <c r="BH137" s="114">
        <f t="shared" ref="BH137:BH144" si="12">IF(U137="sníž. přenesená",N137,0)</f>
        <v>0</v>
      </c>
      <c r="BI137" s="114">
        <f t="shared" ref="BI137:BI144" si="13">IF(U137="nulová",N137,0)</f>
        <v>0</v>
      </c>
      <c r="BJ137" s="14" t="s">
        <v>23</v>
      </c>
      <c r="BK137" s="114">
        <f t="shared" ref="BK137:BK144" si="14">ROUND(L137*K137,2)</f>
        <v>0</v>
      </c>
      <c r="BL137" s="14" t="s">
        <v>345</v>
      </c>
      <c r="BM137" s="14" t="s">
        <v>1210</v>
      </c>
    </row>
    <row r="138" spans="2:65" s="1" customFormat="1" ht="31.5" customHeight="1">
      <c r="B138" s="31"/>
      <c r="C138" s="176" t="s">
        <v>983</v>
      </c>
      <c r="D138" s="176" t="s">
        <v>221</v>
      </c>
      <c r="E138" s="177" t="s">
        <v>1073</v>
      </c>
      <c r="F138" s="250" t="s">
        <v>1074</v>
      </c>
      <c r="G138" s="249"/>
      <c r="H138" s="249"/>
      <c r="I138" s="249"/>
      <c r="J138" s="178" t="s">
        <v>252</v>
      </c>
      <c r="K138" s="179">
        <v>6</v>
      </c>
      <c r="L138" s="251">
        <v>0</v>
      </c>
      <c r="M138" s="249"/>
      <c r="N138" s="252">
        <f t="shared" si="5"/>
        <v>0</v>
      </c>
      <c r="O138" s="249"/>
      <c r="P138" s="249"/>
      <c r="Q138" s="249"/>
      <c r="R138" s="33"/>
      <c r="T138" s="173" t="s">
        <v>21</v>
      </c>
      <c r="U138" s="40" t="s">
        <v>45</v>
      </c>
      <c r="V138" s="32"/>
      <c r="W138" s="174">
        <f t="shared" si="6"/>
        <v>0</v>
      </c>
      <c r="X138" s="174">
        <v>1.0200000000000001E-2</v>
      </c>
      <c r="Y138" s="174">
        <f t="shared" si="7"/>
        <v>6.1200000000000004E-2</v>
      </c>
      <c r="Z138" s="174">
        <v>0</v>
      </c>
      <c r="AA138" s="175">
        <f t="shared" si="8"/>
        <v>0</v>
      </c>
      <c r="AR138" s="14" t="s">
        <v>345</v>
      </c>
      <c r="AT138" s="14" t="s">
        <v>221</v>
      </c>
      <c r="AU138" s="14" t="s">
        <v>90</v>
      </c>
      <c r="AY138" s="14" t="s">
        <v>175</v>
      </c>
      <c r="BE138" s="114">
        <f t="shared" si="9"/>
        <v>0</v>
      </c>
      <c r="BF138" s="114">
        <f t="shared" si="10"/>
        <v>0</v>
      </c>
      <c r="BG138" s="114">
        <f t="shared" si="11"/>
        <v>0</v>
      </c>
      <c r="BH138" s="114">
        <f t="shared" si="12"/>
        <v>0</v>
      </c>
      <c r="BI138" s="114">
        <f t="shared" si="13"/>
        <v>0</v>
      </c>
      <c r="BJ138" s="14" t="s">
        <v>23</v>
      </c>
      <c r="BK138" s="114">
        <f t="shared" si="14"/>
        <v>0</v>
      </c>
      <c r="BL138" s="14" t="s">
        <v>345</v>
      </c>
      <c r="BM138" s="14" t="s">
        <v>1211</v>
      </c>
    </row>
    <row r="139" spans="2:65" s="1" customFormat="1" ht="31.5" customHeight="1">
      <c r="B139" s="31"/>
      <c r="C139" s="176" t="s">
        <v>987</v>
      </c>
      <c r="D139" s="176" t="s">
        <v>221</v>
      </c>
      <c r="E139" s="177" t="s">
        <v>1212</v>
      </c>
      <c r="F139" s="250" t="s">
        <v>1213</v>
      </c>
      <c r="G139" s="249"/>
      <c r="H139" s="249"/>
      <c r="I139" s="249"/>
      <c r="J139" s="178" t="s">
        <v>252</v>
      </c>
      <c r="K139" s="179">
        <v>4</v>
      </c>
      <c r="L139" s="251">
        <v>0</v>
      </c>
      <c r="M139" s="249"/>
      <c r="N139" s="252">
        <f t="shared" si="5"/>
        <v>0</v>
      </c>
      <c r="O139" s="249"/>
      <c r="P139" s="249"/>
      <c r="Q139" s="249"/>
      <c r="R139" s="33"/>
      <c r="T139" s="173" t="s">
        <v>21</v>
      </c>
      <c r="U139" s="40" t="s">
        <v>45</v>
      </c>
      <c r="V139" s="32"/>
      <c r="W139" s="174">
        <f t="shared" si="6"/>
        <v>0</v>
      </c>
      <c r="X139" s="174">
        <v>4.1500000000000002E-2</v>
      </c>
      <c r="Y139" s="174">
        <f t="shared" si="7"/>
        <v>0.16600000000000001</v>
      </c>
      <c r="Z139" s="174">
        <v>0</v>
      </c>
      <c r="AA139" s="175">
        <f t="shared" si="8"/>
        <v>0</v>
      </c>
      <c r="AR139" s="14" t="s">
        <v>345</v>
      </c>
      <c r="AT139" s="14" t="s">
        <v>221</v>
      </c>
      <c r="AU139" s="14" t="s">
        <v>90</v>
      </c>
      <c r="AY139" s="14" t="s">
        <v>175</v>
      </c>
      <c r="BE139" s="114">
        <f t="shared" si="9"/>
        <v>0</v>
      </c>
      <c r="BF139" s="114">
        <f t="shared" si="10"/>
        <v>0</v>
      </c>
      <c r="BG139" s="114">
        <f t="shared" si="11"/>
        <v>0</v>
      </c>
      <c r="BH139" s="114">
        <f t="shared" si="12"/>
        <v>0</v>
      </c>
      <c r="BI139" s="114">
        <f t="shared" si="13"/>
        <v>0</v>
      </c>
      <c r="BJ139" s="14" t="s">
        <v>23</v>
      </c>
      <c r="BK139" s="114">
        <f t="shared" si="14"/>
        <v>0</v>
      </c>
      <c r="BL139" s="14" t="s">
        <v>345</v>
      </c>
      <c r="BM139" s="14" t="s">
        <v>1214</v>
      </c>
    </row>
    <row r="140" spans="2:65" s="1" customFormat="1" ht="31.5" customHeight="1">
      <c r="B140" s="31"/>
      <c r="C140" s="176" t="s">
        <v>203</v>
      </c>
      <c r="D140" s="176" t="s">
        <v>221</v>
      </c>
      <c r="E140" s="177" t="s">
        <v>1215</v>
      </c>
      <c r="F140" s="250" t="s">
        <v>1216</v>
      </c>
      <c r="G140" s="249"/>
      <c r="H140" s="249"/>
      <c r="I140" s="249"/>
      <c r="J140" s="178" t="s">
        <v>210</v>
      </c>
      <c r="K140" s="179">
        <v>68.375</v>
      </c>
      <c r="L140" s="251">
        <v>0</v>
      </c>
      <c r="M140" s="249"/>
      <c r="N140" s="252">
        <f t="shared" si="5"/>
        <v>0</v>
      </c>
      <c r="O140" s="249"/>
      <c r="P140" s="249"/>
      <c r="Q140" s="249"/>
      <c r="R140" s="33"/>
      <c r="T140" s="173" t="s">
        <v>21</v>
      </c>
      <c r="U140" s="40" t="s">
        <v>45</v>
      </c>
      <c r="V140" s="32"/>
      <c r="W140" s="174">
        <f t="shared" si="6"/>
        <v>0</v>
      </c>
      <c r="X140" s="174">
        <v>2.8400000000000002E-2</v>
      </c>
      <c r="Y140" s="174">
        <f t="shared" si="7"/>
        <v>1.9418500000000001</v>
      </c>
      <c r="Z140" s="174">
        <v>0</v>
      </c>
      <c r="AA140" s="175">
        <f t="shared" si="8"/>
        <v>0</v>
      </c>
      <c r="AR140" s="14" t="s">
        <v>345</v>
      </c>
      <c r="AT140" s="14" t="s">
        <v>221</v>
      </c>
      <c r="AU140" s="14" t="s">
        <v>90</v>
      </c>
      <c r="AY140" s="14" t="s">
        <v>175</v>
      </c>
      <c r="BE140" s="114">
        <f t="shared" si="9"/>
        <v>0</v>
      </c>
      <c r="BF140" s="114">
        <f t="shared" si="10"/>
        <v>0</v>
      </c>
      <c r="BG140" s="114">
        <f t="shared" si="11"/>
        <v>0</v>
      </c>
      <c r="BH140" s="114">
        <f t="shared" si="12"/>
        <v>0</v>
      </c>
      <c r="BI140" s="114">
        <f t="shared" si="13"/>
        <v>0</v>
      </c>
      <c r="BJ140" s="14" t="s">
        <v>23</v>
      </c>
      <c r="BK140" s="114">
        <f t="shared" si="14"/>
        <v>0</v>
      </c>
      <c r="BL140" s="14" t="s">
        <v>345</v>
      </c>
      <c r="BM140" s="14" t="s">
        <v>1217</v>
      </c>
    </row>
    <row r="141" spans="2:65" s="1" customFormat="1" ht="22.5" customHeight="1">
      <c r="B141" s="31"/>
      <c r="C141" s="176" t="s">
        <v>182</v>
      </c>
      <c r="D141" s="176" t="s">
        <v>221</v>
      </c>
      <c r="E141" s="177" t="s">
        <v>1085</v>
      </c>
      <c r="F141" s="250" t="s">
        <v>1086</v>
      </c>
      <c r="G141" s="249"/>
      <c r="H141" s="249"/>
      <c r="I141" s="249"/>
      <c r="J141" s="178" t="s">
        <v>210</v>
      </c>
      <c r="K141" s="179">
        <v>68.375</v>
      </c>
      <c r="L141" s="251">
        <v>0</v>
      </c>
      <c r="M141" s="249"/>
      <c r="N141" s="252">
        <f t="shared" si="5"/>
        <v>0</v>
      </c>
      <c r="O141" s="249"/>
      <c r="P141" s="249"/>
      <c r="Q141" s="249"/>
      <c r="R141" s="33"/>
      <c r="T141" s="173" t="s">
        <v>21</v>
      </c>
      <c r="U141" s="40" t="s">
        <v>45</v>
      </c>
      <c r="V141" s="32"/>
      <c r="W141" s="174">
        <f t="shared" si="6"/>
        <v>0</v>
      </c>
      <c r="X141" s="174">
        <v>0</v>
      </c>
      <c r="Y141" s="174">
        <f t="shared" si="7"/>
        <v>0</v>
      </c>
      <c r="Z141" s="174">
        <v>0</v>
      </c>
      <c r="AA141" s="175">
        <f t="shared" si="8"/>
        <v>0</v>
      </c>
      <c r="AR141" s="14" t="s">
        <v>345</v>
      </c>
      <c r="AT141" s="14" t="s">
        <v>221</v>
      </c>
      <c r="AU141" s="14" t="s">
        <v>90</v>
      </c>
      <c r="AY141" s="14" t="s">
        <v>175</v>
      </c>
      <c r="BE141" s="114">
        <f t="shared" si="9"/>
        <v>0</v>
      </c>
      <c r="BF141" s="114">
        <f t="shared" si="10"/>
        <v>0</v>
      </c>
      <c r="BG141" s="114">
        <f t="shared" si="11"/>
        <v>0</v>
      </c>
      <c r="BH141" s="114">
        <f t="shared" si="12"/>
        <v>0</v>
      </c>
      <c r="BI141" s="114">
        <f t="shared" si="13"/>
        <v>0</v>
      </c>
      <c r="BJ141" s="14" t="s">
        <v>23</v>
      </c>
      <c r="BK141" s="114">
        <f t="shared" si="14"/>
        <v>0</v>
      </c>
      <c r="BL141" s="14" t="s">
        <v>345</v>
      </c>
      <c r="BM141" s="14" t="s">
        <v>1218</v>
      </c>
    </row>
    <row r="142" spans="2:65" s="1" customFormat="1" ht="31.5" customHeight="1">
      <c r="B142" s="31"/>
      <c r="C142" s="176" t="s">
        <v>207</v>
      </c>
      <c r="D142" s="176" t="s">
        <v>221</v>
      </c>
      <c r="E142" s="177" t="s">
        <v>1219</v>
      </c>
      <c r="F142" s="250" t="s">
        <v>1220</v>
      </c>
      <c r="G142" s="249"/>
      <c r="H142" s="249"/>
      <c r="I142" s="249"/>
      <c r="J142" s="178" t="s">
        <v>252</v>
      </c>
      <c r="K142" s="179">
        <v>2</v>
      </c>
      <c r="L142" s="251">
        <v>0</v>
      </c>
      <c r="M142" s="249"/>
      <c r="N142" s="252">
        <f t="shared" si="5"/>
        <v>0</v>
      </c>
      <c r="O142" s="249"/>
      <c r="P142" s="249"/>
      <c r="Q142" s="249"/>
      <c r="R142" s="33"/>
      <c r="T142" s="173" t="s">
        <v>21</v>
      </c>
      <c r="U142" s="40" t="s">
        <v>45</v>
      </c>
      <c r="V142" s="32"/>
      <c r="W142" s="174">
        <f t="shared" si="6"/>
        <v>0</v>
      </c>
      <c r="X142" s="174">
        <v>4.684E-2</v>
      </c>
      <c r="Y142" s="174">
        <f t="shared" si="7"/>
        <v>9.3679999999999999E-2</v>
      </c>
      <c r="Z142" s="174">
        <v>0</v>
      </c>
      <c r="AA142" s="175">
        <f t="shared" si="8"/>
        <v>0</v>
      </c>
      <c r="AR142" s="14" t="s">
        <v>345</v>
      </c>
      <c r="AT142" s="14" t="s">
        <v>221</v>
      </c>
      <c r="AU142" s="14" t="s">
        <v>90</v>
      </c>
      <c r="AY142" s="14" t="s">
        <v>175</v>
      </c>
      <c r="BE142" s="114">
        <f t="shared" si="9"/>
        <v>0</v>
      </c>
      <c r="BF142" s="114">
        <f t="shared" si="10"/>
        <v>0</v>
      </c>
      <c r="BG142" s="114">
        <f t="shared" si="11"/>
        <v>0</v>
      </c>
      <c r="BH142" s="114">
        <f t="shared" si="12"/>
        <v>0</v>
      </c>
      <c r="BI142" s="114">
        <f t="shared" si="13"/>
        <v>0</v>
      </c>
      <c r="BJ142" s="14" t="s">
        <v>23</v>
      </c>
      <c r="BK142" s="114">
        <f t="shared" si="14"/>
        <v>0</v>
      </c>
      <c r="BL142" s="14" t="s">
        <v>345</v>
      </c>
      <c r="BM142" s="14" t="s">
        <v>1221</v>
      </c>
    </row>
    <row r="143" spans="2:65" s="1" customFormat="1" ht="22.5" customHeight="1">
      <c r="B143" s="31"/>
      <c r="C143" s="169" t="s">
        <v>938</v>
      </c>
      <c r="D143" s="169" t="s">
        <v>177</v>
      </c>
      <c r="E143" s="170" t="s">
        <v>1222</v>
      </c>
      <c r="F143" s="245" t="s">
        <v>1223</v>
      </c>
      <c r="G143" s="246"/>
      <c r="H143" s="246"/>
      <c r="I143" s="246"/>
      <c r="J143" s="171" t="s">
        <v>252</v>
      </c>
      <c r="K143" s="172">
        <v>1</v>
      </c>
      <c r="L143" s="247">
        <v>0</v>
      </c>
      <c r="M143" s="246"/>
      <c r="N143" s="248">
        <f t="shared" si="5"/>
        <v>0</v>
      </c>
      <c r="O143" s="249"/>
      <c r="P143" s="249"/>
      <c r="Q143" s="249"/>
      <c r="R143" s="33"/>
      <c r="T143" s="173" t="s">
        <v>21</v>
      </c>
      <c r="U143" s="40" t="s">
        <v>45</v>
      </c>
      <c r="V143" s="32"/>
      <c r="W143" s="174">
        <f t="shared" si="6"/>
        <v>0</v>
      </c>
      <c r="X143" s="174">
        <v>1.32E-2</v>
      </c>
      <c r="Y143" s="174">
        <f t="shared" si="7"/>
        <v>1.32E-2</v>
      </c>
      <c r="Z143" s="174">
        <v>0</v>
      </c>
      <c r="AA143" s="175">
        <f t="shared" si="8"/>
        <v>0</v>
      </c>
      <c r="AR143" s="14" t="s">
        <v>188</v>
      </c>
      <c r="AT143" s="14" t="s">
        <v>177</v>
      </c>
      <c r="AU143" s="14" t="s">
        <v>90</v>
      </c>
      <c r="AY143" s="14" t="s">
        <v>175</v>
      </c>
      <c r="BE143" s="114">
        <f t="shared" si="9"/>
        <v>0</v>
      </c>
      <c r="BF143" s="114">
        <f t="shared" si="10"/>
        <v>0</v>
      </c>
      <c r="BG143" s="114">
        <f t="shared" si="11"/>
        <v>0</v>
      </c>
      <c r="BH143" s="114">
        <f t="shared" si="12"/>
        <v>0</v>
      </c>
      <c r="BI143" s="114">
        <f t="shared" si="13"/>
        <v>0</v>
      </c>
      <c r="BJ143" s="14" t="s">
        <v>23</v>
      </c>
      <c r="BK143" s="114">
        <f t="shared" si="14"/>
        <v>0</v>
      </c>
      <c r="BL143" s="14" t="s">
        <v>345</v>
      </c>
      <c r="BM143" s="14" t="s">
        <v>1224</v>
      </c>
    </row>
    <row r="144" spans="2:65" s="1" customFormat="1" ht="22.5" customHeight="1">
      <c r="B144" s="31"/>
      <c r="C144" s="169" t="s">
        <v>216</v>
      </c>
      <c r="D144" s="169" t="s">
        <v>177</v>
      </c>
      <c r="E144" s="170" t="s">
        <v>1225</v>
      </c>
      <c r="F144" s="245" t="s">
        <v>1226</v>
      </c>
      <c r="G144" s="246"/>
      <c r="H144" s="246"/>
      <c r="I144" s="246"/>
      <c r="J144" s="171" t="s">
        <v>252</v>
      </c>
      <c r="K144" s="172">
        <v>1</v>
      </c>
      <c r="L144" s="247">
        <v>0</v>
      </c>
      <c r="M144" s="246"/>
      <c r="N144" s="248">
        <f t="shared" si="5"/>
        <v>0</v>
      </c>
      <c r="O144" s="249"/>
      <c r="P144" s="249"/>
      <c r="Q144" s="249"/>
      <c r="R144" s="33"/>
      <c r="T144" s="173" t="s">
        <v>21</v>
      </c>
      <c r="U144" s="40" t="s">
        <v>45</v>
      </c>
      <c r="V144" s="32"/>
      <c r="W144" s="174">
        <f t="shared" si="6"/>
        <v>0</v>
      </c>
      <c r="X144" s="174">
        <v>1.35E-2</v>
      </c>
      <c r="Y144" s="174">
        <f t="shared" si="7"/>
        <v>1.35E-2</v>
      </c>
      <c r="Z144" s="174">
        <v>0</v>
      </c>
      <c r="AA144" s="175">
        <f t="shared" si="8"/>
        <v>0</v>
      </c>
      <c r="AR144" s="14" t="s">
        <v>188</v>
      </c>
      <c r="AT144" s="14" t="s">
        <v>177</v>
      </c>
      <c r="AU144" s="14" t="s">
        <v>90</v>
      </c>
      <c r="AY144" s="14" t="s">
        <v>175</v>
      </c>
      <c r="BE144" s="114">
        <f t="shared" si="9"/>
        <v>0</v>
      </c>
      <c r="BF144" s="114">
        <f t="shared" si="10"/>
        <v>0</v>
      </c>
      <c r="BG144" s="114">
        <f t="shared" si="11"/>
        <v>0</v>
      </c>
      <c r="BH144" s="114">
        <f t="shared" si="12"/>
        <v>0</v>
      </c>
      <c r="BI144" s="114">
        <f t="shared" si="13"/>
        <v>0</v>
      </c>
      <c r="BJ144" s="14" t="s">
        <v>23</v>
      </c>
      <c r="BK144" s="114">
        <f t="shared" si="14"/>
        <v>0</v>
      </c>
      <c r="BL144" s="14" t="s">
        <v>345</v>
      </c>
      <c r="BM144" s="14" t="s">
        <v>1227</v>
      </c>
    </row>
    <row r="145" spans="2:65" s="10" customFormat="1" ht="29.85" customHeight="1">
      <c r="B145" s="158"/>
      <c r="C145" s="159"/>
      <c r="D145" s="168" t="s">
        <v>1047</v>
      </c>
      <c r="E145" s="168"/>
      <c r="F145" s="168"/>
      <c r="G145" s="168"/>
      <c r="H145" s="168"/>
      <c r="I145" s="168"/>
      <c r="J145" s="168"/>
      <c r="K145" s="168"/>
      <c r="L145" s="168"/>
      <c r="M145" s="168"/>
      <c r="N145" s="258">
        <f>BK145</f>
        <v>0</v>
      </c>
      <c r="O145" s="259"/>
      <c r="P145" s="259"/>
      <c r="Q145" s="259"/>
      <c r="R145" s="161"/>
      <c r="T145" s="162"/>
      <c r="U145" s="159"/>
      <c r="V145" s="159"/>
      <c r="W145" s="163">
        <f>SUM(W146:W151)</f>
        <v>0</v>
      </c>
      <c r="X145" s="159"/>
      <c r="Y145" s="163">
        <f>SUM(Y146:Y151)</f>
        <v>1.012412E-2</v>
      </c>
      <c r="Z145" s="159"/>
      <c r="AA145" s="164">
        <f>SUM(AA146:AA151)</f>
        <v>0.79068400000000005</v>
      </c>
      <c r="AR145" s="165" t="s">
        <v>23</v>
      </c>
      <c r="AT145" s="166" t="s">
        <v>79</v>
      </c>
      <c r="AU145" s="166" t="s">
        <v>23</v>
      </c>
      <c r="AY145" s="165" t="s">
        <v>175</v>
      </c>
      <c r="BK145" s="167">
        <f>SUM(BK146:BK151)</f>
        <v>0</v>
      </c>
    </row>
    <row r="146" spans="2:65" s="1" customFormat="1" ht="44.25" customHeight="1">
      <c r="B146" s="31"/>
      <c r="C146" s="176" t="s">
        <v>8</v>
      </c>
      <c r="D146" s="176" t="s">
        <v>221</v>
      </c>
      <c r="E146" s="177" t="s">
        <v>1228</v>
      </c>
      <c r="F146" s="250" t="s">
        <v>1229</v>
      </c>
      <c r="G146" s="249"/>
      <c r="H146" s="249"/>
      <c r="I146" s="249"/>
      <c r="J146" s="178" t="s">
        <v>210</v>
      </c>
      <c r="K146" s="179">
        <v>67.5</v>
      </c>
      <c r="L146" s="251">
        <v>0</v>
      </c>
      <c r="M146" s="249"/>
      <c r="N146" s="252">
        <f t="shared" ref="N146:N151" si="15">ROUND(L146*K146,2)</f>
        <v>0</v>
      </c>
      <c r="O146" s="249"/>
      <c r="P146" s="249"/>
      <c r="Q146" s="249"/>
      <c r="R146" s="33"/>
      <c r="T146" s="173" t="s">
        <v>21</v>
      </c>
      <c r="U146" s="40" t="s">
        <v>45</v>
      </c>
      <c r="V146" s="32"/>
      <c r="W146" s="174">
        <f t="shared" ref="W146:W151" si="16">V146*K146</f>
        <v>0</v>
      </c>
      <c r="X146" s="174">
        <v>1.2999999999999999E-4</v>
      </c>
      <c r="Y146" s="174">
        <f t="shared" ref="Y146:Y151" si="17">X146*K146</f>
        <v>8.7749999999999998E-3</v>
      </c>
      <c r="Z146" s="174">
        <v>0</v>
      </c>
      <c r="AA146" s="175">
        <f t="shared" ref="AA146:AA151" si="18">Z146*K146</f>
        <v>0</v>
      </c>
      <c r="AR146" s="14" t="s">
        <v>345</v>
      </c>
      <c r="AT146" s="14" t="s">
        <v>221</v>
      </c>
      <c r="AU146" s="14" t="s">
        <v>90</v>
      </c>
      <c r="AY146" s="14" t="s">
        <v>175</v>
      </c>
      <c r="BE146" s="114">
        <f t="shared" ref="BE146:BE151" si="19">IF(U146="základní",N146,0)</f>
        <v>0</v>
      </c>
      <c r="BF146" s="114">
        <f t="shared" ref="BF146:BF151" si="20">IF(U146="snížená",N146,0)</f>
        <v>0</v>
      </c>
      <c r="BG146" s="114">
        <f t="shared" ref="BG146:BG151" si="21">IF(U146="zákl. přenesená",N146,0)</f>
        <v>0</v>
      </c>
      <c r="BH146" s="114">
        <f t="shared" ref="BH146:BH151" si="22">IF(U146="sníž. přenesená",N146,0)</f>
        <v>0</v>
      </c>
      <c r="BI146" s="114">
        <f t="shared" ref="BI146:BI151" si="23">IF(U146="nulová",N146,0)</f>
        <v>0</v>
      </c>
      <c r="BJ146" s="14" t="s">
        <v>23</v>
      </c>
      <c r="BK146" s="114">
        <f t="shared" ref="BK146:BK151" si="24">ROUND(L146*K146,2)</f>
        <v>0</v>
      </c>
      <c r="BL146" s="14" t="s">
        <v>345</v>
      </c>
      <c r="BM146" s="14" t="s">
        <v>1230</v>
      </c>
    </row>
    <row r="147" spans="2:65" s="1" customFormat="1" ht="31.5" customHeight="1">
      <c r="B147" s="31"/>
      <c r="C147" s="176" t="s">
        <v>228</v>
      </c>
      <c r="D147" s="176" t="s">
        <v>221</v>
      </c>
      <c r="E147" s="177" t="s">
        <v>1100</v>
      </c>
      <c r="F147" s="250" t="s">
        <v>1101</v>
      </c>
      <c r="G147" s="249"/>
      <c r="H147" s="249"/>
      <c r="I147" s="249"/>
      <c r="J147" s="178" t="s">
        <v>210</v>
      </c>
      <c r="K147" s="179">
        <v>33.728000000000002</v>
      </c>
      <c r="L147" s="251">
        <v>0</v>
      </c>
      <c r="M147" s="249"/>
      <c r="N147" s="252">
        <f t="shared" si="15"/>
        <v>0</v>
      </c>
      <c r="O147" s="249"/>
      <c r="P147" s="249"/>
      <c r="Q147" s="249"/>
      <c r="R147" s="33"/>
      <c r="T147" s="173" t="s">
        <v>21</v>
      </c>
      <c r="U147" s="40" t="s">
        <v>45</v>
      </c>
      <c r="V147" s="32"/>
      <c r="W147" s="174">
        <f t="shared" si="16"/>
        <v>0</v>
      </c>
      <c r="X147" s="174">
        <v>4.0000000000000003E-5</v>
      </c>
      <c r="Y147" s="174">
        <f t="shared" si="17"/>
        <v>1.3491200000000001E-3</v>
      </c>
      <c r="Z147" s="174">
        <v>0</v>
      </c>
      <c r="AA147" s="175">
        <f t="shared" si="18"/>
        <v>0</v>
      </c>
      <c r="AR147" s="14" t="s">
        <v>345</v>
      </c>
      <c r="AT147" s="14" t="s">
        <v>221</v>
      </c>
      <c r="AU147" s="14" t="s">
        <v>90</v>
      </c>
      <c r="AY147" s="14" t="s">
        <v>175</v>
      </c>
      <c r="BE147" s="114">
        <f t="shared" si="19"/>
        <v>0</v>
      </c>
      <c r="BF147" s="114">
        <f t="shared" si="20"/>
        <v>0</v>
      </c>
      <c r="BG147" s="114">
        <f t="shared" si="21"/>
        <v>0</v>
      </c>
      <c r="BH147" s="114">
        <f t="shared" si="22"/>
        <v>0</v>
      </c>
      <c r="BI147" s="114">
        <f t="shared" si="23"/>
        <v>0</v>
      </c>
      <c r="BJ147" s="14" t="s">
        <v>23</v>
      </c>
      <c r="BK147" s="114">
        <f t="shared" si="24"/>
        <v>0</v>
      </c>
      <c r="BL147" s="14" t="s">
        <v>345</v>
      </c>
      <c r="BM147" s="14" t="s">
        <v>1231</v>
      </c>
    </row>
    <row r="148" spans="2:65" s="1" customFormat="1" ht="22.5" customHeight="1">
      <c r="B148" s="31"/>
      <c r="C148" s="176" t="s">
        <v>232</v>
      </c>
      <c r="D148" s="176" t="s">
        <v>221</v>
      </c>
      <c r="E148" s="177" t="s">
        <v>1103</v>
      </c>
      <c r="F148" s="250" t="s">
        <v>1104</v>
      </c>
      <c r="G148" s="249"/>
      <c r="H148" s="249"/>
      <c r="I148" s="249"/>
      <c r="J148" s="178" t="s">
        <v>210</v>
      </c>
      <c r="K148" s="179">
        <v>1.44</v>
      </c>
      <c r="L148" s="251">
        <v>0</v>
      </c>
      <c r="M148" s="249"/>
      <c r="N148" s="252">
        <f t="shared" si="15"/>
        <v>0</v>
      </c>
      <c r="O148" s="249"/>
      <c r="P148" s="249"/>
      <c r="Q148" s="249"/>
      <c r="R148" s="33"/>
      <c r="T148" s="173" t="s">
        <v>21</v>
      </c>
      <c r="U148" s="40" t="s">
        <v>45</v>
      </c>
      <c r="V148" s="32"/>
      <c r="W148" s="174">
        <f t="shared" si="16"/>
        <v>0</v>
      </c>
      <c r="X148" s="174">
        <v>0</v>
      </c>
      <c r="Y148" s="174">
        <f t="shared" si="17"/>
        <v>0</v>
      </c>
      <c r="Z148" s="174">
        <v>5.5E-2</v>
      </c>
      <c r="AA148" s="175">
        <f t="shared" si="18"/>
        <v>7.9199999999999993E-2</v>
      </c>
      <c r="AR148" s="14" t="s">
        <v>345</v>
      </c>
      <c r="AT148" s="14" t="s">
        <v>221</v>
      </c>
      <c r="AU148" s="14" t="s">
        <v>90</v>
      </c>
      <c r="AY148" s="14" t="s">
        <v>175</v>
      </c>
      <c r="BE148" s="114">
        <f t="shared" si="19"/>
        <v>0</v>
      </c>
      <c r="BF148" s="114">
        <f t="shared" si="20"/>
        <v>0</v>
      </c>
      <c r="BG148" s="114">
        <f t="shared" si="21"/>
        <v>0</v>
      </c>
      <c r="BH148" s="114">
        <f t="shared" si="22"/>
        <v>0</v>
      </c>
      <c r="BI148" s="114">
        <f t="shared" si="23"/>
        <v>0</v>
      </c>
      <c r="BJ148" s="14" t="s">
        <v>23</v>
      </c>
      <c r="BK148" s="114">
        <f t="shared" si="24"/>
        <v>0</v>
      </c>
      <c r="BL148" s="14" t="s">
        <v>345</v>
      </c>
      <c r="BM148" s="14" t="s">
        <v>1232</v>
      </c>
    </row>
    <row r="149" spans="2:65" s="1" customFormat="1" ht="22.5" customHeight="1">
      <c r="B149" s="31"/>
      <c r="C149" s="176" t="s">
        <v>240</v>
      </c>
      <c r="D149" s="176" t="s">
        <v>221</v>
      </c>
      <c r="E149" s="177" t="s">
        <v>1106</v>
      </c>
      <c r="F149" s="250" t="s">
        <v>1107</v>
      </c>
      <c r="G149" s="249"/>
      <c r="H149" s="249"/>
      <c r="I149" s="249"/>
      <c r="J149" s="178" t="s">
        <v>210</v>
      </c>
      <c r="K149" s="179">
        <v>3.3490000000000002</v>
      </c>
      <c r="L149" s="251">
        <v>0</v>
      </c>
      <c r="M149" s="249"/>
      <c r="N149" s="252">
        <f t="shared" si="15"/>
        <v>0</v>
      </c>
      <c r="O149" s="249"/>
      <c r="P149" s="249"/>
      <c r="Q149" s="249"/>
      <c r="R149" s="33"/>
      <c r="T149" s="173" t="s">
        <v>21</v>
      </c>
      <c r="U149" s="40" t="s">
        <v>45</v>
      </c>
      <c r="V149" s="32"/>
      <c r="W149" s="174">
        <f t="shared" si="16"/>
        <v>0</v>
      </c>
      <c r="X149" s="174">
        <v>0</v>
      </c>
      <c r="Y149" s="174">
        <f t="shared" si="17"/>
        <v>0</v>
      </c>
      <c r="Z149" s="174">
        <v>7.5999999999999998E-2</v>
      </c>
      <c r="AA149" s="175">
        <f t="shared" si="18"/>
        <v>0.25452400000000003</v>
      </c>
      <c r="AR149" s="14" t="s">
        <v>345</v>
      </c>
      <c r="AT149" s="14" t="s">
        <v>221</v>
      </c>
      <c r="AU149" s="14" t="s">
        <v>90</v>
      </c>
      <c r="AY149" s="14" t="s">
        <v>175</v>
      </c>
      <c r="BE149" s="114">
        <f t="shared" si="19"/>
        <v>0</v>
      </c>
      <c r="BF149" s="114">
        <f t="shared" si="20"/>
        <v>0</v>
      </c>
      <c r="BG149" s="114">
        <f t="shared" si="21"/>
        <v>0</v>
      </c>
      <c r="BH149" s="114">
        <f t="shared" si="22"/>
        <v>0</v>
      </c>
      <c r="BI149" s="114">
        <f t="shared" si="23"/>
        <v>0</v>
      </c>
      <c r="BJ149" s="14" t="s">
        <v>23</v>
      </c>
      <c r="BK149" s="114">
        <f t="shared" si="24"/>
        <v>0</v>
      </c>
      <c r="BL149" s="14" t="s">
        <v>345</v>
      </c>
      <c r="BM149" s="14" t="s">
        <v>1233</v>
      </c>
    </row>
    <row r="150" spans="2:65" s="1" customFormat="1" ht="31.5" customHeight="1">
      <c r="B150" s="31"/>
      <c r="C150" s="176" t="s">
        <v>929</v>
      </c>
      <c r="D150" s="176" t="s">
        <v>221</v>
      </c>
      <c r="E150" s="177" t="s">
        <v>1234</v>
      </c>
      <c r="F150" s="250" t="s">
        <v>1235</v>
      </c>
      <c r="G150" s="249"/>
      <c r="H150" s="249"/>
      <c r="I150" s="249"/>
      <c r="J150" s="178" t="s">
        <v>210</v>
      </c>
      <c r="K150" s="179">
        <v>6.72</v>
      </c>
      <c r="L150" s="251">
        <v>0</v>
      </c>
      <c r="M150" s="249"/>
      <c r="N150" s="252">
        <f t="shared" si="15"/>
        <v>0</v>
      </c>
      <c r="O150" s="249"/>
      <c r="P150" s="249"/>
      <c r="Q150" s="249"/>
      <c r="R150" s="33"/>
      <c r="T150" s="173" t="s">
        <v>21</v>
      </c>
      <c r="U150" s="40" t="s">
        <v>45</v>
      </c>
      <c r="V150" s="32"/>
      <c r="W150" s="174">
        <f t="shared" si="16"/>
        <v>0</v>
      </c>
      <c r="X150" s="174">
        <v>0</v>
      </c>
      <c r="Y150" s="174">
        <f t="shared" si="17"/>
        <v>0</v>
      </c>
      <c r="Z150" s="174">
        <v>6.8000000000000005E-2</v>
      </c>
      <c r="AA150" s="175">
        <f t="shared" si="18"/>
        <v>0.45696000000000003</v>
      </c>
      <c r="AR150" s="14" t="s">
        <v>345</v>
      </c>
      <c r="AT150" s="14" t="s">
        <v>221</v>
      </c>
      <c r="AU150" s="14" t="s">
        <v>90</v>
      </c>
      <c r="AY150" s="14" t="s">
        <v>175</v>
      </c>
      <c r="BE150" s="114">
        <f t="shared" si="19"/>
        <v>0</v>
      </c>
      <c r="BF150" s="114">
        <f t="shared" si="20"/>
        <v>0</v>
      </c>
      <c r="BG150" s="114">
        <f t="shared" si="21"/>
        <v>0</v>
      </c>
      <c r="BH150" s="114">
        <f t="shared" si="22"/>
        <v>0</v>
      </c>
      <c r="BI150" s="114">
        <f t="shared" si="23"/>
        <v>0</v>
      </c>
      <c r="BJ150" s="14" t="s">
        <v>23</v>
      </c>
      <c r="BK150" s="114">
        <f t="shared" si="24"/>
        <v>0</v>
      </c>
      <c r="BL150" s="14" t="s">
        <v>345</v>
      </c>
      <c r="BM150" s="14" t="s">
        <v>1236</v>
      </c>
    </row>
    <row r="151" spans="2:65" s="1" customFormat="1" ht="31.5" customHeight="1">
      <c r="B151" s="31"/>
      <c r="C151" s="176" t="s">
        <v>1237</v>
      </c>
      <c r="D151" s="176" t="s">
        <v>221</v>
      </c>
      <c r="E151" s="177" t="s">
        <v>1238</v>
      </c>
      <c r="F151" s="250" t="s">
        <v>1239</v>
      </c>
      <c r="G151" s="249"/>
      <c r="H151" s="249"/>
      <c r="I151" s="249"/>
      <c r="J151" s="178" t="s">
        <v>210</v>
      </c>
      <c r="K151" s="179">
        <v>79.454999999999998</v>
      </c>
      <c r="L151" s="251">
        <v>0</v>
      </c>
      <c r="M151" s="249"/>
      <c r="N151" s="252">
        <f t="shared" si="15"/>
        <v>0</v>
      </c>
      <c r="O151" s="249"/>
      <c r="P151" s="249"/>
      <c r="Q151" s="249"/>
      <c r="R151" s="33"/>
      <c r="T151" s="173" t="s">
        <v>21</v>
      </c>
      <c r="U151" s="40" t="s">
        <v>45</v>
      </c>
      <c r="V151" s="32"/>
      <c r="W151" s="174">
        <f t="shared" si="16"/>
        <v>0</v>
      </c>
      <c r="X151" s="174">
        <v>0</v>
      </c>
      <c r="Y151" s="174">
        <f t="shared" si="17"/>
        <v>0</v>
      </c>
      <c r="Z151" s="174">
        <v>0</v>
      </c>
      <c r="AA151" s="175">
        <f t="shared" si="18"/>
        <v>0</v>
      </c>
      <c r="AR151" s="14" t="s">
        <v>345</v>
      </c>
      <c r="AT151" s="14" t="s">
        <v>221</v>
      </c>
      <c r="AU151" s="14" t="s">
        <v>90</v>
      </c>
      <c r="AY151" s="14" t="s">
        <v>175</v>
      </c>
      <c r="BE151" s="114">
        <f t="shared" si="19"/>
        <v>0</v>
      </c>
      <c r="BF151" s="114">
        <f t="shared" si="20"/>
        <v>0</v>
      </c>
      <c r="BG151" s="114">
        <f t="shared" si="21"/>
        <v>0</v>
      </c>
      <c r="BH151" s="114">
        <f t="shared" si="22"/>
        <v>0</v>
      </c>
      <c r="BI151" s="114">
        <f t="shared" si="23"/>
        <v>0</v>
      </c>
      <c r="BJ151" s="14" t="s">
        <v>23</v>
      </c>
      <c r="BK151" s="114">
        <f t="shared" si="24"/>
        <v>0</v>
      </c>
      <c r="BL151" s="14" t="s">
        <v>345</v>
      </c>
      <c r="BM151" s="14" t="s">
        <v>1240</v>
      </c>
    </row>
    <row r="152" spans="2:65" s="10" customFormat="1" ht="29.85" customHeight="1">
      <c r="B152" s="158"/>
      <c r="C152" s="159"/>
      <c r="D152" s="168" t="s">
        <v>1048</v>
      </c>
      <c r="E152" s="168"/>
      <c r="F152" s="168"/>
      <c r="G152" s="168"/>
      <c r="H152" s="168"/>
      <c r="I152" s="168"/>
      <c r="J152" s="168"/>
      <c r="K152" s="168"/>
      <c r="L152" s="168"/>
      <c r="M152" s="168"/>
      <c r="N152" s="258">
        <f>BK152</f>
        <v>0</v>
      </c>
      <c r="O152" s="259"/>
      <c r="P152" s="259"/>
      <c r="Q152" s="259"/>
      <c r="R152" s="161"/>
      <c r="T152" s="162"/>
      <c r="U152" s="159"/>
      <c r="V152" s="159"/>
      <c r="W152" s="163">
        <f>SUM(W153:W156)</f>
        <v>0</v>
      </c>
      <c r="X152" s="159"/>
      <c r="Y152" s="163">
        <f>SUM(Y153:Y156)</f>
        <v>0</v>
      </c>
      <c r="Z152" s="159"/>
      <c r="AA152" s="164">
        <f>SUM(AA153:AA156)</f>
        <v>0</v>
      </c>
      <c r="AR152" s="165" t="s">
        <v>23</v>
      </c>
      <c r="AT152" s="166" t="s">
        <v>79</v>
      </c>
      <c r="AU152" s="166" t="s">
        <v>23</v>
      </c>
      <c r="AY152" s="165" t="s">
        <v>175</v>
      </c>
      <c r="BK152" s="167">
        <f>SUM(BK153:BK156)</f>
        <v>0</v>
      </c>
    </row>
    <row r="153" spans="2:65" s="1" customFormat="1" ht="44.25" customHeight="1">
      <c r="B153" s="31"/>
      <c r="C153" s="176" t="s">
        <v>998</v>
      </c>
      <c r="D153" s="176" t="s">
        <v>221</v>
      </c>
      <c r="E153" s="177" t="s">
        <v>1119</v>
      </c>
      <c r="F153" s="250" t="s">
        <v>1120</v>
      </c>
      <c r="G153" s="249"/>
      <c r="H153" s="249"/>
      <c r="I153" s="249"/>
      <c r="J153" s="178" t="s">
        <v>936</v>
      </c>
      <c r="K153" s="179">
        <v>0.79100000000000004</v>
      </c>
      <c r="L153" s="251">
        <v>0</v>
      </c>
      <c r="M153" s="249"/>
      <c r="N153" s="252">
        <f>ROUND(L153*K153,2)</f>
        <v>0</v>
      </c>
      <c r="O153" s="249"/>
      <c r="P153" s="249"/>
      <c r="Q153" s="249"/>
      <c r="R153" s="33"/>
      <c r="T153" s="173" t="s">
        <v>21</v>
      </c>
      <c r="U153" s="40" t="s">
        <v>45</v>
      </c>
      <c r="V153" s="32"/>
      <c r="W153" s="174">
        <f>V153*K153</f>
        <v>0</v>
      </c>
      <c r="X153" s="174">
        <v>0</v>
      </c>
      <c r="Y153" s="174">
        <f>X153*K153</f>
        <v>0</v>
      </c>
      <c r="Z153" s="174">
        <v>0</v>
      </c>
      <c r="AA153" s="175">
        <f>Z153*K153</f>
        <v>0</v>
      </c>
      <c r="AR153" s="14" t="s">
        <v>345</v>
      </c>
      <c r="AT153" s="14" t="s">
        <v>221</v>
      </c>
      <c r="AU153" s="14" t="s">
        <v>90</v>
      </c>
      <c r="AY153" s="14" t="s">
        <v>175</v>
      </c>
      <c r="BE153" s="114">
        <f>IF(U153="základní",N153,0)</f>
        <v>0</v>
      </c>
      <c r="BF153" s="114">
        <f>IF(U153="snížená",N153,0)</f>
        <v>0</v>
      </c>
      <c r="BG153" s="114">
        <f>IF(U153="zákl. přenesená",N153,0)</f>
        <v>0</v>
      </c>
      <c r="BH153" s="114">
        <f>IF(U153="sníž. přenesená",N153,0)</f>
        <v>0</v>
      </c>
      <c r="BI153" s="114">
        <f>IF(U153="nulová",N153,0)</f>
        <v>0</v>
      </c>
      <c r="BJ153" s="14" t="s">
        <v>23</v>
      </c>
      <c r="BK153" s="114">
        <f>ROUND(L153*K153,2)</f>
        <v>0</v>
      </c>
      <c r="BL153" s="14" t="s">
        <v>345</v>
      </c>
      <c r="BM153" s="14" t="s">
        <v>1241</v>
      </c>
    </row>
    <row r="154" spans="2:65" s="1" customFormat="1" ht="31.5" customHeight="1">
      <c r="B154" s="31"/>
      <c r="C154" s="176" t="s">
        <v>865</v>
      </c>
      <c r="D154" s="176" t="s">
        <v>221</v>
      </c>
      <c r="E154" s="177" t="s">
        <v>1122</v>
      </c>
      <c r="F154" s="250" t="s">
        <v>1123</v>
      </c>
      <c r="G154" s="249"/>
      <c r="H154" s="249"/>
      <c r="I154" s="249"/>
      <c r="J154" s="178" t="s">
        <v>936</v>
      </c>
      <c r="K154" s="179">
        <v>0.79100000000000004</v>
      </c>
      <c r="L154" s="251">
        <v>0</v>
      </c>
      <c r="M154" s="249"/>
      <c r="N154" s="252">
        <f>ROUND(L154*K154,2)</f>
        <v>0</v>
      </c>
      <c r="O154" s="249"/>
      <c r="P154" s="249"/>
      <c r="Q154" s="249"/>
      <c r="R154" s="33"/>
      <c r="T154" s="173" t="s">
        <v>21</v>
      </c>
      <c r="U154" s="40" t="s">
        <v>45</v>
      </c>
      <c r="V154" s="32"/>
      <c r="W154" s="174">
        <f>V154*K154</f>
        <v>0</v>
      </c>
      <c r="X154" s="174">
        <v>0</v>
      </c>
      <c r="Y154" s="174">
        <f>X154*K154</f>
        <v>0</v>
      </c>
      <c r="Z154" s="174">
        <v>0</v>
      </c>
      <c r="AA154" s="175">
        <f>Z154*K154</f>
        <v>0</v>
      </c>
      <c r="AR154" s="14" t="s">
        <v>345</v>
      </c>
      <c r="AT154" s="14" t="s">
        <v>221</v>
      </c>
      <c r="AU154" s="14" t="s">
        <v>90</v>
      </c>
      <c r="AY154" s="14" t="s">
        <v>175</v>
      </c>
      <c r="BE154" s="114">
        <f>IF(U154="základní",N154,0)</f>
        <v>0</v>
      </c>
      <c r="BF154" s="114">
        <f>IF(U154="snížená",N154,0)</f>
        <v>0</v>
      </c>
      <c r="BG154" s="114">
        <f>IF(U154="zákl. přenesená",N154,0)</f>
        <v>0</v>
      </c>
      <c r="BH154" s="114">
        <f>IF(U154="sníž. přenesená",N154,0)</f>
        <v>0</v>
      </c>
      <c r="BI154" s="114">
        <f>IF(U154="nulová",N154,0)</f>
        <v>0</v>
      </c>
      <c r="BJ154" s="14" t="s">
        <v>23</v>
      </c>
      <c r="BK154" s="114">
        <f>ROUND(L154*K154,2)</f>
        <v>0</v>
      </c>
      <c r="BL154" s="14" t="s">
        <v>345</v>
      </c>
      <c r="BM154" s="14" t="s">
        <v>1242</v>
      </c>
    </row>
    <row r="155" spans="2:65" s="1" customFormat="1" ht="31.5" customHeight="1">
      <c r="B155" s="31"/>
      <c r="C155" s="176" t="s">
        <v>1055</v>
      </c>
      <c r="D155" s="176" t="s">
        <v>221</v>
      </c>
      <c r="E155" s="177" t="s">
        <v>1125</v>
      </c>
      <c r="F155" s="250" t="s">
        <v>1126</v>
      </c>
      <c r="G155" s="249"/>
      <c r="H155" s="249"/>
      <c r="I155" s="249"/>
      <c r="J155" s="178" t="s">
        <v>936</v>
      </c>
      <c r="K155" s="179">
        <v>11.074</v>
      </c>
      <c r="L155" s="251">
        <v>0</v>
      </c>
      <c r="M155" s="249"/>
      <c r="N155" s="252">
        <f>ROUND(L155*K155,2)</f>
        <v>0</v>
      </c>
      <c r="O155" s="249"/>
      <c r="P155" s="249"/>
      <c r="Q155" s="249"/>
      <c r="R155" s="33"/>
      <c r="T155" s="173" t="s">
        <v>21</v>
      </c>
      <c r="U155" s="40" t="s">
        <v>45</v>
      </c>
      <c r="V155" s="32"/>
      <c r="W155" s="174">
        <f>V155*K155</f>
        <v>0</v>
      </c>
      <c r="X155" s="174">
        <v>0</v>
      </c>
      <c r="Y155" s="174">
        <f>X155*K155</f>
        <v>0</v>
      </c>
      <c r="Z155" s="174">
        <v>0</v>
      </c>
      <c r="AA155" s="175">
        <f>Z155*K155</f>
        <v>0</v>
      </c>
      <c r="AR155" s="14" t="s">
        <v>345</v>
      </c>
      <c r="AT155" s="14" t="s">
        <v>221</v>
      </c>
      <c r="AU155" s="14" t="s">
        <v>90</v>
      </c>
      <c r="AY155" s="14" t="s">
        <v>175</v>
      </c>
      <c r="BE155" s="114">
        <f>IF(U155="základní",N155,0)</f>
        <v>0</v>
      </c>
      <c r="BF155" s="114">
        <f>IF(U155="snížená",N155,0)</f>
        <v>0</v>
      </c>
      <c r="BG155" s="114">
        <f>IF(U155="zákl. přenesená",N155,0)</f>
        <v>0</v>
      </c>
      <c r="BH155" s="114">
        <f>IF(U155="sníž. přenesená",N155,0)</f>
        <v>0</v>
      </c>
      <c r="BI155" s="114">
        <f>IF(U155="nulová",N155,0)</f>
        <v>0</v>
      </c>
      <c r="BJ155" s="14" t="s">
        <v>23</v>
      </c>
      <c r="BK155" s="114">
        <f>ROUND(L155*K155,2)</f>
        <v>0</v>
      </c>
      <c r="BL155" s="14" t="s">
        <v>345</v>
      </c>
      <c r="BM155" s="14" t="s">
        <v>1243</v>
      </c>
    </row>
    <row r="156" spans="2:65" s="1" customFormat="1" ht="31.5" customHeight="1">
      <c r="B156" s="31"/>
      <c r="C156" s="176" t="s">
        <v>1059</v>
      </c>
      <c r="D156" s="176" t="s">
        <v>221</v>
      </c>
      <c r="E156" s="177" t="s">
        <v>1128</v>
      </c>
      <c r="F156" s="250" t="s">
        <v>1129</v>
      </c>
      <c r="G156" s="249"/>
      <c r="H156" s="249"/>
      <c r="I156" s="249"/>
      <c r="J156" s="178" t="s">
        <v>936</v>
      </c>
      <c r="K156" s="179">
        <v>0.79100000000000004</v>
      </c>
      <c r="L156" s="251">
        <v>0</v>
      </c>
      <c r="M156" s="249"/>
      <c r="N156" s="252">
        <f>ROUND(L156*K156,2)</f>
        <v>0</v>
      </c>
      <c r="O156" s="249"/>
      <c r="P156" s="249"/>
      <c r="Q156" s="249"/>
      <c r="R156" s="33"/>
      <c r="T156" s="173" t="s">
        <v>21</v>
      </c>
      <c r="U156" s="40" t="s">
        <v>45</v>
      </c>
      <c r="V156" s="32"/>
      <c r="W156" s="174">
        <f>V156*K156</f>
        <v>0</v>
      </c>
      <c r="X156" s="174">
        <v>0</v>
      </c>
      <c r="Y156" s="174">
        <f>X156*K156</f>
        <v>0</v>
      </c>
      <c r="Z156" s="174">
        <v>0</v>
      </c>
      <c r="AA156" s="175">
        <f>Z156*K156</f>
        <v>0</v>
      </c>
      <c r="AR156" s="14" t="s">
        <v>345</v>
      </c>
      <c r="AT156" s="14" t="s">
        <v>221</v>
      </c>
      <c r="AU156" s="14" t="s">
        <v>90</v>
      </c>
      <c r="AY156" s="14" t="s">
        <v>175</v>
      </c>
      <c r="BE156" s="114">
        <f>IF(U156="základní",N156,0)</f>
        <v>0</v>
      </c>
      <c r="BF156" s="114">
        <f>IF(U156="snížená",N156,0)</f>
        <v>0</v>
      </c>
      <c r="BG156" s="114">
        <f>IF(U156="zákl. přenesená",N156,0)</f>
        <v>0</v>
      </c>
      <c r="BH156" s="114">
        <f>IF(U156="sníž. přenesená",N156,0)</f>
        <v>0</v>
      </c>
      <c r="BI156" s="114">
        <f>IF(U156="nulová",N156,0)</f>
        <v>0</v>
      </c>
      <c r="BJ156" s="14" t="s">
        <v>23</v>
      </c>
      <c r="BK156" s="114">
        <f>ROUND(L156*K156,2)</f>
        <v>0</v>
      </c>
      <c r="BL156" s="14" t="s">
        <v>345</v>
      </c>
      <c r="BM156" s="14" t="s">
        <v>1244</v>
      </c>
    </row>
    <row r="157" spans="2:65" s="10" customFormat="1" ht="37.35" customHeight="1">
      <c r="B157" s="158"/>
      <c r="C157" s="159"/>
      <c r="D157" s="160" t="s">
        <v>140</v>
      </c>
      <c r="E157" s="160"/>
      <c r="F157" s="160"/>
      <c r="G157" s="160"/>
      <c r="H157" s="160"/>
      <c r="I157" s="160"/>
      <c r="J157" s="160"/>
      <c r="K157" s="160"/>
      <c r="L157" s="160"/>
      <c r="M157" s="160"/>
      <c r="N157" s="260">
        <f>BK157</f>
        <v>0</v>
      </c>
      <c r="O157" s="261"/>
      <c r="P157" s="261"/>
      <c r="Q157" s="261"/>
      <c r="R157" s="161"/>
      <c r="T157" s="162"/>
      <c r="U157" s="159"/>
      <c r="V157" s="159"/>
      <c r="W157" s="163">
        <f>W158+W166+W170</f>
        <v>0</v>
      </c>
      <c r="X157" s="159"/>
      <c r="Y157" s="163">
        <f>Y158+Y166+Y170</f>
        <v>4.8006399999999998E-2</v>
      </c>
      <c r="Z157" s="159"/>
      <c r="AA157" s="164">
        <f>AA158+AA166+AA170</f>
        <v>0</v>
      </c>
      <c r="AR157" s="165" t="s">
        <v>90</v>
      </c>
      <c r="AT157" s="166" t="s">
        <v>79</v>
      </c>
      <c r="AU157" s="166" t="s">
        <v>80</v>
      </c>
      <c r="AY157" s="165" t="s">
        <v>175</v>
      </c>
      <c r="BK157" s="167">
        <f>BK158+BK166+BK170</f>
        <v>0</v>
      </c>
    </row>
    <row r="158" spans="2:65" s="10" customFormat="1" ht="19.899999999999999" customHeight="1">
      <c r="B158" s="158"/>
      <c r="C158" s="159"/>
      <c r="D158" s="168" t="s">
        <v>148</v>
      </c>
      <c r="E158" s="168"/>
      <c r="F158" s="168"/>
      <c r="G158" s="168"/>
      <c r="H158" s="168"/>
      <c r="I158" s="168"/>
      <c r="J158" s="168"/>
      <c r="K158" s="168"/>
      <c r="L158" s="168"/>
      <c r="M158" s="168"/>
      <c r="N158" s="256">
        <f>BK158</f>
        <v>0</v>
      </c>
      <c r="O158" s="257"/>
      <c r="P158" s="257"/>
      <c r="Q158" s="257"/>
      <c r="R158" s="161"/>
      <c r="T158" s="162"/>
      <c r="U158" s="159"/>
      <c r="V158" s="159"/>
      <c r="W158" s="163">
        <f>SUM(W159:W165)</f>
        <v>0</v>
      </c>
      <c r="X158" s="159"/>
      <c r="Y158" s="163">
        <f>SUM(Y159:Y165)</f>
        <v>5.4599999999999996E-3</v>
      </c>
      <c r="Z158" s="159"/>
      <c r="AA158" s="164">
        <f>SUM(AA159:AA165)</f>
        <v>0</v>
      </c>
      <c r="AR158" s="165" t="s">
        <v>90</v>
      </c>
      <c r="AT158" s="166" t="s">
        <v>79</v>
      </c>
      <c r="AU158" s="166" t="s">
        <v>23</v>
      </c>
      <c r="AY158" s="165" t="s">
        <v>175</v>
      </c>
      <c r="BK158" s="167">
        <f>SUM(BK159:BK165)</f>
        <v>0</v>
      </c>
    </row>
    <row r="159" spans="2:65" s="1" customFormat="1" ht="31.5" customHeight="1">
      <c r="B159" s="31"/>
      <c r="C159" s="176" t="s">
        <v>258</v>
      </c>
      <c r="D159" s="176" t="s">
        <v>221</v>
      </c>
      <c r="E159" s="177" t="s">
        <v>1245</v>
      </c>
      <c r="F159" s="250" t="s">
        <v>1246</v>
      </c>
      <c r="G159" s="249"/>
      <c r="H159" s="249"/>
      <c r="I159" s="249"/>
      <c r="J159" s="178" t="s">
        <v>252</v>
      </c>
      <c r="K159" s="179">
        <v>2</v>
      </c>
      <c r="L159" s="251">
        <v>0</v>
      </c>
      <c r="M159" s="249"/>
      <c r="N159" s="252">
        <f t="shared" ref="N159:N165" si="25">ROUND(L159*K159,2)</f>
        <v>0</v>
      </c>
      <c r="O159" s="249"/>
      <c r="P159" s="249"/>
      <c r="Q159" s="249"/>
      <c r="R159" s="33"/>
      <c r="T159" s="173" t="s">
        <v>21</v>
      </c>
      <c r="U159" s="40" t="s">
        <v>45</v>
      </c>
      <c r="V159" s="32"/>
      <c r="W159" s="174">
        <f t="shared" ref="W159:W165" si="26">V159*K159</f>
        <v>0</v>
      </c>
      <c r="X159" s="174">
        <v>3.3E-4</v>
      </c>
      <c r="Y159" s="174">
        <f t="shared" ref="Y159:Y165" si="27">X159*K159</f>
        <v>6.6E-4</v>
      </c>
      <c r="Z159" s="174">
        <v>0</v>
      </c>
      <c r="AA159" s="175">
        <f t="shared" ref="AA159:AA165" si="28">Z159*K159</f>
        <v>0</v>
      </c>
      <c r="AR159" s="14" t="s">
        <v>182</v>
      </c>
      <c r="AT159" s="14" t="s">
        <v>221</v>
      </c>
      <c r="AU159" s="14" t="s">
        <v>90</v>
      </c>
      <c r="AY159" s="14" t="s">
        <v>175</v>
      </c>
      <c r="BE159" s="114">
        <f t="shared" ref="BE159:BE165" si="29">IF(U159="základní",N159,0)</f>
        <v>0</v>
      </c>
      <c r="BF159" s="114">
        <f t="shared" ref="BF159:BF165" si="30">IF(U159="snížená",N159,0)</f>
        <v>0</v>
      </c>
      <c r="BG159" s="114">
        <f t="shared" ref="BG159:BG165" si="31">IF(U159="zákl. přenesená",N159,0)</f>
        <v>0</v>
      </c>
      <c r="BH159" s="114">
        <f t="shared" ref="BH159:BH165" si="32">IF(U159="sníž. přenesená",N159,0)</f>
        <v>0</v>
      </c>
      <c r="BI159" s="114">
        <f t="shared" ref="BI159:BI165" si="33">IF(U159="nulová",N159,0)</f>
        <v>0</v>
      </c>
      <c r="BJ159" s="14" t="s">
        <v>23</v>
      </c>
      <c r="BK159" s="114">
        <f t="shared" ref="BK159:BK165" si="34">ROUND(L159*K159,2)</f>
        <v>0</v>
      </c>
      <c r="BL159" s="14" t="s">
        <v>182</v>
      </c>
      <c r="BM159" s="14" t="s">
        <v>1247</v>
      </c>
    </row>
    <row r="160" spans="2:65" s="1" customFormat="1" ht="22.5" customHeight="1">
      <c r="B160" s="31"/>
      <c r="C160" s="169" t="s">
        <v>181</v>
      </c>
      <c r="D160" s="169" t="s">
        <v>177</v>
      </c>
      <c r="E160" s="170" t="s">
        <v>1248</v>
      </c>
      <c r="F160" s="245" t="s">
        <v>1249</v>
      </c>
      <c r="G160" s="246"/>
      <c r="H160" s="246"/>
      <c r="I160" s="246"/>
      <c r="J160" s="171" t="s">
        <v>366</v>
      </c>
      <c r="K160" s="172">
        <v>1</v>
      </c>
      <c r="L160" s="247">
        <v>0</v>
      </c>
      <c r="M160" s="246"/>
      <c r="N160" s="248">
        <f t="shared" si="25"/>
        <v>0</v>
      </c>
      <c r="O160" s="249"/>
      <c r="P160" s="249"/>
      <c r="Q160" s="249"/>
      <c r="R160" s="33"/>
      <c r="T160" s="173" t="s">
        <v>21</v>
      </c>
      <c r="U160" s="40" t="s">
        <v>45</v>
      </c>
      <c r="V160" s="32"/>
      <c r="W160" s="174">
        <f t="shared" si="26"/>
        <v>0</v>
      </c>
      <c r="X160" s="174">
        <v>0</v>
      </c>
      <c r="Y160" s="174">
        <f t="shared" si="27"/>
        <v>0</v>
      </c>
      <c r="Z160" s="174">
        <v>0</v>
      </c>
      <c r="AA160" s="175">
        <f t="shared" si="28"/>
        <v>0</v>
      </c>
      <c r="AR160" s="14" t="s">
        <v>181</v>
      </c>
      <c r="AT160" s="14" t="s">
        <v>177</v>
      </c>
      <c r="AU160" s="14" t="s">
        <v>90</v>
      </c>
      <c r="AY160" s="14" t="s">
        <v>175</v>
      </c>
      <c r="BE160" s="114">
        <f t="shared" si="29"/>
        <v>0</v>
      </c>
      <c r="BF160" s="114">
        <f t="shared" si="30"/>
        <v>0</v>
      </c>
      <c r="BG160" s="114">
        <f t="shared" si="31"/>
        <v>0</v>
      </c>
      <c r="BH160" s="114">
        <f t="shared" si="32"/>
        <v>0</v>
      </c>
      <c r="BI160" s="114">
        <f t="shared" si="33"/>
        <v>0</v>
      </c>
      <c r="BJ160" s="14" t="s">
        <v>23</v>
      </c>
      <c r="BK160" s="114">
        <f t="shared" si="34"/>
        <v>0</v>
      </c>
      <c r="BL160" s="14" t="s">
        <v>182</v>
      </c>
      <c r="BM160" s="14" t="s">
        <v>1250</v>
      </c>
    </row>
    <row r="161" spans="2:65" s="1" customFormat="1" ht="22.5" customHeight="1">
      <c r="B161" s="31"/>
      <c r="C161" s="169" t="s">
        <v>933</v>
      </c>
      <c r="D161" s="169" t="s">
        <v>177</v>
      </c>
      <c r="E161" s="170" t="s">
        <v>1251</v>
      </c>
      <c r="F161" s="245" t="s">
        <v>1252</v>
      </c>
      <c r="G161" s="246"/>
      <c r="H161" s="246"/>
      <c r="I161" s="246"/>
      <c r="J161" s="171" t="s">
        <v>366</v>
      </c>
      <c r="K161" s="172">
        <v>1</v>
      </c>
      <c r="L161" s="247">
        <v>0</v>
      </c>
      <c r="M161" s="246"/>
      <c r="N161" s="248">
        <f t="shared" si="25"/>
        <v>0</v>
      </c>
      <c r="O161" s="249"/>
      <c r="P161" s="249"/>
      <c r="Q161" s="249"/>
      <c r="R161" s="33"/>
      <c r="T161" s="173" t="s">
        <v>21</v>
      </c>
      <c r="U161" s="40" t="s">
        <v>45</v>
      </c>
      <c r="V161" s="32"/>
      <c r="W161" s="174">
        <f t="shared" si="26"/>
        <v>0</v>
      </c>
      <c r="X161" s="174">
        <v>0</v>
      </c>
      <c r="Y161" s="174">
        <f t="shared" si="27"/>
        <v>0</v>
      </c>
      <c r="Z161" s="174">
        <v>0</v>
      </c>
      <c r="AA161" s="175">
        <f t="shared" si="28"/>
        <v>0</v>
      </c>
      <c r="AR161" s="14" t="s">
        <v>181</v>
      </c>
      <c r="AT161" s="14" t="s">
        <v>177</v>
      </c>
      <c r="AU161" s="14" t="s">
        <v>90</v>
      </c>
      <c r="AY161" s="14" t="s">
        <v>175</v>
      </c>
      <c r="BE161" s="114">
        <f t="shared" si="29"/>
        <v>0</v>
      </c>
      <c r="BF161" s="114">
        <f t="shared" si="30"/>
        <v>0</v>
      </c>
      <c r="BG161" s="114">
        <f t="shared" si="31"/>
        <v>0</v>
      </c>
      <c r="BH161" s="114">
        <f t="shared" si="32"/>
        <v>0</v>
      </c>
      <c r="BI161" s="114">
        <f t="shared" si="33"/>
        <v>0</v>
      </c>
      <c r="BJ161" s="14" t="s">
        <v>23</v>
      </c>
      <c r="BK161" s="114">
        <f t="shared" si="34"/>
        <v>0</v>
      </c>
      <c r="BL161" s="14" t="s">
        <v>182</v>
      </c>
      <c r="BM161" s="14" t="s">
        <v>1253</v>
      </c>
    </row>
    <row r="162" spans="2:65" s="1" customFormat="1" ht="22.5" customHeight="1">
      <c r="B162" s="31"/>
      <c r="C162" s="176" t="s">
        <v>289</v>
      </c>
      <c r="D162" s="176" t="s">
        <v>221</v>
      </c>
      <c r="E162" s="177" t="s">
        <v>1254</v>
      </c>
      <c r="F162" s="250" t="s">
        <v>1255</v>
      </c>
      <c r="G162" s="249"/>
      <c r="H162" s="249"/>
      <c r="I162" s="249"/>
      <c r="J162" s="178" t="s">
        <v>252</v>
      </c>
      <c r="K162" s="179">
        <v>2</v>
      </c>
      <c r="L162" s="251">
        <v>0</v>
      </c>
      <c r="M162" s="249"/>
      <c r="N162" s="252">
        <f t="shared" si="25"/>
        <v>0</v>
      </c>
      <c r="O162" s="249"/>
      <c r="P162" s="249"/>
      <c r="Q162" s="249"/>
      <c r="R162" s="33"/>
      <c r="T162" s="173" t="s">
        <v>21</v>
      </c>
      <c r="U162" s="40" t="s">
        <v>45</v>
      </c>
      <c r="V162" s="32"/>
      <c r="W162" s="174">
        <f t="shared" si="26"/>
        <v>0</v>
      </c>
      <c r="X162" s="174">
        <v>0</v>
      </c>
      <c r="Y162" s="174">
        <f t="shared" si="27"/>
        <v>0</v>
      </c>
      <c r="Z162" s="174">
        <v>0</v>
      </c>
      <c r="AA162" s="175">
        <f t="shared" si="28"/>
        <v>0</v>
      </c>
      <c r="AR162" s="14" t="s">
        <v>182</v>
      </c>
      <c r="AT162" s="14" t="s">
        <v>221</v>
      </c>
      <c r="AU162" s="14" t="s">
        <v>90</v>
      </c>
      <c r="AY162" s="14" t="s">
        <v>175</v>
      </c>
      <c r="BE162" s="114">
        <f t="shared" si="29"/>
        <v>0</v>
      </c>
      <c r="BF162" s="114">
        <f t="shared" si="30"/>
        <v>0</v>
      </c>
      <c r="BG162" s="114">
        <f t="shared" si="31"/>
        <v>0</v>
      </c>
      <c r="BH162" s="114">
        <f t="shared" si="32"/>
        <v>0</v>
      </c>
      <c r="BI162" s="114">
        <f t="shared" si="33"/>
        <v>0</v>
      </c>
      <c r="BJ162" s="14" t="s">
        <v>23</v>
      </c>
      <c r="BK162" s="114">
        <f t="shared" si="34"/>
        <v>0</v>
      </c>
      <c r="BL162" s="14" t="s">
        <v>182</v>
      </c>
      <c r="BM162" s="14" t="s">
        <v>1256</v>
      </c>
    </row>
    <row r="163" spans="2:65" s="1" customFormat="1" ht="31.5" customHeight="1">
      <c r="B163" s="31"/>
      <c r="C163" s="169" t="s">
        <v>297</v>
      </c>
      <c r="D163" s="169" t="s">
        <v>177</v>
      </c>
      <c r="E163" s="170" t="s">
        <v>1257</v>
      </c>
      <c r="F163" s="245" t="s">
        <v>1258</v>
      </c>
      <c r="G163" s="246"/>
      <c r="H163" s="246"/>
      <c r="I163" s="246"/>
      <c r="J163" s="171" t="s">
        <v>252</v>
      </c>
      <c r="K163" s="172">
        <v>2</v>
      </c>
      <c r="L163" s="247">
        <v>0</v>
      </c>
      <c r="M163" s="246"/>
      <c r="N163" s="248">
        <f t="shared" si="25"/>
        <v>0</v>
      </c>
      <c r="O163" s="249"/>
      <c r="P163" s="249"/>
      <c r="Q163" s="249"/>
      <c r="R163" s="33"/>
      <c r="T163" s="173" t="s">
        <v>21</v>
      </c>
      <c r="U163" s="40" t="s">
        <v>45</v>
      </c>
      <c r="V163" s="32"/>
      <c r="W163" s="174">
        <f t="shared" si="26"/>
        <v>0</v>
      </c>
      <c r="X163" s="174">
        <v>2.3999999999999998E-3</v>
      </c>
      <c r="Y163" s="174">
        <f t="shared" si="27"/>
        <v>4.7999999999999996E-3</v>
      </c>
      <c r="Z163" s="174">
        <v>0</v>
      </c>
      <c r="AA163" s="175">
        <f t="shared" si="28"/>
        <v>0</v>
      </c>
      <c r="AR163" s="14" t="s">
        <v>181</v>
      </c>
      <c r="AT163" s="14" t="s">
        <v>177</v>
      </c>
      <c r="AU163" s="14" t="s">
        <v>90</v>
      </c>
      <c r="AY163" s="14" t="s">
        <v>175</v>
      </c>
      <c r="BE163" s="114">
        <f t="shared" si="29"/>
        <v>0</v>
      </c>
      <c r="BF163" s="114">
        <f t="shared" si="30"/>
        <v>0</v>
      </c>
      <c r="BG163" s="114">
        <f t="shared" si="31"/>
        <v>0</v>
      </c>
      <c r="BH163" s="114">
        <f t="shared" si="32"/>
        <v>0</v>
      </c>
      <c r="BI163" s="114">
        <f t="shared" si="33"/>
        <v>0</v>
      </c>
      <c r="BJ163" s="14" t="s">
        <v>23</v>
      </c>
      <c r="BK163" s="114">
        <f t="shared" si="34"/>
        <v>0</v>
      </c>
      <c r="BL163" s="14" t="s">
        <v>182</v>
      </c>
      <c r="BM163" s="14" t="s">
        <v>1259</v>
      </c>
    </row>
    <row r="164" spans="2:65" s="1" customFormat="1" ht="31.5" customHeight="1">
      <c r="B164" s="31"/>
      <c r="C164" s="176" t="s">
        <v>1170</v>
      </c>
      <c r="D164" s="176" t="s">
        <v>221</v>
      </c>
      <c r="E164" s="177" t="s">
        <v>1158</v>
      </c>
      <c r="F164" s="250" t="s">
        <v>1159</v>
      </c>
      <c r="G164" s="249"/>
      <c r="H164" s="249"/>
      <c r="I164" s="249"/>
      <c r="J164" s="178" t="s">
        <v>252</v>
      </c>
      <c r="K164" s="179">
        <v>2</v>
      </c>
      <c r="L164" s="251">
        <v>0</v>
      </c>
      <c r="M164" s="249"/>
      <c r="N164" s="252">
        <f t="shared" si="25"/>
        <v>0</v>
      </c>
      <c r="O164" s="249"/>
      <c r="P164" s="249"/>
      <c r="Q164" s="249"/>
      <c r="R164" s="33"/>
      <c r="T164" s="173" t="s">
        <v>21</v>
      </c>
      <c r="U164" s="40" t="s">
        <v>45</v>
      </c>
      <c r="V164" s="32"/>
      <c r="W164" s="174">
        <f t="shared" si="26"/>
        <v>0</v>
      </c>
      <c r="X164" s="174">
        <v>0</v>
      </c>
      <c r="Y164" s="174">
        <f t="shared" si="27"/>
        <v>0</v>
      </c>
      <c r="Z164" s="174">
        <v>0</v>
      </c>
      <c r="AA164" s="175">
        <f t="shared" si="28"/>
        <v>0</v>
      </c>
      <c r="AR164" s="14" t="s">
        <v>182</v>
      </c>
      <c r="AT164" s="14" t="s">
        <v>221</v>
      </c>
      <c r="AU164" s="14" t="s">
        <v>90</v>
      </c>
      <c r="AY164" s="14" t="s">
        <v>175</v>
      </c>
      <c r="BE164" s="114">
        <f t="shared" si="29"/>
        <v>0</v>
      </c>
      <c r="BF164" s="114">
        <f t="shared" si="30"/>
        <v>0</v>
      </c>
      <c r="BG164" s="114">
        <f t="shared" si="31"/>
        <v>0</v>
      </c>
      <c r="BH164" s="114">
        <f t="shared" si="32"/>
        <v>0</v>
      </c>
      <c r="BI164" s="114">
        <f t="shared" si="33"/>
        <v>0</v>
      </c>
      <c r="BJ164" s="14" t="s">
        <v>23</v>
      </c>
      <c r="BK164" s="114">
        <f t="shared" si="34"/>
        <v>0</v>
      </c>
      <c r="BL164" s="14" t="s">
        <v>182</v>
      </c>
      <c r="BM164" s="14" t="s">
        <v>1260</v>
      </c>
    </row>
    <row r="165" spans="2:65" s="1" customFormat="1" ht="31.5" customHeight="1">
      <c r="B165" s="31"/>
      <c r="C165" s="176" t="s">
        <v>1028</v>
      </c>
      <c r="D165" s="176" t="s">
        <v>221</v>
      </c>
      <c r="E165" s="177" t="s">
        <v>690</v>
      </c>
      <c r="F165" s="250" t="s">
        <v>691</v>
      </c>
      <c r="G165" s="249"/>
      <c r="H165" s="249"/>
      <c r="I165" s="249"/>
      <c r="J165" s="178" t="s">
        <v>247</v>
      </c>
      <c r="K165" s="180">
        <v>0</v>
      </c>
      <c r="L165" s="251">
        <v>0</v>
      </c>
      <c r="M165" s="249"/>
      <c r="N165" s="252">
        <f t="shared" si="25"/>
        <v>0</v>
      </c>
      <c r="O165" s="249"/>
      <c r="P165" s="249"/>
      <c r="Q165" s="249"/>
      <c r="R165" s="33"/>
      <c r="T165" s="173" t="s">
        <v>21</v>
      </c>
      <c r="U165" s="40" t="s">
        <v>45</v>
      </c>
      <c r="V165" s="32"/>
      <c r="W165" s="174">
        <f t="shared" si="26"/>
        <v>0</v>
      </c>
      <c r="X165" s="174">
        <v>0</v>
      </c>
      <c r="Y165" s="174">
        <f t="shared" si="27"/>
        <v>0</v>
      </c>
      <c r="Z165" s="174">
        <v>0</v>
      </c>
      <c r="AA165" s="175">
        <f t="shared" si="28"/>
        <v>0</v>
      </c>
      <c r="AR165" s="14" t="s">
        <v>182</v>
      </c>
      <c r="AT165" s="14" t="s">
        <v>221</v>
      </c>
      <c r="AU165" s="14" t="s">
        <v>90</v>
      </c>
      <c r="AY165" s="14" t="s">
        <v>175</v>
      </c>
      <c r="BE165" s="114">
        <f t="shared" si="29"/>
        <v>0</v>
      </c>
      <c r="BF165" s="114">
        <f t="shared" si="30"/>
        <v>0</v>
      </c>
      <c r="BG165" s="114">
        <f t="shared" si="31"/>
        <v>0</v>
      </c>
      <c r="BH165" s="114">
        <f t="shared" si="32"/>
        <v>0</v>
      </c>
      <c r="BI165" s="114">
        <f t="shared" si="33"/>
        <v>0</v>
      </c>
      <c r="BJ165" s="14" t="s">
        <v>23</v>
      </c>
      <c r="BK165" s="114">
        <f t="shared" si="34"/>
        <v>0</v>
      </c>
      <c r="BL165" s="14" t="s">
        <v>182</v>
      </c>
      <c r="BM165" s="14" t="s">
        <v>1261</v>
      </c>
    </row>
    <row r="166" spans="2:65" s="10" customFormat="1" ht="29.85" customHeight="1">
      <c r="B166" s="158"/>
      <c r="C166" s="159"/>
      <c r="D166" s="168" t="s">
        <v>149</v>
      </c>
      <c r="E166" s="168"/>
      <c r="F166" s="168"/>
      <c r="G166" s="168"/>
      <c r="H166" s="168"/>
      <c r="I166" s="168"/>
      <c r="J166" s="168"/>
      <c r="K166" s="168"/>
      <c r="L166" s="168"/>
      <c r="M166" s="168"/>
      <c r="N166" s="258">
        <f>BK166</f>
        <v>0</v>
      </c>
      <c r="O166" s="259"/>
      <c r="P166" s="259"/>
      <c r="Q166" s="259"/>
      <c r="R166" s="161"/>
      <c r="T166" s="162"/>
      <c r="U166" s="159"/>
      <c r="V166" s="159"/>
      <c r="W166" s="163">
        <f>SUM(W167:W169)</f>
        <v>0</v>
      </c>
      <c r="X166" s="159"/>
      <c r="Y166" s="163">
        <f>SUM(Y167:Y169)</f>
        <v>4.1105999999999998E-3</v>
      </c>
      <c r="Z166" s="159"/>
      <c r="AA166" s="164">
        <f>SUM(AA167:AA169)</f>
        <v>0</v>
      </c>
      <c r="AR166" s="165" t="s">
        <v>90</v>
      </c>
      <c r="AT166" s="166" t="s">
        <v>79</v>
      </c>
      <c r="AU166" s="166" t="s">
        <v>23</v>
      </c>
      <c r="AY166" s="165" t="s">
        <v>175</v>
      </c>
      <c r="BK166" s="167">
        <f>SUM(BK167:BK169)</f>
        <v>0</v>
      </c>
    </row>
    <row r="167" spans="2:65" s="1" customFormat="1" ht="22.5" customHeight="1">
      <c r="B167" s="31"/>
      <c r="C167" s="176" t="s">
        <v>1032</v>
      </c>
      <c r="D167" s="176" t="s">
        <v>221</v>
      </c>
      <c r="E167" s="177" t="s">
        <v>1187</v>
      </c>
      <c r="F167" s="250" t="s">
        <v>1188</v>
      </c>
      <c r="G167" s="249"/>
      <c r="H167" s="249"/>
      <c r="I167" s="249"/>
      <c r="J167" s="178" t="s">
        <v>210</v>
      </c>
      <c r="K167" s="179">
        <v>13.26</v>
      </c>
      <c r="L167" s="251">
        <v>0</v>
      </c>
      <c r="M167" s="249"/>
      <c r="N167" s="252">
        <f>ROUND(L167*K167,2)</f>
        <v>0</v>
      </c>
      <c r="O167" s="249"/>
      <c r="P167" s="249"/>
      <c r="Q167" s="249"/>
      <c r="R167" s="33"/>
      <c r="T167" s="173" t="s">
        <v>21</v>
      </c>
      <c r="U167" s="40" t="s">
        <v>45</v>
      </c>
      <c r="V167" s="32"/>
      <c r="W167" s="174">
        <f>V167*K167</f>
        <v>0</v>
      </c>
      <c r="X167" s="174">
        <v>0</v>
      </c>
      <c r="Y167" s="174">
        <f>X167*K167</f>
        <v>0</v>
      </c>
      <c r="Z167" s="174">
        <v>0</v>
      </c>
      <c r="AA167" s="175">
        <f>Z167*K167</f>
        <v>0</v>
      </c>
      <c r="AR167" s="14" t="s">
        <v>182</v>
      </c>
      <c r="AT167" s="14" t="s">
        <v>221</v>
      </c>
      <c r="AU167" s="14" t="s">
        <v>90</v>
      </c>
      <c r="AY167" s="14" t="s">
        <v>175</v>
      </c>
      <c r="BE167" s="114">
        <f>IF(U167="základní",N167,0)</f>
        <v>0</v>
      </c>
      <c r="BF167" s="114">
        <f>IF(U167="snížená",N167,0)</f>
        <v>0</v>
      </c>
      <c r="BG167" s="114">
        <f>IF(U167="zákl. přenesená",N167,0)</f>
        <v>0</v>
      </c>
      <c r="BH167" s="114">
        <f>IF(U167="sníž. přenesená",N167,0)</f>
        <v>0</v>
      </c>
      <c r="BI167" s="114">
        <f>IF(U167="nulová",N167,0)</f>
        <v>0</v>
      </c>
      <c r="BJ167" s="14" t="s">
        <v>23</v>
      </c>
      <c r="BK167" s="114">
        <f>ROUND(L167*K167,2)</f>
        <v>0</v>
      </c>
      <c r="BL167" s="14" t="s">
        <v>182</v>
      </c>
      <c r="BM167" s="14" t="s">
        <v>1262</v>
      </c>
    </row>
    <row r="168" spans="2:65" s="1" customFormat="1" ht="44.25" customHeight="1">
      <c r="B168" s="31"/>
      <c r="C168" s="176" t="s">
        <v>1036</v>
      </c>
      <c r="D168" s="176" t="s">
        <v>221</v>
      </c>
      <c r="E168" s="177" t="s">
        <v>1190</v>
      </c>
      <c r="F168" s="250" t="s">
        <v>1191</v>
      </c>
      <c r="G168" s="249"/>
      <c r="H168" s="249"/>
      <c r="I168" s="249"/>
      <c r="J168" s="178" t="s">
        <v>210</v>
      </c>
      <c r="K168" s="179">
        <v>13.26</v>
      </c>
      <c r="L168" s="251">
        <v>0</v>
      </c>
      <c r="M168" s="249"/>
      <c r="N168" s="252">
        <f>ROUND(L168*K168,2)</f>
        <v>0</v>
      </c>
      <c r="O168" s="249"/>
      <c r="P168" s="249"/>
      <c r="Q168" s="249"/>
      <c r="R168" s="33"/>
      <c r="T168" s="173" t="s">
        <v>21</v>
      </c>
      <c r="U168" s="40" t="s">
        <v>45</v>
      </c>
      <c r="V168" s="32"/>
      <c r="W168" s="174">
        <f>V168*K168</f>
        <v>0</v>
      </c>
      <c r="X168" s="174">
        <v>2.3000000000000001E-4</v>
      </c>
      <c r="Y168" s="174">
        <f>X168*K168</f>
        <v>3.0498000000000001E-3</v>
      </c>
      <c r="Z168" s="174">
        <v>0</v>
      </c>
      <c r="AA168" s="175">
        <f>Z168*K168</f>
        <v>0</v>
      </c>
      <c r="AR168" s="14" t="s">
        <v>182</v>
      </c>
      <c r="AT168" s="14" t="s">
        <v>221</v>
      </c>
      <c r="AU168" s="14" t="s">
        <v>90</v>
      </c>
      <c r="AY168" s="14" t="s">
        <v>175</v>
      </c>
      <c r="BE168" s="114">
        <f>IF(U168="základní",N168,0)</f>
        <v>0</v>
      </c>
      <c r="BF168" s="114">
        <f>IF(U168="snížená",N168,0)</f>
        <v>0</v>
      </c>
      <c r="BG168" s="114">
        <f>IF(U168="zákl. přenesená",N168,0)</f>
        <v>0</v>
      </c>
      <c r="BH168" s="114">
        <f>IF(U168="sníž. přenesená",N168,0)</f>
        <v>0</v>
      </c>
      <c r="BI168" s="114">
        <f>IF(U168="nulová",N168,0)</f>
        <v>0</v>
      </c>
      <c r="BJ168" s="14" t="s">
        <v>23</v>
      </c>
      <c r="BK168" s="114">
        <f>ROUND(L168*K168,2)</f>
        <v>0</v>
      </c>
      <c r="BL168" s="14" t="s">
        <v>182</v>
      </c>
      <c r="BM168" s="14" t="s">
        <v>1263</v>
      </c>
    </row>
    <row r="169" spans="2:65" s="1" customFormat="1" ht="31.5" customHeight="1">
      <c r="B169" s="31"/>
      <c r="C169" s="176" t="s">
        <v>1186</v>
      </c>
      <c r="D169" s="176" t="s">
        <v>221</v>
      </c>
      <c r="E169" s="177" t="s">
        <v>1193</v>
      </c>
      <c r="F169" s="250" t="s">
        <v>1194</v>
      </c>
      <c r="G169" s="249"/>
      <c r="H169" s="249"/>
      <c r="I169" s="249"/>
      <c r="J169" s="178" t="s">
        <v>210</v>
      </c>
      <c r="K169" s="179">
        <v>13.26</v>
      </c>
      <c r="L169" s="251">
        <v>0</v>
      </c>
      <c r="M169" s="249"/>
      <c r="N169" s="252">
        <f>ROUND(L169*K169,2)</f>
        <v>0</v>
      </c>
      <c r="O169" s="249"/>
      <c r="P169" s="249"/>
      <c r="Q169" s="249"/>
      <c r="R169" s="33"/>
      <c r="T169" s="173" t="s">
        <v>21</v>
      </c>
      <c r="U169" s="40" t="s">
        <v>45</v>
      </c>
      <c r="V169" s="32"/>
      <c r="W169" s="174">
        <f>V169*K169</f>
        <v>0</v>
      </c>
      <c r="X169" s="174">
        <v>8.0000000000000007E-5</v>
      </c>
      <c r="Y169" s="174">
        <f>X169*K169</f>
        <v>1.0608E-3</v>
      </c>
      <c r="Z169" s="174">
        <v>0</v>
      </c>
      <c r="AA169" s="175">
        <f>Z169*K169</f>
        <v>0</v>
      </c>
      <c r="AR169" s="14" t="s">
        <v>182</v>
      </c>
      <c r="AT169" s="14" t="s">
        <v>221</v>
      </c>
      <c r="AU169" s="14" t="s">
        <v>90</v>
      </c>
      <c r="AY169" s="14" t="s">
        <v>175</v>
      </c>
      <c r="BE169" s="114">
        <f>IF(U169="základní",N169,0)</f>
        <v>0</v>
      </c>
      <c r="BF169" s="114">
        <f>IF(U169="snížená",N169,0)</f>
        <v>0</v>
      </c>
      <c r="BG169" s="114">
        <f>IF(U169="zákl. přenesená",N169,0)</f>
        <v>0</v>
      </c>
      <c r="BH169" s="114">
        <f>IF(U169="sníž. přenesená",N169,0)</f>
        <v>0</v>
      </c>
      <c r="BI169" s="114">
        <f>IF(U169="nulová",N169,0)</f>
        <v>0</v>
      </c>
      <c r="BJ169" s="14" t="s">
        <v>23</v>
      </c>
      <c r="BK169" s="114">
        <f>ROUND(L169*K169,2)</f>
        <v>0</v>
      </c>
      <c r="BL169" s="14" t="s">
        <v>182</v>
      </c>
      <c r="BM169" s="14" t="s">
        <v>1264</v>
      </c>
    </row>
    <row r="170" spans="2:65" s="10" customFormat="1" ht="29.85" customHeight="1">
      <c r="B170" s="158"/>
      <c r="C170" s="159"/>
      <c r="D170" s="168" t="s">
        <v>1203</v>
      </c>
      <c r="E170" s="168"/>
      <c r="F170" s="168"/>
      <c r="G170" s="168"/>
      <c r="H170" s="168"/>
      <c r="I170" s="168"/>
      <c r="J170" s="168"/>
      <c r="K170" s="168"/>
      <c r="L170" s="168"/>
      <c r="M170" s="168"/>
      <c r="N170" s="258">
        <f>BK170</f>
        <v>0</v>
      </c>
      <c r="O170" s="259"/>
      <c r="P170" s="259"/>
      <c r="Q170" s="259"/>
      <c r="R170" s="161"/>
      <c r="T170" s="162"/>
      <c r="U170" s="159"/>
      <c r="V170" s="159"/>
      <c r="W170" s="163">
        <f>W171</f>
        <v>0</v>
      </c>
      <c r="X170" s="159"/>
      <c r="Y170" s="163">
        <f>Y171</f>
        <v>3.8435799999999999E-2</v>
      </c>
      <c r="Z170" s="159"/>
      <c r="AA170" s="164">
        <f>AA171</f>
        <v>0</v>
      </c>
      <c r="AR170" s="165" t="s">
        <v>90</v>
      </c>
      <c r="AT170" s="166" t="s">
        <v>79</v>
      </c>
      <c r="AU170" s="166" t="s">
        <v>23</v>
      </c>
      <c r="AY170" s="165" t="s">
        <v>175</v>
      </c>
      <c r="BK170" s="167">
        <f>BK171</f>
        <v>0</v>
      </c>
    </row>
    <row r="171" spans="2:65" s="1" customFormat="1" ht="44.25" customHeight="1">
      <c r="B171" s="31"/>
      <c r="C171" s="176" t="s">
        <v>907</v>
      </c>
      <c r="D171" s="176" t="s">
        <v>221</v>
      </c>
      <c r="E171" s="177" t="s">
        <v>1265</v>
      </c>
      <c r="F171" s="250" t="s">
        <v>1266</v>
      </c>
      <c r="G171" s="249"/>
      <c r="H171" s="249"/>
      <c r="I171" s="249"/>
      <c r="J171" s="178" t="s">
        <v>210</v>
      </c>
      <c r="K171" s="179">
        <v>147.83000000000001</v>
      </c>
      <c r="L171" s="251">
        <v>0</v>
      </c>
      <c r="M171" s="249"/>
      <c r="N171" s="252">
        <f>ROUND(L171*K171,2)</f>
        <v>0</v>
      </c>
      <c r="O171" s="249"/>
      <c r="P171" s="249"/>
      <c r="Q171" s="249"/>
      <c r="R171" s="33"/>
      <c r="T171" s="173" t="s">
        <v>21</v>
      </c>
      <c r="U171" s="40" t="s">
        <v>45</v>
      </c>
      <c r="V171" s="32"/>
      <c r="W171" s="174">
        <f>V171*K171</f>
        <v>0</v>
      </c>
      <c r="X171" s="174">
        <v>2.5999999999999998E-4</v>
      </c>
      <c r="Y171" s="174">
        <f>X171*K171</f>
        <v>3.8435799999999999E-2</v>
      </c>
      <c r="Z171" s="174">
        <v>0</v>
      </c>
      <c r="AA171" s="175">
        <f>Z171*K171</f>
        <v>0</v>
      </c>
      <c r="AR171" s="14" t="s">
        <v>182</v>
      </c>
      <c r="AT171" s="14" t="s">
        <v>221</v>
      </c>
      <c r="AU171" s="14" t="s">
        <v>90</v>
      </c>
      <c r="AY171" s="14" t="s">
        <v>175</v>
      </c>
      <c r="BE171" s="114">
        <f>IF(U171="základní",N171,0)</f>
        <v>0</v>
      </c>
      <c r="BF171" s="114">
        <f>IF(U171="snížená",N171,0)</f>
        <v>0</v>
      </c>
      <c r="BG171" s="114">
        <f>IF(U171="zákl. přenesená",N171,0)</f>
        <v>0</v>
      </c>
      <c r="BH171" s="114">
        <f>IF(U171="sníž. přenesená",N171,0)</f>
        <v>0</v>
      </c>
      <c r="BI171" s="114">
        <f>IF(U171="nulová",N171,0)</f>
        <v>0</v>
      </c>
      <c r="BJ171" s="14" t="s">
        <v>23</v>
      </c>
      <c r="BK171" s="114">
        <f>ROUND(L171*K171,2)</f>
        <v>0</v>
      </c>
      <c r="BL171" s="14" t="s">
        <v>182</v>
      </c>
      <c r="BM171" s="14" t="s">
        <v>1267</v>
      </c>
    </row>
    <row r="172" spans="2:65" s="10" customFormat="1" ht="37.35" customHeight="1">
      <c r="B172" s="158"/>
      <c r="C172" s="159"/>
      <c r="D172" s="160" t="s">
        <v>1052</v>
      </c>
      <c r="E172" s="160"/>
      <c r="F172" s="160"/>
      <c r="G172" s="160"/>
      <c r="H172" s="160"/>
      <c r="I172" s="160"/>
      <c r="J172" s="160"/>
      <c r="K172" s="160"/>
      <c r="L172" s="160"/>
      <c r="M172" s="160"/>
      <c r="N172" s="260">
        <f>BK172</f>
        <v>0</v>
      </c>
      <c r="O172" s="261"/>
      <c r="P172" s="261"/>
      <c r="Q172" s="261"/>
      <c r="R172" s="161"/>
      <c r="T172" s="162"/>
      <c r="U172" s="159"/>
      <c r="V172" s="159"/>
      <c r="W172" s="163">
        <f>W173+W175</f>
        <v>0</v>
      </c>
      <c r="X172" s="159"/>
      <c r="Y172" s="163">
        <f>Y173+Y175</f>
        <v>0</v>
      </c>
      <c r="Z172" s="159"/>
      <c r="AA172" s="164">
        <f>AA173+AA175</f>
        <v>0</v>
      </c>
      <c r="AR172" s="165" t="s">
        <v>345</v>
      </c>
      <c r="AT172" s="166" t="s">
        <v>79</v>
      </c>
      <c r="AU172" s="166" t="s">
        <v>80</v>
      </c>
      <c r="AY172" s="165" t="s">
        <v>175</v>
      </c>
      <c r="BK172" s="167">
        <f>BK173+BK175</f>
        <v>0</v>
      </c>
    </row>
    <row r="173" spans="2:65" s="10" customFormat="1" ht="19.899999999999999" customHeight="1">
      <c r="B173" s="158"/>
      <c r="C173" s="159"/>
      <c r="D173" s="168" t="s">
        <v>1053</v>
      </c>
      <c r="E173" s="168"/>
      <c r="F173" s="168"/>
      <c r="G173" s="168"/>
      <c r="H173" s="168"/>
      <c r="I173" s="168"/>
      <c r="J173" s="168"/>
      <c r="K173" s="168"/>
      <c r="L173" s="168"/>
      <c r="M173" s="168"/>
      <c r="N173" s="256">
        <f>BK173</f>
        <v>0</v>
      </c>
      <c r="O173" s="257"/>
      <c r="P173" s="257"/>
      <c r="Q173" s="257"/>
      <c r="R173" s="161"/>
      <c r="T173" s="162"/>
      <c r="U173" s="159"/>
      <c r="V173" s="159"/>
      <c r="W173" s="163">
        <f>W174</f>
        <v>0</v>
      </c>
      <c r="X173" s="159"/>
      <c r="Y173" s="163">
        <f>Y174</f>
        <v>0</v>
      </c>
      <c r="Z173" s="159"/>
      <c r="AA173" s="164">
        <f>AA174</f>
        <v>0</v>
      </c>
      <c r="AR173" s="165" t="s">
        <v>345</v>
      </c>
      <c r="AT173" s="166" t="s">
        <v>79</v>
      </c>
      <c r="AU173" s="166" t="s">
        <v>23</v>
      </c>
      <c r="AY173" s="165" t="s">
        <v>175</v>
      </c>
      <c r="BK173" s="167">
        <f>BK174</f>
        <v>0</v>
      </c>
    </row>
    <row r="174" spans="2:65" s="1" customFormat="1" ht="31.5" customHeight="1">
      <c r="B174" s="31"/>
      <c r="C174" s="176" t="s">
        <v>342</v>
      </c>
      <c r="D174" s="176" t="s">
        <v>221</v>
      </c>
      <c r="E174" s="177" t="s">
        <v>1196</v>
      </c>
      <c r="F174" s="250" t="s">
        <v>1197</v>
      </c>
      <c r="G174" s="249"/>
      <c r="H174" s="249"/>
      <c r="I174" s="249"/>
      <c r="J174" s="178" t="s">
        <v>936</v>
      </c>
      <c r="K174" s="179">
        <v>5.7050000000000001</v>
      </c>
      <c r="L174" s="251">
        <v>0</v>
      </c>
      <c r="M174" s="249"/>
      <c r="N174" s="252">
        <f>ROUND(L174*K174,2)</f>
        <v>0</v>
      </c>
      <c r="O174" s="249"/>
      <c r="P174" s="249"/>
      <c r="Q174" s="249"/>
      <c r="R174" s="33"/>
      <c r="T174" s="173" t="s">
        <v>21</v>
      </c>
      <c r="U174" s="40" t="s">
        <v>45</v>
      </c>
      <c r="V174" s="32"/>
      <c r="W174" s="174">
        <f>V174*K174</f>
        <v>0</v>
      </c>
      <c r="X174" s="174">
        <v>0</v>
      </c>
      <c r="Y174" s="174">
        <f>X174*K174</f>
        <v>0</v>
      </c>
      <c r="Z174" s="174">
        <v>0</v>
      </c>
      <c r="AA174" s="175">
        <f>Z174*K174</f>
        <v>0</v>
      </c>
      <c r="AR174" s="14" t="s">
        <v>660</v>
      </c>
      <c r="AT174" s="14" t="s">
        <v>221</v>
      </c>
      <c r="AU174" s="14" t="s">
        <v>90</v>
      </c>
      <c r="AY174" s="14" t="s">
        <v>175</v>
      </c>
      <c r="BE174" s="114">
        <f>IF(U174="základní",N174,0)</f>
        <v>0</v>
      </c>
      <c r="BF174" s="114">
        <f>IF(U174="snížená",N174,0)</f>
        <v>0</v>
      </c>
      <c r="BG174" s="114">
        <f>IF(U174="zákl. přenesená",N174,0)</f>
        <v>0</v>
      </c>
      <c r="BH174" s="114">
        <f>IF(U174="sníž. přenesená",N174,0)</f>
        <v>0</v>
      </c>
      <c r="BI174" s="114">
        <f>IF(U174="nulová",N174,0)</f>
        <v>0</v>
      </c>
      <c r="BJ174" s="14" t="s">
        <v>23</v>
      </c>
      <c r="BK174" s="114">
        <f>ROUND(L174*K174,2)</f>
        <v>0</v>
      </c>
      <c r="BL174" s="14" t="s">
        <v>660</v>
      </c>
      <c r="BM174" s="14" t="s">
        <v>1268</v>
      </c>
    </row>
    <row r="175" spans="2:65" s="10" customFormat="1" ht="29.85" customHeight="1">
      <c r="B175" s="158"/>
      <c r="C175" s="159"/>
      <c r="D175" s="168" t="s">
        <v>1054</v>
      </c>
      <c r="E175" s="168"/>
      <c r="F175" s="168"/>
      <c r="G175" s="168"/>
      <c r="H175" s="168"/>
      <c r="I175" s="168"/>
      <c r="J175" s="168"/>
      <c r="K175" s="168"/>
      <c r="L175" s="168"/>
      <c r="M175" s="168"/>
      <c r="N175" s="258">
        <f>BK175</f>
        <v>0</v>
      </c>
      <c r="O175" s="259"/>
      <c r="P175" s="259"/>
      <c r="Q175" s="259"/>
      <c r="R175" s="161"/>
      <c r="T175" s="162"/>
      <c r="U175" s="159"/>
      <c r="V175" s="159"/>
      <c r="W175" s="163">
        <f>W176</f>
        <v>0</v>
      </c>
      <c r="X175" s="159"/>
      <c r="Y175" s="163">
        <f>Y176</f>
        <v>0</v>
      </c>
      <c r="Z175" s="159"/>
      <c r="AA175" s="164">
        <f>AA176</f>
        <v>0</v>
      </c>
      <c r="AR175" s="165" t="s">
        <v>345</v>
      </c>
      <c r="AT175" s="166" t="s">
        <v>79</v>
      </c>
      <c r="AU175" s="166" t="s">
        <v>23</v>
      </c>
      <c r="AY175" s="165" t="s">
        <v>175</v>
      </c>
      <c r="BK175" s="167">
        <f>BK176</f>
        <v>0</v>
      </c>
    </row>
    <row r="176" spans="2:65" s="1" customFormat="1" ht="22.5" customHeight="1">
      <c r="B176" s="31"/>
      <c r="C176" s="176" t="s">
        <v>922</v>
      </c>
      <c r="D176" s="176" t="s">
        <v>221</v>
      </c>
      <c r="E176" s="177" t="s">
        <v>1199</v>
      </c>
      <c r="F176" s="250" t="s">
        <v>1200</v>
      </c>
      <c r="G176" s="249"/>
      <c r="H176" s="249"/>
      <c r="I176" s="249"/>
      <c r="J176" s="178" t="s">
        <v>308</v>
      </c>
      <c r="K176" s="179">
        <v>1</v>
      </c>
      <c r="L176" s="251">
        <v>0</v>
      </c>
      <c r="M176" s="249"/>
      <c r="N176" s="252">
        <f>ROUND(L176*K176,2)</f>
        <v>0</v>
      </c>
      <c r="O176" s="249"/>
      <c r="P176" s="249"/>
      <c r="Q176" s="249"/>
      <c r="R176" s="33"/>
      <c r="T176" s="173" t="s">
        <v>21</v>
      </c>
      <c r="U176" s="40" t="s">
        <v>45</v>
      </c>
      <c r="V176" s="32"/>
      <c r="W176" s="174">
        <f>V176*K176</f>
        <v>0</v>
      </c>
      <c r="X176" s="174">
        <v>0</v>
      </c>
      <c r="Y176" s="174">
        <f>X176*K176</f>
        <v>0</v>
      </c>
      <c r="Z176" s="174">
        <v>0</v>
      </c>
      <c r="AA176" s="175">
        <f>Z176*K176</f>
        <v>0</v>
      </c>
      <c r="AR176" s="14" t="s">
        <v>660</v>
      </c>
      <c r="AT176" s="14" t="s">
        <v>221</v>
      </c>
      <c r="AU176" s="14" t="s">
        <v>90</v>
      </c>
      <c r="AY176" s="14" t="s">
        <v>175</v>
      </c>
      <c r="BE176" s="114">
        <f>IF(U176="základní",N176,0)</f>
        <v>0</v>
      </c>
      <c r="BF176" s="114">
        <f>IF(U176="snížená",N176,0)</f>
        <v>0</v>
      </c>
      <c r="BG176" s="114">
        <f>IF(U176="zákl. přenesená",N176,0)</f>
        <v>0</v>
      </c>
      <c r="BH176" s="114">
        <f>IF(U176="sníž. přenesená",N176,0)</f>
        <v>0</v>
      </c>
      <c r="BI176" s="114">
        <f>IF(U176="nulová",N176,0)</f>
        <v>0</v>
      </c>
      <c r="BJ176" s="14" t="s">
        <v>23</v>
      </c>
      <c r="BK176" s="114">
        <f>ROUND(L176*K176,2)</f>
        <v>0</v>
      </c>
      <c r="BL176" s="14" t="s">
        <v>660</v>
      </c>
      <c r="BM176" s="14" t="s">
        <v>1269</v>
      </c>
    </row>
    <row r="177" spans="2:63" s="1" customFormat="1" ht="49.9" customHeight="1">
      <c r="B177" s="31"/>
      <c r="C177" s="32"/>
      <c r="D177" s="160" t="s">
        <v>785</v>
      </c>
      <c r="E177" s="32"/>
      <c r="F177" s="32"/>
      <c r="G177" s="32"/>
      <c r="H177" s="32"/>
      <c r="I177" s="32"/>
      <c r="J177" s="32"/>
      <c r="K177" s="32"/>
      <c r="L177" s="32"/>
      <c r="M177" s="32"/>
      <c r="N177" s="260">
        <f>BK177</f>
        <v>0</v>
      </c>
      <c r="O177" s="261"/>
      <c r="P177" s="261"/>
      <c r="Q177" s="261"/>
      <c r="R177" s="33"/>
      <c r="T177" s="149"/>
      <c r="U177" s="52"/>
      <c r="V177" s="52"/>
      <c r="W177" s="52"/>
      <c r="X177" s="52"/>
      <c r="Y177" s="52"/>
      <c r="Z177" s="52"/>
      <c r="AA177" s="54"/>
      <c r="AT177" s="14" t="s">
        <v>79</v>
      </c>
      <c r="AU177" s="14" t="s">
        <v>80</v>
      </c>
      <c r="AY177" s="14" t="s">
        <v>786</v>
      </c>
      <c r="BK177" s="114">
        <v>0</v>
      </c>
    </row>
    <row r="178" spans="2:63" s="1" customFormat="1" ht="6.95" customHeight="1">
      <c r="B178" s="55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7"/>
    </row>
  </sheetData>
  <sheetProtection password="CC35" sheet="1" objects="1" scenarios="1" formatColumns="0" formatRows="0" sort="0" autoFilter="0"/>
  <mergeCells count="193">
    <mergeCell ref="N177:Q177"/>
    <mergeCell ref="H1:K1"/>
    <mergeCell ref="S2:AC2"/>
    <mergeCell ref="F176:I176"/>
    <mergeCell ref="L176:M176"/>
    <mergeCell ref="N176:Q176"/>
    <mergeCell ref="N131:Q131"/>
    <mergeCell ref="N132:Q132"/>
    <mergeCell ref="N133:Q133"/>
    <mergeCell ref="N136:Q136"/>
    <mergeCell ref="N145:Q145"/>
    <mergeCell ref="N152:Q152"/>
    <mergeCell ref="N157:Q157"/>
    <mergeCell ref="N158:Q158"/>
    <mergeCell ref="N166:Q166"/>
    <mergeCell ref="N170:Q170"/>
    <mergeCell ref="N172:Q172"/>
    <mergeCell ref="N173:Q173"/>
    <mergeCell ref="N175:Q175"/>
    <mergeCell ref="F169:I169"/>
    <mergeCell ref="L169:M169"/>
    <mergeCell ref="N169:Q169"/>
    <mergeCell ref="F171:I171"/>
    <mergeCell ref="L171:M171"/>
    <mergeCell ref="N171:Q171"/>
    <mergeCell ref="F174:I174"/>
    <mergeCell ref="L174:M174"/>
    <mergeCell ref="N174:Q174"/>
    <mergeCell ref="F165:I165"/>
    <mergeCell ref="L165:M165"/>
    <mergeCell ref="N165:Q165"/>
    <mergeCell ref="F167:I167"/>
    <mergeCell ref="L167:M167"/>
    <mergeCell ref="N167:Q167"/>
    <mergeCell ref="F168:I168"/>
    <mergeCell ref="L168:M168"/>
    <mergeCell ref="N168:Q168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0:I150"/>
    <mergeCell ref="L150:M150"/>
    <mergeCell ref="N150:Q150"/>
    <mergeCell ref="F151:I151"/>
    <mergeCell ref="L151:M151"/>
    <mergeCell ref="N151:Q151"/>
    <mergeCell ref="F153:I153"/>
    <mergeCell ref="L153:M153"/>
    <mergeCell ref="N153:Q153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3:I143"/>
    <mergeCell ref="L143:M143"/>
    <mergeCell ref="N143:Q143"/>
    <mergeCell ref="F144:I144"/>
    <mergeCell ref="L144:M144"/>
    <mergeCell ref="N144:Q144"/>
    <mergeCell ref="F146:I146"/>
    <mergeCell ref="L146:M146"/>
    <mergeCell ref="N146:Q146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M128:Q128"/>
    <mergeCell ref="F130:I130"/>
    <mergeCell ref="L130:M130"/>
    <mergeCell ref="N130:Q130"/>
    <mergeCell ref="F134:I134"/>
    <mergeCell ref="L134:M134"/>
    <mergeCell ref="N134:Q134"/>
    <mergeCell ref="F135:I135"/>
    <mergeCell ref="L135:M135"/>
    <mergeCell ref="N135:Q135"/>
    <mergeCell ref="N110:Q110"/>
    <mergeCell ref="L112:Q112"/>
    <mergeCell ref="C118:Q118"/>
    <mergeCell ref="F120:P120"/>
    <mergeCell ref="F122:P122"/>
    <mergeCell ref="F121:P121"/>
    <mergeCell ref="F123:P123"/>
    <mergeCell ref="M125:P125"/>
    <mergeCell ref="M127:Q127"/>
    <mergeCell ref="D105:H105"/>
    <mergeCell ref="N105:Q105"/>
    <mergeCell ref="D106:H106"/>
    <mergeCell ref="N106:Q106"/>
    <mergeCell ref="D107:H107"/>
    <mergeCell ref="N107:Q107"/>
    <mergeCell ref="D108:H108"/>
    <mergeCell ref="N108:Q108"/>
    <mergeCell ref="D109:H109"/>
    <mergeCell ref="N109:Q109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4:Q104"/>
    <mergeCell ref="M85:Q85"/>
    <mergeCell ref="M86:Q86"/>
    <mergeCell ref="C88:G88"/>
    <mergeCell ref="N88:Q88"/>
    <mergeCell ref="N90:Q90"/>
    <mergeCell ref="N91:Q91"/>
    <mergeCell ref="N92:Q92"/>
    <mergeCell ref="N93:Q93"/>
    <mergeCell ref="N94:Q94"/>
    <mergeCell ref="H38:J38"/>
    <mergeCell ref="M38:P38"/>
    <mergeCell ref="L40:P40"/>
    <mergeCell ref="C76:Q76"/>
    <mergeCell ref="F78:P78"/>
    <mergeCell ref="F80:P80"/>
    <mergeCell ref="F79:P79"/>
    <mergeCell ref="F81:P81"/>
    <mergeCell ref="M83:P83"/>
    <mergeCell ref="M30:P30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6:P16"/>
    <mergeCell ref="E17:L17"/>
    <mergeCell ref="O17:P17"/>
    <mergeCell ref="O19:P19"/>
    <mergeCell ref="O20:P20"/>
    <mergeCell ref="O22:P22"/>
    <mergeCell ref="O23:P23"/>
    <mergeCell ref="E26:L26"/>
    <mergeCell ref="M29:P29"/>
    <mergeCell ref="C2:Q2"/>
    <mergeCell ref="C4:Q4"/>
    <mergeCell ref="F6:P6"/>
    <mergeCell ref="F8:P8"/>
    <mergeCell ref="F7:P7"/>
    <mergeCell ref="F9:P9"/>
    <mergeCell ref="O11:P11"/>
    <mergeCell ref="O13:P13"/>
    <mergeCell ref="O14:P14"/>
  </mergeCells>
  <hyperlinks>
    <hyperlink ref="F1:G1" location="C2" tooltip="Krycí list rozpočtu" display="1) Krycí list rozpočtu"/>
    <hyperlink ref="H1:K1" location="C88" tooltip="Rekapitulace rozpočtu" display="2) Rekapitulace rozpočtu"/>
    <hyperlink ref="L1" location="C130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49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274"/>
      <c r="B1" s="271"/>
      <c r="C1" s="271"/>
      <c r="D1" s="272" t="s">
        <v>1</v>
      </c>
      <c r="E1" s="271"/>
      <c r="F1" s="269" t="s">
        <v>1708</v>
      </c>
      <c r="G1" s="269"/>
      <c r="H1" s="273" t="s">
        <v>1709</v>
      </c>
      <c r="I1" s="273"/>
      <c r="J1" s="273"/>
      <c r="K1" s="273"/>
      <c r="L1" s="269" t="s">
        <v>1710</v>
      </c>
      <c r="M1" s="271"/>
      <c r="N1" s="271"/>
      <c r="O1" s="272" t="s">
        <v>127</v>
      </c>
      <c r="P1" s="271"/>
      <c r="Q1" s="271"/>
      <c r="R1" s="271"/>
      <c r="S1" s="269" t="s">
        <v>1711</v>
      </c>
      <c r="T1" s="269"/>
      <c r="U1" s="274"/>
      <c r="V1" s="274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>
      <c r="C2" s="181" t="s">
        <v>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228" t="s">
        <v>6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T2" s="14" t="s">
        <v>107</v>
      </c>
    </row>
    <row r="3" spans="1:6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90</v>
      </c>
    </row>
    <row r="4" spans="1:66" ht="36.950000000000003" customHeight="1">
      <c r="B4" s="18"/>
      <c r="C4" s="183" t="s">
        <v>128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20"/>
      <c r="T4" s="21" t="s">
        <v>11</v>
      </c>
      <c r="AT4" s="14" t="s">
        <v>4</v>
      </c>
    </row>
    <row r="5" spans="1:66" ht="6.9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66" ht="25.35" customHeight="1">
      <c r="B6" s="18"/>
      <c r="C6" s="19"/>
      <c r="D6" s="26" t="s">
        <v>17</v>
      </c>
      <c r="E6" s="19"/>
      <c r="F6" s="229" t="str">
        <f>'Rekapitulace stavby'!K6</f>
        <v>Praha GŠ - ekologizace kotelny v budově A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9"/>
      <c r="R6" s="20"/>
    </row>
    <row r="7" spans="1:66" ht="25.35" customHeight="1">
      <c r="B7" s="18"/>
      <c r="C7" s="19"/>
      <c r="D7" s="26" t="s">
        <v>129</v>
      </c>
      <c r="E7" s="19"/>
      <c r="F7" s="229" t="s">
        <v>130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9"/>
      <c r="R7" s="20"/>
    </row>
    <row r="8" spans="1:66" s="1" customFormat="1" ht="32.85" customHeight="1">
      <c r="B8" s="31"/>
      <c r="C8" s="32"/>
      <c r="D8" s="25" t="s">
        <v>131</v>
      </c>
      <c r="E8" s="32"/>
      <c r="F8" s="189" t="s">
        <v>1270</v>
      </c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32"/>
      <c r="R8" s="33"/>
    </row>
    <row r="9" spans="1:66" s="1" customFormat="1" ht="14.45" customHeight="1">
      <c r="B9" s="31"/>
      <c r="C9" s="32"/>
      <c r="D9" s="26" t="s">
        <v>20</v>
      </c>
      <c r="E9" s="32"/>
      <c r="F9" s="24" t="s">
        <v>21</v>
      </c>
      <c r="G9" s="32"/>
      <c r="H9" s="32"/>
      <c r="I9" s="32"/>
      <c r="J9" s="32"/>
      <c r="K9" s="32"/>
      <c r="L9" s="32"/>
      <c r="M9" s="26" t="s">
        <v>22</v>
      </c>
      <c r="N9" s="32"/>
      <c r="O9" s="24" t="s">
        <v>21</v>
      </c>
      <c r="P9" s="32"/>
      <c r="Q9" s="32"/>
      <c r="R9" s="33"/>
    </row>
    <row r="10" spans="1:66" s="1" customFormat="1" ht="14.45" customHeight="1">
      <c r="B10" s="31"/>
      <c r="C10" s="32"/>
      <c r="D10" s="26" t="s">
        <v>24</v>
      </c>
      <c r="E10" s="32"/>
      <c r="F10" s="24" t="s">
        <v>1271</v>
      </c>
      <c r="G10" s="32"/>
      <c r="H10" s="32"/>
      <c r="I10" s="32"/>
      <c r="J10" s="32"/>
      <c r="K10" s="32"/>
      <c r="L10" s="32"/>
      <c r="M10" s="26" t="s">
        <v>26</v>
      </c>
      <c r="N10" s="32"/>
      <c r="O10" s="230" t="str">
        <f>'Rekapitulace stavby'!AN8</f>
        <v>11.5.2016</v>
      </c>
      <c r="P10" s="202"/>
      <c r="Q10" s="32"/>
      <c r="R10" s="33"/>
    </row>
    <row r="11" spans="1:66" s="1" customFormat="1" ht="10.9" customHeight="1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66" s="1" customFormat="1" ht="14.45" customHeight="1">
      <c r="B12" s="31"/>
      <c r="C12" s="32"/>
      <c r="D12" s="26" t="s">
        <v>30</v>
      </c>
      <c r="E12" s="32"/>
      <c r="F12" s="32"/>
      <c r="G12" s="32"/>
      <c r="H12" s="32"/>
      <c r="I12" s="32"/>
      <c r="J12" s="32"/>
      <c r="K12" s="32"/>
      <c r="L12" s="32"/>
      <c r="M12" s="26" t="s">
        <v>31</v>
      </c>
      <c r="N12" s="32"/>
      <c r="O12" s="188" t="str">
        <f>IF('Rekapitulace stavby'!AN10="","",'Rekapitulace stavby'!AN10)</f>
        <v/>
      </c>
      <c r="P12" s="202"/>
      <c r="Q12" s="32"/>
      <c r="R12" s="33"/>
    </row>
    <row r="13" spans="1:66" s="1" customFormat="1" ht="18" customHeight="1">
      <c r="B13" s="31"/>
      <c r="C13" s="32"/>
      <c r="D13" s="32"/>
      <c r="E13" s="24" t="str">
        <f>IF('Rekapitulace stavby'!E11="","",'Rekapitulace stavby'!E11)</f>
        <v>ARMÁDNÍ SERVISNÍ, P.O.</v>
      </c>
      <c r="F13" s="32"/>
      <c r="G13" s="32"/>
      <c r="H13" s="32"/>
      <c r="I13" s="32"/>
      <c r="J13" s="32"/>
      <c r="K13" s="32"/>
      <c r="L13" s="32"/>
      <c r="M13" s="26" t="s">
        <v>33</v>
      </c>
      <c r="N13" s="32"/>
      <c r="O13" s="188" t="str">
        <f>IF('Rekapitulace stavby'!AN11="","",'Rekapitulace stavby'!AN11)</f>
        <v/>
      </c>
      <c r="P13" s="202"/>
      <c r="Q13" s="32"/>
      <c r="R13" s="33"/>
    </row>
    <row r="14" spans="1:66" s="1" customFormat="1" ht="6.95" customHeight="1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  <row r="15" spans="1:66" s="1" customFormat="1" ht="14.45" customHeight="1">
      <c r="B15" s="31"/>
      <c r="C15" s="32"/>
      <c r="D15" s="26" t="s">
        <v>34</v>
      </c>
      <c r="E15" s="32"/>
      <c r="F15" s="32"/>
      <c r="G15" s="32"/>
      <c r="H15" s="32"/>
      <c r="I15" s="32"/>
      <c r="J15" s="32"/>
      <c r="K15" s="32"/>
      <c r="L15" s="32"/>
      <c r="M15" s="26" t="s">
        <v>31</v>
      </c>
      <c r="N15" s="32"/>
      <c r="O15" s="231" t="str">
        <f>IF('Rekapitulace stavby'!AN13="","",'Rekapitulace stavby'!AN13)</f>
        <v>Vyplň údaj</v>
      </c>
      <c r="P15" s="202"/>
      <c r="Q15" s="32"/>
      <c r="R15" s="33"/>
    </row>
    <row r="16" spans="1:66" s="1" customFormat="1" ht="18" customHeight="1">
      <c r="B16" s="31"/>
      <c r="C16" s="32"/>
      <c r="D16" s="32"/>
      <c r="E16" s="231" t="str">
        <f>IF('Rekapitulace stavby'!E14="","",'Rekapitulace stavby'!E14)</f>
        <v>Vyplň údaj</v>
      </c>
      <c r="F16" s="202"/>
      <c r="G16" s="202"/>
      <c r="H16" s="202"/>
      <c r="I16" s="202"/>
      <c r="J16" s="202"/>
      <c r="K16" s="202"/>
      <c r="L16" s="202"/>
      <c r="M16" s="26" t="s">
        <v>33</v>
      </c>
      <c r="N16" s="32"/>
      <c r="O16" s="231" t="str">
        <f>IF('Rekapitulace stavby'!AN14="","",'Rekapitulace stavby'!AN14)</f>
        <v>Vyplň údaj</v>
      </c>
      <c r="P16" s="202"/>
      <c r="Q16" s="32"/>
      <c r="R16" s="33"/>
    </row>
    <row r="17" spans="2:18" s="1" customFormat="1" ht="6.95" customHeight="1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</row>
    <row r="18" spans="2:18" s="1" customFormat="1" ht="14.45" customHeight="1">
      <c r="B18" s="31"/>
      <c r="C18" s="32"/>
      <c r="D18" s="26" t="s">
        <v>36</v>
      </c>
      <c r="E18" s="32"/>
      <c r="F18" s="32"/>
      <c r="G18" s="32"/>
      <c r="H18" s="32"/>
      <c r="I18" s="32"/>
      <c r="J18" s="32"/>
      <c r="K18" s="32"/>
      <c r="L18" s="32"/>
      <c r="M18" s="26" t="s">
        <v>31</v>
      </c>
      <c r="N18" s="32"/>
      <c r="O18" s="188" t="str">
        <f>IF('Rekapitulace stavby'!AN16="","",'Rekapitulace stavby'!AN16)</f>
        <v/>
      </c>
      <c r="P18" s="202"/>
      <c r="Q18" s="32"/>
      <c r="R18" s="33"/>
    </row>
    <row r="19" spans="2:18" s="1" customFormat="1" ht="18" customHeight="1">
      <c r="B19" s="31"/>
      <c r="C19" s="32"/>
      <c r="D19" s="32"/>
      <c r="E19" s="24" t="str">
        <f>IF('Rekapitulace stavby'!E17="","",'Rekapitulace stavby'!E17)</f>
        <v>EVČ s.r.o.</v>
      </c>
      <c r="F19" s="32"/>
      <c r="G19" s="32"/>
      <c r="H19" s="32"/>
      <c r="I19" s="32"/>
      <c r="J19" s="32"/>
      <c r="K19" s="32"/>
      <c r="L19" s="32"/>
      <c r="M19" s="26" t="s">
        <v>33</v>
      </c>
      <c r="N19" s="32"/>
      <c r="O19" s="188" t="str">
        <f>IF('Rekapitulace stavby'!AN17="","",'Rekapitulace stavby'!AN17)</f>
        <v/>
      </c>
      <c r="P19" s="202"/>
      <c r="Q19" s="32"/>
      <c r="R19" s="33"/>
    </row>
    <row r="20" spans="2:18" s="1" customFormat="1" ht="6.95" customHeight="1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</row>
    <row r="21" spans="2:18" s="1" customFormat="1" ht="14.45" customHeight="1">
      <c r="B21" s="31"/>
      <c r="C21" s="32"/>
      <c r="D21" s="26" t="s">
        <v>38</v>
      </c>
      <c r="E21" s="32"/>
      <c r="F21" s="32"/>
      <c r="G21" s="32"/>
      <c r="H21" s="32"/>
      <c r="I21" s="32"/>
      <c r="J21" s="32"/>
      <c r="K21" s="32"/>
      <c r="L21" s="32"/>
      <c r="M21" s="26" t="s">
        <v>31</v>
      </c>
      <c r="N21" s="32"/>
      <c r="O21" s="188" t="str">
        <f>IF('Rekapitulace stavby'!AN19="","",'Rekapitulace stavby'!AN19)</f>
        <v/>
      </c>
      <c r="P21" s="202"/>
      <c r="Q21" s="32"/>
      <c r="R21" s="33"/>
    </row>
    <row r="22" spans="2:18" s="1" customFormat="1" ht="18" customHeight="1">
      <c r="B22" s="31"/>
      <c r="C22" s="32"/>
      <c r="D22" s="32"/>
      <c r="E22" s="24" t="str">
        <f>IF('Rekapitulace stavby'!E20="","",'Rekapitulace stavby'!E20)</f>
        <v>EVČ s.r.o.</v>
      </c>
      <c r="F22" s="32"/>
      <c r="G22" s="32"/>
      <c r="H22" s="32"/>
      <c r="I22" s="32"/>
      <c r="J22" s="32"/>
      <c r="K22" s="32"/>
      <c r="L22" s="32"/>
      <c r="M22" s="26" t="s">
        <v>33</v>
      </c>
      <c r="N22" s="32"/>
      <c r="O22" s="188" t="str">
        <f>IF('Rekapitulace stavby'!AN20="","",'Rekapitulace stavby'!AN20)</f>
        <v/>
      </c>
      <c r="P22" s="202"/>
      <c r="Q22" s="32"/>
      <c r="R22" s="33"/>
    </row>
    <row r="23" spans="2:18" s="1" customFormat="1" ht="6.95" customHeight="1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4.45" customHeight="1">
      <c r="B24" s="31"/>
      <c r="C24" s="32"/>
      <c r="D24" s="26" t="s">
        <v>39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91.5" customHeight="1">
      <c r="B25" s="31"/>
      <c r="C25" s="32"/>
      <c r="D25" s="32"/>
      <c r="E25" s="191" t="s">
        <v>40</v>
      </c>
      <c r="F25" s="202"/>
      <c r="G25" s="202"/>
      <c r="H25" s="202"/>
      <c r="I25" s="202"/>
      <c r="J25" s="202"/>
      <c r="K25" s="202"/>
      <c r="L25" s="20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</row>
    <row r="27" spans="2:18" s="1" customFormat="1" ht="6.95" customHeight="1">
      <c r="B27" s="31"/>
      <c r="C27" s="32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32"/>
      <c r="R27" s="33"/>
    </row>
    <row r="28" spans="2:18" s="1" customFormat="1" ht="14.45" customHeight="1">
      <c r="B28" s="31"/>
      <c r="C28" s="32"/>
      <c r="D28" s="122" t="s">
        <v>134</v>
      </c>
      <c r="E28" s="32"/>
      <c r="F28" s="32"/>
      <c r="G28" s="32"/>
      <c r="H28" s="32"/>
      <c r="I28" s="32"/>
      <c r="J28" s="32"/>
      <c r="K28" s="32"/>
      <c r="L28" s="32"/>
      <c r="M28" s="192">
        <f>N89</f>
        <v>0</v>
      </c>
      <c r="N28" s="202"/>
      <c r="O28" s="202"/>
      <c r="P28" s="202"/>
      <c r="Q28" s="32"/>
      <c r="R28" s="33"/>
    </row>
    <row r="29" spans="2:18" s="1" customFormat="1" ht="14.45" customHeight="1">
      <c r="B29" s="31"/>
      <c r="C29" s="32"/>
      <c r="D29" s="30" t="s">
        <v>121</v>
      </c>
      <c r="E29" s="32"/>
      <c r="F29" s="32"/>
      <c r="G29" s="32"/>
      <c r="H29" s="32"/>
      <c r="I29" s="32"/>
      <c r="J29" s="32"/>
      <c r="K29" s="32"/>
      <c r="L29" s="32"/>
      <c r="M29" s="192">
        <f>N95</f>
        <v>0</v>
      </c>
      <c r="N29" s="202"/>
      <c r="O29" s="202"/>
      <c r="P29" s="202"/>
      <c r="Q29" s="32"/>
      <c r="R29" s="33"/>
    </row>
    <row r="30" spans="2:18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</row>
    <row r="31" spans="2:18" s="1" customFormat="1" ht="25.35" customHeight="1">
      <c r="B31" s="31"/>
      <c r="C31" s="32"/>
      <c r="D31" s="123" t="s">
        <v>43</v>
      </c>
      <c r="E31" s="32"/>
      <c r="F31" s="32"/>
      <c r="G31" s="32"/>
      <c r="H31" s="32"/>
      <c r="I31" s="32"/>
      <c r="J31" s="32"/>
      <c r="K31" s="32"/>
      <c r="L31" s="32"/>
      <c r="M31" s="232">
        <f>ROUND(M28+M29,2)</f>
        <v>0</v>
      </c>
      <c r="N31" s="202"/>
      <c r="O31" s="202"/>
      <c r="P31" s="202"/>
      <c r="Q31" s="32"/>
      <c r="R31" s="33"/>
    </row>
    <row r="32" spans="2:18" s="1" customFormat="1" ht="6.95" customHeight="1">
      <c r="B32" s="31"/>
      <c r="C32" s="32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32"/>
      <c r="R32" s="33"/>
    </row>
    <row r="33" spans="2:18" s="1" customFormat="1" ht="14.45" customHeight="1">
      <c r="B33" s="31"/>
      <c r="C33" s="32"/>
      <c r="D33" s="38" t="s">
        <v>44</v>
      </c>
      <c r="E33" s="38" t="s">
        <v>45</v>
      </c>
      <c r="F33" s="39">
        <v>0.21</v>
      </c>
      <c r="G33" s="124" t="s">
        <v>46</v>
      </c>
      <c r="H33" s="233">
        <f>(SUM(BE95:BE102)+SUM(BE121:BE147))</f>
        <v>0</v>
      </c>
      <c r="I33" s="202"/>
      <c r="J33" s="202"/>
      <c r="K33" s="32"/>
      <c r="L33" s="32"/>
      <c r="M33" s="233">
        <f>ROUND((SUM(BE95:BE102)+SUM(BE121:BE147)), 2)*F33</f>
        <v>0</v>
      </c>
      <c r="N33" s="202"/>
      <c r="O33" s="202"/>
      <c r="P33" s="202"/>
      <c r="Q33" s="32"/>
      <c r="R33" s="33"/>
    </row>
    <row r="34" spans="2:18" s="1" customFormat="1" ht="14.45" customHeight="1">
      <c r="B34" s="31"/>
      <c r="C34" s="32"/>
      <c r="D34" s="32"/>
      <c r="E34" s="38" t="s">
        <v>47</v>
      </c>
      <c r="F34" s="39">
        <v>0.15</v>
      </c>
      <c r="G34" s="124" t="s">
        <v>46</v>
      </c>
      <c r="H34" s="233">
        <f>(SUM(BF95:BF102)+SUM(BF121:BF147))</f>
        <v>0</v>
      </c>
      <c r="I34" s="202"/>
      <c r="J34" s="202"/>
      <c r="K34" s="32"/>
      <c r="L34" s="32"/>
      <c r="M34" s="233">
        <f>ROUND((SUM(BF95:BF102)+SUM(BF121:BF147)), 2)*F34</f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48</v>
      </c>
      <c r="F35" s="39">
        <v>0.21</v>
      </c>
      <c r="G35" s="124" t="s">
        <v>46</v>
      </c>
      <c r="H35" s="233">
        <f>(SUM(BG95:BG102)+SUM(BG121:BG147))</f>
        <v>0</v>
      </c>
      <c r="I35" s="202"/>
      <c r="J35" s="202"/>
      <c r="K35" s="32"/>
      <c r="L35" s="32"/>
      <c r="M35" s="233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49</v>
      </c>
      <c r="F36" s="39">
        <v>0.15</v>
      </c>
      <c r="G36" s="124" t="s">
        <v>46</v>
      </c>
      <c r="H36" s="233">
        <f>(SUM(BH95:BH102)+SUM(BH121:BH147))</f>
        <v>0</v>
      </c>
      <c r="I36" s="202"/>
      <c r="J36" s="202"/>
      <c r="K36" s="32"/>
      <c r="L36" s="32"/>
      <c r="M36" s="233">
        <v>0</v>
      </c>
      <c r="N36" s="202"/>
      <c r="O36" s="202"/>
      <c r="P36" s="202"/>
      <c r="Q36" s="32"/>
      <c r="R36" s="33"/>
    </row>
    <row r="37" spans="2:18" s="1" customFormat="1" ht="14.45" hidden="1" customHeight="1">
      <c r="B37" s="31"/>
      <c r="C37" s="32"/>
      <c r="D37" s="32"/>
      <c r="E37" s="38" t="s">
        <v>50</v>
      </c>
      <c r="F37" s="39">
        <v>0</v>
      </c>
      <c r="G37" s="124" t="s">
        <v>46</v>
      </c>
      <c r="H37" s="233">
        <f>(SUM(BI95:BI102)+SUM(BI121:BI147))</f>
        <v>0</v>
      </c>
      <c r="I37" s="202"/>
      <c r="J37" s="202"/>
      <c r="K37" s="32"/>
      <c r="L37" s="32"/>
      <c r="M37" s="233">
        <v>0</v>
      </c>
      <c r="N37" s="202"/>
      <c r="O37" s="202"/>
      <c r="P37" s="202"/>
      <c r="Q37" s="32"/>
      <c r="R37" s="33"/>
    </row>
    <row r="38" spans="2:18" s="1" customFormat="1" ht="6.9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25.35" customHeight="1">
      <c r="B39" s="31"/>
      <c r="C39" s="121"/>
      <c r="D39" s="125" t="s">
        <v>51</v>
      </c>
      <c r="E39" s="76"/>
      <c r="F39" s="76"/>
      <c r="G39" s="126" t="s">
        <v>52</v>
      </c>
      <c r="H39" s="127" t="s">
        <v>53</v>
      </c>
      <c r="I39" s="76"/>
      <c r="J39" s="76"/>
      <c r="K39" s="76"/>
      <c r="L39" s="234">
        <f>SUM(M31:M37)</f>
        <v>0</v>
      </c>
      <c r="M39" s="212"/>
      <c r="N39" s="212"/>
      <c r="O39" s="212"/>
      <c r="P39" s="214"/>
      <c r="Q39" s="121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s="1" customFormat="1" ht="14.45" customHeight="1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 ht="13.5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</row>
    <row r="43" spans="2:18" ht="13.5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2:18" ht="13.5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2:18" ht="13.5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ht="13.5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2:18" ht="13.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2:18" ht="13.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2:18" ht="13.5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2:18" s="1" customFormat="1">
      <c r="B50" s="31"/>
      <c r="C50" s="32"/>
      <c r="D50" s="46" t="s">
        <v>54</v>
      </c>
      <c r="E50" s="47"/>
      <c r="F50" s="47"/>
      <c r="G50" s="47"/>
      <c r="H50" s="48"/>
      <c r="I50" s="32"/>
      <c r="J50" s="46" t="s">
        <v>55</v>
      </c>
      <c r="K50" s="47"/>
      <c r="L50" s="47"/>
      <c r="M50" s="47"/>
      <c r="N50" s="47"/>
      <c r="O50" s="47"/>
      <c r="P50" s="48"/>
      <c r="Q50" s="32"/>
      <c r="R50" s="33"/>
    </row>
    <row r="51" spans="2:18" ht="13.5">
      <c r="B51" s="18"/>
      <c r="C51" s="19"/>
      <c r="D51" s="49"/>
      <c r="E51" s="19"/>
      <c r="F51" s="19"/>
      <c r="G51" s="19"/>
      <c r="H51" s="50"/>
      <c r="I51" s="19"/>
      <c r="J51" s="49"/>
      <c r="K51" s="19"/>
      <c r="L51" s="19"/>
      <c r="M51" s="19"/>
      <c r="N51" s="19"/>
      <c r="O51" s="19"/>
      <c r="P51" s="50"/>
      <c r="Q51" s="19"/>
      <c r="R51" s="20"/>
    </row>
    <row r="52" spans="2:18" ht="13.5">
      <c r="B52" s="18"/>
      <c r="C52" s="19"/>
      <c r="D52" s="49"/>
      <c r="E52" s="19"/>
      <c r="F52" s="19"/>
      <c r="G52" s="19"/>
      <c r="H52" s="50"/>
      <c r="I52" s="19"/>
      <c r="J52" s="49"/>
      <c r="K52" s="19"/>
      <c r="L52" s="19"/>
      <c r="M52" s="19"/>
      <c r="N52" s="19"/>
      <c r="O52" s="19"/>
      <c r="P52" s="50"/>
      <c r="Q52" s="19"/>
      <c r="R52" s="20"/>
    </row>
    <row r="53" spans="2:18" ht="13.5">
      <c r="B53" s="18"/>
      <c r="C53" s="19"/>
      <c r="D53" s="49"/>
      <c r="E53" s="19"/>
      <c r="F53" s="19"/>
      <c r="G53" s="19"/>
      <c r="H53" s="50"/>
      <c r="I53" s="19"/>
      <c r="J53" s="49"/>
      <c r="K53" s="19"/>
      <c r="L53" s="19"/>
      <c r="M53" s="19"/>
      <c r="N53" s="19"/>
      <c r="O53" s="19"/>
      <c r="P53" s="50"/>
      <c r="Q53" s="19"/>
      <c r="R53" s="20"/>
    </row>
    <row r="54" spans="2:18" ht="13.5">
      <c r="B54" s="18"/>
      <c r="C54" s="19"/>
      <c r="D54" s="49"/>
      <c r="E54" s="19"/>
      <c r="F54" s="19"/>
      <c r="G54" s="19"/>
      <c r="H54" s="50"/>
      <c r="I54" s="19"/>
      <c r="J54" s="49"/>
      <c r="K54" s="19"/>
      <c r="L54" s="19"/>
      <c r="M54" s="19"/>
      <c r="N54" s="19"/>
      <c r="O54" s="19"/>
      <c r="P54" s="50"/>
      <c r="Q54" s="19"/>
      <c r="R54" s="20"/>
    </row>
    <row r="55" spans="2:18" ht="13.5">
      <c r="B55" s="18"/>
      <c r="C55" s="19"/>
      <c r="D55" s="49"/>
      <c r="E55" s="19"/>
      <c r="F55" s="19"/>
      <c r="G55" s="19"/>
      <c r="H55" s="50"/>
      <c r="I55" s="19"/>
      <c r="J55" s="49"/>
      <c r="K55" s="19"/>
      <c r="L55" s="19"/>
      <c r="M55" s="19"/>
      <c r="N55" s="19"/>
      <c r="O55" s="19"/>
      <c r="P55" s="50"/>
      <c r="Q55" s="19"/>
      <c r="R55" s="20"/>
    </row>
    <row r="56" spans="2:18" ht="13.5">
      <c r="B56" s="18"/>
      <c r="C56" s="19"/>
      <c r="D56" s="49"/>
      <c r="E56" s="19"/>
      <c r="F56" s="19"/>
      <c r="G56" s="19"/>
      <c r="H56" s="50"/>
      <c r="I56" s="19"/>
      <c r="J56" s="49"/>
      <c r="K56" s="19"/>
      <c r="L56" s="19"/>
      <c r="M56" s="19"/>
      <c r="N56" s="19"/>
      <c r="O56" s="19"/>
      <c r="P56" s="50"/>
      <c r="Q56" s="19"/>
      <c r="R56" s="20"/>
    </row>
    <row r="57" spans="2:18" ht="13.5">
      <c r="B57" s="18"/>
      <c r="C57" s="19"/>
      <c r="D57" s="49"/>
      <c r="E57" s="19"/>
      <c r="F57" s="19"/>
      <c r="G57" s="19"/>
      <c r="H57" s="50"/>
      <c r="I57" s="19"/>
      <c r="J57" s="49"/>
      <c r="K57" s="19"/>
      <c r="L57" s="19"/>
      <c r="M57" s="19"/>
      <c r="N57" s="19"/>
      <c r="O57" s="19"/>
      <c r="P57" s="50"/>
      <c r="Q57" s="19"/>
      <c r="R57" s="20"/>
    </row>
    <row r="58" spans="2:18" ht="13.5">
      <c r="B58" s="18"/>
      <c r="C58" s="19"/>
      <c r="D58" s="49"/>
      <c r="E58" s="19"/>
      <c r="F58" s="19"/>
      <c r="G58" s="19"/>
      <c r="H58" s="50"/>
      <c r="I58" s="19"/>
      <c r="J58" s="49"/>
      <c r="K58" s="19"/>
      <c r="L58" s="19"/>
      <c r="M58" s="19"/>
      <c r="N58" s="19"/>
      <c r="O58" s="19"/>
      <c r="P58" s="50"/>
      <c r="Q58" s="19"/>
      <c r="R58" s="20"/>
    </row>
    <row r="59" spans="2:18" s="1" customFormat="1">
      <c r="B59" s="31"/>
      <c r="C59" s="32"/>
      <c r="D59" s="51" t="s">
        <v>56</v>
      </c>
      <c r="E59" s="52"/>
      <c r="F59" s="52"/>
      <c r="G59" s="53" t="s">
        <v>57</v>
      </c>
      <c r="H59" s="54"/>
      <c r="I59" s="32"/>
      <c r="J59" s="51" t="s">
        <v>56</v>
      </c>
      <c r="K59" s="52"/>
      <c r="L59" s="52"/>
      <c r="M59" s="52"/>
      <c r="N59" s="53" t="s">
        <v>57</v>
      </c>
      <c r="O59" s="52"/>
      <c r="P59" s="54"/>
      <c r="Q59" s="32"/>
      <c r="R59" s="33"/>
    </row>
    <row r="60" spans="2:18" ht="13.5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2:18" s="1" customFormat="1">
      <c r="B61" s="31"/>
      <c r="C61" s="32"/>
      <c r="D61" s="46" t="s">
        <v>58</v>
      </c>
      <c r="E61" s="47"/>
      <c r="F61" s="47"/>
      <c r="G61" s="47"/>
      <c r="H61" s="48"/>
      <c r="I61" s="32"/>
      <c r="J61" s="46" t="s">
        <v>59</v>
      </c>
      <c r="K61" s="47"/>
      <c r="L61" s="47"/>
      <c r="M61" s="47"/>
      <c r="N61" s="47"/>
      <c r="O61" s="47"/>
      <c r="P61" s="48"/>
      <c r="Q61" s="32"/>
      <c r="R61" s="33"/>
    </row>
    <row r="62" spans="2:18" ht="13.5">
      <c r="B62" s="18"/>
      <c r="C62" s="19"/>
      <c r="D62" s="49"/>
      <c r="E62" s="19"/>
      <c r="F62" s="19"/>
      <c r="G62" s="19"/>
      <c r="H62" s="50"/>
      <c r="I62" s="19"/>
      <c r="J62" s="49"/>
      <c r="K62" s="19"/>
      <c r="L62" s="19"/>
      <c r="M62" s="19"/>
      <c r="N62" s="19"/>
      <c r="O62" s="19"/>
      <c r="P62" s="50"/>
      <c r="Q62" s="19"/>
      <c r="R62" s="20"/>
    </row>
    <row r="63" spans="2:18" ht="13.5">
      <c r="B63" s="18"/>
      <c r="C63" s="19"/>
      <c r="D63" s="49"/>
      <c r="E63" s="19"/>
      <c r="F63" s="19"/>
      <c r="G63" s="19"/>
      <c r="H63" s="50"/>
      <c r="I63" s="19"/>
      <c r="J63" s="49"/>
      <c r="K63" s="19"/>
      <c r="L63" s="19"/>
      <c r="M63" s="19"/>
      <c r="N63" s="19"/>
      <c r="O63" s="19"/>
      <c r="P63" s="50"/>
      <c r="Q63" s="19"/>
      <c r="R63" s="20"/>
    </row>
    <row r="64" spans="2:18" ht="13.5">
      <c r="B64" s="18"/>
      <c r="C64" s="19"/>
      <c r="D64" s="49"/>
      <c r="E64" s="19"/>
      <c r="F64" s="19"/>
      <c r="G64" s="19"/>
      <c r="H64" s="50"/>
      <c r="I64" s="19"/>
      <c r="J64" s="49"/>
      <c r="K64" s="19"/>
      <c r="L64" s="19"/>
      <c r="M64" s="19"/>
      <c r="N64" s="19"/>
      <c r="O64" s="19"/>
      <c r="P64" s="50"/>
      <c r="Q64" s="19"/>
      <c r="R64" s="20"/>
    </row>
    <row r="65" spans="2:21" ht="13.5">
      <c r="B65" s="18"/>
      <c r="C65" s="19"/>
      <c r="D65" s="49"/>
      <c r="E65" s="19"/>
      <c r="F65" s="19"/>
      <c r="G65" s="19"/>
      <c r="H65" s="50"/>
      <c r="I65" s="19"/>
      <c r="J65" s="49"/>
      <c r="K65" s="19"/>
      <c r="L65" s="19"/>
      <c r="M65" s="19"/>
      <c r="N65" s="19"/>
      <c r="O65" s="19"/>
      <c r="P65" s="50"/>
      <c r="Q65" s="19"/>
      <c r="R65" s="20"/>
    </row>
    <row r="66" spans="2:21" ht="13.5">
      <c r="B66" s="18"/>
      <c r="C66" s="19"/>
      <c r="D66" s="49"/>
      <c r="E66" s="19"/>
      <c r="F66" s="19"/>
      <c r="G66" s="19"/>
      <c r="H66" s="50"/>
      <c r="I66" s="19"/>
      <c r="J66" s="49"/>
      <c r="K66" s="19"/>
      <c r="L66" s="19"/>
      <c r="M66" s="19"/>
      <c r="N66" s="19"/>
      <c r="O66" s="19"/>
      <c r="P66" s="50"/>
      <c r="Q66" s="19"/>
      <c r="R66" s="20"/>
    </row>
    <row r="67" spans="2:21" ht="13.5">
      <c r="B67" s="18"/>
      <c r="C67" s="19"/>
      <c r="D67" s="49"/>
      <c r="E67" s="19"/>
      <c r="F67" s="19"/>
      <c r="G67" s="19"/>
      <c r="H67" s="50"/>
      <c r="I67" s="19"/>
      <c r="J67" s="49"/>
      <c r="K67" s="19"/>
      <c r="L67" s="19"/>
      <c r="M67" s="19"/>
      <c r="N67" s="19"/>
      <c r="O67" s="19"/>
      <c r="P67" s="50"/>
      <c r="Q67" s="19"/>
      <c r="R67" s="20"/>
    </row>
    <row r="68" spans="2:21" ht="13.5">
      <c r="B68" s="18"/>
      <c r="C68" s="19"/>
      <c r="D68" s="49"/>
      <c r="E68" s="19"/>
      <c r="F68" s="19"/>
      <c r="G68" s="19"/>
      <c r="H68" s="50"/>
      <c r="I68" s="19"/>
      <c r="J68" s="49"/>
      <c r="K68" s="19"/>
      <c r="L68" s="19"/>
      <c r="M68" s="19"/>
      <c r="N68" s="19"/>
      <c r="O68" s="19"/>
      <c r="P68" s="50"/>
      <c r="Q68" s="19"/>
      <c r="R68" s="20"/>
    </row>
    <row r="69" spans="2:21" ht="13.5">
      <c r="B69" s="18"/>
      <c r="C69" s="19"/>
      <c r="D69" s="49"/>
      <c r="E69" s="19"/>
      <c r="F69" s="19"/>
      <c r="G69" s="19"/>
      <c r="H69" s="50"/>
      <c r="I69" s="19"/>
      <c r="J69" s="49"/>
      <c r="K69" s="19"/>
      <c r="L69" s="19"/>
      <c r="M69" s="19"/>
      <c r="N69" s="19"/>
      <c r="O69" s="19"/>
      <c r="P69" s="50"/>
      <c r="Q69" s="19"/>
      <c r="R69" s="20"/>
    </row>
    <row r="70" spans="2:21" s="1" customFormat="1">
      <c r="B70" s="31"/>
      <c r="C70" s="32"/>
      <c r="D70" s="51" t="s">
        <v>56</v>
      </c>
      <c r="E70" s="52"/>
      <c r="F70" s="52"/>
      <c r="G70" s="53" t="s">
        <v>57</v>
      </c>
      <c r="H70" s="54"/>
      <c r="I70" s="32"/>
      <c r="J70" s="51" t="s">
        <v>56</v>
      </c>
      <c r="K70" s="52"/>
      <c r="L70" s="52"/>
      <c r="M70" s="52"/>
      <c r="N70" s="53" t="s">
        <v>57</v>
      </c>
      <c r="O70" s="52"/>
      <c r="P70" s="54"/>
      <c r="Q70" s="32"/>
      <c r="R70" s="33"/>
    </row>
    <row r="71" spans="2:21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1"/>
      <c r="C76" s="183" t="s">
        <v>135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3"/>
      <c r="T76" s="131"/>
      <c r="U76" s="131"/>
    </row>
    <row r="77" spans="2:21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31"/>
      <c r="U77" s="131"/>
    </row>
    <row r="78" spans="2:21" s="1" customFormat="1" ht="30" customHeight="1">
      <c r="B78" s="31"/>
      <c r="C78" s="26" t="s">
        <v>17</v>
      </c>
      <c r="D78" s="32"/>
      <c r="E78" s="32"/>
      <c r="F78" s="229" t="str">
        <f>F6</f>
        <v>Praha GŠ - ekologizace kotelny v budově A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32"/>
      <c r="R78" s="33"/>
      <c r="T78" s="131"/>
      <c r="U78" s="131"/>
    </row>
    <row r="79" spans="2:21" ht="30" customHeight="1">
      <c r="B79" s="18"/>
      <c r="C79" s="26" t="s">
        <v>129</v>
      </c>
      <c r="D79" s="19"/>
      <c r="E79" s="19"/>
      <c r="F79" s="229" t="s">
        <v>130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9"/>
      <c r="R79" s="20"/>
      <c r="T79" s="132"/>
      <c r="U79" s="132"/>
    </row>
    <row r="80" spans="2:21" s="1" customFormat="1" ht="36.950000000000003" customHeight="1">
      <c r="B80" s="31"/>
      <c r="C80" s="65" t="s">
        <v>131</v>
      </c>
      <c r="D80" s="32"/>
      <c r="E80" s="32"/>
      <c r="F80" s="203" t="str">
        <f>F8</f>
        <v>VZD - VZD - Vzduchotechnika</v>
      </c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32"/>
      <c r="R80" s="33"/>
      <c r="T80" s="131"/>
      <c r="U80" s="131"/>
    </row>
    <row r="81" spans="2:65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  <c r="T81" s="131"/>
      <c r="U81" s="131"/>
    </row>
    <row r="82" spans="2:65" s="1" customFormat="1" ht="18" customHeight="1">
      <c r="B82" s="31"/>
      <c r="C82" s="26" t="s">
        <v>24</v>
      </c>
      <c r="D82" s="32"/>
      <c r="E82" s="32"/>
      <c r="F82" s="24" t="str">
        <f>F10</f>
        <v xml:space="preserve"> </v>
      </c>
      <c r="G82" s="32"/>
      <c r="H82" s="32"/>
      <c r="I82" s="32"/>
      <c r="J82" s="32"/>
      <c r="K82" s="26" t="s">
        <v>26</v>
      </c>
      <c r="L82" s="32"/>
      <c r="M82" s="235" t="str">
        <f>IF(O10="","",O10)</f>
        <v>11.5.2016</v>
      </c>
      <c r="N82" s="202"/>
      <c r="O82" s="202"/>
      <c r="P82" s="202"/>
      <c r="Q82" s="32"/>
      <c r="R82" s="33"/>
      <c r="T82" s="131"/>
      <c r="U82" s="131"/>
    </row>
    <row r="83" spans="2:65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3"/>
      <c r="T83" s="131"/>
      <c r="U83" s="131"/>
    </row>
    <row r="84" spans="2:65" s="1" customFormat="1">
      <c r="B84" s="31"/>
      <c r="C84" s="26" t="s">
        <v>30</v>
      </c>
      <c r="D84" s="32"/>
      <c r="E84" s="32"/>
      <c r="F84" s="24" t="str">
        <f>E13</f>
        <v>ARMÁDNÍ SERVISNÍ, P.O.</v>
      </c>
      <c r="G84" s="32"/>
      <c r="H84" s="32"/>
      <c r="I84" s="32"/>
      <c r="J84" s="32"/>
      <c r="K84" s="26" t="s">
        <v>36</v>
      </c>
      <c r="L84" s="32"/>
      <c r="M84" s="188" t="str">
        <f>E19</f>
        <v>EVČ s.r.o.</v>
      </c>
      <c r="N84" s="202"/>
      <c r="O84" s="202"/>
      <c r="P84" s="202"/>
      <c r="Q84" s="202"/>
      <c r="R84" s="33"/>
      <c r="T84" s="131"/>
      <c r="U84" s="131"/>
    </row>
    <row r="85" spans="2:65" s="1" customFormat="1" ht="14.45" customHeight="1">
      <c r="B85" s="31"/>
      <c r="C85" s="26" t="s">
        <v>34</v>
      </c>
      <c r="D85" s="32"/>
      <c r="E85" s="32"/>
      <c r="F85" s="24" t="str">
        <f>IF(E16="","",E16)</f>
        <v>Vyplň údaj</v>
      </c>
      <c r="G85" s="32"/>
      <c r="H85" s="32"/>
      <c r="I85" s="32"/>
      <c r="J85" s="32"/>
      <c r="K85" s="26" t="s">
        <v>38</v>
      </c>
      <c r="L85" s="32"/>
      <c r="M85" s="188" t="str">
        <f>E22</f>
        <v>EVČ s.r.o.</v>
      </c>
      <c r="N85" s="202"/>
      <c r="O85" s="202"/>
      <c r="P85" s="202"/>
      <c r="Q85" s="202"/>
      <c r="R85" s="33"/>
      <c r="T85" s="131"/>
      <c r="U85" s="131"/>
    </row>
    <row r="86" spans="2:65" s="1" customFormat="1" ht="10.35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  <c r="T86" s="131"/>
      <c r="U86" s="131"/>
    </row>
    <row r="87" spans="2:65" s="1" customFormat="1" ht="29.25" customHeight="1">
      <c r="B87" s="31"/>
      <c r="C87" s="236" t="s">
        <v>136</v>
      </c>
      <c r="D87" s="237"/>
      <c r="E87" s="237"/>
      <c r="F87" s="237"/>
      <c r="G87" s="237"/>
      <c r="H87" s="121"/>
      <c r="I87" s="121"/>
      <c r="J87" s="121"/>
      <c r="K87" s="121"/>
      <c r="L87" s="121"/>
      <c r="M87" s="121"/>
      <c r="N87" s="236" t="s">
        <v>137</v>
      </c>
      <c r="O87" s="202"/>
      <c r="P87" s="202"/>
      <c r="Q87" s="202"/>
      <c r="R87" s="33"/>
      <c r="T87" s="131"/>
      <c r="U87" s="131"/>
    </row>
    <row r="88" spans="2:65" s="1" customFormat="1" ht="10.35" customHeight="1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3"/>
      <c r="T88" s="131"/>
      <c r="U88" s="131"/>
    </row>
    <row r="89" spans="2:65" s="1" customFormat="1" ht="29.25" customHeight="1">
      <c r="B89" s="31"/>
      <c r="C89" s="133" t="s">
        <v>138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226">
        <f>N121</f>
        <v>0</v>
      </c>
      <c r="O89" s="202"/>
      <c r="P89" s="202"/>
      <c r="Q89" s="202"/>
      <c r="R89" s="33"/>
      <c r="T89" s="131"/>
      <c r="U89" s="131"/>
      <c r="AU89" s="14" t="s">
        <v>139</v>
      </c>
    </row>
    <row r="90" spans="2:65" s="7" customFormat="1" ht="24.95" customHeight="1">
      <c r="B90" s="134"/>
      <c r="C90" s="135"/>
      <c r="D90" s="136" t="s">
        <v>1272</v>
      </c>
      <c r="E90" s="135"/>
      <c r="F90" s="135"/>
      <c r="G90" s="135"/>
      <c r="H90" s="135"/>
      <c r="I90" s="135"/>
      <c r="J90" s="135"/>
      <c r="K90" s="135"/>
      <c r="L90" s="135"/>
      <c r="M90" s="135"/>
      <c r="N90" s="238">
        <f>N122</f>
        <v>0</v>
      </c>
      <c r="O90" s="239"/>
      <c r="P90" s="239"/>
      <c r="Q90" s="239"/>
      <c r="R90" s="137"/>
      <c r="T90" s="138"/>
      <c r="U90" s="138"/>
    </row>
    <row r="91" spans="2:65" s="8" customFormat="1" ht="19.899999999999999" customHeight="1">
      <c r="B91" s="139"/>
      <c r="C91" s="99"/>
      <c r="D91" s="110" t="s">
        <v>1047</v>
      </c>
      <c r="E91" s="99"/>
      <c r="F91" s="99"/>
      <c r="G91" s="99"/>
      <c r="H91" s="99"/>
      <c r="I91" s="99"/>
      <c r="J91" s="99"/>
      <c r="K91" s="99"/>
      <c r="L91" s="99"/>
      <c r="M91" s="99"/>
      <c r="N91" s="219">
        <f>N123</f>
        <v>0</v>
      </c>
      <c r="O91" s="220"/>
      <c r="P91" s="220"/>
      <c r="Q91" s="220"/>
      <c r="R91" s="140"/>
      <c r="T91" s="141"/>
      <c r="U91" s="141"/>
    </row>
    <row r="92" spans="2:65" s="7" customFormat="1" ht="24.95" customHeight="1">
      <c r="B92" s="134"/>
      <c r="C92" s="135"/>
      <c r="D92" s="136" t="s">
        <v>1273</v>
      </c>
      <c r="E92" s="135"/>
      <c r="F92" s="135"/>
      <c r="G92" s="135"/>
      <c r="H92" s="135"/>
      <c r="I92" s="135"/>
      <c r="J92" s="135"/>
      <c r="K92" s="135"/>
      <c r="L92" s="135"/>
      <c r="M92" s="135"/>
      <c r="N92" s="238">
        <f>N131</f>
        <v>0</v>
      </c>
      <c r="O92" s="239"/>
      <c r="P92" s="239"/>
      <c r="Q92" s="239"/>
      <c r="R92" s="137"/>
      <c r="T92" s="138"/>
      <c r="U92" s="138"/>
    </row>
    <row r="93" spans="2:65" s="8" customFormat="1" ht="19.899999999999999" customHeight="1">
      <c r="B93" s="139"/>
      <c r="C93" s="99"/>
      <c r="D93" s="110" t="s">
        <v>1274</v>
      </c>
      <c r="E93" s="99"/>
      <c r="F93" s="99"/>
      <c r="G93" s="99"/>
      <c r="H93" s="99"/>
      <c r="I93" s="99"/>
      <c r="J93" s="99"/>
      <c r="K93" s="99"/>
      <c r="L93" s="99"/>
      <c r="M93" s="99"/>
      <c r="N93" s="219">
        <f>N132</f>
        <v>0</v>
      </c>
      <c r="O93" s="220"/>
      <c r="P93" s="220"/>
      <c r="Q93" s="220"/>
      <c r="R93" s="140"/>
      <c r="T93" s="141"/>
      <c r="U93" s="141"/>
    </row>
    <row r="94" spans="2:65" s="1" customFormat="1" ht="21.75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  <c r="T94" s="131"/>
      <c r="U94" s="131"/>
    </row>
    <row r="95" spans="2:65" s="1" customFormat="1" ht="29.25" customHeight="1">
      <c r="B95" s="31"/>
      <c r="C95" s="133" t="s">
        <v>153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240">
        <f>ROUND(N96+N97+N98+N99+N100+N101,2)</f>
        <v>0</v>
      </c>
      <c r="O95" s="202"/>
      <c r="P95" s="202"/>
      <c r="Q95" s="202"/>
      <c r="R95" s="33"/>
      <c r="T95" s="142"/>
      <c r="U95" s="143" t="s">
        <v>44</v>
      </c>
    </row>
    <row r="96" spans="2:65" s="1" customFormat="1" ht="18" customHeight="1">
      <c r="B96" s="31"/>
      <c r="C96" s="32"/>
      <c r="D96" s="224" t="s">
        <v>154</v>
      </c>
      <c r="E96" s="202"/>
      <c r="F96" s="202"/>
      <c r="G96" s="202"/>
      <c r="H96" s="202"/>
      <c r="I96" s="32"/>
      <c r="J96" s="32"/>
      <c r="K96" s="32"/>
      <c r="L96" s="32"/>
      <c r="M96" s="32"/>
      <c r="N96" s="223">
        <f>ROUND(N89*T96,2)</f>
        <v>0</v>
      </c>
      <c r="O96" s="202"/>
      <c r="P96" s="202"/>
      <c r="Q96" s="202"/>
      <c r="R96" s="33"/>
      <c r="S96" s="144"/>
      <c r="T96" s="74"/>
      <c r="U96" s="145" t="s">
        <v>45</v>
      </c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7" t="s">
        <v>115</v>
      </c>
      <c r="AZ96" s="146"/>
      <c r="BA96" s="146"/>
      <c r="BB96" s="146"/>
      <c r="BC96" s="146"/>
      <c r="BD96" s="146"/>
      <c r="BE96" s="148">
        <f t="shared" ref="BE96:BE101" si="0">IF(U96="základní",N96,0)</f>
        <v>0</v>
      </c>
      <c r="BF96" s="148">
        <f t="shared" ref="BF96:BF101" si="1">IF(U96="snížená",N96,0)</f>
        <v>0</v>
      </c>
      <c r="BG96" s="148">
        <f t="shared" ref="BG96:BG101" si="2">IF(U96="zákl. přenesená",N96,0)</f>
        <v>0</v>
      </c>
      <c r="BH96" s="148">
        <f t="shared" ref="BH96:BH101" si="3">IF(U96="sníž. přenesená",N96,0)</f>
        <v>0</v>
      </c>
      <c r="BI96" s="148">
        <f t="shared" ref="BI96:BI101" si="4">IF(U96="nulová",N96,0)</f>
        <v>0</v>
      </c>
      <c r="BJ96" s="147" t="s">
        <v>23</v>
      </c>
      <c r="BK96" s="146"/>
      <c r="BL96" s="146"/>
      <c r="BM96" s="146"/>
    </row>
    <row r="97" spans="2:65" s="1" customFormat="1" ht="18" customHeight="1">
      <c r="B97" s="31"/>
      <c r="C97" s="32"/>
      <c r="D97" s="224" t="s">
        <v>155</v>
      </c>
      <c r="E97" s="202"/>
      <c r="F97" s="202"/>
      <c r="G97" s="202"/>
      <c r="H97" s="202"/>
      <c r="I97" s="32"/>
      <c r="J97" s="32"/>
      <c r="K97" s="32"/>
      <c r="L97" s="32"/>
      <c r="M97" s="32"/>
      <c r="N97" s="223">
        <f>ROUND(N89*T97,2)</f>
        <v>0</v>
      </c>
      <c r="O97" s="202"/>
      <c r="P97" s="202"/>
      <c r="Q97" s="202"/>
      <c r="R97" s="33"/>
      <c r="S97" s="144"/>
      <c r="T97" s="74"/>
      <c r="U97" s="145" t="s">
        <v>45</v>
      </c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7" t="s">
        <v>115</v>
      </c>
      <c r="AZ97" s="146"/>
      <c r="BA97" s="146"/>
      <c r="BB97" s="146"/>
      <c r="BC97" s="146"/>
      <c r="BD97" s="146"/>
      <c r="BE97" s="148">
        <f t="shared" si="0"/>
        <v>0</v>
      </c>
      <c r="BF97" s="148">
        <f t="shared" si="1"/>
        <v>0</v>
      </c>
      <c r="BG97" s="148">
        <f t="shared" si="2"/>
        <v>0</v>
      </c>
      <c r="BH97" s="148">
        <f t="shared" si="3"/>
        <v>0</v>
      </c>
      <c r="BI97" s="148">
        <f t="shared" si="4"/>
        <v>0</v>
      </c>
      <c r="BJ97" s="147" t="s">
        <v>23</v>
      </c>
      <c r="BK97" s="146"/>
      <c r="BL97" s="146"/>
      <c r="BM97" s="146"/>
    </row>
    <row r="98" spans="2:65" s="1" customFormat="1" ht="18" customHeight="1">
      <c r="B98" s="31"/>
      <c r="C98" s="32"/>
      <c r="D98" s="224" t="s">
        <v>156</v>
      </c>
      <c r="E98" s="202"/>
      <c r="F98" s="202"/>
      <c r="G98" s="202"/>
      <c r="H98" s="202"/>
      <c r="I98" s="32"/>
      <c r="J98" s="32"/>
      <c r="K98" s="32"/>
      <c r="L98" s="32"/>
      <c r="M98" s="32"/>
      <c r="N98" s="223">
        <f>ROUND(N89*T98,2)</f>
        <v>0</v>
      </c>
      <c r="O98" s="202"/>
      <c r="P98" s="202"/>
      <c r="Q98" s="202"/>
      <c r="R98" s="33"/>
      <c r="S98" s="144"/>
      <c r="T98" s="74"/>
      <c r="U98" s="145" t="s">
        <v>45</v>
      </c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7" t="s">
        <v>115</v>
      </c>
      <c r="AZ98" s="146"/>
      <c r="BA98" s="146"/>
      <c r="BB98" s="146"/>
      <c r="BC98" s="146"/>
      <c r="BD98" s="146"/>
      <c r="BE98" s="148">
        <f t="shared" si="0"/>
        <v>0</v>
      </c>
      <c r="BF98" s="148">
        <f t="shared" si="1"/>
        <v>0</v>
      </c>
      <c r="BG98" s="148">
        <f t="shared" si="2"/>
        <v>0</v>
      </c>
      <c r="BH98" s="148">
        <f t="shared" si="3"/>
        <v>0</v>
      </c>
      <c r="BI98" s="148">
        <f t="shared" si="4"/>
        <v>0</v>
      </c>
      <c r="BJ98" s="147" t="s">
        <v>23</v>
      </c>
      <c r="BK98" s="146"/>
      <c r="BL98" s="146"/>
      <c r="BM98" s="146"/>
    </row>
    <row r="99" spans="2:65" s="1" customFormat="1" ht="18" customHeight="1">
      <c r="B99" s="31"/>
      <c r="C99" s="32"/>
      <c r="D99" s="224" t="s">
        <v>157</v>
      </c>
      <c r="E99" s="202"/>
      <c r="F99" s="202"/>
      <c r="G99" s="202"/>
      <c r="H99" s="202"/>
      <c r="I99" s="32"/>
      <c r="J99" s="32"/>
      <c r="K99" s="32"/>
      <c r="L99" s="32"/>
      <c r="M99" s="32"/>
      <c r="N99" s="223">
        <f>ROUND(N89*T99,2)</f>
        <v>0</v>
      </c>
      <c r="O99" s="202"/>
      <c r="P99" s="202"/>
      <c r="Q99" s="202"/>
      <c r="R99" s="33"/>
      <c r="S99" s="144"/>
      <c r="T99" s="74"/>
      <c r="U99" s="145" t="s">
        <v>45</v>
      </c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7" t="s">
        <v>115</v>
      </c>
      <c r="AZ99" s="146"/>
      <c r="BA99" s="146"/>
      <c r="BB99" s="146"/>
      <c r="BC99" s="146"/>
      <c r="BD99" s="146"/>
      <c r="BE99" s="148">
        <f t="shared" si="0"/>
        <v>0</v>
      </c>
      <c r="BF99" s="148">
        <f t="shared" si="1"/>
        <v>0</v>
      </c>
      <c r="BG99" s="148">
        <f t="shared" si="2"/>
        <v>0</v>
      </c>
      <c r="BH99" s="148">
        <f t="shared" si="3"/>
        <v>0</v>
      </c>
      <c r="BI99" s="148">
        <f t="shared" si="4"/>
        <v>0</v>
      </c>
      <c r="BJ99" s="147" t="s">
        <v>23</v>
      </c>
      <c r="BK99" s="146"/>
      <c r="BL99" s="146"/>
      <c r="BM99" s="146"/>
    </row>
    <row r="100" spans="2:65" s="1" customFormat="1" ht="18" customHeight="1">
      <c r="B100" s="31"/>
      <c r="C100" s="32"/>
      <c r="D100" s="224" t="s">
        <v>158</v>
      </c>
      <c r="E100" s="202"/>
      <c r="F100" s="202"/>
      <c r="G100" s="202"/>
      <c r="H100" s="202"/>
      <c r="I100" s="32"/>
      <c r="J100" s="32"/>
      <c r="K100" s="32"/>
      <c r="L100" s="32"/>
      <c r="M100" s="32"/>
      <c r="N100" s="223">
        <f>ROUND(N89*T100,2)</f>
        <v>0</v>
      </c>
      <c r="O100" s="202"/>
      <c r="P100" s="202"/>
      <c r="Q100" s="202"/>
      <c r="R100" s="33"/>
      <c r="S100" s="144"/>
      <c r="T100" s="74"/>
      <c r="U100" s="145" t="s">
        <v>45</v>
      </c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7" t="s">
        <v>115</v>
      </c>
      <c r="AZ100" s="146"/>
      <c r="BA100" s="146"/>
      <c r="BB100" s="146"/>
      <c r="BC100" s="146"/>
      <c r="BD100" s="146"/>
      <c r="BE100" s="148">
        <f t="shared" si="0"/>
        <v>0</v>
      </c>
      <c r="BF100" s="148">
        <f t="shared" si="1"/>
        <v>0</v>
      </c>
      <c r="BG100" s="148">
        <f t="shared" si="2"/>
        <v>0</v>
      </c>
      <c r="BH100" s="148">
        <f t="shared" si="3"/>
        <v>0</v>
      </c>
      <c r="BI100" s="148">
        <f t="shared" si="4"/>
        <v>0</v>
      </c>
      <c r="BJ100" s="147" t="s">
        <v>23</v>
      </c>
      <c r="BK100" s="146"/>
      <c r="BL100" s="146"/>
      <c r="BM100" s="146"/>
    </row>
    <row r="101" spans="2:65" s="1" customFormat="1" ht="18" customHeight="1">
      <c r="B101" s="31"/>
      <c r="C101" s="32"/>
      <c r="D101" s="110" t="s">
        <v>159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223">
        <f>ROUND(N89*T101,2)</f>
        <v>0</v>
      </c>
      <c r="O101" s="202"/>
      <c r="P101" s="202"/>
      <c r="Q101" s="202"/>
      <c r="R101" s="33"/>
      <c r="S101" s="144"/>
      <c r="T101" s="149"/>
      <c r="U101" s="150" t="s">
        <v>45</v>
      </c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7" t="s">
        <v>160</v>
      </c>
      <c r="AZ101" s="146"/>
      <c r="BA101" s="146"/>
      <c r="BB101" s="146"/>
      <c r="BC101" s="146"/>
      <c r="BD101" s="146"/>
      <c r="BE101" s="148">
        <f t="shared" si="0"/>
        <v>0</v>
      </c>
      <c r="BF101" s="148">
        <f t="shared" si="1"/>
        <v>0</v>
      </c>
      <c r="BG101" s="148">
        <f t="shared" si="2"/>
        <v>0</v>
      </c>
      <c r="BH101" s="148">
        <f t="shared" si="3"/>
        <v>0</v>
      </c>
      <c r="BI101" s="148">
        <f t="shared" si="4"/>
        <v>0</v>
      </c>
      <c r="BJ101" s="147" t="s">
        <v>23</v>
      </c>
      <c r="BK101" s="146"/>
      <c r="BL101" s="146"/>
      <c r="BM101" s="146"/>
    </row>
    <row r="102" spans="2:65" s="1" customFormat="1" ht="13.5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  <c r="T102" s="131"/>
      <c r="U102" s="131"/>
    </row>
    <row r="103" spans="2:65" s="1" customFormat="1" ht="29.25" customHeight="1">
      <c r="B103" s="31"/>
      <c r="C103" s="120" t="s">
        <v>126</v>
      </c>
      <c r="D103" s="121"/>
      <c r="E103" s="121"/>
      <c r="F103" s="121"/>
      <c r="G103" s="121"/>
      <c r="H103" s="121"/>
      <c r="I103" s="121"/>
      <c r="J103" s="121"/>
      <c r="K103" s="121"/>
      <c r="L103" s="227">
        <f>ROUND(SUM(N89+N95),2)</f>
        <v>0</v>
      </c>
      <c r="M103" s="237"/>
      <c r="N103" s="237"/>
      <c r="O103" s="237"/>
      <c r="P103" s="237"/>
      <c r="Q103" s="237"/>
      <c r="R103" s="33"/>
      <c r="T103" s="131"/>
      <c r="U103" s="131"/>
    </row>
    <row r="104" spans="2:65" s="1" customFormat="1" ht="6.95" customHeight="1"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7"/>
      <c r="T104" s="131"/>
      <c r="U104" s="131"/>
    </row>
    <row r="108" spans="2:65" s="1" customFormat="1" ht="6.95" customHeight="1"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60"/>
    </row>
    <row r="109" spans="2:65" s="1" customFormat="1" ht="36.950000000000003" customHeight="1">
      <c r="B109" s="31"/>
      <c r="C109" s="183" t="s">
        <v>161</v>
      </c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33"/>
    </row>
    <row r="110" spans="2:65" s="1" customFormat="1" ht="6.9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65" s="1" customFormat="1" ht="30" customHeight="1">
      <c r="B111" s="31"/>
      <c r="C111" s="26" t="s">
        <v>17</v>
      </c>
      <c r="D111" s="32"/>
      <c r="E111" s="32"/>
      <c r="F111" s="229" t="str">
        <f>F6</f>
        <v>Praha GŠ - ekologizace kotelny v budově A</v>
      </c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32"/>
      <c r="R111" s="33"/>
    </row>
    <row r="112" spans="2:65" ht="30" customHeight="1">
      <c r="B112" s="18"/>
      <c r="C112" s="26" t="s">
        <v>129</v>
      </c>
      <c r="D112" s="19"/>
      <c r="E112" s="19"/>
      <c r="F112" s="229" t="s">
        <v>130</v>
      </c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9"/>
      <c r="R112" s="20"/>
    </row>
    <row r="113" spans="2:65" s="1" customFormat="1" ht="36.950000000000003" customHeight="1">
      <c r="B113" s="31"/>
      <c r="C113" s="65" t="s">
        <v>131</v>
      </c>
      <c r="D113" s="32"/>
      <c r="E113" s="32"/>
      <c r="F113" s="203" t="str">
        <f>F8</f>
        <v>VZD - VZD - Vzduchotechnika</v>
      </c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32"/>
      <c r="R113" s="33"/>
    </row>
    <row r="114" spans="2:65" s="1" customFormat="1" ht="6.9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 ht="18" customHeight="1">
      <c r="B115" s="31"/>
      <c r="C115" s="26" t="s">
        <v>24</v>
      </c>
      <c r="D115" s="32"/>
      <c r="E115" s="32"/>
      <c r="F115" s="24" t="str">
        <f>F10</f>
        <v xml:space="preserve"> </v>
      </c>
      <c r="G115" s="32"/>
      <c r="H115" s="32"/>
      <c r="I115" s="32"/>
      <c r="J115" s="32"/>
      <c r="K115" s="26" t="s">
        <v>26</v>
      </c>
      <c r="L115" s="32"/>
      <c r="M115" s="235" t="str">
        <f>IF(O10="","",O10)</f>
        <v>11.5.2016</v>
      </c>
      <c r="N115" s="202"/>
      <c r="O115" s="202"/>
      <c r="P115" s="202"/>
      <c r="Q115" s="32"/>
      <c r="R115" s="33"/>
    </row>
    <row r="116" spans="2:65" s="1" customFormat="1" ht="6.9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3"/>
    </row>
    <row r="117" spans="2:65" s="1" customFormat="1">
      <c r="B117" s="31"/>
      <c r="C117" s="26" t="s">
        <v>30</v>
      </c>
      <c r="D117" s="32"/>
      <c r="E117" s="32"/>
      <c r="F117" s="24" t="str">
        <f>E13</f>
        <v>ARMÁDNÍ SERVISNÍ, P.O.</v>
      </c>
      <c r="G117" s="32"/>
      <c r="H117" s="32"/>
      <c r="I117" s="32"/>
      <c r="J117" s="32"/>
      <c r="K117" s="26" t="s">
        <v>36</v>
      </c>
      <c r="L117" s="32"/>
      <c r="M117" s="188" t="str">
        <f>E19</f>
        <v>EVČ s.r.o.</v>
      </c>
      <c r="N117" s="202"/>
      <c r="O117" s="202"/>
      <c r="P117" s="202"/>
      <c r="Q117" s="202"/>
      <c r="R117" s="33"/>
    </row>
    <row r="118" spans="2:65" s="1" customFormat="1" ht="14.45" customHeight="1">
      <c r="B118" s="31"/>
      <c r="C118" s="26" t="s">
        <v>34</v>
      </c>
      <c r="D118" s="32"/>
      <c r="E118" s="32"/>
      <c r="F118" s="24" t="str">
        <f>IF(E16="","",E16)</f>
        <v>Vyplň údaj</v>
      </c>
      <c r="G118" s="32"/>
      <c r="H118" s="32"/>
      <c r="I118" s="32"/>
      <c r="J118" s="32"/>
      <c r="K118" s="26" t="s">
        <v>38</v>
      </c>
      <c r="L118" s="32"/>
      <c r="M118" s="188" t="str">
        <f>E22</f>
        <v>EVČ s.r.o.</v>
      </c>
      <c r="N118" s="202"/>
      <c r="O118" s="202"/>
      <c r="P118" s="202"/>
      <c r="Q118" s="202"/>
      <c r="R118" s="33"/>
    </row>
    <row r="119" spans="2:65" s="1" customFormat="1" ht="10.35" customHeight="1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3"/>
    </row>
    <row r="120" spans="2:65" s="9" customFormat="1" ht="29.25" customHeight="1">
      <c r="B120" s="151"/>
      <c r="C120" s="152" t="s">
        <v>162</v>
      </c>
      <c r="D120" s="153" t="s">
        <v>163</v>
      </c>
      <c r="E120" s="153" t="s">
        <v>62</v>
      </c>
      <c r="F120" s="241" t="s">
        <v>164</v>
      </c>
      <c r="G120" s="242"/>
      <c r="H120" s="242"/>
      <c r="I120" s="242"/>
      <c r="J120" s="153" t="s">
        <v>165</v>
      </c>
      <c r="K120" s="153" t="s">
        <v>166</v>
      </c>
      <c r="L120" s="243" t="s">
        <v>167</v>
      </c>
      <c r="M120" s="242"/>
      <c r="N120" s="241" t="s">
        <v>137</v>
      </c>
      <c r="O120" s="242"/>
      <c r="P120" s="242"/>
      <c r="Q120" s="244"/>
      <c r="R120" s="154"/>
      <c r="T120" s="77" t="s">
        <v>168</v>
      </c>
      <c r="U120" s="78" t="s">
        <v>44</v>
      </c>
      <c r="V120" s="78" t="s">
        <v>169</v>
      </c>
      <c r="W120" s="78" t="s">
        <v>170</v>
      </c>
      <c r="X120" s="78" t="s">
        <v>171</v>
      </c>
      <c r="Y120" s="78" t="s">
        <v>172</v>
      </c>
      <c r="Z120" s="78" t="s">
        <v>173</v>
      </c>
      <c r="AA120" s="79" t="s">
        <v>174</v>
      </c>
    </row>
    <row r="121" spans="2:65" s="1" customFormat="1" ht="29.25" customHeight="1">
      <c r="B121" s="31"/>
      <c r="C121" s="81" t="s">
        <v>134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253">
        <f>BK121</f>
        <v>0</v>
      </c>
      <c r="O121" s="254"/>
      <c r="P121" s="254"/>
      <c r="Q121" s="254"/>
      <c r="R121" s="33"/>
      <c r="T121" s="80"/>
      <c r="U121" s="47"/>
      <c r="V121" s="47"/>
      <c r="W121" s="155">
        <f>W122+W131+W148</f>
        <v>0</v>
      </c>
      <c r="X121" s="47"/>
      <c r="Y121" s="155">
        <f>Y122+Y131+Y148</f>
        <v>0</v>
      </c>
      <c r="Z121" s="47"/>
      <c r="AA121" s="156">
        <f>AA122+AA131+AA148</f>
        <v>0</v>
      </c>
      <c r="AT121" s="14" t="s">
        <v>79</v>
      </c>
      <c r="AU121" s="14" t="s">
        <v>139</v>
      </c>
      <c r="BK121" s="157">
        <f>BK122+BK131+BK148</f>
        <v>0</v>
      </c>
    </row>
    <row r="122" spans="2:65" s="10" customFormat="1" ht="37.35" customHeight="1">
      <c r="B122" s="158"/>
      <c r="C122" s="159"/>
      <c r="D122" s="160" t="s">
        <v>1272</v>
      </c>
      <c r="E122" s="160"/>
      <c r="F122" s="160"/>
      <c r="G122" s="160"/>
      <c r="H122" s="160"/>
      <c r="I122" s="160"/>
      <c r="J122" s="160"/>
      <c r="K122" s="160"/>
      <c r="L122" s="160"/>
      <c r="M122" s="160"/>
      <c r="N122" s="255">
        <f>BK122</f>
        <v>0</v>
      </c>
      <c r="O122" s="238"/>
      <c r="P122" s="238"/>
      <c r="Q122" s="238"/>
      <c r="R122" s="161"/>
      <c r="T122" s="162"/>
      <c r="U122" s="159"/>
      <c r="V122" s="159"/>
      <c r="W122" s="163">
        <f>W123</f>
        <v>0</v>
      </c>
      <c r="X122" s="159"/>
      <c r="Y122" s="163">
        <f>Y123</f>
        <v>0</v>
      </c>
      <c r="Z122" s="159"/>
      <c r="AA122" s="164">
        <f>AA123</f>
        <v>0</v>
      </c>
      <c r="AR122" s="165" t="s">
        <v>23</v>
      </c>
      <c r="AT122" s="166" t="s">
        <v>79</v>
      </c>
      <c r="AU122" s="166" t="s">
        <v>80</v>
      </c>
      <c r="AY122" s="165" t="s">
        <v>175</v>
      </c>
      <c r="BK122" s="167">
        <f>BK123</f>
        <v>0</v>
      </c>
    </row>
    <row r="123" spans="2:65" s="10" customFormat="1" ht="19.899999999999999" customHeight="1">
      <c r="B123" s="158"/>
      <c r="C123" s="159"/>
      <c r="D123" s="168" t="s">
        <v>1047</v>
      </c>
      <c r="E123" s="168"/>
      <c r="F123" s="168"/>
      <c r="G123" s="168"/>
      <c r="H123" s="168"/>
      <c r="I123" s="168"/>
      <c r="J123" s="168"/>
      <c r="K123" s="168"/>
      <c r="L123" s="168"/>
      <c r="M123" s="168"/>
      <c r="N123" s="256">
        <f>BK123</f>
        <v>0</v>
      </c>
      <c r="O123" s="257"/>
      <c r="P123" s="257"/>
      <c r="Q123" s="257"/>
      <c r="R123" s="161"/>
      <c r="T123" s="162"/>
      <c r="U123" s="159"/>
      <c r="V123" s="159"/>
      <c r="W123" s="163">
        <f>SUM(W124:W130)</f>
        <v>0</v>
      </c>
      <c r="X123" s="159"/>
      <c r="Y123" s="163">
        <f>SUM(Y124:Y130)</f>
        <v>0</v>
      </c>
      <c r="Z123" s="159"/>
      <c r="AA123" s="164">
        <f>SUM(AA124:AA130)</f>
        <v>0</v>
      </c>
      <c r="AR123" s="165" t="s">
        <v>23</v>
      </c>
      <c r="AT123" s="166" t="s">
        <v>79</v>
      </c>
      <c r="AU123" s="166" t="s">
        <v>23</v>
      </c>
      <c r="AY123" s="165" t="s">
        <v>175</v>
      </c>
      <c r="BK123" s="167">
        <f>SUM(BK124:BK130)</f>
        <v>0</v>
      </c>
    </row>
    <row r="124" spans="2:65" s="1" customFormat="1" ht="31.5" customHeight="1">
      <c r="B124" s="31"/>
      <c r="C124" s="176" t="s">
        <v>23</v>
      </c>
      <c r="D124" s="176" t="s">
        <v>221</v>
      </c>
      <c r="E124" s="177" t="s">
        <v>1275</v>
      </c>
      <c r="F124" s="250" t="s">
        <v>1276</v>
      </c>
      <c r="G124" s="249"/>
      <c r="H124" s="249"/>
      <c r="I124" s="249"/>
      <c r="J124" s="178" t="s">
        <v>210</v>
      </c>
      <c r="K124" s="179">
        <v>30</v>
      </c>
      <c r="L124" s="251">
        <v>0</v>
      </c>
      <c r="M124" s="249"/>
      <c r="N124" s="252">
        <f>ROUND(L124*K124,2)</f>
        <v>0</v>
      </c>
      <c r="O124" s="249"/>
      <c r="P124" s="249"/>
      <c r="Q124" s="249"/>
      <c r="R124" s="33"/>
      <c r="T124" s="173" t="s">
        <v>21</v>
      </c>
      <c r="U124" s="40" t="s">
        <v>45</v>
      </c>
      <c r="V124" s="32"/>
      <c r="W124" s="174">
        <f>V124*K124</f>
        <v>0</v>
      </c>
      <c r="X124" s="174">
        <v>0</v>
      </c>
      <c r="Y124" s="174">
        <f>X124*K124</f>
        <v>0</v>
      </c>
      <c r="Z124" s="174">
        <v>0</v>
      </c>
      <c r="AA124" s="175">
        <f>Z124*K124</f>
        <v>0</v>
      </c>
      <c r="AR124" s="14" t="s">
        <v>345</v>
      </c>
      <c r="AT124" s="14" t="s">
        <v>221</v>
      </c>
      <c r="AU124" s="14" t="s">
        <v>90</v>
      </c>
      <c r="AY124" s="14" t="s">
        <v>175</v>
      </c>
      <c r="BE124" s="114">
        <f>IF(U124="základní",N124,0)</f>
        <v>0</v>
      </c>
      <c r="BF124" s="114">
        <f>IF(U124="snížená",N124,0)</f>
        <v>0</v>
      </c>
      <c r="BG124" s="114">
        <f>IF(U124="zákl. přenesená",N124,0)</f>
        <v>0</v>
      </c>
      <c r="BH124" s="114">
        <f>IF(U124="sníž. přenesená",N124,0)</f>
        <v>0</v>
      </c>
      <c r="BI124" s="114">
        <f>IF(U124="nulová",N124,0)</f>
        <v>0</v>
      </c>
      <c r="BJ124" s="14" t="s">
        <v>23</v>
      </c>
      <c r="BK124" s="114">
        <f>ROUND(L124*K124,2)</f>
        <v>0</v>
      </c>
      <c r="BL124" s="14" t="s">
        <v>345</v>
      </c>
      <c r="BM124" s="14" t="s">
        <v>23</v>
      </c>
    </row>
    <row r="125" spans="2:65" s="1" customFormat="1" ht="42" customHeight="1">
      <c r="B125" s="31"/>
      <c r="C125" s="32"/>
      <c r="D125" s="32"/>
      <c r="E125" s="32"/>
      <c r="F125" s="264" t="s">
        <v>1277</v>
      </c>
      <c r="G125" s="202"/>
      <c r="H125" s="202"/>
      <c r="I125" s="202"/>
      <c r="J125" s="32"/>
      <c r="K125" s="32"/>
      <c r="L125" s="32"/>
      <c r="M125" s="32"/>
      <c r="N125" s="32"/>
      <c r="O125" s="32"/>
      <c r="P125" s="32"/>
      <c r="Q125" s="32"/>
      <c r="R125" s="33"/>
      <c r="T125" s="74"/>
      <c r="U125" s="32"/>
      <c r="V125" s="32"/>
      <c r="W125" s="32"/>
      <c r="X125" s="32"/>
      <c r="Y125" s="32"/>
      <c r="Z125" s="32"/>
      <c r="AA125" s="75"/>
      <c r="AT125" s="14" t="s">
        <v>1278</v>
      </c>
      <c r="AU125" s="14" t="s">
        <v>90</v>
      </c>
    </row>
    <row r="126" spans="2:65" s="1" customFormat="1" ht="31.5" customHeight="1">
      <c r="B126" s="31"/>
      <c r="C126" s="176" t="s">
        <v>90</v>
      </c>
      <c r="D126" s="176" t="s">
        <v>221</v>
      </c>
      <c r="E126" s="177" t="s">
        <v>1279</v>
      </c>
      <c r="F126" s="250" t="s">
        <v>1280</v>
      </c>
      <c r="G126" s="249"/>
      <c r="H126" s="249"/>
      <c r="I126" s="249"/>
      <c r="J126" s="178" t="s">
        <v>210</v>
      </c>
      <c r="K126" s="179">
        <v>30</v>
      </c>
      <c r="L126" s="251">
        <v>0</v>
      </c>
      <c r="M126" s="249"/>
      <c r="N126" s="252">
        <f>ROUND(L126*K126,2)</f>
        <v>0</v>
      </c>
      <c r="O126" s="249"/>
      <c r="P126" s="249"/>
      <c r="Q126" s="249"/>
      <c r="R126" s="33"/>
      <c r="T126" s="173" t="s">
        <v>21</v>
      </c>
      <c r="U126" s="40" t="s">
        <v>45</v>
      </c>
      <c r="V126" s="32"/>
      <c r="W126" s="174">
        <f>V126*K126</f>
        <v>0</v>
      </c>
      <c r="X126" s="174">
        <v>0</v>
      </c>
      <c r="Y126" s="174">
        <f>X126*K126</f>
        <v>0</v>
      </c>
      <c r="Z126" s="174">
        <v>0</v>
      </c>
      <c r="AA126" s="175">
        <f>Z126*K126</f>
        <v>0</v>
      </c>
      <c r="AR126" s="14" t="s">
        <v>345</v>
      </c>
      <c r="AT126" s="14" t="s">
        <v>221</v>
      </c>
      <c r="AU126" s="14" t="s">
        <v>90</v>
      </c>
      <c r="AY126" s="14" t="s">
        <v>175</v>
      </c>
      <c r="BE126" s="114">
        <f>IF(U126="základní",N126,0)</f>
        <v>0</v>
      </c>
      <c r="BF126" s="114">
        <f>IF(U126="snížená",N126,0)</f>
        <v>0</v>
      </c>
      <c r="BG126" s="114">
        <f>IF(U126="zákl. přenesená",N126,0)</f>
        <v>0</v>
      </c>
      <c r="BH126" s="114">
        <f>IF(U126="sníž. přenesená",N126,0)</f>
        <v>0</v>
      </c>
      <c r="BI126" s="114">
        <f>IF(U126="nulová",N126,0)</f>
        <v>0</v>
      </c>
      <c r="BJ126" s="14" t="s">
        <v>23</v>
      </c>
      <c r="BK126" s="114">
        <f>ROUND(L126*K126,2)</f>
        <v>0</v>
      </c>
      <c r="BL126" s="14" t="s">
        <v>345</v>
      </c>
      <c r="BM126" s="14" t="s">
        <v>90</v>
      </c>
    </row>
    <row r="127" spans="2:65" s="1" customFormat="1" ht="22.5" customHeight="1">
      <c r="B127" s="31"/>
      <c r="C127" s="32"/>
      <c r="D127" s="32"/>
      <c r="E127" s="32"/>
      <c r="F127" s="264" t="s">
        <v>1281</v>
      </c>
      <c r="G127" s="202"/>
      <c r="H127" s="202"/>
      <c r="I127" s="202"/>
      <c r="J127" s="32"/>
      <c r="K127" s="32"/>
      <c r="L127" s="32"/>
      <c r="M127" s="32"/>
      <c r="N127" s="32"/>
      <c r="O127" s="32"/>
      <c r="P127" s="32"/>
      <c r="Q127" s="32"/>
      <c r="R127" s="33"/>
      <c r="T127" s="74"/>
      <c r="U127" s="32"/>
      <c r="V127" s="32"/>
      <c r="W127" s="32"/>
      <c r="X127" s="32"/>
      <c r="Y127" s="32"/>
      <c r="Z127" s="32"/>
      <c r="AA127" s="75"/>
      <c r="AT127" s="14" t="s">
        <v>1278</v>
      </c>
      <c r="AU127" s="14" t="s">
        <v>90</v>
      </c>
    </row>
    <row r="128" spans="2:65" s="1" customFormat="1" ht="31.5" customHeight="1">
      <c r="B128" s="31"/>
      <c r="C128" s="176" t="s">
        <v>100</v>
      </c>
      <c r="D128" s="176" t="s">
        <v>221</v>
      </c>
      <c r="E128" s="177" t="s">
        <v>1282</v>
      </c>
      <c r="F128" s="250" t="s">
        <v>1283</v>
      </c>
      <c r="G128" s="249"/>
      <c r="H128" s="249"/>
      <c r="I128" s="249"/>
      <c r="J128" s="178" t="s">
        <v>210</v>
      </c>
      <c r="K128" s="179">
        <v>30</v>
      </c>
      <c r="L128" s="251">
        <v>0</v>
      </c>
      <c r="M128" s="249"/>
      <c r="N128" s="252">
        <f>ROUND(L128*K128,2)</f>
        <v>0</v>
      </c>
      <c r="O128" s="249"/>
      <c r="P128" s="249"/>
      <c r="Q128" s="249"/>
      <c r="R128" s="33"/>
      <c r="T128" s="173" t="s">
        <v>21</v>
      </c>
      <c r="U128" s="40" t="s">
        <v>45</v>
      </c>
      <c r="V128" s="32"/>
      <c r="W128" s="174">
        <f>V128*K128</f>
        <v>0</v>
      </c>
      <c r="X128" s="174">
        <v>0</v>
      </c>
      <c r="Y128" s="174">
        <f>X128*K128</f>
        <v>0</v>
      </c>
      <c r="Z128" s="174">
        <v>0</v>
      </c>
      <c r="AA128" s="175">
        <f>Z128*K128</f>
        <v>0</v>
      </c>
      <c r="AR128" s="14" t="s">
        <v>345</v>
      </c>
      <c r="AT128" s="14" t="s">
        <v>221</v>
      </c>
      <c r="AU128" s="14" t="s">
        <v>90</v>
      </c>
      <c r="AY128" s="14" t="s">
        <v>175</v>
      </c>
      <c r="BE128" s="114">
        <f>IF(U128="základní",N128,0)</f>
        <v>0</v>
      </c>
      <c r="BF128" s="114">
        <f>IF(U128="snížená",N128,0)</f>
        <v>0</v>
      </c>
      <c r="BG128" s="114">
        <f>IF(U128="zákl. přenesená",N128,0)</f>
        <v>0</v>
      </c>
      <c r="BH128" s="114">
        <f>IF(U128="sníž. přenesená",N128,0)</f>
        <v>0</v>
      </c>
      <c r="BI128" s="114">
        <f>IF(U128="nulová",N128,0)</f>
        <v>0</v>
      </c>
      <c r="BJ128" s="14" t="s">
        <v>23</v>
      </c>
      <c r="BK128" s="114">
        <f>ROUND(L128*K128,2)</f>
        <v>0</v>
      </c>
      <c r="BL128" s="14" t="s">
        <v>345</v>
      </c>
      <c r="BM128" s="14" t="s">
        <v>100</v>
      </c>
    </row>
    <row r="129" spans="2:65" s="1" customFormat="1" ht="31.5" customHeight="1">
      <c r="B129" s="31"/>
      <c r="C129" s="176" t="s">
        <v>345</v>
      </c>
      <c r="D129" s="176" t="s">
        <v>221</v>
      </c>
      <c r="E129" s="177" t="s">
        <v>1284</v>
      </c>
      <c r="F129" s="250" t="s">
        <v>1285</v>
      </c>
      <c r="G129" s="249"/>
      <c r="H129" s="249"/>
      <c r="I129" s="249"/>
      <c r="J129" s="178" t="s">
        <v>936</v>
      </c>
      <c r="K129" s="179">
        <v>9.6000000000000002E-2</v>
      </c>
      <c r="L129" s="251">
        <v>0</v>
      </c>
      <c r="M129" s="249"/>
      <c r="N129" s="252">
        <f>ROUND(L129*K129,2)</f>
        <v>0</v>
      </c>
      <c r="O129" s="249"/>
      <c r="P129" s="249"/>
      <c r="Q129" s="249"/>
      <c r="R129" s="33"/>
      <c r="T129" s="173" t="s">
        <v>21</v>
      </c>
      <c r="U129" s="40" t="s">
        <v>45</v>
      </c>
      <c r="V129" s="32"/>
      <c r="W129" s="174">
        <f>V129*K129</f>
        <v>0</v>
      </c>
      <c r="X129" s="174">
        <v>0</v>
      </c>
      <c r="Y129" s="174">
        <f>X129*K129</f>
        <v>0</v>
      </c>
      <c r="Z129" s="174">
        <v>0</v>
      </c>
      <c r="AA129" s="175">
        <f>Z129*K129</f>
        <v>0</v>
      </c>
      <c r="AR129" s="14" t="s">
        <v>345</v>
      </c>
      <c r="AT129" s="14" t="s">
        <v>221</v>
      </c>
      <c r="AU129" s="14" t="s">
        <v>90</v>
      </c>
      <c r="AY129" s="14" t="s">
        <v>175</v>
      </c>
      <c r="BE129" s="114">
        <f>IF(U129="základní",N129,0)</f>
        <v>0</v>
      </c>
      <c r="BF129" s="114">
        <f>IF(U129="snížená",N129,0)</f>
        <v>0</v>
      </c>
      <c r="BG129" s="114">
        <f>IF(U129="zákl. přenesená",N129,0)</f>
        <v>0</v>
      </c>
      <c r="BH129" s="114">
        <f>IF(U129="sníž. přenesená",N129,0)</f>
        <v>0</v>
      </c>
      <c r="BI129" s="114">
        <f>IF(U129="nulová",N129,0)</f>
        <v>0</v>
      </c>
      <c r="BJ129" s="14" t="s">
        <v>23</v>
      </c>
      <c r="BK129" s="114">
        <f>ROUND(L129*K129,2)</f>
        <v>0</v>
      </c>
      <c r="BL129" s="14" t="s">
        <v>345</v>
      </c>
      <c r="BM129" s="14" t="s">
        <v>345</v>
      </c>
    </row>
    <row r="130" spans="2:65" s="1" customFormat="1" ht="31.5" customHeight="1">
      <c r="B130" s="31"/>
      <c r="C130" s="176" t="s">
        <v>176</v>
      </c>
      <c r="D130" s="176" t="s">
        <v>221</v>
      </c>
      <c r="E130" s="177" t="s">
        <v>1286</v>
      </c>
      <c r="F130" s="250" t="s">
        <v>1287</v>
      </c>
      <c r="G130" s="249"/>
      <c r="H130" s="249"/>
      <c r="I130" s="249"/>
      <c r="J130" s="178" t="s">
        <v>936</v>
      </c>
      <c r="K130" s="179">
        <v>9.6000000000000002E-2</v>
      </c>
      <c r="L130" s="251">
        <v>0</v>
      </c>
      <c r="M130" s="249"/>
      <c r="N130" s="252">
        <f>ROUND(L130*K130,2)</f>
        <v>0</v>
      </c>
      <c r="O130" s="249"/>
      <c r="P130" s="249"/>
      <c r="Q130" s="249"/>
      <c r="R130" s="33"/>
      <c r="T130" s="173" t="s">
        <v>21</v>
      </c>
      <c r="U130" s="40" t="s">
        <v>45</v>
      </c>
      <c r="V130" s="32"/>
      <c r="W130" s="174">
        <f>V130*K130</f>
        <v>0</v>
      </c>
      <c r="X130" s="174">
        <v>0</v>
      </c>
      <c r="Y130" s="174">
        <f>X130*K130</f>
        <v>0</v>
      </c>
      <c r="Z130" s="174">
        <v>0</v>
      </c>
      <c r="AA130" s="175">
        <f>Z130*K130</f>
        <v>0</v>
      </c>
      <c r="AR130" s="14" t="s">
        <v>345</v>
      </c>
      <c r="AT130" s="14" t="s">
        <v>221</v>
      </c>
      <c r="AU130" s="14" t="s">
        <v>90</v>
      </c>
      <c r="AY130" s="14" t="s">
        <v>175</v>
      </c>
      <c r="BE130" s="114">
        <f>IF(U130="základní",N130,0)</f>
        <v>0</v>
      </c>
      <c r="BF130" s="114">
        <f>IF(U130="snížená",N130,0)</f>
        <v>0</v>
      </c>
      <c r="BG130" s="114">
        <f>IF(U130="zákl. přenesená",N130,0)</f>
        <v>0</v>
      </c>
      <c r="BH130" s="114">
        <f>IF(U130="sníž. přenesená",N130,0)</f>
        <v>0</v>
      </c>
      <c r="BI130" s="114">
        <f>IF(U130="nulová",N130,0)</f>
        <v>0</v>
      </c>
      <c r="BJ130" s="14" t="s">
        <v>23</v>
      </c>
      <c r="BK130" s="114">
        <f>ROUND(L130*K130,2)</f>
        <v>0</v>
      </c>
      <c r="BL130" s="14" t="s">
        <v>345</v>
      </c>
      <c r="BM130" s="14" t="s">
        <v>176</v>
      </c>
    </row>
    <row r="131" spans="2:65" s="10" customFormat="1" ht="37.35" customHeight="1">
      <c r="B131" s="158"/>
      <c r="C131" s="159"/>
      <c r="D131" s="160" t="s">
        <v>1273</v>
      </c>
      <c r="E131" s="160"/>
      <c r="F131" s="160"/>
      <c r="G131" s="160"/>
      <c r="H131" s="160"/>
      <c r="I131" s="160"/>
      <c r="J131" s="160"/>
      <c r="K131" s="160"/>
      <c r="L131" s="160"/>
      <c r="M131" s="160"/>
      <c r="N131" s="260">
        <f>BK131</f>
        <v>0</v>
      </c>
      <c r="O131" s="261"/>
      <c r="P131" s="261"/>
      <c r="Q131" s="261"/>
      <c r="R131" s="161"/>
      <c r="T131" s="162"/>
      <c r="U131" s="159"/>
      <c r="V131" s="159"/>
      <c r="W131" s="163">
        <f>W132</f>
        <v>0</v>
      </c>
      <c r="X131" s="159"/>
      <c r="Y131" s="163">
        <f>Y132</f>
        <v>0</v>
      </c>
      <c r="Z131" s="159"/>
      <c r="AA131" s="164">
        <f>AA132</f>
        <v>0</v>
      </c>
      <c r="AR131" s="165" t="s">
        <v>23</v>
      </c>
      <c r="AT131" s="166" t="s">
        <v>79</v>
      </c>
      <c r="AU131" s="166" t="s">
        <v>80</v>
      </c>
      <c r="AY131" s="165" t="s">
        <v>175</v>
      </c>
      <c r="BK131" s="167">
        <f>BK132</f>
        <v>0</v>
      </c>
    </row>
    <row r="132" spans="2:65" s="10" customFormat="1" ht="19.899999999999999" customHeight="1">
      <c r="B132" s="158"/>
      <c r="C132" s="159"/>
      <c r="D132" s="168" t="s">
        <v>1274</v>
      </c>
      <c r="E132" s="168"/>
      <c r="F132" s="168"/>
      <c r="G132" s="168"/>
      <c r="H132" s="168"/>
      <c r="I132" s="168"/>
      <c r="J132" s="168"/>
      <c r="K132" s="168"/>
      <c r="L132" s="168"/>
      <c r="M132" s="168"/>
      <c r="N132" s="256">
        <f>BK132</f>
        <v>0</v>
      </c>
      <c r="O132" s="257"/>
      <c r="P132" s="257"/>
      <c r="Q132" s="257"/>
      <c r="R132" s="161"/>
      <c r="T132" s="162"/>
      <c r="U132" s="159"/>
      <c r="V132" s="159"/>
      <c r="W132" s="163">
        <f>SUM(W133:W147)</f>
        <v>0</v>
      </c>
      <c r="X132" s="159"/>
      <c r="Y132" s="163">
        <f>SUM(Y133:Y147)</f>
        <v>0</v>
      </c>
      <c r="Z132" s="159"/>
      <c r="AA132" s="164">
        <f>SUM(AA133:AA147)</f>
        <v>0</v>
      </c>
      <c r="AR132" s="165" t="s">
        <v>23</v>
      </c>
      <c r="AT132" s="166" t="s">
        <v>79</v>
      </c>
      <c r="AU132" s="166" t="s">
        <v>23</v>
      </c>
      <c r="AY132" s="165" t="s">
        <v>175</v>
      </c>
      <c r="BK132" s="167">
        <f>SUM(BK133:BK147)</f>
        <v>0</v>
      </c>
    </row>
    <row r="133" spans="2:65" s="1" customFormat="1" ht="31.5" customHeight="1">
      <c r="B133" s="31"/>
      <c r="C133" s="176" t="s">
        <v>846</v>
      </c>
      <c r="D133" s="176" t="s">
        <v>221</v>
      </c>
      <c r="E133" s="177" t="s">
        <v>1288</v>
      </c>
      <c r="F133" s="250" t="s">
        <v>1289</v>
      </c>
      <c r="G133" s="249"/>
      <c r="H133" s="249"/>
      <c r="I133" s="249"/>
      <c r="J133" s="178" t="s">
        <v>399</v>
      </c>
      <c r="K133" s="179">
        <v>1</v>
      </c>
      <c r="L133" s="251">
        <v>0</v>
      </c>
      <c r="M133" s="249"/>
      <c r="N133" s="252">
        <f>ROUND(L133*K133,2)</f>
        <v>0</v>
      </c>
      <c r="O133" s="249"/>
      <c r="P133" s="249"/>
      <c r="Q133" s="249"/>
      <c r="R133" s="33"/>
      <c r="T133" s="173" t="s">
        <v>21</v>
      </c>
      <c r="U133" s="40" t="s">
        <v>45</v>
      </c>
      <c r="V133" s="32"/>
      <c r="W133" s="174">
        <f>V133*K133</f>
        <v>0</v>
      </c>
      <c r="X133" s="174">
        <v>0</v>
      </c>
      <c r="Y133" s="174">
        <f>X133*K133</f>
        <v>0</v>
      </c>
      <c r="Z133" s="174">
        <v>0</v>
      </c>
      <c r="AA133" s="175">
        <f>Z133*K133</f>
        <v>0</v>
      </c>
      <c r="AR133" s="14" t="s">
        <v>345</v>
      </c>
      <c r="AT133" s="14" t="s">
        <v>221</v>
      </c>
      <c r="AU133" s="14" t="s">
        <v>90</v>
      </c>
      <c r="AY133" s="14" t="s">
        <v>175</v>
      </c>
      <c r="BE133" s="114">
        <f>IF(U133="základní",N133,0)</f>
        <v>0</v>
      </c>
      <c r="BF133" s="114">
        <f>IF(U133="snížená",N133,0)</f>
        <v>0</v>
      </c>
      <c r="BG133" s="114">
        <f>IF(U133="zákl. přenesená",N133,0)</f>
        <v>0</v>
      </c>
      <c r="BH133" s="114">
        <f>IF(U133="sníž. přenesená",N133,0)</f>
        <v>0</v>
      </c>
      <c r="BI133" s="114">
        <f>IF(U133="nulová",N133,0)</f>
        <v>0</v>
      </c>
      <c r="BJ133" s="14" t="s">
        <v>23</v>
      </c>
      <c r="BK133" s="114">
        <f>ROUND(L133*K133,2)</f>
        <v>0</v>
      </c>
      <c r="BL133" s="14" t="s">
        <v>345</v>
      </c>
      <c r="BM133" s="14" t="s">
        <v>846</v>
      </c>
    </row>
    <row r="134" spans="2:65" s="1" customFormat="1" ht="31.5" customHeight="1">
      <c r="B134" s="31"/>
      <c r="C134" s="176" t="s">
        <v>184</v>
      </c>
      <c r="D134" s="176" t="s">
        <v>221</v>
      </c>
      <c r="E134" s="177" t="s">
        <v>1290</v>
      </c>
      <c r="F134" s="250" t="s">
        <v>1291</v>
      </c>
      <c r="G134" s="249"/>
      <c r="H134" s="249"/>
      <c r="I134" s="249"/>
      <c r="J134" s="178" t="s">
        <v>1292</v>
      </c>
      <c r="K134" s="179">
        <v>1</v>
      </c>
      <c r="L134" s="251">
        <v>0</v>
      </c>
      <c r="M134" s="249"/>
      <c r="N134" s="252">
        <f>ROUND(L134*K134,2)</f>
        <v>0</v>
      </c>
      <c r="O134" s="249"/>
      <c r="P134" s="249"/>
      <c r="Q134" s="249"/>
      <c r="R134" s="33"/>
      <c r="T134" s="173" t="s">
        <v>21</v>
      </c>
      <c r="U134" s="40" t="s">
        <v>45</v>
      </c>
      <c r="V134" s="32"/>
      <c r="W134" s="174">
        <f>V134*K134</f>
        <v>0</v>
      </c>
      <c r="X134" s="174">
        <v>0</v>
      </c>
      <c r="Y134" s="174">
        <f>X134*K134</f>
        <v>0</v>
      </c>
      <c r="Z134" s="174">
        <v>0</v>
      </c>
      <c r="AA134" s="175">
        <f>Z134*K134</f>
        <v>0</v>
      </c>
      <c r="AR134" s="14" t="s">
        <v>345</v>
      </c>
      <c r="AT134" s="14" t="s">
        <v>221</v>
      </c>
      <c r="AU134" s="14" t="s">
        <v>90</v>
      </c>
      <c r="AY134" s="14" t="s">
        <v>175</v>
      </c>
      <c r="BE134" s="114">
        <f>IF(U134="základní",N134,0)</f>
        <v>0</v>
      </c>
      <c r="BF134" s="114">
        <f>IF(U134="snížená",N134,0)</f>
        <v>0</v>
      </c>
      <c r="BG134" s="114">
        <f>IF(U134="zákl. přenesená",N134,0)</f>
        <v>0</v>
      </c>
      <c r="BH134" s="114">
        <f>IF(U134="sníž. přenesená",N134,0)</f>
        <v>0</v>
      </c>
      <c r="BI134" s="114">
        <f>IF(U134="nulová",N134,0)</f>
        <v>0</v>
      </c>
      <c r="BJ134" s="14" t="s">
        <v>23</v>
      </c>
      <c r="BK134" s="114">
        <f>ROUND(L134*K134,2)</f>
        <v>0</v>
      </c>
      <c r="BL134" s="14" t="s">
        <v>345</v>
      </c>
      <c r="BM134" s="14" t="s">
        <v>184</v>
      </c>
    </row>
    <row r="135" spans="2:65" s="1" customFormat="1" ht="30" customHeight="1">
      <c r="B135" s="31"/>
      <c r="C135" s="32"/>
      <c r="D135" s="32"/>
      <c r="E135" s="32"/>
      <c r="F135" s="264" t="s">
        <v>1293</v>
      </c>
      <c r="G135" s="202"/>
      <c r="H135" s="202"/>
      <c r="I135" s="202"/>
      <c r="J135" s="32"/>
      <c r="K135" s="32"/>
      <c r="L135" s="32"/>
      <c r="M135" s="32"/>
      <c r="N135" s="32"/>
      <c r="O135" s="32"/>
      <c r="P135" s="32"/>
      <c r="Q135" s="32"/>
      <c r="R135" s="33"/>
      <c r="T135" s="74"/>
      <c r="U135" s="32"/>
      <c r="V135" s="32"/>
      <c r="W135" s="32"/>
      <c r="X135" s="32"/>
      <c r="Y135" s="32"/>
      <c r="Z135" s="32"/>
      <c r="AA135" s="75"/>
      <c r="AT135" s="14" t="s">
        <v>1278</v>
      </c>
      <c r="AU135" s="14" t="s">
        <v>90</v>
      </c>
    </row>
    <row r="136" spans="2:65" s="1" customFormat="1" ht="44.25" customHeight="1">
      <c r="B136" s="31"/>
      <c r="C136" s="176" t="s">
        <v>188</v>
      </c>
      <c r="D136" s="176" t="s">
        <v>221</v>
      </c>
      <c r="E136" s="177" t="s">
        <v>1294</v>
      </c>
      <c r="F136" s="250" t="s">
        <v>1295</v>
      </c>
      <c r="G136" s="249"/>
      <c r="H136" s="249"/>
      <c r="I136" s="249"/>
      <c r="J136" s="178" t="s">
        <v>252</v>
      </c>
      <c r="K136" s="179">
        <v>2</v>
      </c>
      <c r="L136" s="251">
        <v>0</v>
      </c>
      <c r="M136" s="249"/>
      <c r="N136" s="252">
        <f t="shared" ref="N136:N144" si="5">ROUND(L136*K136,2)</f>
        <v>0</v>
      </c>
      <c r="O136" s="249"/>
      <c r="P136" s="249"/>
      <c r="Q136" s="249"/>
      <c r="R136" s="33"/>
      <c r="T136" s="173" t="s">
        <v>21</v>
      </c>
      <c r="U136" s="40" t="s">
        <v>45</v>
      </c>
      <c r="V136" s="32"/>
      <c r="W136" s="174">
        <f t="shared" ref="W136:W144" si="6">V136*K136</f>
        <v>0</v>
      </c>
      <c r="X136" s="174">
        <v>0</v>
      </c>
      <c r="Y136" s="174">
        <f t="shared" ref="Y136:Y144" si="7">X136*K136</f>
        <v>0</v>
      </c>
      <c r="Z136" s="174">
        <v>0</v>
      </c>
      <c r="AA136" s="175">
        <f t="shared" ref="AA136:AA144" si="8">Z136*K136</f>
        <v>0</v>
      </c>
      <c r="AR136" s="14" t="s">
        <v>345</v>
      </c>
      <c r="AT136" s="14" t="s">
        <v>221</v>
      </c>
      <c r="AU136" s="14" t="s">
        <v>90</v>
      </c>
      <c r="AY136" s="14" t="s">
        <v>175</v>
      </c>
      <c r="BE136" s="114">
        <f t="shared" ref="BE136:BE144" si="9">IF(U136="základní",N136,0)</f>
        <v>0</v>
      </c>
      <c r="BF136" s="114">
        <f t="shared" ref="BF136:BF144" si="10">IF(U136="snížená",N136,0)</f>
        <v>0</v>
      </c>
      <c r="BG136" s="114">
        <f t="shared" ref="BG136:BG144" si="11">IF(U136="zákl. přenesená",N136,0)</f>
        <v>0</v>
      </c>
      <c r="BH136" s="114">
        <f t="shared" ref="BH136:BH144" si="12">IF(U136="sníž. přenesená",N136,0)</f>
        <v>0</v>
      </c>
      <c r="BI136" s="114">
        <f t="shared" ref="BI136:BI144" si="13">IF(U136="nulová",N136,0)</f>
        <v>0</v>
      </c>
      <c r="BJ136" s="14" t="s">
        <v>23</v>
      </c>
      <c r="BK136" s="114">
        <f t="shared" ref="BK136:BK144" si="14">ROUND(L136*K136,2)</f>
        <v>0</v>
      </c>
      <c r="BL136" s="14" t="s">
        <v>345</v>
      </c>
      <c r="BM136" s="14" t="s">
        <v>188</v>
      </c>
    </row>
    <row r="137" spans="2:65" s="1" customFormat="1" ht="22.5" customHeight="1">
      <c r="B137" s="31"/>
      <c r="C137" s="176" t="s">
        <v>192</v>
      </c>
      <c r="D137" s="176" t="s">
        <v>221</v>
      </c>
      <c r="E137" s="177" t="s">
        <v>1296</v>
      </c>
      <c r="F137" s="250" t="s">
        <v>1297</v>
      </c>
      <c r="G137" s="249"/>
      <c r="H137" s="249"/>
      <c r="I137" s="249"/>
      <c r="J137" s="178" t="s">
        <v>252</v>
      </c>
      <c r="K137" s="179">
        <v>2</v>
      </c>
      <c r="L137" s="251">
        <v>0</v>
      </c>
      <c r="M137" s="249"/>
      <c r="N137" s="252">
        <f t="shared" si="5"/>
        <v>0</v>
      </c>
      <c r="O137" s="249"/>
      <c r="P137" s="249"/>
      <c r="Q137" s="249"/>
      <c r="R137" s="33"/>
      <c r="T137" s="173" t="s">
        <v>21</v>
      </c>
      <c r="U137" s="40" t="s">
        <v>45</v>
      </c>
      <c r="V137" s="32"/>
      <c r="W137" s="174">
        <f t="shared" si="6"/>
        <v>0</v>
      </c>
      <c r="X137" s="174">
        <v>0</v>
      </c>
      <c r="Y137" s="174">
        <f t="shared" si="7"/>
        <v>0</v>
      </c>
      <c r="Z137" s="174">
        <v>0</v>
      </c>
      <c r="AA137" s="175">
        <f t="shared" si="8"/>
        <v>0</v>
      </c>
      <c r="AR137" s="14" t="s">
        <v>345</v>
      </c>
      <c r="AT137" s="14" t="s">
        <v>221</v>
      </c>
      <c r="AU137" s="14" t="s">
        <v>90</v>
      </c>
      <c r="AY137" s="14" t="s">
        <v>175</v>
      </c>
      <c r="BE137" s="114">
        <f t="shared" si="9"/>
        <v>0</v>
      </c>
      <c r="BF137" s="114">
        <f t="shared" si="10"/>
        <v>0</v>
      </c>
      <c r="BG137" s="114">
        <f t="shared" si="11"/>
        <v>0</v>
      </c>
      <c r="BH137" s="114">
        <f t="shared" si="12"/>
        <v>0</v>
      </c>
      <c r="BI137" s="114">
        <f t="shared" si="13"/>
        <v>0</v>
      </c>
      <c r="BJ137" s="14" t="s">
        <v>23</v>
      </c>
      <c r="BK137" s="114">
        <f t="shared" si="14"/>
        <v>0</v>
      </c>
      <c r="BL137" s="14" t="s">
        <v>345</v>
      </c>
      <c r="BM137" s="14" t="s">
        <v>192</v>
      </c>
    </row>
    <row r="138" spans="2:65" s="1" customFormat="1" ht="31.5" customHeight="1">
      <c r="B138" s="31"/>
      <c r="C138" s="176" t="s">
        <v>28</v>
      </c>
      <c r="D138" s="176" t="s">
        <v>221</v>
      </c>
      <c r="E138" s="177" t="s">
        <v>1298</v>
      </c>
      <c r="F138" s="250" t="s">
        <v>1299</v>
      </c>
      <c r="G138" s="249"/>
      <c r="H138" s="249"/>
      <c r="I138" s="249"/>
      <c r="J138" s="178" t="s">
        <v>252</v>
      </c>
      <c r="K138" s="179">
        <v>1</v>
      </c>
      <c r="L138" s="251">
        <v>0</v>
      </c>
      <c r="M138" s="249"/>
      <c r="N138" s="252">
        <f t="shared" si="5"/>
        <v>0</v>
      </c>
      <c r="O138" s="249"/>
      <c r="P138" s="249"/>
      <c r="Q138" s="249"/>
      <c r="R138" s="33"/>
      <c r="T138" s="173" t="s">
        <v>21</v>
      </c>
      <c r="U138" s="40" t="s">
        <v>45</v>
      </c>
      <c r="V138" s="32"/>
      <c r="W138" s="174">
        <f t="shared" si="6"/>
        <v>0</v>
      </c>
      <c r="X138" s="174">
        <v>0</v>
      </c>
      <c r="Y138" s="174">
        <f t="shared" si="7"/>
        <v>0</v>
      </c>
      <c r="Z138" s="174">
        <v>0</v>
      </c>
      <c r="AA138" s="175">
        <f t="shared" si="8"/>
        <v>0</v>
      </c>
      <c r="AR138" s="14" t="s">
        <v>345</v>
      </c>
      <c r="AT138" s="14" t="s">
        <v>221</v>
      </c>
      <c r="AU138" s="14" t="s">
        <v>90</v>
      </c>
      <c r="AY138" s="14" t="s">
        <v>175</v>
      </c>
      <c r="BE138" s="114">
        <f t="shared" si="9"/>
        <v>0</v>
      </c>
      <c r="BF138" s="114">
        <f t="shared" si="10"/>
        <v>0</v>
      </c>
      <c r="BG138" s="114">
        <f t="shared" si="11"/>
        <v>0</v>
      </c>
      <c r="BH138" s="114">
        <f t="shared" si="12"/>
        <v>0</v>
      </c>
      <c r="BI138" s="114">
        <f t="shared" si="13"/>
        <v>0</v>
      </c>
      <c r="BJ138" s="14" t="s">
        <v>23</v>
      </c>
      <c r="BK138" s="114">
        <f t="shared" si="14"/>
        <v>0</v>
      </c>
      <c r="BL138" s="14" t="s">
        <v>345</v>
      </c>
      <c r="BM138" s="14" t="s">
        <v>28</v>
      </c>
    </row>
    <row r="139" spans="2:65" s="1" customFormat="1" ht="31.5" customHeight="1">
      <c r="B139" s="31"/>
      <c r="C139" s="176" t="s">
        <v>945</v>
      </c>
      <c r="D139" s="176" t="s">
        <v>221</v>
      </c>
      <c r="E139" s="177" t="s">
        <v>1300</v>
      </c>
      <c r="F139" s="250" t="s">
        <v>1301</v>
      </c>
      <c r="G139" s="249"/>
      <c r="H139" s="249"/>
      <c r="I139" s="249"/>
      <c r="J139" s="178" t="s">
        <v>252</v>
      </c>
      <c r="K139" s="179">
        <v>1</v>
      </c>
      <c r="L139" s="251">
        <v>0</v>
      </c>
      <c r="M139" s="249"/>
      <c r="N139" s="252">
        <f t="shared" si="5"/>
        <v>0</v>
      </c>
      <c r="O139" s="249"/>
      <c r="P139" s="249"/>
      <c r="Q139" s="249"/>
      <c r="R139" s="33"/>
      <c r="T139" s="173" t="s">
        <v>21</v>
      </c>
      <c r="U139" s="40" t="s">
        <v>45</v>
      </c>
      <c r="V139" s="32"/>
      <c r="W139" s="174">
        <f t="shared" si="6"/>
        <v>0</v>
      </c>
      <c r="X139" s="174">
        <v>0</v>
      </c>
      <c r="Y139" s="174">
        <f t="shared" si="7"/>
        <v>0</v>
      </c>
      <c r="Z139" s="174">
        <v>0</v>
      </c>
      <c r="AA139" s="175">
        <f t="shared" si="8"/>
        <v>0</v>
      </c>
      <c r="AR139" s="14" t="s">
        <v>345</v>
      </c>
      <c r="AT139" s="14" t="s">
        <v>221</v>
      </c>
      <c r="AU139" s="14" t="s">
        <v>90</v>
      </c>
      <c r="AY139" s="14" t="s">
        <v>175</v>
      </c>
      <c r="BE139" s="114">
        <f t="shared" si="9"/>
        <v>0</v>
      </c>
      <c r="BF139" s="114">
        <f t="shared" si="10"/>
        <v>0</v>
      </c>
      <c r="BG139" s="114">
        <f t="shared" si="11"/>
        <v>0</v>
      </c>
      <c r="BH139" s="114">
        <f t="shared" si="12"/>
        <v>0</v>
      </c>
      <c r="BI139" s="114">
        <f t="shared" si="13"/>
        <v>0</v>
      </c>
      <c r="BJ139" s="14" t="s">
        <v>23</v>
      </c>
      <c r="BK139" s="114">
        <f t="shared" si="14"/>
        <v>0</v>
      </c>
      <c r="BL139" s="14" t="s">
        <v>345</v>
      </c>
      <c r="BM139" s="14" t="s">
        <v>945</v>
      </c>
    </row>
    <row r="140" spans="2:65" s="1" customFormat="1" ht="31.5" customHeight="1">
      <c r="B140" s="31"/>
      <c r="C140" s="176" t="s">
        <v>199</v>
      </c>
      <c r="D140" s="176" t="s">
        <v>221</v>
      </c>
      <c r="E140" s="177" t="s">
        <v>1302</v>
      </c>
      <c r="F140" s="250" t="s">
        <v>1303</v>
      </c>
      <c r="G140" s="249"/>
      <c r="H140" s="249"/>
      <c r="I140" s="249"/>
      <c r="J140" s="178" t="s">
        <v>252</v>
      </c>
      <c r="K140" s="179">
        <v>1</v>
      </c>
      <c r="L140" s="251">
        <v>0</v>
      </c>
      <c r="M140" s="249"/>
      <c r="N140" s="252">
        <f t="shared" si="5"/>
        <v>0</v>
      </c>
      <c r="O140" s="249"/>
      <c r="P140" s="249"/>
      <c r="Q140" s="249"/>
      <c r="R140" s="33"/>
      <c r="T140" s="173" t="s">
        <v>21</v>
      </c>
      <c r="U140" s="40" t="s">
        <v>45</v>
      </c>
      <c r="V140" s="32"/>
      <c r="W140" s="174">
        <f t="shared" si="6"/>
        <v>0</v>
      </c>
      <c r="X140" s="174">
        <v>0</v>
      </c>
      <c r="Y140" s="174">
        <f t="shared" si="7"/>
        <v>0</v>
      </c>
      <c r="Z140" s="174">
        <v>0</v>
      </c>
      <c r="AA140" s="175">
        <f t="shared" si="8"/>
        <v>0</v>
      </c>
      <c r="AR140" s="14" t="s">
        <v>345</v>
      </c>
      <c r="AT140" s="14" t="s">
        <v>221</v>
      </c>
      <c r="AU140" s="14" t="s">
        <v>90</v>
      </c>
      <c r="AY140" s="14" t="s">
        <v>175</v>
      </c>
      <c r="BE140" s="114">
        <f t="shared" si="9"/>
        <v>0</v>
      </c>
      <c r="BF140" s="114">
        <f t="shared" si="10"/>
        <v>0</v>
      </c>
      <c r="BG140" s="114">
        <f t="shared" si="11"/>
        <v>0</v>
      </c>
      <c r="BH140" s="114">
        <f t="shared" si="12"/>
        <v>0</v>
      </c>
      <c r="BI140" s="114">
        <f t="shared" si="13"/>
        <v>0</v>
      </c>
      <c r="BJ140" s="14" t="s">
        <v>23</v>
      </c>
      <c r="BK140" s="114">
        <f t="shared" si="14"/>
        <v>0</v>
      </c>
      <c r="BL140" s="14" t="s">
        <v>345</v>
      </c>
      <c r="BM140" s="14" t="s">
        <v>199</v>
      </c>
    </row>
    <row r="141" spans="2:65" s="1" customFormat="1" ht="31.5" customHeight="1">
      <c r="B141" s="31"/>
      <c r="C141" s="176" t="s">
        <v>203</v>
      </c>
      <c r="D141" s="176" t="s">
        <v>221</v>
      </c>
      <c r="E141" s="177" t="s">
        <v>1304</v>
      </c>
      <c r="F141" s="250" t="s">
        <v>1305</v>
      </c>
      <c r="G141" s="249"/>
      <c r="H141" s="249"/>
      <c r="I141" s="249"/>
      <c r="J141" s="178" t="s">
        <v>252</v>
      </c>
      <c r="K141" s="179">
        <v>2</v>
      </c>
      <c r="L141" s="251">
        <v>0</v>
      </c>
      <c r="M141" s="249"/>
      <c r="N141" s="252">
        <f t="shared" si="5"/>
        <v>0</v>
      </c>
      <c r="O141" s="249"/>
      <c r="P141" s="249"/>
      <c r="Q141" s="249"/>
      <c r="R141" s="33"/>
      <c r="T141" s="173" t="s">
        <v>21</v>
      </c>
      <c r="U141" s="40" t="s">
        <v>45</v>
      </c>
      <c r="V141" s="32"/>
      <c r="W141" s="174">
        <f t="shared" si="6"/>
        <v>0</v>
      </c>
      <c r="X141" s="174">
        <v>0</v>
      </c>
      <c r="Y141" s="174">
        <f t="shared" si="7"/>
        <v>0</v>
      </c>
      <c r="Z141" s="174">
        <v>0</v>
      </c>
      <c r="AA141" s="175">
        <f t="shared" si="8"/>
        <v>0</v>
      </c>
      <c r="AR141" s="14" t="s">
        <v>345</v>
      </c>
      <c r="AT141" s="14" t="s">
        <v>221</v>
      </c>
      <c r="AU141" s="14" t="s">
        <v>90</v>
      </c>
      <c r="AY141" s="14" t="s">
        <v>175</v>
      </c>
      <c r="BE141" s="114">
        <f t="shared" si="9"/>
        <v>0</v>
      </c>
      <c r="BF141" s="114">
        <f t="shared" si="10"/>
        <v>0</v>
      </c>
      <c r="BG141" s="114">
        <f t="shared" si="11"/>
        <v>0</v>
      </c>
      <c r="BH141" s="114">
        <f t="shared" si="12"/>
        <v>0</v>
      </c>
      <c r="BI141" s="114">
        <f t="shared" si="13"/>
        <v>0</v>
      </c>
      <c r="BJ141" s="14" t="s">
        <v>23</v>
      </c>
      <c r="BK141" s="114">
        <f t="shared" si="14"/>
        <v>0</v>
      </c>
      <c r="BL141" s="14" t="s">
        <v>345</v>
      </c>
      <c r="BM141" s="14" t="s">
        <v>203</v>
      </c>
    </row>
    <row r="142" spans="2:65" s="1" customFormat="1" ht="31.5" customHeight="1">
      <c r="B142" s="31"/>
      <c r="C142" s="176" t="s">
        <v>800</v>
      </c>
      <c r="D142" s="176" t="s">
        <v>221</v>
      </c>
      <c r="E142" s="177" t="s">
        <v>1306</v>
      </c>
      <c r="F142" s="250" t="s">
        <v>1307</v>
      </c>
      <c r="G142" s="249"/>
      <c r="H142" s="249"/>
      <c r="I142" s="249"/>
      <c r="J142" s="178" t="s">
        <v>798</v>
      </c>
      <c r="K142" s="179">
        <v>5</v>
      </c>
      <c r="L142" s="251">
        <v>0</v>
      </c>
      <c r="M142" s="249"/>
      <c r="N142" s="252">
        <f t="shared" si="5"/>
        <v>0</v>
      </c>
      <c r="O142" s="249"/>
      <c r="P142" s="249"/>
      <c r="Q142" s="249"/>
      <c r="R142" s="33"/>
      <c r="T142" s="173" t="s">
        <v>21</v>
      </c>
      <c r="U142" s="40" t="s">
        <v>45</v>
      </c>
      <c r="V142" s="32"/>
      <c r="W142" s="174">
        <f t="shared" si="6"/>
        <v>0</v>
      </c>
      <c r="X142" s="174">
        <v>0</v>
      </c>
      <c r="Y142" s="174">
        <f t="shared" si="7"/>
        <v>0</v>
      </c>
      <c r="Z142" s="174">
        <v>0</v>
      </c>
      <c r="AA142" s="175">
        <f t="shared" si="8"/>
        <v>0</v>
      </c>
      <c r="AR142" s="14" t="s">
        <v>345</v>
      </c>
      <c r="AT142" s="14" t="s">
        <v>221</v>
      </c>
      <c r="AU142" s="14" t="s">
        <v>90</v>
      </c>
      <c r="AY142" s="14" t="s">
        <v>175</v>
      </c>
      <c r="BE142" s="114">
        <f t="shared" si="9"/>
        <v>0</v>
      </c>
      <c r="BF142" s="114">
        <f t="shared" si="10"/>
        <v>0</v>
      </c>
      <c r="BG142" s="114">
        <f t="shared" si="11"/>
        <v>0</v>
      </c>
      <c r="BH142" s="114">
        <f t="shared" si="12"/>
        <v>0</v>
      </c>
      <c r="BI142" s="114">
        <f t="shared" si="13"/>
        <v>0</v>
      </c>
      <c r="BJ142" s="14" t="s">
        <v>23</v>
      </c>
      <c r="BK142" s="114">
        <f t="shared" si="14"/>
        <v>0</v>
      </c>
      <c r="BL142" s="14" t="s">
        <v>345</v>
      </c>
      <c r="BM142" s="14" t="s">
        <v>800</v>
      </c>
    </row>
    <row r="143" spans="2:65" s="1" customFormat="1" ht="31.5" customHeight="1">
      <c r="B143" s="31"/>
      <c r="C143" s="176" t="s">
        <v>9</v>
      </c>
      <c r="D143" s="176" t="s">
        <v>221</v>
      </c>
      <c r="E143" s="177" t="s">
        <v>1308</v>
      </c>
      <c r="F143" s="250" t="s">
        <v>1309</v>
      </c>
      <c r="G143" s="249"/>
      <c r="H143" s="249"/>
      <c r="I143" s="249"/>
      <c r="J143" s="178" t="s">
        <v>1292</v>
      </c>
      <c r="K143" s="179">
        <v>2</v>
      </c>
      <c r="L143" s="251">
        <v>0</v>
      </c>
      <c r="M143" s="249"/>
      <c r="N143" s="252">
        <f t="shared" si="5"/>
        <v>0</v>
      </c>
      <c r="O143" s="249"/>
      <c r="P143" s="249"/>
      <c r="Q143" s="249"/>
      <c r="R143" s="33"/>
      <c r="T143" s="173" t="s">
        <v>21</v>
      </c>
      <c r="U143" s="40" t="s">
        <v>45</v>
      </c>
      <c r="V143" s="32"/>
      <c r="W143" s="174">
        <f t="shared" si="6"/>
        <v>0</v>
      </c>
      <c r="X143" s="174">
        <v>0</v>
      </c>
      <c r="Y143" s="174">
        <f t="shared" si="7"/>
        <v>0</v>
      </c>
      <c r="Z143" s="174">
        <v>0</v>
      </c>
      <c r="AA143" s="175">
        <f t="shared" si="8"/>
        <v>0</v>
      </c>
      <c r="AR143" s="14" t="s">
        <v>345</v>
      </c>
      <c r="AT143" s="14" t="s">
        <v>221</v>
      </c>
      <c r="AU143" s="14" t="s">
        <v>90</v>
      </c>
      <c r="AY143" s="14" t="s">
        <v>175</v>
      </c>
      <c r="BE143" s="114">
        <f t="shared" si="9"/>
        <v>0</v>
      </c>
      <c r="BF143" s="114">
        <f t="shared" si="10"/>
        <v>0</v>
      </c>
      <c r="BG143" s="114">
        <f t="shared" si="11"/>
        <v>0</v>
      </c>
      <c r="BH143" s="114">
        <f t="shared" si="12"/>
        <v>0</v>
      </c>
      <c r="BI143" s="114">
        <f t="shared" si="13"/>
        <v>0</v>
      </c>
      <c r="BJ143" s="14" t="s">
        <v>23</v>
      </c>
      <c r="BK143" s="114">
        <f t="shared" si="14"/>
        <v>0</v>
      </c>
      <c r="BL143" s="14" t="s">
        <v>345</v>
      </c>
      <c r="BM143" s="14" t="s">
        <v>9</v>
      </c>
    </row>
    <row r="144" spans="2:65" s="1" customFormat="1" ht="22.5" customHeight="1">
      <c r="B144" s="31"/>
      <c r="C144" s="176" t="s">
        <v>182</v>
      </c>
      <c r="D144" s="176" t="s">
        <v>221</v>
      </c>
      <c r="E144" s="177" t="s">
        <v>1310</v>
      </c>
      <c r="F144" s="250" t="s">
        <v>1311</v>
      </c>
      <c r="G144" s="249"/>
      <c r="H144" s="249"/>
      <c r="I144" s="249"/>
      <c r="J144" s="178" t="s">
        <v>1292</v>
      </c>
      <c r="K144" s="179">
        <v>1</v>
      </c>
      <c r="L144" s="251">
        <v>0</v>
      </c>
      <c r="M144" s="249"/>
      <c r="N144" s="252">
        <f t="shared" si="5"/>
        <v>0</v>
      </c>
      <c r="O144" s="249"/>
      <c r="P144" s="249"/>
      <c r="Q144" s="249"/>
      <c r="R144" s="33"/>
      <c r="T144" s="173" t="s">
        <v>21</v>
      </c>
      <c r="U144" s="40" t="s">
        <v>45</v>
      </c>
      <c r="V144" s="32"/>
      <c r="W144" s="174">
        <f t="shared" si="6"/>
        <v>0</v>
      </c>
      <c r="X144" s="174">
        <v>0</v>
      </c>
      <c r="Y144" s="174">
        <f t="shared" si="7"/>
        <v>0</v>
      </c>
      <c r="Z144" s="174">
        <v>0</v>
      </c>
      <c r="AA144" s="175">
        <f t="shared" si="8"/>
        <v>0</v>
      </c>
      <c r="AR144" s="14" t="s">
        <v>345</v>
      </c>
      <c r="AT144" s="14" t="s">
        <v>221</v>
      </c>
      <c r="AU144" s="14" t="s">
        <v>90</v>
      </c>
      <c r="AY144" s="14" t="s">
        <v>175</v>
      </c>
      <c r="BE144" s="114">
        <f t="shared" si="9"/>
        <v>0</v>
      </c>
      <c r="BF144" s="114">
        <f t="shared" si="10"/>
        <v>0</v>
      </c>
      <c r="BG144" s="114">
        <f t="shared" si="11"/>
        <v>0</v>
      </c>
      <c r="BH144" s="114">
        <f t="shared" si="12"/>
        <v>0</v>
      </c>
      <c r="BI144" s="114">
        <f t="shared" si="13"/>
        <v>0</v>
      </c>
      <c r="BJ144" s="14" t="s">
        <v>23</v>
      </c>
      <c r="BK144" s="114">
        <f t="shared" si="14"/>
        <v>0</v>
      </c>
      <c r="BL144" s="14" t="s">
        <v>345</v>
      </c>
      <c r="BM144" s="14" t="s">
        <v>182</v>
      </c>
    </row>
    <row r="145" spans="2:65" s="1" customFormat="1" ht="22.5" customHeight="1">
      <c r="B145" s="31"/>
      <c r="C145" s="32"/>
      <c r="D145" s="32"/>
      <c r="E145" s="32"/>
      <c r="F145" s="264" t="s">
        <v>1312</v>
      </c>
      <c r="G145" s="202"/>
      <c r="H145" s="202"/>
      <c r="I145" s="202"/>
      <c r="J145" s="32"/>
      <c r="K145" s="32"/>
      <c r="L145" s="32"/>
      <c r="M145" s="32"/>
      <c r="N145" s="32"/>
      <c r="O145" s="32"/>
      <c r="P145" s="32"/>
      <c r="Q145" s="32"/>
      <c r="R145" s="33"/>
      <c r="T145" s="74"/>
      <c r="U145" s="32"/>
      <c r="V145" s="32"/>
      <c r="W145" s="32"/>
      <c r="X145" s="32"/>
      <c r="Y145" s="32"/>
      <c r="Z145" s="32"/>
      <c r="AA145" s="75"/>
      <c r="AT145" s="14" t="s">
        <v>1278</v>
      </c>
      <c r="AU145" s="14" t="s">
        <v>90</v>
      </c>
    </row>
    <row r="146" spans="2:65" s="1" customFormat="1" ht="22.5" customHeight="1">
      <c r="B146" s="31"/>
      <c r="C146" s="176" t="s">
        <v>207</v>
      </c>
      <c r="D146" s="176" t="s">
        <v>221</v>
      </c>
      <c r="E146" s="177" t="s">
        <v>1313</v>
      </c>
      <c r="F146" s="250" t="s">
        <v>116</v>
      </c>
      <c r="G146" s="249"/>
      <c r="H146" s="249"/>
      <c r="I146" s="249"/>
      <c r="J146" s="178" t="s">
        <v>399</v>
      </c>
      <c r="K146" s="179">
        <v>1</v>
      </c>
      <c r="L146" s="251">
        <v>0</v>
      </c>
      <c r="M146" s="249"/>
      <c r="N146" s="252">
        <f>ROUND(L146*K146,2)</f>
        <v>0</v>
      </c>
      <c r="O146" s="249"/>
      <c r="P146" s="249"/>
      <c r="Q146" s="249"/>
      <c r="R146" s="33"/>
      <c r="T146" s="173" t="s">
        <v>21</v>
      </c>
      <c r="U146" s="40" t="s">
        <v>45</v>
      </c>
      <c r="V146" s="32"/>
      <c r="W146" s="174">
        <f>V146*K146</f>
        <v>0</v>
      </c>
      <c r="X146" s="174">
        <v>0</v>
      </c>
      <c r="Y146" s="174">
        <f>X146*K146</f>
        <v>0</v>
      </c>
      <c r="Z146" s="174">
        <v>0</v>
      </c>
      <c r="AA146" s="175">
        <f>Z146*K146</f>
        <v>0</v>
      </c>
      <c r="AR146" s="14" t="s">
        <v>345</v>
      </c>
      <c r="AT146" s="14" t="s">
        <v>221</v>
      </c>
      <c r="AU146" s="14" t="s">
        <v>90</v>
      </c>
      <c r="AY146" s="14" t="s">
        <v>175</v>
      </c>
      <c r="BE146" s="114">
        <f>IF(U146="základní",N146,0)</f>
        <v>0</v>
      </c>
      <c r="BF146" s="114">
        <f>IF(U146="snížená",N146,0)</f>
        <v>0</v>
      </c>
      <c r="BG146" s="114">
        <f>IF(U146="zákl. přenesená",N146,0)</f>
        <v>0</v>
      </c>
      <c r="BH146" s="114">
        <f>IF(U146="sníž. přenesená",N146,0)</f>
        <v>0</v>
      </c>
      <c r="BI146" s="114">
        <f>IF(U146="nulová",N146,0)</f>
        <v>0</v>
      </c>
      <c r="BJ146" s="14" t="s">
        <v>23</v>
      </c>
      <c r="BK146" s="114">
        <f>ROUND(L146*K146,2)</f>
        <v>0</v>
      </c>
      <c r="BL146" s="14" t="s">
        <v>345</v>
      </c>
      <c r="BM146" s="14" t="s">
        <v>207</v>
      </c>
    </row>
    <row r="147" spans="2:65" s="1" customFormat="1" ht="22.5" customHeight="1">
      <c r="B147" s="31"/>
      <c r="C147" s="32"/>
      <c r="D147" s="32"/>
      <c r="E147" s="32"/>
      <c r="F147" s="264" t="s">
        <v>1314</v>
      </c>
      <c r="G147" s="202"/>
      <c r="H147" s="202"/>
      <c r="I147" s="202"/>
      <c r="J147" s="32"/>
      <c r="K147" s="32"/>
      <c r="L147" s="32"/>
      <c r="M147" s="32"/>
      <c r="N147" s="32"/>
      <c r="O147" s="32"/>
      <c r="P147" s="32"/>
      <c r="Q147" s="32"/>
      <c r="R147" s="33"/>
      <c r="T147" s="74"/>
      <c r="U147" s="32"/>
      <c r="V147" s="32"/>
      <c r="W147" s="32"/>
      <c r="X147" s="32"/>
      <c r="Y147" s="32"/>
      <c r="Z147" s="32"/>
      <c r="AA147" s="75"/>
      <c r="AT147" s="14" t="s">
        <v>1278</v>
      </c>
      <c r="AU147" s="14" t="s">
        <v>90</v>
      </c>
    </row>
    <row r="148" spans="2:65" s="1" customFormat="1" ht="49.9" customHeight="1">
      <c r="B148" s="31"/>
      <c r="C148" s="32"/>
      <c r="D148" s="160" t="s">
        <v>785</v>
      </c>
      <c r="E148" s="32"/>
      <c r="F148" s="32"/>
      <c r="G148" s="32"/>
      <c r="H148" s="32"/>
      <c r="I148" s="32"/>
      <c r="J148" s="32"/>
      <c r="K148" s="32"/>
      <c r="L148" s="32"/>
      <c r="M148" s="32"/>
      <c r="N148" s="255">
        <f>BK148</f>
        <v>0</v>
      </c>
      <c r="O148" s="238"/>
      <c r="P148" s="238"/>
      <c r="Q148" s="238"/>
      <c r="R148" s="33"/>
      <c r="T148" s="149"/>
      <c r="U148" s="52"/>
      <c r="V148" s="52"/>
      <c r="W148" s="52"/>
      <c r="X148" s="52"/>
      <c r="Y148" s="52"/>
      <c r="Z148" s="52"/>
      <c r="AA148" s="54"/>
      <c r="AT148" s="14" t="s">
        <v>79</v>
      </c>
      <c r="AU148" s="14" t="s">
        <v>80</v>
      </c>
      <c r="AY148" s="14" t="s">
        <v>786</v>
      </c>
      <c r="BK148" s="114">
        <v>0</v>
      </c>
    </row>
    <row r="149" spans="2:65" s="1" customFormat="1" ht="6.95" customHeight="1">
      <c r="B149" s="55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7"/>
    </row>
  </sheetData>
  <sheetProtection password="CC35" sheet="1" objects="1" scenarios="1" formatColumns="0" formatRows="0" sort="0" autoFilter="0"/>
  <mergeCells count="131">
    <mergeCell ref="F147:I147"/>
    <mergeCell ref="N121:Q121"/>
    <mergeCell ref="N122:Q122"/>
    <mergeCell ref="N123:Q123"/>
    <mergeCell ref="N131:Q131"/>
    <mergeCell ref="N132:Q132"/>
    <mergeCell ref="N148:Q148"/>
    <mergeCell ref="H1:K1"/>
    <mergeCell ref="S2:AC2"/>
    <mergeCell ref="F143:I143"/>
    <mergeCell ref="L143:M143"/>
    <mergeCell ref="N143:Q143"/>
    <mergeCell ref="F144:I144"/>
    <mergeCell ref="L144:M144"/>
    <mergeCell ref="N144:Q144"/>
    <mergeCell ref="F145:I145"/>
    <mergeCell ref="F146:I146"/>
    <mergeCell ref="L146:M146"/>
    <mergeCell ref="N146:Q146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33:I133"/>
    <mergeCell ref="L133:M133"/>
    <mergeCell ref="N133:Q133"/>
    <mergeCell ref="F134:I134"/>
    <mergeCell ref="L134:M134"/>
    <mergeCell ref="N134:Q134"/>
    <mergeCell ref="F135:I135"/>
    <mergeCell ref="F136:I136"/>
    <mergeCell ref="L136:M136"/>
    <mergeCell ref="N136:Q136"/>
    <mergeCell ref="F127:I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L126:M126"/>
    <mergeCell ref="N126:Q126"/>
    <mergeCell ref="N101:Q101"/>
    <mergeCell ref="L103:Q103"/>
    <mergeCell ref="C109:Q109"/>
    <mergeCell ref="F111:P111"/>
    <mergeCell ref="F112:P112"/>
    <mergeCell ref="F113:P113"/>
    <mergeCell ref="M115:P115"/>
    <mergeCell ref="M117:Q117"/>
    <mergeCell ref="M118:Q118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M85:Q85"/>
    <mergeCell ref="C87:G87"/>
    <mergeCell ref="N87:Q87"/>
    <mergeCell ref="N89:Q89"/>
    <mergeCell ref="N90:Q90"/>
    <mergeCell ref="N91:Q91"/>
    <mergeCell ref="N92:Q92"/>
    <mergeCell ref="N93:Q93"/>
    <mergeCell ref="N95:Q9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tooltip="Krycí list rozpočtu" display="1) Krycí list rozpočtu"/>
    <hyperlink ref="H1:K1" location="C87" tooltip="Rekapitulace rozpočtu" display="2) Rekapitulace rozpočtu"/>
    <hyperlink ref="L1" location="C120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384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274"/>
      <c r="B1" s="271"/>
      <c r="C1" s="271"/>
      <c r="D1" s="272" t="s">
        <v>1</v>
      </c>
      <c r="E1" s="271"/>
      <c r="F1" s="269" t="s">
        <v>1708</v>
      </c>
      <c r="G1" s="269"/>
      <c r="H1" s="273" t="s">
        <v>1709</v>
      </c>
      <c r="I1" s="273"/>
      <c r="J1" s="273"/>
      <c r="K1" s="273"/>
      <c r="L1" s="269" t="s">
        <v>1710</v>
      </c>
      <c r="M1" s="271"/>
      <c r="N1" s="271"/>
      <c r="O1" s="272" t="s">
        <v>127</v>
      </c>
      <c r="P1" s="271"/>
      <c r="Q1" s="271"/>
      <c r="R1" s="271"/>
      <c r="S1" s="269" t="s">
        <v>1711</v>
      </c>
      <c r="T1" s="269"/>
      <c r="U1" s="274"/>
      <c r="V1" s="274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>
      <c r="C2" s="181" t="s">
        <v>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228" t="s">
        <v>6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T2" s="14" t="s">
        <v>112</v>
      </c>
    </row>
    <row r="3" spans="1:6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90</v>
      </c>
    </row>
    <row r="4" spans="1:66" ht="36.950000000000003" customHeight="1">
      <c r="B4" s="18"/>
      <c r="C4" s="183" t="s">
        <v>128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20"/>
      <c r="T4" s="21" t="s">
        <v>11</v>
      </c>
      <c r="AT4" s="14" t="s">
        <v>4</v>
      </c>
    </row>
    <row r="5" spans="1:66" ht="6.9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66" ht="25.35" customHeight="1">
      <c r="B6" s="18"/>
      <c r="C6" s="19"/>
      <c r="D6" s="26" t="s">
        <v>17</v>
      </c>
      <c r="E6" s="19"/>
      <c r="F6" s="229" t="str">
        <f>'Rekapitulace stavby'!K6</f>
        <v>Praha GŠ - ekologizace kotelny v budově A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9"/>
      <c r="R6" s="20"/>
    </row>
    <row r="7" spans="1:66" ht="25.35" customHeight="1">
      <c r="B7" s="18"/>
      <c r="C7" s="19"/>
      <c r="D7" s="26" t="s">
        <v>129</v>
      </c>
      <c r="E7" s="19"/>
      <c r="F7" s="229" t="s">
        <v>130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9"/>
      <c r="R7" s="20"/>
    </row>
    <row r="8" spans="1:66" ht="25.35" customHeight="1">
      <c r="B8" s="18"/>
      <c r="C8" s="19"/>
      <c r="D8" s="26" t="s">
        <v>131</v>
      </c>
      <c r="E8" s="19"/>
      <c r="F8" s="229" t="s">
        <v>1315</v>
      </c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9"/>
      <c r="R8" s="20"/>
    </row>
    <row r="9" spans="1:66" s="1" customFormat="1" ht="32.85" customHeight="1">
      <c r="B9" s="31"/>
      <c r="C9" s="32"/>
      <c r="D9" s="25" t="s">
        <v>1041</v>
      </c>
      <c r="E9" s="32"/>
      <c r="F9" s="189" t="s">
        <v>1316</v>
      </c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32"/>
      <c r="R9" s="33"/>
    </row>
    <row r="10" spans="1:66" s="1" customFormat="1" ht="14.45" customHeight="1">
      <c r="B10" s="31"/>
      <c r="C10" s="32"/>
      <c r="D10" s="26" t="s">
        <v>20</v>
      </c>
      <c r="E10" s="32"/>
      <c r="F10" s="24" t="s">
        <v>21</v>
      </c>
      <c r="G10" s="32"/>
      <c r="H10" s="32"/>
      <c r="I10" s="32"/>
      <c r="J10" s="32"/>
      <c r="K10" s="32"/>
      <c r="L10" s="32"/>
      <c r="M10" s="26" t="s">
        <v>22</v>
      </c>
      <c r="N10" s="32"/>
      <c r="O10" s="24" t="s">
        <v>21</v>
      </c>
      <c r="P10" s="32"/>
      <c r="Q10" s="32"/>
      <c r="R10" s="33"/>
    </row>
    <row r="11" spans="1:66" s="1" customFormat="1" ht="14.45" customHeight="1">
      <c r="B11" s="31"/>
      <c r="C11" s="32"/>
      <c r="D11" s="26" t="s">
        <v>24</v>
      </c>
      <c r="E11" s="32"/>
      <c r="F11" s="24" t="s">
        <v>1271</v>
      </c>
      <c r="G11" s="32"/>
      <c r="H11" s="32"/>
      <c r="I11" s="32"/>
      <c r="J11" s="32"/>
      <c r="K11" s="32"/>
      <c r="L11" s="32"/>
      <c r="M11" s="26" t="s">
        <v>26</v>
      </c>
      <c r="N11" s="32"/>
      <c r="O11" s="230" t="str">
        <f>'Rekapitulace stavby'!AN8</f>
        <v>11.5.2016</v>
      </c>
      <c r="P11" s="202"/>
      <c r="Q11" s="32"/>
      <c r="R11" s="33"/>
    </row>
    <row r="12" spans="1:66" s="1" customFormat="1" ht="10.9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5" customHeight="1">
      <c r="B13" s="31"/>
      <c r="C13" s="32"/>
      <c r="D13" s="26" t="s">
        <v>30</v>
      </c>
      <c r="E13" s="32"/>
      <c r="F13" s="32"/>
      <c r="G13" s="32"/>
      <c r="H13" s="32"/>
      <c r="I13" s="32"/>
      <c r="J13" s="32"/>
      <c r="K13" s="32"/>
      <c r="L13" s="32"/>
      <c r="M13" s="26" t="s">
        <v>31</v>
      </c>
      <c r="N13" s="32"/>
      <c r="O13" s="188" t="str">
        <f>IF('Rekapitulace stavby'!AN10="","",'Rekapitulace stavby'!AN10)</f>
        <v/>
      </c>
      <c r="P13" s="202"/>
      <c r="Q13" s="32"/>
      <c r="R13" s="33"/>
    </row>
    <row r="14" spans="1:66" s="1" customFormat="1" ht="18" customHeight="1">
      <c r="B14" s="31"/>
      <c r="C14" s="32"/>
      <c r="D14" s="32"/>
      <c r="E14" s="24" t="str">
        <f>IF('Rekapitulace stavby'!E11="","",'Rekapitulace stavby'!E11)</f>
        <v>ARMÁDNÍ SERVISNÍ, P.O.</v>
      </c>
      <c r="F14" s="32"/>
      <c r="G14" s="32"/>
      <c r="H14" s="32"/>
      <c r="I14" s="32"/>
      <c r="J14" s="32"/>
      <c r="K14" s="32"/>
      <c r="L14" s="32"/>
      <c r="M14" s="26" t="s">
        <v>33</v>
      </c>
      <c r="N14" s="32"/>
      <c r="O14" s="188" t="str">
        <f>IF('Rekapitulace stavby'!AN11="","",'Rekapitulace stavby'!AN11)</f>
        <v/>
      </c>
      <c r="P14" s="202"/>
      <c r="Q14" s="32"/>
      <c r="R14" s="33"/>
    </row>
    <row r="15" spans="1:66" s="1" customFormat="1" ht="6.95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5" customHeight="1">
      <c r="B16" s="31"/>
      <c r="C16" s="32"/>
      <c r="D16" s="26" t="s">
        <v>34</v>
      </c>
      <c r="E16" s="32"/>
      <c r="F16" s="32"/>
      <c r="G16" s="32"/>
      <c r="H16" s="32"/>
      <c r="I16" s="32"/>
      <c r="J16" s="32"/>
      <c r="K16" s="32"/>
      <c r="L16" s="32"/>
      <c r="M16" s="26" t="s">
        <v>31</v>
      </c>
      <c r="N16" s="32"/>
      <c r="O16" s="231" t="str">
        <f>IF('Rekapitulace stavby'!AN13="","",'Rekapitulace stavby'!AN13)</f>
        <v>Vyplň údaj</v>
      </c>
      <c r="P16" s="202"/>
      <c r="Q16" s="32"/>
      <c r="R16" s="33"/>
    </row>
    <row r="17" spans="2:18" s="1" customFormat="1" ht="18" customHeight="1">
      <c r="B17" s="31"/>
      <c r="C17" s="32"/>
      <c r="D17" s="32"/>
      <c r="E17" s="231" t="str">
        <f>IF('Rekapitulace stavby'!E14="","",'Rekapitulace stavby'!E14)</f>
        <v>Vyplň údaj</v>
      </c>
      <c r="F17" s="202"/>
      <c r="G17" s="202"/>
      <c r="H17" s="202"/>
      <c r="I17" s="202"/>
      <c r="J17" s="202"/>
      <c r="K17" s="202"/>
      <c r="L17" s="202"/>
      <c r="M17" s="26" t="s">
        <v>33</v>
      </c>
      <c r="N17" s="32"/>
      <c r="O17" s="231" t="str">
        <f>IF('Rekapitulace stavby'!AN14="","",'Rekapitulace stavby'!AN14)</f>
        <v>Vyplň údaj</v>
      </c>
      <c r="P17" s="202"/>
      <c r="Q17" s="32"/>
      <c r="R17" s="33"/>
    </row>
    <row r="18" spans="2:18" s="1" customFormat="1" ht="6.95" customHeight="1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5" customHeight="1">
      <c r="B19" s="31"/>
      <c r="C19" s="32"/>
      <c r="D19" s="26" t="s">
        <v>36</v>
      </c>
      <c r="E19" s="32"/>
      <c r="F19" s="32"/>
      <c r="G19" s="32"/>
      <c r="H19" s="32"/>
      <c r="I19" s="32"/>
      <c r="J19" s="32"/>
      <c r="K19" s="32"/>
      <c r="L19" s="32"/>
      <c r="M19" s="26" t="s">
        <v>31</v>
      </c>
      <c r="N19" s="32"/>
      <c r="O19" s="188" t="str">
        <f>IF('Rekapitulace stavby'!AN16="","",'Rekapitulace stavby'!AN16)</f>
        <v/>
      </c>
      <c r="P19" s="202"/>
      <c r="Q19" s="32"/>
      <c r="R19" s="33"/>
    </row>
    <row r="20" spans="2:18" s="1" customFormat="1" ht="18" customHeight="1">
      <c r="B20" s="31"/>
      <c r="C20" s="32"/>
      <c r="D20" s="32"/>
      <c r="E20" s="24" t="str">
        <f>IF('Rekapitulace stavby'!E17="","",'Rekapitulace stavby'!E17)</f>
        <v>EVČ s.r.o.</v>
      </c>
      <c r="F20" s="32"/>
      <c r="G20" s="32"/>
      <c r="H20" s="32"/>
      <c r="I20" s="32"/>
      <c r="J20" s="32"/>
      <c r="K20" s="32"/>
      <c r="L20" s="32"/>
      <c r="M20" s="26" t="s">
        <v>33</v>
      </c>
      <c r="N20" s="32"/>
      <c r="O20" s="188" t="str">
        <f>IF('Rekapitulace stavby'!AN17="","",'Rekapitulace stavby'!AN17)</f>
        <v/>
      </c>
      <c r="P20" s="202"/>
      <c r="Q20" s="32"/>
      <c r="R20" s="33"/>
    </row>
    <row r="21" spans="2:18" s="1" customFormat="1" ht="6.95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5" customHeight="1">
      <c r="B22" s="31"/>
      <c r="C22" s="32"/>
      <c r="D22" s="26" t="s">
        <v>38</v>
      </c>
      <c r="E22" s="32"/>
      <c r="F22" s="32"/>
      <c r="G22" s="32"/>
      <c r="H22" s="32"/>
      <c r="I22" s="32"/>
      <c r="J22" s="32"/>
      <c r="K22" s="32"/>
      <c r="L22" s="32"/>
      <c r="M22" s="26" t="s">
        <v>31</v>
      </c>
      <c r="N22" s="32"/>
      <c r="O22" s="188" t="str">
        <f>IF('Rekapitulace stavby'!AN19="","",'Rekapitulace stavby'!AN19)</f>
        <v/>
      </c>
      <c r="P22" s="202"/>
      <c r="Q22" s="32"/>
      <c r="R22" s="33"/>
    </row>
    <row r="23" spans="2:18" s="1" customFormat="1" ht="18" customHeight="1">
      <c r="B23" s="31"/>
      <c r="C23" s="32"/>
      <c r="D23" s="32"/>
      <c r="E23" s="24" t="str">
        <f>IF('Rekapitulace stavby'!E20="","",'Rekapitulace stavby'!E20)</f>
        <v>EVČ s.r.o.</v>
      </c>
      <c r="F23" s="32"/>
      <c r="G23" s="32"/>
      <c r="H23" s="32"/>
      <c r="I23" s="32"/>
      <c r="J23" s="32"/>
      <c r="K23" s="32"/>
      <c r="L23" s="32"/>
      <c r="M23" s="26" t="s">
        <v>33</v>
      </c>
      <c r="N23" s="32"/>
      <c r="O23" s="188" t="str">
        <f>IF('Rekapitulace stavby'!AN20="","",'Rekapitulace stavby'!AN20)</f>
        <v/>
      </c>
      <c r="P23" s="202"/>
      <c r="Q23" s="32"/>
      <c r="R23" s="33"/>
    </row>
    <row r="24" spans="2:18" s="1" customFormat="1" ht="6.95" customHeight="1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14.45" customHeight="1">
      <c r="B25" s="31"/>
      <c r="C25" s="32"/>
      <c r="D25" s="26" t="s">
        <v>39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91.5" customHeight="1">
      <c r="B26" s="31"/>
      <c r="C26" s="32"/>
      <c r="D26" s="32"/>
      <c r="E26" s="191" t="s">
        <v>40</v>
      </c>
      <c r="F26" s="202"/>
      <c r="G26" s="202"/>
      <c r="H26" s="202"/>
      <c r="I26" s="202"/>
      <c r="J26" s="202"/>
      <c r="K26" s="202"/>
      <c r="L26" s="202"/>
      <c r="M26" s="32"/>
      <c r="N26" s="32"/>
      <c r="O26" s="32"/>
      <c r="P26" s="32"/>
      <c r="Q26" s="32"/>
      <c r="R26" s="33"/>
    </row>
    <row r="27" spans="2:18" s="1" customFormat="1" ht="6.95" customHeight="1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3"/>
    </row>
    <row r="28" spans="2:18" s="1" customFormat="1" ht="6.95" customHeight="1">
      <c r="B28" s="31"/>
      <c r="C28" s="3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32"/>
      <c r="R28" s="33"/>
    </row>
    <row r="29" spans="2:18" s="1" customFormat="1" ht="14.45" customHeight="1">
      <c r="B29" s="31"/>
      <c r="C29" s="32"/>
      <c r="D29" s="122" t="s">
        <v>134</v>
      </c>
      <c r="E29" s="32"/>
      <c r="F29" s="32"/>
      <c r="G29" s="32"/>
      <c r="H29" s="32"/>
      <c r="I29" s="32"/>
      <c r="J29" s="32"/>
      <c r="K29" s="32"/>
      <c r="L29" s="32"/>
      <c r="M29" s="192">
        <f>N90</f>
        <v>0</v>
      </c>
      <c r="N29" s="202"/>
      <c r="O29" s="202"/>
      <c r="P29" s="202"/>
      <c r="Q29" s="32"/>
      <c r="R29" s="33"/>
    </row>
    <row r="30" spans="2:18" s="1" customFormat="1" ht="14.45" customHeight="1">
      <c r="B30" s="31"/>
      <c r="C30" s="32"/>
      <c r="D30" s="30" t="s">
        <v>121</v>
      </c>
      <c r="E30" s="32"/>
      <c r="F30" s="32"/>
      <c r="G30" s="32"/>
      <c r="H30" s="32"/>
      <c r="I30" s="32"/>
      <c r="J30" s="32"/>
      <c r="K30" s="32"/>
      <c r="L30" s="32"/>
      <c r="M30" s="192">
        <f>N140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3"/>
    </row>
    <row r="32" spans="2:18" s="1" customFormat="1" ht="25.35" customHeight="1">
      <c r="B32" s="31"/>
      <c r="C32" s="32"/>
      <c r="D32" s="123" t="s">
        <v>43</v>
      </c>
      <c r="E32" s="32"/>
      <c r="F32" s="32"/>
      <c r="G32" s="32"/>
      <c r="H32" s="32"/>
      <c r="I32" s="32"/>
      <c r="J32" s="32"/>
      <c r="K32" s="32"/>
      <c r="L32" s="32"/>
      <c r="M32" s="232">
        <f>ROUND(M29+M30,2)</f>
        <v>0</v>
      </c>
      <c r="N32" s="202"/>
      <c r="O32" s="202"/>
      <c r="P32" s="202"/>
      <c r="Q32" s="32"/>
      <c r="R32" s="33"/>
    </row>
    <row r="33" spans="2:18" s="1" customFormat="1" ht="6.95" customHeight="1">
      <c r="B33" s="31"/>
      <c r="C33" s="32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32"/>
      <c r="R33" s="33"/>
    </row>
    <row r="34" spans="2:18" s="1" customFormat="1" ht="14.45" customHeight="1">
      <c r="B34" s="31"/>
      <c r="C34" s="32"/>
      <c r="D34" s="38" t="s">
        <v>44</v>
      </c>
      <c r="E34" s="38" t="s">
        <v>45</v>
      </c>
      <c r="F34" s="39">
        <v>0.21</v>
      </c>
      <c r="G34" s="124" t="s">
        <v>46</v>
      </c>
      <c r="H34" s="233">
        <f>(SUM(BE140:BE147)+SUM(BE167:BE382))</f>
        <v>0</v>
      </c>
      <c r="I34" s="202"/>
      <c r="J34" s="202"/>
      <c r="K34" s="32"/>
      <c r="L34" s="32"/>
      <c r="M34" s="233">
        <f>ROUND((SUM(BE140:BE147)+SUM(BE167:BE382)), 2)*F34</f>
        <v>0</v>
      </c>
      <c r="N34" s="202"/>
      <c r="O34" s="202"/>
      <c r="P34" s="202"/>
      <c r="Q34" s="32"/>
      <c r="R34" s="33"/>
    </row>
    <row r="35" spans="2:18" s="1" customFormat="1" ht="14.45" customHeight="1">
      <c r="B35" s="31"/>
      <c r="C35" s="32"/>
      <c r="D35" s="32"/>
      <c r="E35" s="38" t="s">
        <v>47</v>
      </c>
      <c r="F35" s="39">
        <v>0.15</v>
      </c>
      <c r="G35" s="124" t="s">
        <v>46</v>
      </c>
      <c r="H35" s="233">
        <f>(SUM(BF140:BF147)+SUM(BF167:BF382))</f>
        <v>0</v>
      </c>
      <c r="I35" s="202"/>
      <c r="J35" s="202"/>
      <c r="K35" s="32"/>
      <c r="L35" s="32"/>
      <c r="M35" s="233">
        <f>ROUND((SUM(BF140:BF147)+SUM(BF167:BF382)), 2)*F35</f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48</v>
      </c>
      <c r="F36" s="39">
        <v>0.21</v>
      </c>
      <c r="G36" s="124" t="s">
        <v>46</v>
      </c>
      <c r="H36" s="233">
        <f>(SUM(BG140:BG147)+SUM(BG167:BG382))</f>
        <v>0</v>
      </c>
      <c r="I36" s="202"/>
      <c r="J36" s="202"/>
      <c r="K36" s="32"/>
      <c r="L36" s="32"/>
      <c r="M36" s="233">
        <v>0</v>
      </c>
      <c r="N36" s="202"/>
      <c r="O36" s="202"/>
      <c r="P36" s="202"/>
      <c r="Q36" s="32"/>
      <c r="R36" s="33"/>
    </row>
    <row r="37" spans="2:18" s="1" customFormat="1" ht="14.45" hidden="1" customHeight="1">
      <c r="B37" s="31"/>
      <c r="C37" s="32"/>
      <c r="D37" s="32"/>
      <c r="E37" s="38" t="s">
        <v>49</v>
      </c>
      <c r="F37" s="39">
        <v>0.15</v>
      </c>
      <c r="G37" s="124" t="s">
        <v>46</v>
      </c>
      <c r="H37" s="233">
        <f>(SUM(BH140:BH147)+SUM(BH167:BH382))</f>
        <v>0</v>
      </c>
      <c r="I37" s="202"/>
      <c r="J37" s="202"/>
      <c r="K37" s="32"/>
      <c r="L37" s="32"/>
      <c r="M37" s="233">
        <v>0</v>
      </c>
      <c r="N37" s="202"/>
      <c r="O37" s="202"/>
      <c r="P37" s="202"/>
      <c r="Q37" s="32"/>
      <c r="R37" s="33"/>
    </row>
    <row r="38" spans="2:18" s="1" customFormat="1" ht="14.45" hidden="1" customHeight="1">
      <c r="B38" s="31"/>
      <c r="C38" s="32"/>
      <c r="D38" s="32"/>
      <c r="E38" s="38" t="s">
        <v>50</v>
      </c>
      <c r="F38" s="39">
        <v>0</v>
      </c>
      <c r="G38" s="124" t="s">
        <v>46</v>
      </c>
      <c r="H38" s="233">
        <f>(SUM(BI140:BI147)+SUM(BI167:BI382))</f>
        <v>0</v>
      </c>
      <c r="I38" s="202"/>
      <c r="J38" s="202"/>
      <c r="K38" s="32"/>
      <c r="L38" s="32"/>
      <c r="M38" s="233">
        <v>0</v>
      </c>
      <c r="N38" s="202"/>
      <c r="O38" s="202"/>
      <c r="P38" s="202"/>
      <c r="Q38" s="32"/>
      <c r="R38" s="33"/>
    </row>
    <row r="39" spans="2:18" s="1" customFormat="1" ht="6.9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25.35" customHeight="1">
      <c r="B40" s="31"/>
      <c r="C40" s="121"/>
      <c r="D40" s="125" t="s">
        <v>51</v>
      </c>
      <c r="E40" s="76"/>
      <c r="F40" s="76"/>
      <c r="G40" s="126" t="s">
        <v>52</v>
      </c>
      <c r="H40" s="127" t="s">
        <v>53</v>
      </c>
      <c r="I40" s="76"/>
      <c r="J40" s="76"/>
      <c r="K40" s="76"/>
      <c r="L40" s="234">
        <f>SUM(M32:M38)</f>
        <v>0</v>
      </c>
      <c r="M40" s="212"/>
      <c r="N40" s="212"/>
      <c r="O40" s="212"/>
      <c r="P40" s="214"/>
      <c r="Q40" s="121"/>
      <c r="R40" s="33"/>
    </row>
    <row r="41" spans="2:18" s="1" customFormat="1" ht="14.45" customHeight="1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 s="1" customFormat="1" ht="14.45" customHeight="1"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/>
    </row>
    <row r="43" spans="2:18" ht="13.5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2:18" ht="13.5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2:18" ht="13.5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ht="13.5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2:18" ht="13.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2:18" ht="13.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2:18" ht="13.5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2:18" s="1" customFormat="1">
      <c r="B50" s="31"/>
      <c r="C50" s="32"/>
      <c r="D50" s="46" t="s">
        <v>54</v>
      </c>
      <c r="E50" s="47"/>
      <c r="F50" s="47"/>
      <c r="G50" s="47"/>
      <c r="H50" s="48"/>
      <c r="I50" s="32"/>
      <c r="J50" s="46" t="s">
        <v>55</v>
      </c>
      <c r="K50" s="47"/>
      <c r="L50" s="47"/>
      <c r="M50" s="47"/>
      <c r="N50" s="47"/>
      <c r="O50" s="47"/>
      <c r="P50" s="48"/>
      <c r="Q50" s="32"/>
      <c r="R50" s="33"/>
    </row>
    <row r="51" spans="2:18" ht="13.5">
      <c r="B51" s="18"/>
      <c r="C51" s="19"/>
      <c r="D51" s="49"/>
      <c r="E51" s="19"/>
      <c r="F51" s="19"/>
      <c r="G51" s="19"/>
      <c r="H51" s="50"/>
      <c r="I51" s="19"/>
      <c r="J51" s="49"/>
      <c r="K51" s="19"/>
      <c r="L51" s="19"/>
      <c r="M51" s="19"/>
      <c r="N51" s="19"/>
      <c r="O51" s="19"/>
      <c r="P51" s="50"/>
      <c r="Q51" s="19"/>
      <c r="R51" s="20"/>
    </row>
    <row r="52" spans="2:18" ht="13.5">
      <c r="B52" s="18"/>
      <c r="C52" s="19"/>
      <c r="D52" s="49"/>
      <c r="E52" s="19"/>
      <c r="F52" s="19"/>
      <c r="G52" s="19"/>
      <c r="H52" s="50"/>
      <c r="I52" s="19"/>
      <c r="J52" s="49"/>
      <c r="K52" s="19"/>
      <c r="L52" s="19"/>
      <c r="M52" s="19"/>
      <c r="N52" s="19"/>
      <c r="O52" s="19"/>
      <c r="P52" s="50"/>
      <c r="Q52" s="19"/>
      <c r="R52" s="20"/>
    </row>
    <row r="53" spans="2:18" ht="13.5">
      <c r="B53" s="18"/>
      <c r="C53" s="19"/>
      <c r="D53" s="49"/>
      <c r="E53" s="19"/>
      <c r="F53" s="19"/>
      <c r="G53" s="19"/>
      <c r="H53" s="50"/>
      <c r="I53" s="19"/>
      <c r="J53" s="49"/>
      <c r="K53" s="19"/>
      <c r="L53" s="19"/>
      <c r="M53" s="19"/>
      <c r="N53" s="19"/>
      <c r="O53" s="19"/>
      <c r="P53" s="50"/>
      <c r="Q53" s="19"/>
      <c r="R53" s="20"/>
    </row>
    <row r="54" spans="2:18" ht="13.5">
      <c r="B54" s="18"/>
      <c r="C54" s="19"/>
      <c r="D54" s="49"/>
      <c r="E54" s="19"/>
      <c r="F54" s="19"/>
      <c r="G54" s="19"/>
      <c r="H54" s="50"/>
      <c r="I54" s="19"/>
      <c r="J54" s="49"/>
      <c r="K54" s="19"/>
      <c r="L54" s="19"/>
      <c r="M54" s="19"/>
      <c r="N54" s="19"/>
      <c r="O54" s="19"/>
      <c r="P54" s="50"/>
      <c r="Q54" s="19"/>
      <c r="R54" s="20"/>
    </row>
    <row r="55" spans="2:18" ht="13.5">
      <c r="B55" s="18"/>
      <c r="C55" s="19"/>
      <c r="D55" s="49"/>
      <c r="E55" s="19"/>
      <c r="F55" s="19"/>
      <c r="G55" s="19"/>
      <c r="H55" s="50"/>
      <c r="I55" s="19"/>
      <c r="J55" s="49"/>
      <c r="K55" s="19"/>
      <c r="L55" s="19"/>
      <c r="M55" s="19"/>
      <c r="N55" s="19"/>
      <c r="O55" s="19"/>
      <c r="P55" s="50"/>
      <c r="Q55" s="19"/>
      <c r="R55" s="20"/>
    </row>
    <row r="56" spans="2:18" ht="13.5">
      <c r="B56" s="18"/>
      <c r="C56" s="19"/>
      <c r="D56" s="49"/>
      <c r="E56" s="19"/>
      <c r="F56" s="19"/>
      <c r="G56" s="19"/>
      <c r="H56" s="50"/>
      <c r="I56" s="19"/>
      <c r="J56" s="49"/>
      <c r="K56" s="19"/>
      <c r="L56" s="19"/>
      <c r="M56" s="19"/>
      <c r="N56" s="19"/>
      <c r="O56" s="19"/>
      <c r="P56" s="50"/>
      <c r="Q56" s="19"/>
      <c r="R56" s="20"/>
    </row>
    <row r="57" spans="2:18" ht="13.5">
      <c r="B57" s="18"/>
      <c r="C57" s="19"/>
      <c r="D57" s="49"/>
      <c r="E57" s="19"/>
      <c r="F57" s="19"/>
      <c r="G57" s="19"/>
      <c r="H57" s="50"/>
      <c r="I57" s="19"/>
      <c r="J57" s="49"/>
      <c r="K57" s="19"/>
      <c r="L57" s="19"/>
      <c r="M57" s="19"/>
      <c r="N57" s="19"/>
      <c r="O57" s="19"/>
      <c r="P57" s="50"/>
      <c r="Q57" s="19"/>
      <c r="R57" s="20"/>
    </row>
    <row r="58" spans="2:18" ht="13.5">
      <c r="B58" s="18"/>
      <c r="C58" s="19"/>
      <c r="D58" s="49"/>
      <c r="E58" s="19"/>
      <c r="F58" s="19"/>
      <c r="G58" s="19"/>
      <c r="H58" s="50"/>
      <c r="I58" s="19"/>
      <c r="J58" s="49"/>
      <c r="K58" s="19"/>
      <c r="L58" s="19"/>
      <c r="M58" s="19"/>
      <c r="N58" s="19"/>
      <c r="O58" s="19"/>
      <c r="P58" s="50"/>
      <c r="Q58" s="19"/>
      <c r="R58" s="20"/>
    </row>
    <row r="59" spans="2:18" s="1" customFormat="1">
      <c r="B59" s="31"/>
      <c r="C59" s="32"/>
      <c r="D59" s="51" t="s">
        <v>56</v>
      </c>
      <c r="E59" s="52"/>
      <c r="F59" s="52"/>
      <c r="G59" s="53" t="s">
        <v>57</v>
      </c>
      <c r="H59" s="54"/>
      <c r="I59" s="32"/>
      <c r="J59" s="51" t="s">
        <v>56</v>
      </c>
      <c r="K59" s="52"/>
      <c r="L59" s="52"/>
      <c r="M59" s="52"/>
      <c r="N59" s="53" t="s">
        <v>57</v>
      </c>
      <c r="O59" s="52"/>
      <c r="P59" s="54"/>
      <c r="Q59" s="32"/>
      <c r="R59" s="33"/>
    </row>
    <row r="60" spans="2:18" ht="13.5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2:18" s="1" customFormat="1">
      <c r="B61" s="31"/>
      <c r="C61" s="32"/>
      <c r="D61" s="46" t="s">
        <v>58</v>
      </c>
      <c r="E61" s="47"/>
      <c r="F61" s="47"/>
      <c r="G61" s="47"/>
      <c r="H61" s="48"/>
      <c r="I61" s="32"/>
      <c r="J61" s="46" t="s">
        <v>59</v>
      </c>
      <c r="K61" s="47"/>
      <c r="L61" s="47"/>
      <c r="M61" s="47"/>
      <c r="N61" s="47"/>
      <c r="O61" s="47"/>
      <c r="P61" s="48"/>
      <c r="Q61" s="32"/>
      <c r="R61" s="33"/>
    </row>
    <row r="62" spans="2:18" ht="13.5">
      <c r="B62" s="18"/>
      <c r="C62" s="19"/>
      <c r="D62" s="49"/>
      <c r="E62" s="19"/>
      <c r="F62" s="19"/>
      <c r="G62" s="19"/>
      <c r="H62" s="50"/>
      <c r="I62" s="19"/>
      <c r="J62" s="49"/>
      <c r="K62" s="19"/>
      <c r="L62" s="19"/>
      <c r="M62" s="19"/>
      <c r="N62" s="19"/>
      <c r="O62" s="19"/>
      <c r="P62" s="50"/>
      <c r="Q62" s="19"/>
      <c r="R62" s="20"/>
    </row>
    <row r="63" spans="2:18" ht="13.5">
      <c r="B63" s="18"/>
      <c r="C63" s="19"/>
      <c r="D63" s="49"/>
      <c r="E63" s="19"/>
      <c r="F63" s="19"/>
      <c r="G63" s="19"/>
      <c r="H63" s="50"/>
      <c r="I63" s="19"/>
      <c r="J63" s="49"/>
      <c r="K63" s="19"/>
      <c r="L63" s="19"/>
      <c r="M63" s="19"/>
      <c r="N63" s="19"/>
      <c r="O63" s="19"/>
      <c r="P63" s="50"/>
      <c r="Q63" s="19"/>
      <c r="R63" s="20"/>
    </row>
    <row r="64" spans="2:18" ht="13.5">
      <c r="B64" s="18"/>
      <c r="C64" s="19"/>
      <c r="D64" s="49"/>
      <c r="E64" s="19"/>
      <c r="F64" s="19"/>
      <c r="G64" s="19"/>
      <c r="H64" s="50"/>
      <c r="I64" s="19"/>
      <c r="J64" s="49"/>
      <c r="K64" s="19"/>
      <c r="L64" s="19"/>
      <c r="M64" s="19"/>
      <c r="N64" s="19"/>
      <c r="O64" s="19"/>
      <c r="P64" s="50"/>
      <c r="Q64" s="19"/>
      <c r="R64" s="20"/>
    </row>
    <row r="65" spans="2:21" ht="13.5">
      <c r="B65" s="18"/>
      <c r="C65" s="19"/>
      <c r="D65" s="49"/>
      <c r="E65" s="19"/>
      <c r="F65" s="19"/>
      <c r="G65" s="19"/>
      <c r="H65" s="50"/>
      <c r="I65" s="19"/>
      <c r="J65" s="49"/>
      <c r="K65" s="19"/>
      <c r="L65" s="19"/>
      <c r="M65" s="19"/>
      <c r="N65" s="19"/>
      <c r="O65" s="19"/>
      <c r="P65" s="50"/>
      <c r="Q65" s="19"/>
      <c r="R65" s="20"/>
    </row>
    <row r="66" spans="2:21" ht="13.5">
      <c r="B66" s="18"/>
      <c r="C66" s="19"/>
      <c r="D66" s="49"/>
      <c r="E66" s="19"/>
      <c r="F66" s="19"/>
      <c r="G66" s="19"/>
      <c r="H66" s="50"/>
      <c r="I66" s="19"/>
      <c r="J66" s="49"/>
      <c r="K66" s="19"/>
      <c r="L66" s="19"/>
      <c r="M66" s="19"/>
      <c r="N66" s="19"/>
      <c r="O66" s="19"/>
      <c r="P66" s="50"/>
      <c r="Q66" s="19"/>
      <c r="R66" s="20"/>
    </row>
    <row r="67" spans="2:21" ht="13.5">
      <c r="B67" s="18"/>
      <c r="C67" s="19"/>
      <c r="D67" s="49"/>
      <c r="E67" s="19"/>
      <c r="F67" s="19"/>
      <c r="G67" s="19"/>
      <c r="H67" s="50"/>
      <c r="I67" s="19"/>
      <c r="J67" s="49"/>
      <c r="K67" s="19"/>
      <c r="L67" s="19"/>
      <c r="M67" s="19"/>
      <c r="N67" s="19"/>
      <c r="O67" s="19"/>
      <c r="P67" s="50"/>
      <c r="Q67" s="19"/>
      <c r="R67" s="20"/>
    </row>
    <row r="68" spans="2:21" ht="13.5">
      <c r="B68" s="18"/>
      <c r="C68" s="19"/>
      <c r="D68" s="49"/>
      <c r="E68" s="19"/>
      <c r="F68" s="19"/>
      <c r="G68" s="19"/>
      <c r="H68" s="50"/>
      <c r="I68" s="19"/>
      <c r="J68" s="49"/>
      <c r="K68" s="19"/>
      <c r="L68" s="19"/>
      <c r="M68" s="19"/>
      <c r="N68" s="19"/>
      <c r="O68" s="19"/>
      <c r="P68" s="50"/>
      <c r="Q68" s="19"/>
      <c r="R68" s="20"/>
    </row>
    <row r="69" spans="2:21" ht="13.5">
      <c r="B69" s="18"/>
      <c r="C69" s="19"/>
      <c r="D69" s="49"/>
      <c r="E69" s="19"/>
      <c r="F69" s="19"/>
      <c r="G69" s="19"/>
      <c r="H69" s="50"/>
      <c r="I69" s="19"/>
      <c r="J69" s="49"/>
      <c r="K69" s="19"/>
      <c r="L69" s="19"/>
      <c r="M69" s="19"/>
      <c r="N69" s="19"/>
      <c r="O69" s="19"/>
      <c r="P69" s="50"/>
      <c r="Q69" s="19"/>
      <c r="R69" s="20"/>
    </row>
    <row r="70" spans="2:21" s="1" customFormat="1">
      <c r="B70" s="31"/>
      <c r="C70" s="32"/>
      <c r="D70" s="51" t="s">
        <v>56</v>
      </c>
      <c r="E70" s="52"/>
      <c r="F70" s="52"/>
      <c r="G70" s="53" t="s">
        <v>57</v>
      </c>
      <c r="H70" s="54"/>
      <c r="I70" s="32"/>
      <c r="J70" s="51" t="s">
        <v>56</v>
      </c>
      <c r="K70" s="52"/>
      <c r="L70" s="52"/>
      <c r="M70" s="52"/>
      <c r="N70" s="53" t="s">
        <v>57</v>
      </c>
      <c r="O70" s="52"/>
      <c r="P70" s="54"/>
      <c r="Q70" s="32"/>
      <c r="R70" s="33"/>
    </row>
    <row r="71" spans="2:21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1"/>
      <c r="C76" s="183" t="s">
        <v>135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3"/>
      <c r="T76" s="131"/>
      <c r="U76" s="131"/>
    </row>
    <row r="77" spans="2:21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31"/>
      <c r="U77" s="131"/>
    </row>
    <row r="78" spans="2:21" s="1" customFormat="1" ht="30" customHeight="1">
      <c r="B78" s="31"/>
      <c r="C78" s="26" t="s">
        <v>17</v>
      </c>
      <c r="D78" s="32"/>
      <c r="E78" s="32"/>
      <c r="F78" s="229" t="str">
        <f>F6</f>
        <v>Praha GŠ - ekologizace kotelny v budově A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32"/>
      <c r="R78" s="33"/>
      <c r="T78" s="131"/>
      <c r="U78" s="131"/>
    </row>
    <row r="79" spans="2:21" ht="30" customHeight="1">
      <c r="B79" s="18"/>
      <c r="C79" s="26" t="s">
        <v>129</v>
      </c>
      <c r="D79" s="19"/>
      <c r="E79" s="19"/>
      <c r="F79" s="229" t="s">
        <v>130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9"/>
      <c r="R79" s="20"/>
      <c r="T79" s="132"/>
      <c r="U79" s="132"/>
    </row>
    <row r="80" spans="2:21" ht="30" customHeight="1">
      <c r="B80" s="18"/>
      <c r="C80" s="26" t="s">
        <v>131</v>
      </c>
      <c r="D80" s="19"/>
      <c r="E80" s="19"/>
      <c r="F80" s="229" t="s">
        <v>1315</v>
      </c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9"/>
      <c r="R80" s="20"/>
      <c r="T80" s="132"/>
      <c r="U80" s="132"/>
    </row>
    <row r="81" spans="2:47" s="1" customFormat="1" ht="36.950000000000003" customHeight="1">
      <c r="B81" s="31"/>
      <c r="C81" s="65" t="s">
        <v>1041</v>
      </c>
      <c r="D81" s="32"/>
      <c r="E81" s="32"/>
      <c r="F81" s="203" t="str">
        <f>F9</f>
        <v>MR a EL1 - MR a EL1</v>
      </c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32"/>
      <c r="R81" s="33"/>
      <c r="T81" s="131"/>
      <c r="U81" s="131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31"/>
      <c r="U82" s="131"/>
    </row>
    <row r="83" spans="2:47" s="1" customFormat="1" ht="18" customHeight="1">
      <c r="B83" s="31"/>
      <c r="C83" s="26" t="s">
        <v>24</v>
      </c>
      <c r="D83" s="32"/>
      <c r="E83" s="32"/>
      <c r="F83" s="24" t="str">
        <f>F11</f>
        <v xml:space="preserve"> </v>
      </c>
      <c r="G83" s="32"/>
      <c r="H83" s="32"/>
      <c r="I83" s="32"/>
      <c r="J83" s="32"/>
      <c r="K83" s="26" t="s">
        <v>26</v>
      </c>
      <c r="L83" s="32"/>
      <c r="M83" s="235" t="str">
        <f>IF(O11="","",O11)</f>
        <v>11.5.2016</v>
      </c>
      <c r="N83" s="202"/>
      <c r="O83" s="202"/>
      <c r="P83" s="202"/>
      <c r="Q83" s="32"/>
      <c r="R83" s="33"/>
      <c r="T83" s="131"/>
      <c r="U83" s="131"/>
    </row>
    <row r="84" spans="2:47" s="1" customFormat="1" ht="6.95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  <c r="T84" s="131"/>
      <c r="U84" s="131"/>
    </row>
    <row r="85" spans="2:47" s="1" customFormat="1">
      <c r="B85" s="31"/>
      <c r="C85" s="26" t="s">
        <v>30</v>
      </c>
      <c r="D85" s="32"/>
      <c r="E85" s="32"/>
      <c r="F85" s="24" t="str">
        <f>E14</f>
        <v>ARMÁDNÍ SERVISNÍ, P.O.</v>
      </c>
      <c r="G85" s="32"/>
      <c r="H85" s="32"/>
      <c r="I85" s="32"/>
      <c r="J85" s="32"/>
      <c r="K85" s="26" t="s">
        <v>36</v>
      </c>
      <c r="L85" s="32"/>
      <c r="M85" s="188" t="str">
        <f>E20</f>
        <v>EVČ s.r.o.</v>
      </c>
      <c r="N85" s="202"/>
      <c r="O85" s="202"/>
      <c r="P85" s="202"/>
      <c r="Q85" s="202"/>
      <c r="R85" s="33"/>
      <c r="T85" s="131"/>
      <c r="U85" s="131"/>
    </row>
    <row r="86" spans="2:47" s="1" customFormat="1" ht="14.45" customHeight="1">
      <c r="B86" s="31"/>
      <c r="C86" s="26" t="s">
        <v>34</v>
      </c>
      <c r="D86" s="32"/>
      <c r="E86" s="32"/>
      <c r="F86" s="24" t="str">
        <f>IF(E17="","",E17)</f>
        <v>Vyplň údaj</v>
      </c>
      <c r="G86" s="32"/>
      <c r="H86" s="32"/>
      <c r="I86" s="32"/>
      <c r="J86" s="32"/>
      <c r="K86" s="26" t="s">
        <v>38</v>
      </c>
      <c r="L86" s="32"/>
      <c r="M86" s="188" t="str">
        <f>E23</f>
        <v>EVČ s.r.o.</v>
      </c>
      <c r="N86" s="202"/>
      <c r="O86" s="202"/>
      <c r="P86" s="202"/>
      <c r="Q86" s="202"/>
      <c r="R86" s="33"/>
      <c r="T86" s="131"/>
      <c r="U86" s="131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31"/>
      <c r="U87" s="131"/>
    </row>
    <row r="88" spans="2:47" s="1" customFormat="1" ht="29.25" customHeight="1">
      <c r="B88" s="31"/>
      <c r="C88" s="236" t="s">
        <v>136</v>
      </c>
      <c r="D88" s="237"/>
      <c r="E88" s="237"/>
      <c r="F88" s="237"/>
      <c r="G88" s="237"/>
      <c r="H88" s="121"/>
      <c r="I88" s="121"/>
      <c r="J88" s="121"/>
      <c r="K88" s="121"/>
      <c r="L88" s="121"/>
      <c r="M88" s="121"/>
      <c r="N88" s="236" t="s">
        <v>137</v>
      </c>
      <c r="O88" s="202"/>
      <c r="P88" s="202"/>
      <c r="Q88" s="202"/>
      <c r="R88" s="33"/>
      <c r="T88" s="131"/>
      <c r="U88" s="131"/>
    </row>
    <row r="89" spans="2:47" s="1" customFormat="1" ht="10.35" customHeight="1"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3"/>
      <c r="T89" s="131"/>
      <c r="U89" s="131"/>
    </row>
    <row r="90" spans="2:47" s="1" customFormat="1" ht="29.25" customHeight="1">
      <c r="B90" s="31"/>
      <c r="C90" s="133" t="s">
        <v>138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226">
        <f>N167</f>
        <v>0</v>
      </c>
      <c r="O90" s="202"/>
      <c r="P90" s="202"/>
      <c r="Q90" s="202"/>
      <c r="R90" s="33"/>
      <c r="T90" s="131"/>
      <c r="U90" s="131"/>
      <c r="AU90" s="14" t="s">
        <v>139</v>
      </c>
    </row>
    <row r="91" spans="2:47" s="7" customFormat="1" ht="24.95" customHeight="1">
      <c r="B91" s="134"/>
      <c r="C91" s="135"/>
      <c r="D91" s="136" t="s">
        <v>1317</v>
      </c>
      <c r="E91" s="135"/>
      <c r="F91" s="135"/>
      <c r="G91" s="135"/>
      <c r="H91" s="135"/>
      <c r="I91" s="135"/>
      <c r="J91" s="135"/>
      <c r="K91" s="135"/>
      <c r="L91" s="135"/>
      <c r="M91" s="135"/>
      <c r="N91" s="238">
        <f>N168</f>
        <v>0</v>
      </c>
      <c r="O91" s="239"/>
      <c r="P91" s="239"/>
      <c r="Q91" s="239"/>
      <c r="R91" s="137"/>
      <c r="T91" s="138"/>
      <c r="U91" s="138"/>
    </row>
    <row r="92" spans="2:47" s="8" customFormat="1" ht="19.899999999999999" customHeight="1">
      <c r="B92" s="139"/>
      <c r="C92" s="99"/>
      <c r="D92" s="110" t="s">
        <v>1318</v>
      </c>
      <c r="E92" s="99"/>
      <c r="F92" s="99"/>
      <c r="G92" s="99"/>
      <c r="H92" s="99"/>
      <c r="I92" s="99"/>
      <c r="J92" s="99"/>
      <c r="K92" s="99"/>
      <c r="L92" s="99"/>
      <c r="M92" s="99"/>
      <c r="N92" s="219">
        <f>N169</f>
        <v>0</v>
      </c>
      <c r="O92" s="220"/>
      <c r="P92" s="220"/>
      <c r="Q92" s="220"/>
      <c r="R92" s="140"/>
      <c r="T92" s="141"/>
      <c r="U92" s="141"/>
    </row>
    <row r="93" spans="2:47" s="8" customFormat="1" ht="19.899999999999999" customHeight="1">
      <c r="B93" s="139"/>
      <c r="C93" s="99"/>
      <c r="D93" s="110" t="s">
        <v>1319</v>
      </c>
      <c r="E93" s="99"/>
      <c r="F93" s="99"/>
      <c r="G93" s="99"/>
      <c r="H93" s="99"/>
      <c r="I93" s="99"/>
      <c r="J93" s="99"/>
      <c r="K93" s="99"/>
      <c r="L93" s="99"/>
      <c r="M93" s="99"/>
      <c r="N93" s="219">
        <f>N203</f>
        <v>0</v>
      </c>
      <c r="O93" s="220"/>
      <c r="P93" s="220"/>
      <c r="Q93" s="220"/>
      <c r="R93" s="140"/>
      <c r="T93" s="141"/>
      <c r="U93" s="141"/>
    </row>
    <row r="94" spans="2:47" s="8" customFormat="1" ht="19.899999999999999" customHeight="1">
      <c r="B94" s="139"/>
      <c r="C94" s="99"/>
      <c r="D94" s="110" t="s">
        <v>1320</v>
      </c>
      <c r="E94" s="99"/>
      <c r="F94" s="99"/>
      <c r="G94" s="99"/>
      <c r="H94" s="99"/>
      <c r="I94" s="99"/>
      <c r="J94" s="99"/>
      <c r="K94" s="99"/>
      <c r="L94" s="99"/>
      <c r="M94" s="99"/>
      <c r="N94" s="219">
        <f>N208</f>
        <v>0</v>
      </c>
      <c r="O94" s="220"/>
      <c r="P94" s="220"/>
      <c r="Q94" s="220"/>
      <c r="R94" s="140"/>
      <c r="T94" s="141"/>
      <c r="U94" s="141"/>
    </row>
    <row r="95" spans="2:47" s="8" customFormat="1" ht="19.899999999999999" customHeight="1">
      <c r="B95" s="139"/>
      <c r="C95" s="99"/>
      <c r="D95" s="110" t="s">
        <v>1321</v>
      </c>
      <c r="E95" s="99"/>
      <c r="F95" s="99"/>
      <c r="G95" s="99"/>
      <c r="H95" s="99"/>
      <c r="I95" s="99"/>
      <c r="J95" s="99"/>
      <c r="K95" s="99"/>
      <c r="L95" s="99"/>
      <c r="M95" s="99"/>
      <c r="N95" s="219">
        <f>N211</f>
        <v>0</v>
      </c>
      <c r="O95" s="220"/>
      <c r="P95" s="220"/>
      <c r="Q95" s="220"/>
      <c r="R95" s="140"/>
      <c r="T95" s="141"/>
      <c r="U95" s="141"/>
    </row>
    <row r="96" spans="2:47" s="8" customFormat="1" ht="19.899999999999999" customHeight="1">
      <c r="B96" s="139"/>
      <c r="C96" s="99"/>
      <c r="D96" s="110" t="s">
        <v>1322</v>
      </c>
      <c r="E96" s="99"/>
      <c r="F96" s="99"/>
      <c r="G96" s="99"/>
      <c r="H96" s="99"/>
      <c r="I96" s="99"/>
      <c r="J96" s="99"/>
      <c r="K96" s="99"/>
      <c r="L96" s="99"/>
      <c r="M96" s="99"/>
      <c r="N96" s="219">
        <f>N222</f>
        <v>0</v>
      </c>
      <c r="O96" s="220"/>
      <c r="P96" s="220"/>
      <c r="Q96" s="220"/>
      <c r="R96" s="140"/>
      <c r="T96" s="141"/>
      <c r="U96" s="141"/>
    </row>
    <row r="97" spans="2:21" s="8" customFormat="1" ht="19.899999999999999" customHeight="1">
      <c r="B97" s="139"/>
      <c r="C97" s="99"/>
      <c r="D97" s="110" t="s">
        <v>1323</v>
      </c>
      <c r="E97" s="99"/>
      <c r="F97" s="99"/>
      <c r="G97" s="99"/>
      <c r="H97" s="99"/>
      <c r="I97" s="99"/>
      <c r="J97" s="99"/>
      <c r="K97" s="99"/>
      <c r="L97" s="99"/>
      <c r="M97" s="99"/>
      <c r="N97" s="219">
        <f>N225</f>
        <v>0</v>
      </c>
      <c r="O97" s="220"/>
      <c r="P97" s="220"/>
      <c r="Q97" s="220"/>
      <c r="R97" s="140"/>
      <c r="T97" s="141"/>
      <c r="U97" s="141"/>
    </row>
    <row r="98" spans="2:21" s="8" customFormat="1" ht="19.899999999999999" customHeight="1">
      <c r="B98" s="139"/>
      <c r="C98" s="99"/>
      <c r="D98" s="110" t="s">
        <v>1324</v>
      </c>
      <c r="E98" s="99"/>
      <c r="F98" s="99"/>
      <c r="G98" s="99"/>
      <c r="H98" s="99"/>
      <c r="I98" s="99"/>
      <c r="J98" s="99"/>
      <c r="K98" s="99"/>
      <c r="L98" s="99"/>
      <c r="M98" s="99"/>
      <c r="N98" s="219">
        <f>N227</f>
        <v>0</v>
      </c>
      <c r="O98" s="220"/>
      <c r="P98" s="220"/>
      <c r="Q98" s="220"/>
      <c r="R98" s="140"/>
      <c r="T98" s="141"/>
      <c r="U98" s="141"/>
    </row>
    <row r="99" spans="2:21" s="8" customFormat="1" ht="19.899999999999999" customHeight="1">
      <c r="B99" s="139"/>
      <c r="C99" s="99"/>
      <c r="D99" s="110" t="s">
        <v>1325</v>
      </c>
      <c r="E99" s="99"/>
      <c r="F99" s="99"/>
      <c r="G99" s="99"/>
      <c r="H99" s="99"/>
      <c r="I99" s="99"/>
      <c r="J99" s="99"/>
      <c r="K99" s="99"/>
      <c r="L99" s="99"/>
      <c r="M99" s="99"/>
      <c r="N99" s="219">
        <f>N231</f>
        <v>0</v>
      </c>
      <c r="O99" s="220"/>
      <c r="P99" s="220"/>
      <c r="Q99" s="220"/>
      <c r="R99" s="140"/>
      <c r="T99" s="141"/>
      <c r="U99" s="141"/>
    </row>
    <row r="100" spans="2:21" s="7" customFormat="1" ht="24.95" customHeight="1">
      <c r="B100" s="134"/>
      <c r="C100" s="135"/>
      <c r="D100" s="136" t="s">
        <v>1326</v>
      </c>
      <c r="E100" s="135"/>
      <c r="F100" s="135"/>
      <c r="G100" s="135"/>
      <c r="H100" s="135"/>
      <c r="I100" s="135"/>
      <c r="J100" s="135"/>
      <c r="K100" s="135"/>
      <c r="L100" s="135"/>
      <c r="M100" s="135"/>
      <c r="N100" s="238">
        <f>N233</f>
        <v>0</v>
      </c>
      <c r="O100" s="239"/>
      <c r="P100" s="239"/>
      <c r="Q100" s="239"/>
      <c r="R100" s="137"/>
      <c r="T100" s="138"/>
      <c r="U100" s="138"/>
    </row>
    <row r="101" spans="2:21" s="8" customFormat="1" ht="19.899999999999999" customHeight="1">
      <c r="B101" s="139"/>
      <c r="C101" s="99"/>
      <c r="D101" s="110" t="s">
        <v>1318</v>
      </c>
      <c r="E101" s="99"/>
      <c r="F101" s="99"/>
      <c r="G101" s="99"/>
      <c r="H101" s="99"/>
      <c r="I101" s="99"/>
      <c r="J101" s="99"/>
      <c r="K101" s="99"/>
      <c r="L101" s="99"/>
      <c r="M101" s="99"/>
      <c r="N101" s="219">
        <f>N234</f>
        <v>0</v>
      </c>
      <c r="O101" s="220"/>
      <c r="P101" s="220"/>
      <c r="Q101" s="220"/>
      <c r="R101" s="140"/>
      <c r="T101" s="141"/>
      <c r="U101" s="141"/>
    </row>
    <row r="102" spans="2:21" s="8" customFormat="1" ht="19.899999999999999" customHeight="1">
      <c r="B102" s="139"/>
      <c r="C102" s="99"/>
      <c r="D102" s="110" t="s">
        <v>1319</v>
      </c>
      <c r="E102" s="99"/>
      <c r="F102" s="99"/>
      <c r="G102" s="99"/>
      <c r="H102" s="99"/>
      <c r="I102" s="99"/>
      <c r="J102" s="99"/>
      <c r="K102" s="99"/>
      <c r="L102" s="99"/>
      <c r="M102" s="99"/>
      <c r="N102" s="219">
        <f>N269</f>
        <v>0</v>
      </c>
      <c r="O102" s="220"/>
      <c r="P102" s="220"/>
      <c r="Q102" s="220"/>
      <c r="R102" s="140"/>
      <c r="T102" s="141"/>
      <c r="U102" s="141"/>
    </row>
    <row r="103" spans="2:21" s="8" customFormat="1" ht="19.899999999999999" customHeight="1">
      <c r="B103" s="139"/>
      <c r="C103" s="99"/>
      <c r="D103" s="110" t="s">
        <v>1320</v>
      </c>
      <c r="E103" s="99"/>
      <c r="F103" s="99"/>
      <c r="G103" s="99"/>
      <c r="H103" s="99"/>
      <c r="I103" s="99"/>
      <c r="J103" s="99"/>
      <c r="K103" s="99"/>
      <c r="L103" s="99"/>
      <c r="M103" s="99"/>
      <c r="N103" s="219">
        <f>N271</f>
        <v>0</v>
      </c>
      <c r="O103" s="220"/>
      <c r="P103" s="220"/>
      <c r="Q103" s="220"/>
      <c r="R103" s="140"/>
      <c r="T103" s="141"/>
      <c r="U103" s="141"/>
    </row>
    <row r="104" spans="2:21" s="8" customFormat="1" ht="19.899999999999999" customHeight="1">
      <c r="B104" s="139"/>
      <c r="C104" s="99"/>
      <c r="D104" s="110" t="s">
        <v>1321</v>
      </c>
      <c r="E104" s="99"/>
      <c r="F104" s="99"/>
      <c r="G104" s="99"/>
      <c r="H104" s="99"/>
      <c r="I104" s="99"/>
      <c r="J104" s="99"/>
      <c r="K104" s="99"/>
      <c r="L104" s="99"/>
      <c r="M104" s="99"/>
      <c r="N104" s="219">
        <f>N273</f>
        <v>0</v>
      </c>
      <c r="O104" s="220"/>
      <c r="P104" s="220"/>
      <c r="Q104" s="220"/>
      <c r="R104" s="140"/>
      <c r="T104" s="141"/>
      <c r="U104" s="141"/>
    </row>
    <row r="105" spans="2:21" s="8" customFormat="1" ht="19.899999999999999" customHeight="1">
      <c r="B105" s="139"/>
      <c r="C105" s="99"/>
      <c r="D105" s="110" t="s">
        <v>1322</v>
      </c>
      <c r="E105" s="99"/>
      <c r="F105" s="99"/>
      <c r="G105" s="99"/>
      <c r="H105" s="99"/>
      <c r="I105" s="99"/>
      <c r="J105" s="99"/>
      <c r="K105" s="99"/>
      <c r="L105" s="99"/>
      <c r="M105" s="99"/>
      <c r="N105" s="219">
        <f>N284</f>
        <v>0</v>
      </c>
      <c r="O105" s="220"/>
      <c r="P105" s="220"/>
      <c r="Q105" s="220"/>
      <c r="R105" s="140"/>
      <c r="T105" s="141"/>
      <c r="U105" s="141"/>
    </row>
    <row r="106" spans="2:21" s="8" customFormat="1" ht="19.899999999999999" customHeight="1">
      <c r="B106" s="139"/>
      <c r="C106" s="99"/>
      <c r="D106" s="110" t="s">
        <v>1324</v>
      </c>
      <c r="E106" s="99"/>
      <c r="F106" s="99"/>
      <c r="G106" s="99"/>
      <c r="H106" s="99"/>
      <c r="I106" s="99"/>
      <c r="J106" s="99"/>
      <c r="K106" s="99"/>
      <c r="L106" s="99"/>
      <c r="M106" s="99"/>
      <c r="N106" s="219">
        <f>N287</f>
        <v>0</v>
      </c>
      <c r="O106" s="220"/>
      <c r="P106" s="220"/>
      <c r="Q106" s="220"/>
      <c r="R106" s="140"/>
      <c r="T106" s="141"/>
      <c r="U106" s="141"/>
    </row>
    <row r="107" spans="2:21" s="8" customFormat="1" ht="19.899999999999999" customHeight="1">
      <c r="B107" s="139"/>
      <c r="C107" s="99"/>
      <c r="D107" s="110" t="s">
        <v>1325</v>
      </c>
      <c r="E107" s="99"/>
      <c r="F107" s="99"/>
      <c r="G107" s="99"/>
      <c r="H107" s="99"/>
      <c r="I107" s="99"/>
      <c r="J107" s="99"/>
      <c r="K107" s="99"/>
      <c r="L107" s="99"/>
      <c r="M107" s="99"/>
      <c r="N107" s="219">
        <f>N291</f>
        <v>0</v>
      </c>
      <c r="O107" s="220"/>
      <c r="P107" s="220"/>
      <c r="Q107" s="220"/>
      <c r="R107" s="140"/>
      <c r="T107" s="141"/>
      <c r="U107" s="141"/>
    </row>
    <row r="108" spans="2:21" s="7" customFormat="1" ht="24.95" customHeight="1">
      <c r="B108" s="134"/>
      <c r="C108" s="135"/>
      <c r="D108" s="136" t="s">
        <v>1327</v>
      </c>
      <c r="E108" s="135"/>
      <c r="F108" s="135"/>
      <c r="G108" s="135"/>
      <c r="H108" s="135"/>
      <c r="I108" s="135"/>
      <c r="J108" s="135"/>
      <c r="K108" s="135"/>
      <c r="L108" s="135"/>
      <c r="M108" s="135"/>
      <c r="N108" s="238">
        <f>N293</f>
        <v>0</v>
      </c>
      <c r="O108" s="239"/>
      <c r="P108" s="239"/>
      <c r="Q108" s="239"/>
      <c r="R108" s="137"/>
      <c r="T108" s="138"/>
      <c r="U108" s="138"/>
    </row>
    <row r="109" spans="2:21" s="8" customFormat="1" ht="19.899999999999999" customHeight="1">
      <c r="B109" s="139"/>
      <c r="C109" s="99"/>
      <c r="D109" s="110" t="s">
        <v>1328</v>
      </c>
      <c r="E109" s="99"/>
      <c r="F109" s="99"/>
      <c r="G109" s="99"/>
      <c r="H109" s="99"/>
      <c r="I109" s="99"/>
      <c r="J109" s="99"/>
      <c r="K109" s="99"/>
      <c r="L109" s="99"/>
      <c r="M109" s="99"/>
      <c r="N109" s="219">
        <f>N294</f>
        <v>0</v>
      </c>
      <c r="O109" s="220"/>
      <c r="P109" s="220"/>
      <c r="Q109" s="220"/>
      <c r="R109" s="140"/>
      <c r="T109" s="141"/>
      <c r="U109" s="141"/>
    </row>
    <row r="110" spans="2:21" s="8" customFormat="1" ht="19.899999999999999" customHeight="1">
      <c r="B110" s="139"/>
      <c r="C110" s="99"/>
      <c r="D110" s="110" t="s">
        <v>1329</v>
      </c>
      <c r="E110" s="99"/>
      <c r="F110" s="99"/>
      <c r="G110" s="99"/>
      <c r="H110" s="99"/>
      <c r="I110" s="99"/>
      <c r="J110" s="99"/>
      <c r="K110" s="99"/>
      <c r="L110" s="99"/>
      <c r="M110" s="99"/>
      <c r="N110" s="219">
        <f>N299</f>
        <v>0</v>
      </c>
      <c r="O110" s="220"/>
      <c r="P110" s="220"/>
      <c r="Q110" s="220"/>
      <c r="R110" s="140"/>
      <c r="T110" s="141"/>
      <c r="U110" s="141"/>
    </row>
    <row r="111" spans="2:21" s="8" customFormat="1" ht="19.899999999999999" customHeight="1">
      <c r="B111" s="139"/>
      <c r="C111" s="99"/>
      <c r="D111" s="110" t="s">
        <v>1330</v>
      </c>
      <c r="E111" s="99"/>
      <c r="F111" s="99"/>
      <c r="G111" s="99"/>
      <c r="H111" s="99"/>
      <c r="I111" s="99"/>
      <c r="J111" s="99"/>
      <c r="K111" s="99"/>
      <c r="L111" s="99"/>
      <c r="M111" s="99"/>
      <c r="N111" s="219">
        <f>N301</f>
        <v>0</v>
      </c>
      <c r="O111" s="220"/>
      <c r="P111" s="220"/>
      <c r="Q111" s="220"/>
      <c r="R111" s="140"/>
      <c r="T111" s="141"/>
      <c r="U111" s="141"/>
    </row>
    <row r="112" spans="2:21" s="8" customFormat="1" ht="19.899999999999999" customHeight="1">
      <c r="B112" s="139"/>
      <c r="C112" s="99"/>
      <c r="D112" s="110" t="s">
        <v>1331</v>
      </c>
      <c r="E112" s="99"/>
      <c r="F112" s="99"/>
      <c r="G112" s="99"/>
      <c r="H112" s="99"/>
      <c r="I112" s="99"/>
      <c r="J112" s="99"/>
      <c r="K112" s="99"/>
      <c r="L112" s="99"/>
      <c r="M112" s="99"/>
      <c r="N112" s="219">
        <f>N306</f>
        <v>0</v>
      </c>
      <c r="O112" s="220"/>
      <c r="P112" s="220"/>
      <c r="Q112" s="220"/>
      <c r="R112" s="140"/>
      <c r="T112" s="141"/>
      <c r="U112" s="141"/>
    </row>
    <row r="113" spans="2:21" s="8" customFormat="1" ht="19.899999999999999" customHeight="1">
      <c r="B113" s="139"/>
      <c r="C113" s="99"/>
      <c r="D113" s="110" t="s">
        <v>1332</v>
      </c>
      <c r="E113" s="99"/>
      <c r="F113" s="99"/>
      <c r="G113" s="99"/>
      <c r="H113" s="99"/>
      <c r="I113" s="99"/>
      <c r="J113" s="99"/>
      <c r="K113" s="99"/>
      <c r="L113" s="99"/>
      <c r="M113" s="99"/>
      <c r="N113" s="219">
        <f>N309</f>
        <v>0</v>
      </c>
      <c r="O113" s="220"/>
      <c r="P113" s="220"/>
      <c r="Q113" s="220"/>
      <c r="R113" s="140"/>
      <c r="T113" s="141"/>
      <c r="U113" s="141"/>
    </row>
    <row r="114" spans="2:21" s="8" customFormat="1" ht="19.899999999999999" customHeight="1">
      <c r="B114" s="139"/>
      <c r="C114" s="99"/>
      <c r="D114" s="110" t="s">
        <v>1333</v>
      </c>
      <c r="E114" s="99"/>
      <c r="F114" s="99"/>
      <c r="G114" s="99"/>
      <c r="H114" s="99"/>
      <c r="I114" s="99"/>
      <c r="J114" s="99"/>
      <c r="K114" s="99"/>
      <c r="L114" s="99"/>
      <c r="M114" s="99"/>
      <c r="N114" s="219">
        <f>N312</f>
        <v>0</v>
      </c>
      <c r="O114" s="220"/>
      <c r="P114" s="220"/>
      <c r="Q114" s="220"/>
      <c r="R114" s="140"/>
      <c r="T114" s="141"/>
      <c r="U114" s="141"/>
    </row>
    <row r="115" spans="2:21" s="7" customFormat="1" ht="24.95" customHeight="1">
      <c r="B115" s="134"/>
      <c r="C115" s="135"/>
      <c r="D115" s="136" t="s">
        <v>1334</v>
      </c>
      <c r="E115" s="135"/>
      <c r="F115" s="135"/>
      <c r="G115" s="135"/>
      <c r="H115" s="135"/>
      <c r="I115" s="135"/>
      <c r="J115" s="135"/>
      <c r="K115" s="135"/>
      <c r="L115" s="135"/>
      <c r="M115" s="135"/>
      <c r="N115" s="238">
        <f>N316</f>
        <v>0</v>
      </c>
      <c r="O115" s="239"/>
      <c r="P115" s="239"/>
      <c r="Q115" s="239"/>
      <c r="R115" s="137"/>
      <c r="T115" s="138"/>
      <c r="U115" s="138"/>
    </row>
    <row r="116" spans="2:21" s="8" customFormat="1" ht="19.899999999999999" customHeight="1">
      <c r="B116" s="139"/>
      <c r="C116" s="99"/>
      <c r="D116" s="110" t="s">
        <v>1335</v>
      </c>
      <c r="E116" s="99"/>
      <c r="F116" s="99"/>
      <c r="G116" s="99"/>
      <c r="H116" s="99"/>
      <c r="I116" s="99"/>
      <c r="J116" s="99"/>
      <c r="K116" s="99"/>
      <c r="L116" s="99"/>
      <c r="M116" s="99"/>
      <c r="N116" s="219">
        <f>N317</f>
        <v>0</v>
      </c>
      <c r="O116" s="220"/>
      <c r="P116" s="220"/>
      <c r="Q116" s="220"/>
      <c r="R116" s="140"/>
      <c r="T116" s="141"/>
      <c r="U116" s="141"/>
    </row>
    <row r="117" spans="2:21" s="8" customFormat="1" ht="19.899999999999999" customHeight="1">
      <c r="B117" s="139"/>
      <c r="C117" s="99"/>
      <c r="D117" s="110" t="s">
        <v>1336</v>
      </c>
      <c r="E117" s="99"/>
      <c r="F117" s="99"/>
      <c r="G117" s="99"/>
      <c r="H117" s="99"/>
      <c r="I117" s="99"/>
      <c r="J117" s="99"/>
      <c r="K117" s="99"/>
      <c r="L117" s="99"/>
      <c r="M117" s="99"/>
      <c r="N117" s="219">
        <f>N321</f>
        <v>0</v>
      </c>
      <c r="O117" s="220"/>
      <c r="P117" s="220"/>
      <c r="Q117" s="220"/>
      <c r="R117" s="140"/>
      <c r="T117" s="141"/>
      <c r="U117" s="141"/>
    </row>
    <row r="118" spans="2:21" s="7" customFormat="1" ht="24.95" customHeight="1">
      <c r="B118" s="134"/>
      <c r="C118" s="135"/>
      <c r="D118" s="136" t="s">
        <v>1337</v>
      </c>
      <c r="E118" s="135"/>
      <c r="F118" s="135"/>
      <c r="G118" s="135"/>
      <c r="H118" s="135"/>
      <c r="I118" s="135"/>
      <c r="J118" s="135"/>
      <c r="K118" s="135"/>
      <c r="L118" s="135"/>
      <c r="M118" s="135"/>
      <c r="N118" s="238">
        <f>N324</f>
        <v>0</v>
      </c>
      <c r="O118" s="239"/>
      <c r="P118" s="239"/>
      <c r="Q118" s="239"/>
      <c r="R118" s="137"/>
      <c r="T118" s="138"/>
      <c r="U118" s="138"/>
    </row>
    <row r="119" spans="2:21" s="8" customFormat="1" ht="19.899999999999999" customHeight="1">
      <c r="B119" s="139"/>
      <c r="C119" s="99"/>
      <c r="D119" s="110" t="s">
        <v>1338</v>
      </c>
      <c r="E119" s="99"/>
      <c r="F119" s="99"/>
      <c r="G119" s="99"/>
      <c r="H119" s="99"/>
      <c r="I119" s="99"/>
      <c r="J119" s="99"/>
      <c r="K119" s="99"/>
      <c r="L119" s="99"/>
      <c r="M119" s="99"/>
      <c r="N119" s="219">
        <f>N325</f>
        <v>0</v>
      </c>
      <c r="O119" s="220"/>
      <c r="P119" s="220"/>
      <c r="Q119" s="220"/>
      <c r="R119" s="140"/>
      <c r="T119" s="141"/>
      <c r="U119" s="141"/>
    </row>
    <row r="120" spans="2:21" s="8" customFormat="1" ht="19.899999999999999" customHeight="1">
      <c r="B120" s="139"/>
      <c r="C120" s="99"/>
      <c r="D120" s="110" t="s">
        <v>1339</v>
      </c>
      <c r="E120" s="99"/>
      <c r="F120" s="99"/>
      <c r="G120" s="99"/>
      <c r="H120" s="99"/>
      <c r="I120" s="99"/>
      <c r="J120" s="99"/>
      <c r="K120" s="99"/>
      <c r="L120" s="99"/>
      <c r="M120" s="99"/>
      <c r="N120" s="219">
        <f>N330</f>
        <v>0</v>
      </c>
      <c r="O120" s="220"/>
      <c r="P120" s="220"/>
      <c r="Q120" s="220"/>
      <c r="R120" s="140"/>
      <c r="T120" s="141"/>
      <c r="U120" s="141"/>
    </row>
    <row r="121" spans="2:21" s="8" customFormat="1" ht="19.899999999999999" customHeight="1">
      <c r="B121" s="139"/>
      <c r="C121" s="99"/>
      <c r="D121" s="110" t="s">
        <v>1340</v>
      </c>
      <c r="E121" s="99"/>
      <c r="F121" s="99"/>
      <c r="G121" s="99"/>
      <c r="H121" s="99"/>
      <c r="I121" s="99"/>
      <c r="J121" s="99"/>
      <c r="K121" s="99"/>
      <c r="L121" s="99"/>
      <c r="M121" s="99"/>
      <c r="N121" s="219">
        <f>N336</f>
        <v>0</v>
      </c>
      <c r="O121" s="220"/>
      <c r="P121" s="220"/>
      <c r="Q121" s="220"/>
      <c r="R121" s="140"/>
      <c r="T121" s="141"/>
      <c r="U121" s="141"/>
    </row>
    <row r="122" spans="2:21" s="7" customFormat="1" ht="24.95" customHeight="1">
      <c r="B122" s="134"/>
      <c r="C122" s="135"/>
      <c r="D122" s="136" t="s">
        <v>1341</v>
      </c>
      <c r="E122" s="135"/>
      <c r="F122" s="135"/>
      <c r="G122" s="135"/>
      <c r="H122" s="135"/>
      <c r="I122" s="135"/>
      <c r="J122" s="135"/>
      <c r="K122" s="135"/>
      <c r="L122" s="135"/>
      <c r="M122" s="135"/>
      <c r="N122" s="238">
        <f>N340</f>
        <v>0</v>
      </c>
      <c r="O122" s="239"/>
      <c r="P122" s="239"/>
      <c r="Q122" s="239"/>
      <c r="R122" s="137"/>
      <c r="T122" s="138"/>
      <c r="U122" s="138"/>
    </row>
    <row r="123" spans="2:21" s="8" customFormat="1" ht="19.899999999999999" customHeight="1">
      <c r="B123" s="139"/>
      <c r="C123" s="99"/>
      <c r="D123" s="110" t="s">
        <v>1342</v>
      </c>
      <c r="E123" s="99"/>
      <c r="F123" s="99"/>
      <c r="G123" s="99"/>
      <c r="H123" s="99"/>
      <c r="I123" s="99"/>
      <c r="J123" s="99"/>
      <c r="K123" s="99"/>
      <c r="L123" s="99"/>
      <c r="M123" s="99"/>
      <c r="N123" s="219">
        <f>N341</f>
        <v>0</v>
      </c>
      <c r="O123" s="220"/>
      <c r="P123" s="220"/>
      <c r="Q123" s="220"/>
      <c r="R123" s="140"/>
      <c r="T123" s="141"/>
      <c r="U123" s="141"/>
    </row>
    <row r="124" spans="2:21" s="8" customFormat="1" ht="19.899999999999999" customHeight="1">
      <c r="B124" s="139"/>
      <c r="C124" s="99"/>
      <c r="D124" s="110" t="s">
        <v>1343</v>
      </c>
      <c r="E124" s="99"/>
      <c r="F124" s="99"/>
      <c r="G124" s="99"/>
      <c r="H124" s="99"/>
      <c r="I124" s="99"/>
      <c r="J124" s="99"/>
      <c r="K124" s="99"/>
      <c r="L124" s="99"/>
      <c r="M124" s="99"/>
      <c r="N124" s="219">
        <f>N344</f>
        <v>0</v>
      </c>
      <c r="O124" s="220"/>
      <c r="P124" s="220"/>
      <c r="Q124" s="220"/>
      <c r="R124" s="140"/>
      <c r="T124" s="141"/>
      <c r="U124" s="141"/>
    </row>
    <row r="125" spans="2:21" s="8" customFormat="1" ht="19.899999999999999" customHeight="1">
      <c r="B125" s="139"/>
      <c r="C125" s="99"/>
      <c r="D125" s="110" t="s">
        <v>1344</v>
      </c>
      <c r="E125" s="99"/>
      <c r="F125" s="99"/>
      <c r="G125" s="99"/>
      <c r="H125" s="99"/>
      <c r="I125" s="99"/>
      <c r="J125" s="99"/>
      <c r="K125" s="99"/>
      <c r="L125" s="99"/>
      <c r="M125" s="99"/>
      <c r="N125" s="219">
        <f>N346</f>
        <v>0</v>
      </c>
      <c r="O125" s="220"/>
      <c r="P125" s="220"/>
      <c r="Q125" s="220"/>
      <c r="R125" s="140"/>
      <c r="T125" s="141"/>
      <c r="U125" s="141"/>
    </row>
    <row r="126" spans="2:21" s="8" customFormat="1" ht="19.899999999999999" customHeight="1">
      <c r="B126" s="139"/>
      <c r="C126" s="99"/>
      <c r="D126" s="110" t="s">
        <v>1345</v>
      </c>
      <c r="E126" s="99"/>
      <c r="F126" s="99"/>
      <c r="G126" s="99"/>
      <c r="H126" s="99"/>
      <c r="I126" s="99"/>
      <c r="J126" s="99"/>
      <c r="K126" s="99"/>
      <c r="L126" s="99"/>
      <c r="M126" s="99"/>
      <c r="N126" s="219">
        <f>N347</f>
        <v>0</v>
      </c>
      <c r="O126" s="220"/>
      <c r="P126" s="220"/>
      <c r="Q126" s="220"/>
      <c r="R126" s="140"/>
      <c r="T126" s="141"/>
      <c r="U126" s="141"/>
    </row>
    <row r="127" spans="2:21" s="8" customFormat="1" ht="19.899999999999999" customHeight="1">
      <c r="B127" s="139"/>
      <c r="C127" s="99"/>
      <c r="D127" s="110" t="s">
        <v>1346</v>
      </c>
      <c r="E127" s="99"/>
      <c r="F127" s="99"/>
      <c r="G127" s="99"/>
      <c r="H127" s="99"/>
      <c r="I127" s="99"/>
      <c r="J127" s="99"/>
      <c r="K127" s="99"/>
      <c r="L127" s="99"/>
      <c r="M127" s="99"/>
      <c r="N127" s="219">
        <f>N348</f>
        <v>0</v>
      </c>
      <c r="O127" s="220"/>
      <c r="P127" s="220"/>
      <c r="Q127" s="220"/>
      <c r="R127" s="140"/>
      <c r="T127" s="141"/>
      <c r="U127" s="141"/>
    </row>
    <row r="128" spans="2:21" s="8" customFormat="1" ht="19.899999999999999" customHeight="1">
      <c r="B128" s="139"/>
      <c r="C128" s="99"/>
      <c r="D128" s="110" t="s">
        <v>1347</v>
      </c>
      <c r="E128" s="99"/>
      <c r="F128" s="99"/>
      <c r="G128" s="99"/>
      <c r="H128" s="99"/>
      <c r="I128" s="99"/>
      <c r="J128" s="99"/>
      <c r="K128" s="99"/>
      <c r="L128" s="99"/>
      <c r="M128" s="99"/>
      <c r="N128" s="219">
        <f>N351</f>
        <v>0</v>
      </c>
      <c r="O128" s="220"/>
      <c r="P128" s="220"/>
      <c r="Q128" s="220"/>
      <c r="R128" s="140"/>
      <c r="T128" s="141"/>
      <c r="U128" s="141"/>
    </row>
    <row r="129" spans="2:65" s="8" customFormat="1" ht="19.899999999999999" customHeight="1">
      <c r="B129" s="139"/>
      <c r="C129" s="99"/>
      <c r="D129" s="110" t="s">
        <v>1348</v>
      </c>
      <c r="E129" s="99"/>
      <c r="F129" s="99"/>
      <c r="G129" s="99"/>
      <c r="H129" s="99"/>
      <c r="I129" s="99"/>
      <c r="J129" s="99"/>
      <c r="K129" s="99"/>
      <c r="L129" s="99"/>
      <c r="M129" s="99"/>
      <c r="N129" s="219">
        <f>N355</f>
        <v>0</v>
      </c>
      <c r="O129" s="220"/>
      <c r="P129" s="220"/>
      <c r="Q129" s="220"/>
      <c r="R129" s="140"/>
      <c r="T129" s="141"/>
      <c r="U129" s="141"/>
    </row>
    <row r="130" spans="2:65" s="8" customFormat="1" ht="19.899999999999999" customHeight="1">
      <c r="B130" s="139"/>
      <c r="C130" s="99"/>
      <c r="D130" s="110" t="s">
        <v>1349</v>
      </c>
      <c r="E130" s="99"/>
      <c r="F130" s="99"/>
      <c r="G130" s="99"/>
      <c r="H130" s="99"/>
      <c r="I130" s="99"/>
      <c r="J130" s="99"/>
      <c r="K130" s="99"/>
      <c r="L130" s="99"/>
      <c r="M130" s="99"/>
      <c r="N130" s="219">
        <f>N359</f>
        <v>0</v>
      </c>
      <c r="O130" s="220"/>
      <c r="P130" s="220"/>
      <c r="Q130" s="220"/>
      <c r="R130" s="140"/>
      <c r="T130" s="141"/>
      <c r="U130" s="141"/>
    </row>
    <row r="131" spans="2:65" s="8" customFormat="1" ht="19.899999999999999" customHeight="1">
      <c r="B131" s="139"/>
      <c r="C131" s="99"/>
      <c r="D131" s="110" t="s">
        <v>1350</v>
      </c>
      <c r="E131" s="99"/>
      <c r="F131" s="99"/>
      <c r="G131" s="99"/>
      <c r="H131" s="99"/>
      <c r="I131" s="99"/>
      <c r="J131" s="99"/>
      <c r="K131" s="99"/>
      <c r="L131" s="99"/>
      <c r="M131" s="99"/>
      <c r="N131" s="219">
        <f>N362</f>
        <v>0</v>
      </c>
      <c r="O131" s="220"/>
      <c r="P131" s="220"/>
      <c r="Q131" s="220"/>
      <c r="R131" s="140"/>
      <c r="T131" s="141"/>
      <c r="U131" s="141"/>
    </row>
    <row r="132" spans="2:65" s="8" customFormat="1" ht="19.899999999999999" customHeight="1">
      <c r="B132" s="139"/>
      <c r="C132" s="99"/>
      <c r="D132" s="110" t="s">
        <v>1351</v>
      </c>
      <c r="E132" s="99"/>
      <c r="F132" s="99"/>
      <c r="G132" s="99"/>
      <c r="H132" s="99"/>
      <c r="I132" s="99"/>
      <c r="J132" s="99"/>
      <c r="K132" s="99"/>
      <c r="L132" s="99"/>
      <c r="M132" s="99"/>
      <c r="N132" s="219">
        <f>N364</f>
        <v>0</v>
      </c>
      <c r="O132" s="220"/>
      <c r="P132" s="220"/>
      <c r="Q132" s="220"/>
      <c r="R132" s="140"/>
      <c r="T132" s="141"/>
      <c r="U132" s="141"/>
    </row>
    <row r="133" spans="2:65" s="7" customFormat="1" ht="24.95" customHeight="1">
      <c r="B133" s="134"/>
      <c r="C133" s="135"/>
      <c r="D133" s="136" t="s">
        <v>1352</v>
      </c>
      <c r="E133" s="135"/>
      <c r="F133" s="135"/>
      <c r="G133" s="135"/>
      <c r="H133" s="135"/>
      <c r="I133" s="135"/>
      <c r="J133" s="135"/>
      <c r="K133" s="135"/>
      <c r="L133" s="135"/>
      <c r="M133" s="135"/>
      <c r="N133" s="238">
        <f>N368</f>
        <v>0</v>
      </c>
      <c r="O133" s="239"/>
      <c r="P133" s="239"/>
      <c r="Q133" s="239"/>
      <c r="R133" s="137"/>
      <c r="T133" s="138"/>
      <c r="U133" s="138"/>
    </row>
    <row r="134" spans="2:65" s="8" customFormat="1" ht="19.899999999999999" customHeight="1">
      <c r="B134" s="139"/>
      <c r="C134" s="99"/>
      <c r="D134" s="110" t="s">
        <v>1353</v>
      </c>
      <c r="E134" s="99"/>
      <c r="F134" s="99"/>
      <c r="G134" s="99"/>
      <c r="H134" s="99"/>
      <c r="I134" s="99"/>
      <c r="J134" s="99"/>
      <c r="K134" s="99"/>
      <c r="L134" s="99"/>
      <c r="M134" s="99"/>
      <c r="N134" s="219">
        <f>N369</f>
        <v>0</v>
      </c>
      <c r="O134" s="220"/>
      <c r="P134" s="220"/>
      <c r="Q134" s="220"/>
      <c r="R134" s="140"/>
      <c r="T134" s="141"/>
      <c r="U134" s="141"/>
    </row>
    <row r="135" spans="2:65" s="8" customFormat="1" ht="19.899999999999999" customHeight="1">
      <c r="B135" s="139"/>
      <c r="C135" s="99"/>
      <c r="D135" s="110" t="s">
        <v>1354</v>
      </c>
      <c r="E135" s="99"/>
      <c r="F135" s="99"/>
      <c r="G135" s="99"/>
      <c r="H135" s="99"/>
      <c r="I135" s="99"/>
      <c r="J135" s="99"/>
      <c r="K135" s="99"/>
      <c r="L135" s="99"/>
      <c r="M135" s="99"/>
      <c r="N135" s="219">
        <f>N372</f>
        <v>0</v>
      </c>
      <c r="O135" s="220"/>
      <c r="P135" s="220"/>
      <c r="Q135" s="220"/>
      <c r="R135" s="140"/>
      <c r="T135" s="141"/>
      <c r="U135" s="141"/>
    </row>
    <row r="136" spans="2:65" s="8" customFormat="1" ht="19.899999999999999" customHeight="1">
      <c r="B136" s="139"/>
      <c r="C136" s="99"/>
      <c r="D136" s="110" t="s">
        <v>1355</v>
      </c>
      <c r="E136" s="99"/>
      <c r="F136" s="99"/>
      <c r="G136" s="99"/>
      <c r="H136" s="99"/>
      <c r="I136" s="99"/>
      <c r="J136" s="99"/>
      <c r="K136" s="99"/>
      <c r="L136" s="99"/>
      <c r="M136" s="99"/>
      <c r="N136" s="219">
        <f>N374</f>
        <v>0</v>
      </c>
      <c r="O136" s="220"/>
      <c r="P136" s="220"/>
      <c r="Q136" s="220"/>
      <c r="R136" s="140"/>
      <c r="T136" s="141"/>
      <c r="U136" s="141"/>
    </row>
    <row r="137" spans="2:65" s="8" customFormat="1" ht="19.899999999999999" customHeight="1">
      <c r="B137" s="139"/>
      <c r="C137" s="99"/>
      <c r="D137" s="110" t="s">
        <v>1356</v>
      </c>
      <c r="E137" s="99"/>
      <c r="F137" s="99"/>
      <c r="G137" s="99"/>
      <c r="H137" s="99"/>
      <c r="I137" s="99"/>
      <c r="J137" s="99"/>
      <c r="K137" s="99"/>
      <c r="L137" s="99"/>
      <c r="M137" s="99"/>
      <c r="N137" s="219">
        <f>N376</f>
        <v>0</v>
      </c>
      <c r="O137" s="220"/>
      <c r="P137" s="220"/>
      <c r="Q137" s="220"/>
      <c r="R137" s="140"/>
      <c r="T137" s="141"/>
      <c r="U137" s="141"/>
    </row>
    <row r="138" spans="2:65" s="8" customFormat="1" ht="19.899999999999999" customHeight="1">
      <c r="B138" s="139"/>
      <c r="C138" s="99"/>
      <c r="D138" s="110" t="s">
        <v>1357</v>
      </c>
      <c r="E138" s="99"/>
      <c r="F138" s="99"/>
      <c r="G138" s="99"/>
      <c r="H138" s="99"/>
      <c r="I138" s="99"/>
      <c r="J138" s="99"/>
      <c r="K138" s="99"/>
      <c r="L138" s="99"/>
      <c r="M138" s="99"/>
      <c r="N138" s="219">
        <f>N377</f>
        <v>0</v>
      </c>
      <c r="O138" s="220"/>
      <c r="P138" s="220"/>
      <c r="Q138" s="220"/>
      <c r="R138" s="140"/>
      <c r="T138" s="141"/>
      <c r="U138" s="141"/>
    </row>
    <row r="139" spans="2:65" s="1" customFormat="1" ht="21.75" customHeight="1">
      <c r="B139" s="31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3"/>
      <c r="T139" s="131"/>
      <c r="U139" s="131"/>
    </row>
    <row r="140" spans="2:65" s="1" customFormat="1" ht="29.25" customHeight="1">
      <c r="B140" s="31"/>
      <c r="C140" s="133" t="s">
        <v>153</v>
      </c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240">
        <f>ROUND(N141+N142+N143+N144+N145+N146,2)</f>
        <v>0</v>
      </c>
      <c r="O140" s="202"/>
      <c r="P140" s="202"/>
      <c r="Q140" s="202"/>
      <c r="R140" s="33"/>
      <c r="T140" s="142"/>
      <c r="U140" s="143" t="s">
        <v>44</v>
      </c>
    </row>
    <row r="141" spans="2:65" s="1" customFormat="1" ht="18" customHeight="1">
      <c r="B141" s="31"/>
      <c r="C141" s="32"/>
      <c r="D141" s="224" t="s">
        <v>154</v>
      </c>
      <c r="E141" s="202"/>
      <c r="F141" s="202"/>
      <c r="G141" s="202"/>
      <c r="H141" s="202"/>
      <c r="I141" s="32"/>
      <c r="J141" s="32"/>
      <c r="K141" s="32"/>
      <c r="L141" s="32"/>
      <c r="M141" s="32"/>
      <c r="N141" s="223">
        <f>ROUND(N90*T141,2)</f>
        <v>0</v>
      </c>
      <c r="O141" s="202"/>
      <c r="P141" s="202"/>
      <c r="Q141" s="202"/>
      <c r="R141" s="33"/>
      <c r="S141" s="144"/>
      <c r="T141" s="74"/>
      <c r="U141" s="145" t="s">
        <v>45</v>
      </c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146"/>
      <c r="AJ141" s="146"/>
      <c r="AK141" s="146"/>
      <c r="AL141" s="146"/>
      <c r="AM141" s="146"/>
      <c r="AN141" s="146"/>
      <c r="AO141" s="146"/>
      <c r="AP141" s="146"/>
      <c r="AQ141" s="146"/>
      <c r="AR141" s="146"/>
      <c r="AS141" s="146"/>
      <c r="AT141" s="146"/>
      <c r="AU141" s="146"/>
      <c r="AV141" s="146"/>
      <c r="AW141" s="146"/>
      <c r="AX141" s="146"/>
      <c r="AY141" s="147" t="s">
        <v>115</v>
      </c>
      <c r="AZ141" s="146"/>
      <c r="BA141" s="146"/>
      <c r="BB141" s="146"/>
      <c r="BC141" s="146"/>
      <c r="BD141" s="146"/>
      <c r="BE141" s="148">
        <f t="shared" ref="BE141:BE146" si="0">IF(U141="základní",N141,0)</f>
        <v>0</v>
      </c>
      <c r="BF141" s="148">
        <f t="shared" ref="BF141:BF146" si="1">IF(U141="snížená",N141,0)</f>
        <v>0</v>
      </c>
      <c r="BG141" s="148">
        <f t="shared" ref="BG141:BG146" si="2">IF(U141="zákl. přenesená",N141,0)</f>
        <v>0</v>
      </c>
      <c r="BH141" s="148">
        <f t="shared" ref="BH141:BH146" si="3">IF(U141="sníž. přenesená",N141,0)</f>
        <v>0</v>
      </c>
      <c r="BI141" s="148">
        <f t="shared" ref="BI141:BI146" si="4">IF(U141="nulová",N141,0)</f>
        <v>0</v>
      </c>
      <c r="BJ141" s="147" t="s">
        <v>23</v>
      </c>
      <c r="BK141" s="146"/>
      <c r="BL141" s="146"/>
      <c r="BM141" s="146"/>
    </row>
    <row r="142" spans="2:65" s="1" customFormat="1" ht="18" customHeight="1">
      <c r="B142" s="31"/>
      <c r="C142" s="32"/>
      <c r="D142" s="224" t="s">
        <v>1358</v>
      </c>
      <c r="E142" s="202"/>
      <c r="F142" s="202"/>
      <c r="G142" s="202"/>
      <c r="H142" s="202"/>
      <c r="I142" s="32"/>
      <c r="J142" s="32"/>
      <c r="K142" s="32"/>
      <c r="L142" s="32"/>
      <c r="M142" s="32"/>
      <c r="N142" s="223">
        <f>ROUND(N90*T142,2)</f>
        <v>0</v>
      </c>
      <c r="O142" s="202"/>
      <c r="P142" s="202"/>
      <c r="Q142" s="202"/>
      <c r="R142" s="33"/>
      <c r="S142" s="144"/>
      <c r="T142" s="74"/>
      <c r="U142" s="145" t="s">
        <v>45</v>
      </c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146"/>
      <c r="AX142" s="146"/>
      <c r="AY142" s="147" t="s">
        <v>115</v>
      </c>
      <c r="AZ142" s="146"/>
      <c r="BA142" s="146"/>
      <c r="BB142" s="146"/>
      <c r="BC142" s="146"/>
      <c r="BD142" s="146"/>
      <c r="BE142" s="148">
        <f t="shared" si="0"/>
        <v>0</v>
      </c>
      <c r="BF142" s="148">
        <f t="shared" si="1"/>
        <v>0</v>
      </c>
      <c r="BG142" s="148">
        <f t="shared" si="2"/>
        <v>0</v>
      </c>
      <c r="BH142" s="148">
        <f t="shared" si="3"/>
        <v>0</v>
      </c>
      <c r="BI142" s="148">
        <f t="shared" si="4"/>
        <v>0</v>
      </c>
      <c r="BJ142" s="147" t="s">
        <v>23</v>
      </c>
      <c r="BK142" s="146"/>
      <c r="BL142" s="146"/>
      <c r="BM142" s="146"/>
    </row>
    <row r="143" spans="2:65" s="1" customFormat="1" ht="18" customHeight="1">
      <c r="B143" s="31"/>
      <c r="C143" s="32"/>
      <c r="D143" s="224" t="s">
        <v>156</v>
      </c>
      <c r="E143" s="202"/>
      <c r="F143" s="202"/>
      <c r="G143" s="202"/>
      <c r="H143" s="202"/>
      <c r="I143" s="32"/>
      <c r="J143" s="32"/>
      <c r="K143" s="32"/>
      <c r="L143" s="32"/>
      <c r="M143" s="32"/>
      <c r="N143" s="223">
        <f>ROUND(N90*T143,2)</f>
        <v>0</v>
      </c>
      <c r="O143" s="202"/>
      <c r="P143" s="202"/>
      <c r="Q143" s="202"/>
      <c r="R143" s="33"/>
      <c r="S143" s="144"/>
      <c r="T143" s="74"/>
      <c r="U143" s="145" t="s">
        <v>45</v>
      </c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6"/>
      <c r="AY143" s="147" t="s">
        <v>115</v>
      </c>
      <c r="AZ143" s="146"/>
      <c r="BA143" s="146"/>
      <c r="BB143" s="146"/>
      <c r="BC143" s="146"/>
      <c r="BD143" s="146"/>
      <c r="BE143" s="148">
        <f t="shared" si="0"/>
        <v>0</v>
      </c>
      <c r="BF143" s="148">
        <f t="shared" si="1"/>
        <v>0</v>
      </c>
      <c r="BG143" s="148">
        <f t="shared" si="2"/>
        <v>0</v>
      </c>
      <c r="BH143" s="148">
        <f t="shared" si="3"/>
        <v>0</v>
      </c>
      <c r="BI143" s="148">
        <f t="shared" si="4"/>
        <v>0</v>
      </c>
      <c r="BJ143" s="147" t="s">
        <v>23</v>
      </c>
      <c r="BK143" s="146"/>
      <c r="BL143" s="146"/>
      <c r="BM143" s="146"/>
    </row>
    <row r="144" spans="2:65" s="1" customFormat="1" ht="18" customHeight="1">
      <c r="B144" s="31"/>
      <c r="C144" s="32"/>
      <c r="D144" s="224" t="s">
        <v>157</v>
      </c>
      <c r="E144" s="202"/>
      <c r="F144" s="202"/>
      <c r="G144" s="202"/>
      <c r="H144" s="202"/>
      <c r="I144" s="32"/>
      <c r="J144" s="32"/>
      <c r="K144" s="32"/>
      <c r="L144" s="32"/>
      <c r="M144" s="32"/>
      <c r="N144" s="223">
        <f>ROUND(N90*T144,2)</f>
        <v>0</v>
      </c>
      <c r="O144" s="202"/>
      <c r="P144" s="202"/>
      <c r="Q144" s="202"/>
      <c r="R144" s="33"/>
      <c r="S144" s="144"/>
      <c r="T144" s="74"/>
      <c r="U144" s="145" t="s">
        <v>45</v>
      </c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46"/>
      <c r="AN144" s="146"/>
      <c r="AO144" s="146"/>
      <c r="AP144" s="146"/>
      <c r="AQ144" s="146"/>
      <c r="AR144" s="146"/>
      <c r="AS144" s="146"/>
      <c r="AT144" s="146"/>
      <c r="AU144" s="146"/>
      <c r="AV144" s="146"/>
      <c r="AW144" s="146"/>
      <c r="AX144" s="146"/>
      <c r="AY144" s="147" t="s">
        <v>115</v>
      </c>
      <c r="AZ144" s="146"/>
      <c r="BA144" s="146"/>
      <c r="BB144" s="146"/>
      <c r="BC144" s="146"/>
      <c r="BD144" s="146"/>
      <c r="BE144" s="148">
        <f t="shared" si="0"/>
        <v>0</v>
      </c>
      <c r="BF144" s="148">
        <f t="shared" si="1"/>
        <v>0</v>
      </c>
      <c r="BG144" s="148">
        <f t="shared" si="2"/>
        <v>0</v>
      </c>
      <c r="BH144" s="148">
        <f t="shared" si="3"/>
        <v>0</v>
      </c>
      <c r="BI144" s="148">
        <f t="shared" si="4"/>
        <v>0</v>
      </c>
      <c r="BJ144" s="147" t="s">
        <v>23</v>
      </c>
      <c r="BK144" s="146"/>
      <c r="BL144" s="146"/>
      <c r="BM144" s="146"/>
    </row>
    <row r="145" spans="2:65" s="1" customFormat="1" ht="18" customHeight="1">
      <c r="B145" s="31"/>
      <c r="C145" s="32"/>
      <c r="D145" s="224" t="s">
        <v>158</v>
      </c>
      <c r="E145" s="202"/>
      <c r="F145" s="202"/>
      <c r="G145" s="202"/>
      <c r="H145" s="202"/>
      <c r="I145" s="32"/>
      <c r="J145" s="32"/>
      <c r="K145" s="32"/>
      <c r="L145" s="32"/>
      <c r="M145" s="32"/>
      <c r="N145" s="223">
        <f>ROUND(N90*T145,2)</f>
        <v>0</v>
      </c>
      <c r="O145" s="202"/>
      <c r="P145" s="202"/>
      <c r="Q145" s="202"/>
      <c r="R145" s="33"/>
      <c r="S145" s="144"/>
      <c r="T145" s="74"/>
      <c r="U145" s="145" t="s">
        <v>45</v>
      </c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6"/>
      <c r="AK145" s="146"/>
      <c r="AL145" s="146"/>
      <c r="AM145" s="146"/>
      <c r="AN145" s="146"/>
      <c r="AO145" s="146"/>
      <c r="AP145" s="146"/>
      <c r="AQ145" s="146"/>
      <c r="AR145" s="146"/>
      <c r="AS145" s="146"/>
      <c r="AT145" s="146"/>
      <c r="AU145" s="146"/>
      <c r="AV145" s="146"/>
      <c r="AW145" s="146"/>
      <c r="AX145" s="146"/>
      <c r="AY145" s="147" t="s">
        <v>115</v>
      </c>
      <c r="AZ145" s="146"/>
      <c r="BA145" s="146"/>
      <c r="BB145" s="146"/>
      <c r="BC145" s="146"/>
      <c r="BD145" s="146"/>
      <c r="BE145" s="148">
        <f t="shared" si="0"/>
        <v>0</v>
      </c>
      <c r="BF145" s="148">
        <f t="shared" si="1"/>
        <v>0</v>
      </c>
      <c r="BG145" s="148">
        <f t="shared" si="2"/>
        <v>0</v>
      </c>
      <c r="BH145" s="148">
        <f t="shared" si="3"/>
        <v>0</v>
      </c>
      <c r="BI145" s="148">
        <f t="shared" si="4"/>
        <v>0</v>
      </c>
      <c r="BJ145" s="147" t="s">
        <v>23</v>
      </c>
      <c r="BK145" s="146"/>
      <c r="BL145" s="146"/>
      <c r="BM145" s="146"/>
    </row>
    <row r="146" spans="2:65" s="1" customFormat="1" ht="18" customHeight="1">
      <c r="B146" s="31"/>
      <c r="C146" s="32"/>
      <c r="D146" s="110" t="s">
        <v>159</v>
      </c>
      <c r="E146" s="32"/>
      <c r="F146" s="32"/>
      <c r="G146" s="32"/>
      <c r="H146" s="32"/>
      <c r="I146" s="32"/>
      <c r="J146" s="32"/>
      <c r="K146" s="32"/>
      <c r="L146" s="32"/>
      <c r="M146" s="32"/>
      <c r="N146" s="223">
        <f>ROUND(N90*T146,2)</f>
        <v>0</v>
      </c>
      <c r="O146" s="202"/>
      <c r="P146" s="202"/>
      <c r="Q146" s="202"/>
      <c r="R146" s="33"/>
      <c r="S146" s="144"/>
      <c r="T146" s="149"/>
      <c r="U146" s="150" t="s">
        <v>45</v>
      </c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146"/>
      <c r="AJ146" s="146"/>
      <c r="AK146" s="146"/>
      <c r="AL146" s="146"/>
      <c r="AM146" s="146"/>
      <c r="AN146" s="146"/>
      <c r="AO146" s="146"/>
      <c r="AP146" s="146"/>
      <c r="AQ146" s="146"/>
      <c r="AR146" s="146"/>
      <c r="AS146" s="146"/>
      <c r="AT146" s="146"/>
      <c r="AU146" s="146"/>
      <c r="AV146" s="146"/>
      <c r="AW146" s="146"/>
      <c r="AX146" s="146"/>
      <c r="AY146" s="147" t="s">
        <v>160</v>
      </c>
      <c r="AZ146" s="146"/>
      <c r="BA146" s="146"/>
      <c r="BB146" s="146"/>
      <c r="BC146" s="146"/>
      <c r="BD146" s="146"/>
      <c r="BE146" s="148">
        <f t="shared" si="0"/>
        <v>0</v>
      </c>
      <c r="BF146" s="148">
        <f t="shared" si="1"/>
        <v>0</v>
      </c>
      <c r="BG146" s="148">
        <f t="shared" si="2"/>
        <v>0</v>
      </c>
      <c r="BH146" s="148">
        <f t="shared" si="3"/>
        <v>0</v>
      </c>
      <c r="BI146" s="148">
        <f t="shared" si="4"/>
        <v>0</v>
      </c>
      <c r="BJ146" s="147" t="s">
        <v>23</v>
      </c>
      <c r="BK146" s="146"/>
      <c r="BL146" s="146"/>
      <c r="BM146" s="146"/>
    </row>
    <row r="147" spans="2:65" s="1" customFormat="1" ht="13.5"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3"/>
      <c r="T147" s="131"/>
      <c r="U147" s="131"/>
    </row>
    <row r="148" spans="2:65" s="1" customFormat="1" ht="29.25" customHeight="1">
      <c r="B148" s="31"/>
      <c r="C148" s="120" t="s">
        <v>126</v>
      </c>
      <c r="D148" s="121"/>
      <c r="E148" s="121"/>
      <c r="F148" s="121"/>
      <c r="G148" s="121"/>
      <c r="H148" s="121"/>
      <c r="I148" s="121"/>
      <c r="J148" s="121"/>
      <c r="K148" s="121"/>
      <c r="L148" s="227">
        <f>ROUND(SUM(N90+N140),2)</f>
        <v>0</v>
      </c>
      <c r="M148" s="237"/>
      <c r="N148" s="237"/>
      <c r="O148" s="237"/>
      <c r="P148" s="237"/>
      <c r="Q148" s="237"/>
      <c r="R148" s="33"/>
      <c r="T148" s="131"/>
      <c r="U148" s="131"/>
    </row>
    <row r="149" spans="2:65" s="1" customFormat="1" ht="6.95" customHeight="1">
      <c r="B149" s="55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7"/>
      <c r="T149" s="131"/>
      <c r="U149" s="131"/>
    </row>
    <row r="153" spans="2:65" s="1" customFormat="1" ht="6.95" customHeight="1">
      <c r="B153" s="58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60"/>
    </row>
    <row r="154" spans="2:65" s="1" customFormat="1" ht="36.950000000000003" customHeight="1">
      <c r="B154" s="31"/>
      <c r="C154" s="183" t="s">
        <v>161</v>
      </c>
      <c r="D154" s="202"/>
      <c r="E154" s="202"/>
      <c r="F154" s="202"/>
      <c r="G154" s="202"/>
      <c r="H154" s="202"/>
      <c r="I154" s="202"/>
      <c r="J154" s="202"/>
      <c r="K154" s="202"/>
      <c r="L154" s="202"/>
      <c r="M154" s="202"/>
      <c r="N154" s="202"/>
      <c r="O154" s="202"/>
      <c r="P154" s="202"/>
      <c r="Q154" s="202"/>
      <c r="R154" s="33"/>
    </row>
    <row r="155" spans="2:65" s="1" customFormat="1" ht="6.95" customHeight="1">
      <c r="B155" s="31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3"/>
    </row>
    <row r="156" spans="2:65" s="1" customFormat="1" ht="30" customHeight="1">
      <c r="B156" s="31"/>
      <c r="C156" s="26" t="s">
        <v>17</v>
      </c>
      <c r="D156" s="32"/>
      <c r="E156" s="32"/>
      <c r="F156" s="229" t="str">
        <f>F6</f>
        <v>Praha GŠ - ekologizace kotelny v budově A</v>
      </c>
      <c r="G156" s="202"/>
      <c r="H156" s="202"/>
      <c r="I156" s="202"/>
      <c r="J156" s="202"/>
      <c r="K156" s="202"/>
      <c r="L156" s="202"/>
      <c r="M156" s="202"/>
      <c r="N156" s="202"/>
      <c r="O156" s="202"/>
      <c r="P156" s="202"/>
      <c r="Q156" s="32"/>
      <c r="R156" s="33"/>
    </row>
    <row r="157" spans="2:65" ht="30" customHeight="1">
      <c r="B157" s="18"/>
      <c r="C157" s="26" t="s">
        <v>129</v>
      </c>
      <c r="D157" s="19"/>
      <c r="E157" s="19"/>
      <c r="F157" s="229" t="s">
        <v>130</v>
      </c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9"/>
      <c r="R157" s="20"/>
    </row>
    <row r="158" spans="2:65" ht="30" customHeight="1">
      <c r="B158" s="18"/>
      <c r="C158" s="26" t="s">
        <v>131</v>
      </c>
      <c r="D158" s="19"/>
      <c r="E158" s="19"/>
      <c r="F158" s="229" t="s">
        <v>1315</v>
      </c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9"/>
      <c r="R158" s="20"/>
    </row>
    <row r="159" spans="2:65" s="1" customFormat="1" ht="36.950000000000003" customHeight="1">
      <c r="B159" s="31"/>
      <c r="C159" s="65" t="s">
        <v>1041</v>
      </c>
      <c r="D159" s="32"/>
      <c r="E159" s="32"/>
      <c r="F159" s="203" t="str">
        <f>F9</f>
        <v>MR a EL1 - MR a EL1</v>
      </c>
      <c r="G159" s="202"/>
      <c r="H159" s="202"/>
      <c r="I159" s="202"/>
      <c r="J159" s="202"/>
      <c r="K159" s="202"/>
      <c r="L159" s="202"/>
      <c r="M159" s="202"/>
      <c r="N159" s="202"/>
      <c r="O159" s="202"/>
      <c r="P159" s="202"/>
      <c r="Q159" s="32"/>
      <c r="R159" s="33"/>
    </row>
    <row r="160" spans="2:65" s="1" customFormat="1" ht="6.95" customHeight="1">
      <c r="B160" s="31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3"/>
    </row>
    <row r="161" spans="2:65" s="1" customFormat="1" ht="18" customHeight="1">
      <c r="B161" s="31"/>
      <c r="C161" s="26" t="s">
        <v>24</v>
      </c>
      <c r="D161" s="32"/>
      <c r="E161" s="32"/>
      <c r="F161" s="24" t="str">
        <f>F11</f>
        <v xml:space="preserve"> </v>
      </c>
      <c r="G161" s="32"/>
      <c r="H161" s="32"/>
      <c r="I161" s="32"/>
      <c r="J161" s="32"/>
      <c r="K161" s="26" t="s">
        <v>26</v>
      </c>
      <c r="L161" s="32"/>
      <c r="M161" s="235" t="str">
        <f>IF(O11="","",O11)</f>
        <v>11.5.2016</v>
      </c>
      <c r="N161" s="202"/>
      <c r="O161" s="202"/>
      <c r="P161" s="202"/>
      <c r="Q161" s="32"/>
      <c r="R161" s="33"/>
    </row>
    <row r="162" spans="2:65" s="1" customFormat="1" ht="6.95" customHeight="1">
      <c r="B162" s="31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3"/>
    </row>
    <row r="163" spans="2:65" s="1" customFormat="1">
      <c r="B163" s="31"/>
      <c r="C163" s="26" t="s">
        <v>30</v>
      </c>
      <c r="D163" s="32"/>
      <c r="E163" s="32"/>
      <c r="F163" s="24" t="str">
        <f>E14</f>
        <v>ARMÁDNÍ SERVISNÍ, P.O.</v>
      </c>
      <c r="G163" s="32"/>
      <c r="H163" s="32"/>
      <c r="I163" s="32"/>
      <c r="J163" s="32"/>
      <c r="K163" s="26" t="s">
        <v>36</v>
      </c>
      <c r="L163" s="32"/>
      <c r="M163" s="188" t="str">
        <f>E20</f>
        <v>EVČ s.r.o.</v>
      </c>
      <c r="N163" s="202"/>
      <c r="O163" s="202"/>
      <c r="P163" s="202"/>
      <c r="Q163" s="202"/>
      <c r="R163" s="33"/>
    </row>
    <row r="164" spans="2:65" s="1" customFormat="1" ht="14.45" customHeight="1">
      <c r="B164" s="31"/>
      <c r="C164" s="26" t="s">
        <v>34</v>
      </c>
      <c r="D164" s="32"/>
      <c r="E164" s="32"/>
      <c r="F164" s="24" t="str">
        <f>IF(E17="","",E17)</f>
        <v>Vyplň údaj</v>
      </c>
      <c r="G164" s="32"/>
      <c r="H164" s="32"/>
      <c r="I164" s="32"/>
      <c r="J164" s="32"/>
      <c r="K164" s="26" t="s">
        <v>38</v>
      </c>
      <c r="L164" s="32"/>
      <c r="M164" s="188" t="str">
        <f>E23</f>
        <v>EVČ s.r.o.</v>
      </c>
      <c r="N164" s="202"/>
      <c r="O164" s="202"/>
      <c r="P164" s="202"/>
      <c r="Q164" s="202"/>
      <c r="R164" s="33"/>
    </row>
    <row r="165" spans="2:65" s="1" customFormat="1" ht="10.35" customHeight="1">
      <c r="B165" s="31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3"/>
    </row>
    <row r="166" spans="2:65" s="9" customFormat="1" ht="29.25" customHeight="1">
      <c r="B166" s="151"/>
      <c r="C166" s="152" t="s">
        <v>162</v>
      </c>
      <c r="D166" s="153" t="s">
        <v>163</v>
      </c>
      <c r="E166" s="153" t="s">
        <v>62</v>
      </c>
      <c r="F166" s="241" t="s">
        <v>164</v>
      </c>
      <c r="G166" s="242"/>
      <c r="H166" s="242"/>
      <c r="I166" s="242"/>
      <c r="J166" s="153" t="s">
        <v>165</v>
      </c>
      <c r="K166" s="153" t="s">
        <v>166</v>
      </c>
      <c r="L166" s="243" t="s">
        <v>167</v>
      </c>
      <c r="M166" s="242"/>
      <c r="N166" s="241" t="s">
        <v>137</v>
      </c>
      <c r="O166" s="242"/>
      <c r="P166" s="242"/>
      <c r="Q166" s="244"/>
      <c r="R166" s="154"/>
      <c r="T166" s="77" t="s">
        <v>168</v>
      </c>
      <c r="U166" s="78" t="s">
        <v>44</v>
      </c>
      <c r="V166" s="78" t="s">
        <v>169</v>
      </c>
      <c r="W166" s="78" t="s">
        <v>170</v>
      </c>
      <c r="X166" s="78" t="s">
        <v>171</v>
      </c>
      <c r="Y166" s="78" t="s">
        <v>172</v>
      </c>
      <c r="Z166" s="78" t="s">
        <v>173</v>
      </c>
      <c r="AA166" s="79" t="s">
        <v>174</v>
      </c>
    </row>
    <row r="167" spans="2:65" s="1" customFormat="1" ht="29.25" customHeight="1">
      <c r="B167" s="31"/>
      <c r="C167" s="81" t="s">
        <v>134</v>
      </c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253">
        <f>BK167</f>
        <v>0</v>
      </c>
      <c r="O167" s="254"/>
      <c r="P167" s="254"/>
      <c r="Q167" s="254"/>
      <c r="R167" s="33"/>
      <c r="T167" s="80"/>
      <c r="U167" s="47"/>
      <c r="V167" s="47"/>
      <c r="W167" s="155">
        <f>W168+W233+W293+W316+W324+W340+W368+W383</f>
        <v>0</v>
      </c>
      <c r="X167" s="47"/>
      <c r="Y167" s="155">
        <f>Y168+Y233+Y293+Y316+Y324+Y340+Y368+Y383</f>
        <v>0</v>
      </c>
      <c r="Z167" s="47"/>
      <c r="AA167" s="156">
        <f>AA168+AA233+AA293+AA316+AA324+AA340+AA368+AA383</f>
        <v>0</v>
      </c>
      <c r="AT167" s="14" t="s">
        <v>79</v>
      </c>
      <c r="AU167" s="14" t="s">
        <v>139</v>
      </c>
      <c r="BK167" s="157">
        <f>BK168+BK233+BK293+BK316+BK324+BK340+BK368+BK383</f>
        <v>0</v>
      </c>
    </row>
    <row r="168" spans="2:65" s="10" customFormat="1" ht="37.35" customHeight="1">
      <c r="B168" s="158"/>
      <c r="C168" s="159"/>
      <c r="D168" s="160" t="s">
        <v>1317</v>
      </c>
      <c r="E168" s="160"/>
      <c r="F168" s="160"/>
      <c r="G168" s="160"/>
      <c r="H168" s="160"/>
      <c r="I168" s="160"/>
      <c r="J168" s="160"/>
      <c r="K168" s="160"/>
      <c r="L168" s="160"/>
      <c r="M168" s="160"/>
      <c r="N168" s="255">
        <f>BK168</f>
        <v>0</v>
      </c>
      <c r="O168" s="238"/>
      <c r="P168" s="238"/>
      <c r="Q168" s="238"/>
      <c r="R168" s="161"/>
      <c r="T168" s="162"/>
      <c r="U168" s="159"/>
      <c r="V168" s="159"/>
      <c r="W168" s="163">
        <f>W169+W203+W208+W211+W222+W225+W227+W231</f>
        <v>0</v>
      </c>
      <c r="X168" s="159"/>
      <c r="Y168" s="163">
        <f>Y169+Y203+Y208+Y211+Y222+Y225+Y227+Y231</f>
        <v>0</v>
      </c>
      <c r="Z168" s="159"/>
      <c r="AA168" s="164">
        <f>AA169+AA203+AA208+AA211+AA222+AA225+AA227+AA231</f>
        <v>0</v>
      </c>
      <c r="AR168" s="165" t="s">
        <v>23</v>
      </c>
      <c r="AT168" s="166" t="s">
        <v>79</v>
      </c>
      <c r="AU168" s="166" t="s">
        <v>80</v>
      </c>
      <c r="AY168" s="165" t="s">
        <v>175</v>
      </c>
      <c r="BK168" s="167">
        <f>BK169+BK203+BK208+BK211+BK222+BK225+BK227+BK231</f>
        <v>0</v>
      </c>
    </row>
    <row r="169" spans="2:65" s="10" customFormat="1" ht="19.899999999999999" customHeight="1">
      <c r="B169" s="158"/>
      <c r="C169" s="159"/>
      <c r="D169" s="168" t="s">
        <v>1318</v>
      </c>
      <c r="E169" s="168"/>
      <c r="F169" s="168"/>
      <c r="G169" s="168"/>
      <c r="H169" s="168"/>
      <c r="I169" s="168"/>
      <c r="J169" s="168"/>
      <c r="K169" s="168"/>
      <c r="L169" s="168"/>
      <c r="M169" s="168"/>
      <c r="N169" s="256">
        <f>BK169</f>
        <v>0</v>
      </c>
      <c r="O169" s="257"/>
      <c r="P169" s="257"/>
      <c r="Q169" s="257"/>
      <c r="R169" s="161"/>
      <c r="T169" s="162"/>
      <c r="U169" s="159"/>
      <c r="V169" s="159"/>
      <c r="W169" s="163">
        <f>SUM(W170:W202)</f>
        <v>0</v>
      </c>
      <c r="X169" s="159"/>
      <c r="Y169" s="163">
        <f>SUM(Y170:Y202)</f>
        <v>0</v>
      </c>
      <c r="Z169" s="159"/>
      <c r="AA169" s="164">
        <f>SUM(AA170:AA202)</f>
        <v>0</v>
      </c>
      <c r="AR169" s="165" t="s">
        <v>23</v>
      </c>
      <c r="AT169" s="166" t="s">
        <v>79</v>
      </c>
      <c r="AU169" s="166" t="s">
        <v>23</v>
      </c>
      <c r="AY169" s="165" t="s">
        <v>175</v>
      </c>
      <c r="BK169" s="167">
        <f>SUM(BK170:BK202)</f>
        <v>0</v>
      </c>
    </row>
    <row r="170" spans="2:65" s="1" customFormat="1" ht="22.5" customHeight="1">
      <c r="B170" s="31"/>
      <c r="C170" s="176" t="s">
        <v>80</v>
      </c>
      <c r="D170" s="176" t="s">
        <v>221</v>
      </c>
      <c r="E170" s="177" t="s">
        <v>1359</v>
      </c>
      <c r="F170" s="250" t="s">
        <v>1360</v>
      </c>
      <c r="G170" s="249"/>
      <c r="H170" s="249"/>
      <c r="I170" s="249"/>
      <c r="J170" s="178" t="s">
        <v>366</v>
      </c>
      <c r="K170" s="179">
        <v>1</v>
      </c>
      <c r="L170" s="251">
        <v>0</v>
      </c>
      <c r="M170" s="249"/>
      <c r="N170" s="252">
        <f t="shared" ref="N170:N202" si="5">ROUND(L170*K170,2)</f>
        <v>0</v>
      </c>
      <c r="O170" s="249"/>
      <c r="P170" s="249"/>
      <c r="Q170" s="249"/>
      <c r="R170" s="33"/>
      <c r="T170" s="173" t="s">
        <v>21</v>
      </c>
      <c r="U170" s="40" t="s">
        <v>45</v>
      </c>
      <c r="V170" s="32"/>
      <c r="W170" s="174">
        <f t="shared" ref="W170:W202" si="6">V170*K170</f>
        <v>0</v>
      </c>
      <c r="X170" s="174">
        <v>0</v>
      </c>
      <c r="Y170" s="174">
        <f t="shared" ref="Y170:Y202" si="7">X170*K170</f>
        <v>0</v>
      </c>
      <c r="Z170" s="174">
        <v>0</v>
      </c>
      <c r="AA170" s="175">
        <f t="shared" ref="AA170:AA202" si="8">Z170*K170</f>
        <v>0</v>
      </c>
      <c r="AR170" s="14" t="s">
        <v>345</v>
      </c>
      <c r="AT170" s="14" t="s">
        <v>221</v>
      </c>
      <c r="AU170" s="14" t="s">
        <v>90</v>
      </c>
      <c r="AY170" s="14" t="s">
        <v>175</v>
      </c>
      <c r="BE170" s="114">
        <f t="shared" ref="BE170:BE202" si="9">IF(U170="základní",N170,0)</f>
        <v>0</v>
      </c>
      <c r="BF170" s="114">
        <f t="shared" ref="BF170:BF202" si="10">IF(U170="snížená",N170,0)</f>
        <v>0</v>
      </c>
      <c r="BG170" s="114">
        <f t="shared" ref="BG170:BG202" si="11">IF(U170="zákl. přenesená",N170,0)</f>
        <v>0</v>
      </c>
      <c r="BH170" s="114">
        <f t="shared" ref="BH170:BH202" si="12">IF(U170="sníž. přenesená",N170,0)</f>
        <v>0</v>
      </c>
      <c r="BI170" s="114">
        <f t="shared" ref="BI170:BI202" si="13">IF(U170="nulová",N170,0)</f>
        <v>0</v>
      </c>
      <c r="BJ170" s="14" t="s">
        <v>23</v>
      </c>
      <c r="BK170" s="114">
        <f t="shared" ref="BK170:BK202" si="14">ROUND(L170*K170,2)</f>
        <v>0</v>
      </c>
      <c r="BL170" s="14" t="s">
        <v>345</v>
      </c>
      <c r="BM170" s="14" t="s">
        <v>23</v>
      </c>
    </row>
    <row r="171" spans="2:65" s="1" customFormat="1" ht="22.5" customHeight="1">
      <c r="B171" s="31"/>
      <c r="C171" s="176" t="s">
        <v>80</v>
      </c>
      <c r="D171" s="176" t="s">
        <v>221</v>
      </c>
      <c r="E171" s="177" t="s">
        <v>1361</v>
      </c>
      <c r="F171" s="250" t="s">
        <v>1362</v>
      </c>
      <c r="G171" s="249"/>
      <c r="H171" s="249"/>
      <c r="I171" s="249"/>
      <c r="J171" s="178" t="s">
        <v>366</v>
      </c>
      <c r="K171" s="179">
        <v>2</v>
      </c>
      <c r="L171" s="251">
        <v>0</v>
      </c>
      <c r="M171" s="249"/>
      <c r="N171" s="252">
        <f t="shared" si="5"/>
        <v>0</v>
      </c>
      <c r="O171" s="249"/>
      <c r="P171" s="249"/>
      <c r="Q171" s="249"/>
      <c r="R171" s="33"/>
      <c r="T171" s="173" t="s">
        <v>21</v>
      </c>
      <c r="U171" s="40" t="s">
        <v>45</v>
      </c>
      <c r="V171" s="32"/>
      <c r="W171" s="174">
        <f t="shared" si="6"/>
        <v>0</v>
      </c>
      <c r="X171" s="174">
        <v>0</v>
      </c>
      <c r="Y171" s="174">
        <f t="shared" si="7"/>
        <v>0</v>
      </c>
      <c r="Z171" s="174">
        <v>0</v>
      </c>
      <c r="AA171" s="175">
        <f t="shared" si="8"/>
        <v>0</v>
      </c>
      <c r="AR171" s="14" t="s">
        <v>345</v>
      </c>
      <c r="AT171" s="14" t="s">
        <v>221</v>
      </c>
      <c r="AU171" s="14" t="s">
        <v>90</v>
      </c>
      <c r="AY171" s="14" t="s">
        <v>175</v>
      </c>
      <c r="BE171" s="114">
        <f t="shared" si="9"/>
        <v>0</v>
      </c>
      <c r="BF171" s="114">
        <f t="shared" si="10"/>
        <v>0</v>
      </c>
      <c r="BG171" s="114">
        <f t="shared" si="11"/>
        <v>0</v>
      </c>
      <c r="BH171" s="114">
        <f t="shared" si="12"/>
        <v>0</v>
      </c>
      <c r="BI171" s="114">
        <f t="shared" si="13"/>
        <v>0</v>
      </c>
      <c r="BJ171" s="14" t="s">
        <v>23</v>
      </c>
      <c r="BK171" s="114">
        <f t="shared" si="14"/>
        <v>0</v>
      </c>
      <c r="BL171" s="14" t="s">
        <v>345</v>
      </c>
      <c r="BM171" s="14" t="s">
        <v>90</v>
      </c>
    </row>
    <row r="172" spans="2:65" s="1" customFormat="1" ht="22.5" customHeight="1">
      <c r="B172" s="31"/>
      <c r="C172" s="176" t="s">
        <v>80</v>
      </c>
      <c r="D172" s="176" t="s">
        <v>221</v>
      </c>
      <c r="E172" s="177" t="s">
        <v>1363</v>
      </c>
      <c r="F172" s="250" t="s">
        <v>1364</v>
      </c>
      <c r="G172" s="249"/>
      <c r="H172" s="249"/>
      <c r="I172" s="249"/>
      <c r="J172" s="178" t="s">
        <v>366</v>
      </c>
      <c r="K172" s="179">
        <v>1</v>
      </c>
      <c r="L172" s="251">
        <v>0</v>
      </c>
      <c r="M172" s="249"/>
      <c r="N172" s="252">
        <f t="shared" si="5"/>
        <v>0</v>
      </c>
      <c r="O172" s="249"/>
      <c r="P172" s="249"/>
      <c r="Q172" s="249"/>
      <c r="R172" s="33"/>
      <c r="T172" s="173" t="s">
        <v>21</v>
      </c>
      <c r="U172" s="40" t="s">
        <v>45</v>
      </c>
      <c r="V172" s="32"/>
      <c r="W172" s="174">
        <f t="shared" si="6"/>
        <v>0</v>
      </c>
      <c r="X172" s="174">
        <v>0</v>
      </c>
      <c r="Y172" s="174">
        <f t="shared" si="7"/>
        <v>0</v>
      </c>
      <c r="Z172" s="174">
        <v>0</v>
      </c>
      <c r="AA172" s="175">
        <f t="shared" si="8"/>
        <v>0</v>
      </c>
      <c r="AR172" s="14" t="s">
        <v>345</v>
      </c>
      <c r="AT172" s="14" t="s">
        <v>221</v>
      </c>
      <c r="AU172" s="14" t="s">
        <v>90</v>
      </c>
      <c r="AY172" s="14" t="s">
        <v>175</v>
      </c>
      <c r="BE172" s="114">
        <f t="shared" si="9"/>
        <v>0</v>
      </c>
      <c r="BF172" s="114">
        <f t="shared" si="10"/>
        <v>0</v>
      </c>
      <c r="BG172" s="114">
        <f t="shared" si="11"/>
        <v>0</v>
      </c>
      <c r="BH172" s="114">
        <f t="shared" si="12"/>
        <v>0</v>
      </c>
      <c r="BI172" s="114">
        <f t="shared" si="13"/>
        <v>0</v>
      </c>
      <c r="BJ172" s="14" t="s">
        <v>23</v>
      </c>
      <c r="BK172" s="114">
        <f t="shared" si="14"/>
        <v>0</v>
      </c>
      <c r="BL172" s="14" t="s">
        <v>345</v>
      </c>
      <c r="BM172" s="14" t="s">
        <v>100</v>
      </c>
    </row>
    <row r="173" spans="2:65" s="1" customFormat="1" ht="22.5" customHeight="1">
      <c r="B173" s="31"/>
      <c r="C173" s="176" t="s">
        <v>80</v>
      </c>
      <c r="D173" s="176" t="s">
        <v>221</v>
      </c>
      <c r="E173" s="177" t="s">
        <v>1365</v>
      </c>
      <c r="F173" s="250" t="s">
        <v>1366</v>
      </c>
      <c r="G173" s="249"/>
      <c r="H173" s="249"/>
      <c r="I173" s="249"/>
      <c r="J173" s="178" t="s">
        <v>366</v>
      </c>
      <c r="K173" s="179">
        <v>1</v>
      </c>
      <c r="L173" s="251">
        <v>0</v>
      </c>
      <c r="M173" s="249"/>
      <c r="N173" s="252">
        <f t="shared" si="5"/>
        <v>0</v>
      </c>
      <c r="O173" s="249"/>
      <c r="P173" s="249"/>
      <c r="Q173" s="249"/>
      <c r="R173" s="33"/>
      <c r="T173" s="173" t="s">
        <v>21</v>
      </c>
      <c r="U173" s="40" t="s">
        <v>45</v>
      </c>
      <c r="V173" s="32"/>
      <c r="W173" s="174">
        <f t="shared" si="6"/>
        <v>0</v>
      </c>
      <c r="X173" s="174">
        <v>0</v>
      </c>
      <c r="Y173" s="174">
        <f t="shared" si="7"/>
        <v>0</v>
      </c>
      <c r="Z173" s="174">
        <v>0</v>
      </c>
      <c r="AA173" s="175">
        <f t="shared" si="8"/>
        <v>0</v>
      </c>
      <c r="AR173" s="14" t="s">
        <v>345</v>
      </c>
      <c r="AT173" s="14" t="s">
        <v>221</v>
      </c>
      <c r="AU173" s="14" t="s">
        <v>90</v>
      </c>
      <c r="AY173" s="14" t="s">
        <v>175</v>
      </c>
      <c r="BE173" s="114">
        <f t="shared" si="9"/>
        <v>0</v>
      </c>
      <c r="BF173" s="114">
        <f t="shared" si="10"/>
        <v>0</v>
      </c>
      <c r="BG173" s="114">
        <f t="shared" si="11"/>
        <v>0</v>
      </c>
      <c r="BH173" s="114">
        <f t="shared" si="12"/>
        <v>0</v>
      </c>
      <c r="BI173" s="114">
        <f t="shared" si="13"/>
        <v>0</v>
      </c>
      <c r="BJ173" s="14" t="s">
        <v>23</v>
      </c>
      <c r="BK173" s="114">
        <f t="shared" si="14"/>
        <v>0</v>
      </c>
      <c r="BL173" s="14" t="s">
        <v>345</v>
      </c>
      <c r="BM173" s="14" t="s">
        <v>345</v>
      </c>
    </row>
    <row r="174" spans="2:65" s="1" customFormat="1" ht="22.5" customHeight="1">
      <c r="B174" s="31"/>
      <c r="C174" s="176" t="s">
        <v>80</v>
      </c>
      <c r="D174" s="176" t="s">
        <v>221</v>
      </c>
      <c r="E174" s="177" t="s">
        <v>1367</v>
      </c>
      <c r="F174" s="250" t="s">
        <v>1368</v>
      </c>
      <c r="G174" s="249"/>
      <c r="H174" s="249"/>
      <c r="I174" s="249"/>
      <c r="J174" s="178" t="s">
        <v>366</v>
      </c>
      <c r="K174" s="179">
        <v>3</v>
      </c>
      <c r="L174" s="251">
        <v>0</v>
      </c>
      <c r="M174" s="249"/>
      <c r="N174" s="252">
        <f t="shared" si="5"/>
        <v>0</v>
      </c>
      <c r="O174" s="249"/>
      <c r="P174" s="249"/>
      <c r="Q174" s="249"/>
      <c r="R174" s="33"/>
      <c r="T174" s="173" t="s">
        <v>21</v>
      </c>
      <c r="U174" s="40" t="s">
        <v>45</v>
      </c>
      <c r="V174" s="32"/>
      <c r="W174" s="174">
        <f t="shared" si="6"/>
        <v>0</v>
      </c>
      <c r="X174" s="174">
        <v>0</v>
      </c>
      <c r="Y174" s="174">
        <f t="shared" si="7"/>
        <v>0</v>
      </c>
      <c r="Z174" s="174">
        <v>0</v>
      </c>
      <c r="AA174" s="175">
        <f t="shared" si="8"/>
        <v>0</v>
      </c>
      <c r="AR174" s="14" t="s">
        <v>345</v>
      </c>
      <c r="AT174" s="14" t="s">
        <v>221</v>
      </c>
      <c r="AU174" s="14" t="s">
        <v>90</v>
      </c>
      <c r="AY174" s="14" t="s">
        <v>175</v>
      </c>
      <c r="BE174" s="114">
        <f t="shared" si="9"/>
        <v>0</v>
      </c>
      <c r="BF174" s="114">
        <f t="shared" si="10"/>
        <v>0</v>
      </c>
      <c r="BG174" s="114">
        <f t="shared" si="11"/>
        <v>0</v>
      </c>
      <c r="BH174" s="114">
        <f t="shared" si="12"/>
        <v>0</v>
      </c>
      <c r="BI174" s="114">
        <f t="shared" si="13"/>
        <v>0</v>
      </c>
      <c r="BJ174" s="14" t="s">
        <v>23</v>
      </c>
      <c r="BK174" s="114">
        <f t="shared" si="14"/>
        <v>0</v>
      </c>
      <c r="BL174" s="14" t="s">
        <v>345</v>
      </c>
      <c r="BM174" s="14" t="s">
        <v>176</v>
      </c>
    </row>
    <row r="175" spans="2:65" s="1" customFormat="1" ht="22.5" customHeight="1">
      <c r="B175" s="31"/>
      <c r="C175" s="176" t="s">
        <v>80</v>
      </c>
      <c r="D175" s="176" t="s">
        <v>221</v>
      </c>
      <c r="E175" s="177" t="s">
        <v>1369</v>
      </c>
      <c r="F175" s="250" t="s">
        <v>1370</v>
      </c>
      <c r="G175" s="249"/>
      <c r="H175" s="249"/>
      <c r="I175" s="249"/>
      <c r="J175" s="178" t="s">
        <v>366</v>
      </c>
      <c r="K175" s="179">
        <v>4</v>
      </c>
      <c r="L175" s="251">
        <v>0</v>
      </c>
      <c r="M175" s="249"/>
      <c r="N175" s="252">
        <f t="shared" si="5"/>
        <v>0</v>
      </c>
      <c r="O175" s="249"/>
      <c r="P175" s="249"/>
      <c r="Q175" s="249"/>
      <c r="R175" s="33"/>
      <c r="T175" s="173" t="s">
        <v>21</v>
      </c>
      <c r="U175" s="40" t="s">
        <v>45</v>
      </c>
      <c r="V175" s="32"/>
      <c r="W175" s="174">
        <f t="shared" si="6"/>
        <v>0</v>
      </c>
      <c r="X175" s="174">
        <v>0</v>
      </c>
      <c r="Y175" s="174">
        <f t="shared" si="7"/>
        <v>0</v>
      </c>
      <c r="Z175" s="174">
        <v>0</v>
      </c>
      <c r="AA175" s="175">
        <f t="shared" si="8"/>
        <v>0</v>
      </c>
      <c r="AR175" s="14" t="s">
        <v>345</v>
      </c>
      <c r="AT175" s="14" t="s">
        <v>221</v>
      </c>
      <c r="AU175" s="14" t="s">
        <v>90</v>
      </c>
      <c r="AY175" s="14" t="s">
        <v>175</v>
      </c>
      <c r="BE175" s="114">
        <f t="shared" si="9"/>
        <v>0</v>
      </c>
      <c r="BF175" s="114">
        <f t="shared" si="10"/>
        <v>0</v>
      </c>
      <c r="BG175" s="114">
        <f t="shared" si="11"/>
        <v>0</v>
      </c>
      <c r="BH175" s="114">
        <f t="shared" si="12"/>
        <v>0</v>
      </c>
      <c r="BI175" s="114">
        <f t="shared" si="13"/>
        <v>0</v>
      </c>
      <c r="BJ175" s="14" t="s">
        <v>23</v>
      </c>
      <c r="BK175" s="114">
        <f t="shared" si="14"/>
        <v>0</v>
      </c>
      <c r="BL175" s="14" t="s">
        <v>345</v>
      </c>
      <c r="BM175" s="14" t="s">
        <v>846</v>
      </c>
    </row>
    <row r="176" spans="2:65" s="1" customFormat="1" ht="22.5" customHeight="1">
      <c r="B176" s="31"/>
      <c r="C176" s="176" t="s">
        <v>80</v>
      </c>
      <c r="D176" s="176" t="s">
        <v>221</v>
      </c>
      <c r="E176" s="177" t="s">
        <v>1371</v>
      </c>
      <c r="F176" s="250" t="s">
        <v>1372</v>
      </c>
      <c r="G176" s="249"/>
      <c r="H176" s="249"/>
      <c r="I176" s="249"/>
      <c r="J176" s="178" t="s">
        <v>366</v>
      </c>
      <c r="K176" s="179">
        <v>1</v>
      </c>
      <c r="L176" s="251">
        <v>0</v>
      </c>
      <c r="M176" s="249"/>
      <c r="N176" s="252">
        <f t="shared" si="5"/>
        <v>0</v>
      </c>
      <c r="O176" s="249"/>
      <c r="P176" s="249"/>
      <c r="Q176" s="249"/>
      <c r="R176" s="33"/>
      <c r="T176" s="173" t="s">
        <v>21</v>
      </c>
      <c r="U176" s="40" t="s">
        <v>45</v>
      </c>
      <c r="V176" s="32"/>
      <c r="W176" s="174">
        <f t="shared" si="6"/>
        <v>0</v>
      </c>
      <c r="X176" s="174">
        <v>0</v>
      </c>
      <c r="Y176" s="174">
        <f t="shared" si="7"/>
        <v>0</v>
      </c>
      <c r="Z176" s="174">
        <v>0</v>
      </c>
      <c r="AA176" s="175">
        <f t="shared" si="8"/>
        <v>0</v>
      </c>
      <c r="AR176" s="14" t="s">
        <v>345</v>
      </c>
      <c r="AT176" s="14" t="s">
        <v>221</v>
      </c>
      <c r="AU176" s="14" t="s">
        <v>90</v>
      </c>
      <c r="AY176" s="14" t="s">
        <v>175</v>
      </c>
      <c r="BE176" s="114">
        <f t="shared" si="9"/>
        <v>0</v>
      </c>
      <c r="BF176" s="114">
        <f t="shared" si="10"/>
        <v>0</v>
      </c>
      <c r="BG176" s="114">
        <f t="shared" si="11"/>
        <v>0</v>
      </c>
      <c r="BH176" s="114">
        <f t="shared" si="12"/>
        <v>0</v>
      </c>
      <c r="BI176" s="114">
        <f t="shared" si="13"/>
        <v>0</v>
      </c>
      <c r="BJ176" s="14" t="s">
        <v>23</v>
      </c>
      <c r="BK176" s="114">
        <f t="shared" si="14"/>
        <v>0</v>
      </c>
      <c r="BL176" s="14" t="s">
        <v>345</v>
      </c>
      <c r="BM176" s="14" t="s">
        <v>184</v>
      </c>
    </row>
    <row r="177" spans="2:65" s="1" customFormat="1" ht="31.5" customHeight="1">
      <c r="B177" s="31"/>
      <c r="C177" s="176" t="s">
        <v>80</v>
      </c>
      <c r="D177" s="176" t="s">
        <v>221</v>
      </c>
      <c r="E177" s="177" t="s">
        <v>1373</v>
      </c>
      <c r="F177" s="250" t="s">
        <v>1374</v>
      </c>
      <c r="G177" s="249"/>
      <c r="H177" s="249"/>
      <c r="I177" s="249"/>
      <c r="J177" s="178" t="s">
        <v>366</v>
      </c>
      <c r="K177" s="179">
        <v>2</v>
      </c>
      <c r="L177" s="251">
        <v>0</v>
      </c>
      <c r="M177" s="249"/>
      <c r="N177" s="252">
        <f t="shared" si="5"/>
        <v>0</v>
      </c>
      <c r="O177" s="249"/>
      <c r="P177" s="249"/>
      <c r="Q177" s="249"/>
      <c r="R177" s="33"/>
      <c r="T177" s="173" t="s">
        <v>21</v>
      </c>
      <c r="U177" s="40" t="s">
        <v>45</v>
      </c>
      <c r="V177" s="32"/>
      <c r="W177" s="174">
        <f t="shared" si="6"/>
        <v>0</v>
      </c>
      <c r="X177" s="174">
        <v>0</v>
      </c>
      <c r="Y177" s="174">
        <f t="shared" si="7"/>
        <v>0</v>
      </c>
      <c r="Z177" s="174">
        <v>0</v>
      </c>
      <c r="AA177" s="175">
        <f t="shared" si="8"/>
        <v>0</v>
      </c>
      <c r="AR177" s="14" t="s">
        <v>345</v>
      </c>
      <c r="AT177" s="14" t="s">
        <v>221</v>
      </c>
      <c r="AU177" s="14" t="s">
        <v>90</v>
      </c>
      <c r="AY177" s="14" t="s">
        <v>175</v>
      </c>
      <c r="BE177" s="114">
        <f t="shared" si="9"/>
        <v>0</v>
      </c>
      <c r="BF177" s="114">
        <f t="shared" si="10"/>
        <v>0</v>
      </c>
      <c r="BG177" s="114">
        <f t="shared" si="11"/>
        <v>0</v>
      </c>
      <c r="BH177" s="114">
        <f t="shared" si="12"/>
        <v>0</v>
      </c>
      <c r="BI177" s="114">
        <f t="shared" si="13"/>
        <v>0</v>
      </c>
      <c r="BJ177" s="14" t="s">
        <v>23</v>
      </c>
      <c r="BK177" s="114">
        <f t="shared" si="14"/>
        <v>0</v>
      </c>
      <c r="BL177" s="14" t="s">
        <v>345</v>
      </c>
      <c r="BM177" s="14" t="s">
        <v>188</v>
      </c>
    </row>
    <row r="178" spans="2:65" s="1" customFormat="1" ht="31.5" customHeight="1">
      <c r="B178" s="31"/>
      <c r="C178" s="176" t="s">
        <v>80</v>
      </c>
      <c r="D178" s="176" t="s">
        <v>221</v>
      </c>
      <c r="E178" s="177" t="s">
        <v>1375</v>
      </c>
      <c r="F178" s="250" t="s">
        <v>1376</v>
      </c>
      <c r="G178" s="249"/>
      <c r="H178" s="249"/>
      <c r="I178" s="249"/>
      <c r="J178" s="178" t="s">
        <v>366</v>
      </c>
      <c r="K178" s="179">
        <v>1</v>
      </c>
      <c r="L178" s="251">
        <v>0</v>
      </c>
      <c r="M178" s="249"/>
      <c r="N178" s="252">
        <f t="shared" si="5"/>
        <v>0</v>
      </c>
      <c r="O178" s="249"/>
      <c r="P178" s="249"/>
      <c r="Q178" s="249"/>
      <c r="R178" s="33"/>
      <c r="T178" s="173" t="s">
        <v>21</v>
      </c>
      <c r="U178" s="40" t="s">
        <v>45</v>
      </c>
      <c r="V178" s="32"/>
      <c r="W178" s="174">
        <f t="shared" si="6"/>
        <v>0</v>
      </c>
      <c r="X178" s="174">
        <v>0</v>
      </c>
      <c r="Y178" s="174">
        <f t="shared" si="7"/>
        <v>0</v>
      </c>
      <c r="Z178" s="174">
        <v>0</v>
      </c>
      <c r="AA178" s="175">
        <f t="shared" si="8"/>
        <v>0</v>
      </c>
      <c r="AR178" s="14" t="s">
        <v>345</v>
      </c>
      <c r="AT178" s="14" t="s">
        <v>221</v>
      </c>
      <c r="AU178" s="14" t="s">
        <v>90</v>
      </c>
      <c r="AY178" s="14" t="s">
        <v>175</v>
      </c>
      <c r="BE178" s="114">
        <f t="shared" si="9"/>
        <v>0</v>
      </c>
      <c r="BF178" s="114">
        <f t="shared" si="10"/>
        <v>0</v>
      </c>
      <c r="BG178" s="114">
        <f t="shared" si="11"/>
        <v>0</v>
      </c>
      <c r="BH178" s="114">
        <f t="shared" si="12"/>
        <v>0</v>
      </c>
      <c r="BI178" s="114">
        <f t="shared" si="13"/>
        <v>0</v>
      </c>
      <c r="BJ178" s="14" t="s">
        <v>23</v>
      </c>
      <c r="BK178" s="114">
        <f t="shared" si="14"/>
        <v>0</v>
      </c>
      <c r="BL178" s="14" t="s">
        <v>345</v>
      </c>
      <c r="BM178" s="14" t="s">
        <v>192</v>
      </c>
    </row>
    <row r="179" spans="2:65" s="1" customFormat="1" ht="31.5" customHeight="1">
      <c r="B179" s="31"/>
      <c r="C179" s="176" t="s">
        <v>80</v>
      </c>
      <c r="D179" s="176" t="s">
        <v>221</v>
      </c>
      <c r="E179" s="177" t="s">
        <v>1377</v>
      </c>
      <c r="F179" s="250" t="s">
        <v>1378</v>
      </c>
      <c r="G179" s="249"/>
      <c r="H179" s="249"/>
      <c r="I179" s="249"/>
      <c r="J179" s="178" t="s">
        <v>366</v>
      </c>
      <c r="K179" s="179">
        <v>1</v>
      </c>
      <c r="L179" s="251">
        <v>0</v>
      </c>
      <c r="M179" s="249"/>
      <c r="N179" s="252">
        <f t="shared" si="5"/>
        <v>0</v>
      </c>
      <c r="O179" s="249"/>
      <c r="P179" s="249"/>
      <c r="Q179" s="249"/>
      <c r="R179" s="33"/>
      <c r="T179" s="173" t="s">
        <v>21</v>
      </c>
      <c r="U179" s="40" t="s">
        <v>45</v>
      </c>
      <c r="V179" s="32"/>
      <c r="W179" s="174">
        <f t="shared" si="6"/>
        <v>0</v>
      </c>
      <c r="X179" s="174">
        <v>0</v>
      </c>
      <c r="Y179" s="174">
        <f t="shared" si="7"/>
        <v>0</v>
      </c>
      <c r="Z179" s="174">
        <v>0</v>
      </c>
      <c r="AA179" s="175">
        <f t="shared" si="8"/>
        <v>0</v>
      </c>
      <c r="AR179" s="14" t="s">
        <v>345</v>
      </c>
      <c r="AT179" s="14" t="s">
        <v>221</v>
      </c>
      <c r="AU179" s="14" t="s">
        <v>90</v>
      </c>
      <c r="AY179" s="14" t="s">
        <v>175</v>
      </c>
      <c r="BE179" s="114">
        <f t="shared" si="9"/>
        <v>0</v>
      </c>
      <c r="BF179" s="114">
        <f t="shared" si="10"/>
        <v>0</v>
      </c>
      <c r="BG179" s="114">
        <f t="shared" si="11"/>
        <v>0</v>
      </c>
      <c r="BH179" s="114">
        <f t="shared" si="12"/>
        <v>0</v>
      </c>
      <c r="BI179" s="114">
        <f t="shared" si="13"/>
        <v>0</v>
      </c>
      <c r="BJ179" s="14" t="s">
        <v>23</v>
      </c>
      <c r="BK179" s="114">
        <f t="shared" si="14"/>
        <v>0</v>
      </c>
      <c r="BL179" s="14" t="s">
        <v>345</v>
      </c>
      <c r="BM179" s="14" t="s">
        <v>28</v>
      </c>
    </row>
    <row r="180" spans="2:65" s="1" customFormat="1" ht="31.5" customHeight="1">
      <c r="B180" s="31"/>
      <c r="C180" s="176" t="s">
        <v>80</v>
      </c>
      <c r="D180" s="176" t="s">
        <v>221</v>
      </c>
      <c r="E180" s="177" t="s">
        <v>1379</v>
      </c>
      <c r="F180" s="250" t="s">
        <v>1380</v>
      </c>
      <c r="G180" s="249"/>
      <c r="H180" s="249"/>
      <c r="I180" s="249"/>
      <c r="J180" s="178" t="s">
        <v>366</v>
      </c>
      <c r="K180" s="179">
        <v>1</v>
      </c>
      <c r="L180" s="251">
        <v>0</v>
      </c>
      <c r="M180" s="249"/>
      <c r="N180" s="252">
        <f t="shared" si="5"/>
        <v>0</v>
      </c>
      <c r="O180" s="249"/>
      <c r="P180" s="249"/>
      <c r="Q180" s="249"/>
      <c r="R180" s="33"/>
      <c r="T180" s="173" t="s">
        <v>21</v>
      </c>
      <c r="U180" s="40" t="s">
        <v>45</v>
      </c>
      <c r="V180" s="32"/>
      <c r="W180" s="174">
        <f t="shared" si="6"/>
        <v>0</v>
      </c>
      <c r="X180" s="174">
        <v>0</v>
      </c>
      <c r="Y180" s="174">
        <f t="shared" si="7"/>
        <v>0</v>
      </c>
      <c r="Z180" s="174">
        <v>0</v>
      </c>
      <c r="AA180" s="175">
        <f t="shared" si="8"/>
        <v>0</v>
      </c>
      <c r="AR180" s="14" t="s">
        <v>345</v>
      </c>
      <c r="AT180" s="14" t="s">
        <v>221</v>
      </c>
      <c r="AU180" s="14" t="s">
        <v>90</v>
      </c>
      <c r="AY180" s="14" t="s">
        <v>175</v>
      </c>
      <c r="BE180" s="114">
        <f t="shared" si="9"/>
        <v>0</v>
      </c>
      <c r="BF180" s="114">
        <f t="shared" si="10"/>
        <v>0</v>
      </c>
      <c r="BG180" s="114">
        <f t="shared" si="11"/>
        <v>0</v>
      </c>
      <c r="BH180" s="114">
        <f t="shared" si="12"/>
        <v>0</v>
      </c>
      <c r="BI180" s="114">
        <f t="shared" si="13"/>
        <v>0</v>
      </c>
      <c r="BJ180" s="14" t="s">
        <v>23</v>
      </c>
      <c r="BK180" s="114">
        <f t="shared" si="14"/>
        <v>0</v>
      </c>
      <c r="BL180" s="14" t="s">
        <v>345</v>
      </c>
      <c r="BM180" s="14" t="s">
        <v>945</v>
      </c>
    </row>
    <row r="181" spans="2:65" s="1" customFormat="1" ht="31.5" customHeight="1">
      <c r="B181" s="31"/>
      <c r="C181" s="176" t="s">
        <v>80</v>
      </c>
      <c r="D181" s="176" t="s">
        <v>221</v>
      </c>
      <c r="E181" s="177" t="s">
        <v>1381</v>
      </c>
      <c r="F181" s="250" t="s">
        <v>1382</v>
      </c>
      <c r="G181" s="249"/>
      <c r="H181" s="249"/>
      <c r="I181" s="249"/>
      <c r="J181" s="178" t="s">
        <v>366</v>
      </c>
      <c r="K181" s="179">
        <v>20</v>
      </c>
      <c r="L181" s="251">
        <v>0</v>
      </c>
      <c r="M181" s="249"/>
      <c r="N181" s="252">
        <f t="shared" si="5"/>
        <v>0</v>
      </c>
      <c r="O181" s="249"/>
      <c r="P181" s="249"/>
      <c r="Q181" s="249"/>
      <c r="R181" s="33"/>
      <c r="T181" s="173" t="s">
        <v>21</v>
      </c>
      <c r="U181" s="40" t="s">
        <v>45</v>
      </c>
      <c r="V181" s="32"/>
      <c r="W181" s="174">
        <f t="shared" si="6"/>
        <v>0</v>
      </c>
      <c r="X181" s="174">
        <v>0</v>
      </c>
      <c r="Y181" s="174">
        <f t="shared" si="7"/>
        <v>0</v>
      </c>
      <c r="Z181" s="174">
        <v>0</v>
      </c>
      <c r="AA181" s="175">
        <f t="shared" si="8"/>
        <v>0</v>
      </c>
      <c r="AR181" s="14" t="s">
        <v>345</v>
      </c>
      <c r="AT181" s="14" t="s">
        <v>221</v>
      </c>
      <c r="AU181" s="14" t="s">
        <v>90</v>
      </c>
      <c r="AY181" s="14" t="s">
        <v>175</v>
      </c>
      <c r="BE181" s="114">
        <f t="shared" si="9"/>
        <v>0</v>
      </c>
      <c r="BF181" s="114">
        <f t="shared" si="10"/>
        <v>0</v>
      </c>
      <c r="BG181" s="114">
        <f t="shared" si="11"/>
        <v>0</v>
      </c>
      <c r="BH181" s="114">
        <f t="shared" si="12"/>
        <v>0</v>
      </c>
      <c r="BI181" s="114">
        <f t="shared" si="13"/>
        <v>0</v>
      </c>
      <c r="BJ181" s="14" t="s">
        <v>23</v>
      </c>
      <c r="BK181" s="114">
        <f t="shared" si="14"/>
        <v>0</v>
      </c>
      <c r="BL181" s="14" t="s">
        <v>345</v>
      </c>
      <c r="BM181" s="14" t="s">
        <v>199</v>
      </c>
    </row>
    <row r="182" spans="2:65" s="1" customFormat="1" ht="22.5" customHeight="1">
      <c r="B182" s="31"/>
      <c r="C182" s="176" t="s">
        <v>80</v>
      </c>
      <c r="D182" s="176" t="s">
        <v>221</v>
      </c>
      <c r="E182" s="177" t="s">
        <v>1383</v>
      </c>
      <c r="F182" s="250" t="s">
        <v>1384</v>
      </c>
      <c r="G182" s="249"/>
      <c r="H182" s="249"/>
      <c r="I182" s="249"/>
      <c r="J182" s="178" t="s">
        <v>366</v>
      </c>
      <c r="K182" s="179">
        <v>1</v>
      </c>
      <c r="L182" s="251">
        <v>0</v>
      </c>
      <c r="M182" s="249"/>
      <c r="N182" s="252">
        <f t="shared" si="5"/>
        <v>0</v>
      </c>
      <c r="O182" s="249"/>
      <c r="P182" s="249"/>
      <c r="Q182" s="249"/>
      <c r="R182" s="33"/>
      <c r="T182" s="173" t="s">
        <v>21</v>
      </c>
      <c r="U182" s="40" t="s">
        <v>45</v>
      </c>
      <c r="V182" s="32"/>
      <c r="W182" s="174">
        <f t="shared" si="6"/>
        <v>0</v>
      </c>
      <c r="X182" s="174">
        <v>0</v>
      </c>
      <c r="Y182" s="174">
        <f t="shared" si="7"/>
        <v>0</v>
      </c>
      <c r="Z182" s="174">
        <v>0</v>
      </c>
      <c r="AA182" s="175">
        <f t="shared" si="8"/>
        <v>0</v>
      </c>
      <c r="AR182" s="14" t="s">
        <v>345</v>
      </c>
      <c r="AT182" s="14" t="s">
        <v>221</v>
      </c>
      <c r="AU182" s="14" t="s">
        <v>90</v>
      </c>
      <c r="AY182" s="14" t="s">
        <v>175</v>
      </c>
      <c r="BE182" s="114">
        <f t="shared" si="9"/>
        <v>0</v>
      </c>
      <c r="BF182" s="114">
        <f t="shared" si="10"/>
        <v>0</v>
      </c>
      <c r="BG182" s="114">
        <f t="shared" si="11"/>
        <v>0</v>
      </c>
      <c r="BH182" s="114">
        <f t="shared" si="12"/>
        <v>0</v>
      </c>
      <c r="BI182" s="114">
        <f t="shared" si="13"/>
        <v>0</v>
      </c>
      <c r="BJ182" s="14" t="s">
        <v>23</v>
      </c>
      <c r="BK182" s="114">
        <f t="shared" si="14"/>
        <v>0</v>
      </c>
      <c r="BL182" s="14" t="s">
        <v>345</v>
      </c>
      <c r="BM182" s="14" t="s">
        <v>203</v>
      </c>
    </row>
    <row r="183" spans="2:65" s="1" customFormat="1" ht="22.5" customHeight="1">
      <c r="B183" s="31"/>
      <c r="C183" s="176" t="s">
        <v>80</v>
      </c>
      <c r="D183" s="176" t="s">
        <v>221</v>
      </c>
      <c r="E183" s="177" t="s">
        <v>1385</v>
      </c>
      <c r="F183" s="250" t="s">
        <v>1386</v>
      </c>
      <c r="G183" s="249"/>
      <c r="H183" s="249"/>
      <c r="I183" s="249"/>
      <c r="J183" s="178" t="s">
        <v>366</v>
      </c>
      <c r="K183" s="179">
        <v>2</v>
      </c>
      <c r="L183" s="251">
        <v>0</v>
      </c>
      <c r="M183" s="249"/>
      <c r="N183" s="252">
        <f t="shared" si="5"/>
        <v>0</v>
      </c>
      <c r="O183" s="249"/>
      <c r="P183" s="249"/>
      <c r="Q183" s="249"/>
      <c r="R183" s="33"/>
      <c r="T183" s="173" t="s">
        <v>21</v>
      </c>
      <c r="U183" s="40" t="s">
        <v>45</v>
      </c>
      <c r="V183" s="32"/>
      <c r="W183" s="174">
        <f t="shared" si="6"/>
        <v>0</v>
      </c>
      <c r="X183" s="174">
        <v>0</v>
      </c>
      <c r="Y183" s="174">
        <f t="shared" si="7"/>
        <v>0</v>
      </c>
      <c r="Z183" s="174">
        <v>0</v>
      </c>
      <c r="AA183" s="175">
        <f t="shared" si="8"/>
        <v>0</v>
      </c>
      <c r="AR183" s="14" t="s">
        <v>345</v>
      </c>
      <c r="AT183" s="14" t="s">
        <v>221</v>
      </c>
      <c r="AU183" s="14" t="s">
        <v>90</v>
      </c>
      <c r="AY183" s="14" t="s">
        <v>175</v>
      </c>
      <c r="BE183" s="114">
        <f t="shared" si="9"/>
        <v>0</v>
      </c>
      <c r="BF183" s="114">
        <f t="shared" si="10"/>
        <v>0</v>
      </c>
      <c r="BG183" s="114">
        <f t="shared" si="11"/>
        <v>0</v>
      </c>
      <c r="BH183" s="114">
        <f t="shared" si="12"/>
        <v>0</v>
      </c>
      <c r="BI183" s="114">
        <f t="shared" si="13"/>
        <v>0</v>
      </c>
      <c r="BJ183" s="14" t="s">
        <v>23</v>
      </c>
      <c r="BK183" s="114">
        <f t="shared" si="14"/>
        <v>0</v>
      </c>
      <c r="BL183" s="14" t="s">
        <v>345</v>
      </c>
      <c r="BM183" s="14" t="s">
        <v>800</v>
      </c>
    </row>
    <row r="184" spans="2:65" s="1" customFormat="1" ht="22.5" customHeight="1">
      <c r="B184" s="31"/>
      <c r="C184" s="176" t="s">
        <v>80</v>
      </c>
      <c r="D184" s="176" t="s">
        <v>221</v>
      </c>
      <c r="E184" s="177" t="s">
        <v>1387</v>
      </c>
      <c r="F184" s="250" t="s">
        <v>1388</v>
      </c>
      <c r="G184" s="249"/>
      <c r="H184" s="249"/>
      <c r="I184" s="249"/>
      <c r="J184" s="178" t="s">
        <v>366</v>
      </c>
      <c r="K184" s="179">
        <v>2</v>
      </c>
      <c r="L184" s="251">
        <v>0</v>
      </c>
      <c r="M184" s="249"/>
      <c r="N184" s="252">
        <f t="shared" si="5"/>
        <v>0</v>
      </c>
      <c r="O184" s="249"/>
      <c r="P184" s="249"/>
      <c r="Q184" s="249"/>
      <c r="R184" s="33"/>
      <c r="T184" s="173" t="s">
        <v>21</v>
      </c>
      <c r="U184" s="40" t="s">
        <v>45</v>
      </c>
      <c r="V184" s="32"/>
      <c r="W184" s="174">
        <f t="shared" si="6"/>
        <v>0</v>
      </c>
      <c r="X184" s="174">
        <v>0</v>
      </c>
      <c r="Y184" s="174">
        <f t="shared" si="7"/>
        <v>0</v>
      </c>
      <c r="Z184" s="174">
        <v>0</v>
      </c>
      <c r="AA184" s="175">
        <f t="shared" si="8"/>
        <v>0</v>
      </c>
      <c r="AR184" s="14" t="s">
        <v>345</v>
      </c>
      <c r="AT184" s="14" t="s">
        <v>221</v>
      </c>
      <c r="AU184" s="14" t="s">
        <v>90</v>
      </c>
      <c r="AY184" s="14" t="s">
        <v>175</v>
      </c>
      <c r="BE184" s="114">
        <f t="shared" si="9"/>
        <v>0</v>
      </c>
      <c r="BF184" s="114">
        <f t="shared" si="10"/>
        <v>0</v>
      </c>
      <c r="BG184" s="114">
        <f t="shared" si="11"/>
        <v>0</v>
      </c>
      <c r="BH184" s="114">
        <f t="shared" si="12"/>
        <v>0</v>
      </c>
      <c r="BI184" s="114">
        <f t="shared" si="13"/>
        <v>0</v>
      </c>
      <c r="BJ184" s="14" t="s">
        <v>23</v>
      </c>
      <c r="BK184" s="114">
        <f t="shared" si="14"/>
        <v>0</v>
      </c>
      <c r="BL184" s="14" t="s">
        <v>345</v>
      </c>
      <c r="BM184" s="14" t="s">
        <v>9</v>
      </c>
    </row>
    <row r="185" spans="2:65" s="1" customFormat="1" ht="22.5" customHeight="1">
      <c r="B185" s="31"/>
      <c r="C185" s="176" t="s">
        <v>80</v>
      </c>
      <c r="D185" s="176" t="s">
        <v>221</v>
      </c>
      <c r="E185" s="177" t="s">
        <v>1389</v>
      </c>
      <c r="F185" s="250" t="s">
        <v>1390</v>
      </c>
      <c r="G185" s="249"/>
      <c r="H185" s="249"/>
      <c r="I185" s="249"/>
      <c r="J185" s="178" t="s">
        <v>366</v>
      </c>
      <c r="K185" s="179">
        <v>2</v>
      </c>
      <c r="L185" s="251">
        <v>0</v>
      </c>
      <c r="M185" s="249"/>
      <c r="N185" s="252">
        <f t="shared" si="5"/>
        <v>0</v>
      </c>
      <c r="O185" s="249"/>
      <c r="P185" s="249"/>
      <c r="Q185" s="249"/>
      <c r="R185" s="33"/>
      <c r="T185" s="173" t="s">
        <v>21</v>
      </c>
      <c r="U185" s="40" t="s">
        <v>45</v>
      </c>
      <c r="V185" s="32"/>
      <c r="W185" s="174">
        <f t="shared" si="6"/>
        <v>0</v>
      </c>
      <c r="X185" s="174">
        <v>0</v>
      </c>
      <c r="Y185" s="174">
        <f t="shared" si="7"/>
        <v>0</v>
      </c>
      <c r="Z185" s="174">
        <v>0</v>
      </c>
      <c r="AA185" s="175">
        <f t="shared" si="8"/>
        <v>0</v>
      </c>
      <c r="AR185" s="14" t="s">
        <v>345</v>
      </c>
      <c r="AT185" s="14" t="s">
        <v>221</v>
      </c>
      <c r="AU185" s="14" t="s">
        <v>90</v>
      </c>
      <c r="AY185" s="14" t="s">
        <v>175</v>
      </c>
      <c r="BE185" s="114">
        <f t="shared" si="9"/>
        <v>0</v>
      </c>
      <c r="BF185" s="114">
        <f t="shared" si="10"/>
        <v>0</v>
      </c>
      <c r="BG185" s="114">
        <f t="shared" si="11"/>
        <v>0</v>
      </c>
      <c r="BH185" s="114">
        <f t="shared" si="12"/>
        <v>0</v>
      </c>
      <c r="BI185" s="114">
        <f t="shared" si="13"/>
        <v>0</v>
      </c>
      <c r="BJ185" s="14" t="s">
        <v>23</v>
      </c>
      <c r="BK185" s="114">
        <f t="shared" si="14"/>
        <v>0</v>
      </c>
      <c r="BL185" s="14" t="s">
        <v>345</v>
      </c>
      <c r="BM185" s="14" t="s">
        <v>182</v>
      </c>
    </row>
    <row r="186" spans="2:65" s="1" customFormat="1" ht="22.5" customHeight="1">
      <c r="B186" s="31"/>
      <c r="C186" s="176" t="s">
        <v>80</v>
      </c>
      <c r="D186" s="176" t="s">
        <v>221</v>
      </c>
      <c r="E186" s="177" t="s">
        <v>1391</v>
      </c>
      <c r="F186" s="250" t="s">
        <v>1392</v>
      </c>
      <c r="G186" s="249"/>
      <c r="H186" s="249"/>
      <c r="I186" s="249"/>
      <c r="J186" s="178" t="s">
        <v>366</v>
      </c>
      <c r="K186" s="179">
        <v>1</v>
      </c>
      <c r="L186" s="251">
        <v>0</v>
      </c>
      <c r="M186" s="249"/>
      <c r="N186" s="252">
        <f t="shared" si="5"/>
        <v>0</v>
      </c>
      <c r="O186" s="249"/>
      <c r="P186" s="249"/>
      <c r="Q186" s="249"/>
      <c r="R186" s="33"/>
      <c r="T186" s="173" t="s">
        <v>21</v>
      </c>
      <c r="U186" s="40" t="s">
        <v>45</v>
      </c>
      <c r="V186" s="32"/>
      <c r="W186" s="174">
        <f t="shared" si="6"/>
        <v>0</v>
      </c>
      <c r="X186" s="174">
        <v>0</v>
      </c>
      <c r="Y186" s="174">
        <f t="shared" si="7"/>
        <v>0</v>
      </c>
      <c r="Z186" s="174">
        <v>0</v>
      </c>
      <c r="AA186" s="175">
        <f t="shared" si="8"/>
        <v>0</v>
      </c>
      <c r="AR186" s="14" t="s">
        <v>345</v>
      </c>
      <c r="AT186" s="14" t="s">
        <v>221</v>
      </c>
      <c r="AU186" s="14" t="s">
        <v>90</v>
      </c>
      <c r="AY186" s="14" t="s">
        <v>175</v>
      </c>
      <c r="BE186" s="114">
        <f t="shared" si="9"/>
        <v>0</v>
      </c>
      <c r="BF186" s="114">
        <f t="shared" si="10"/>
        <v>0</v>
      </c>
      <c r="BG186" s="114">
        <f t="shared" si="11"/>
        <v>0</v>
      </c>
      <c r="BH186" s="114">
        <f t="shared" si="12"/>
        <v>0</v>
      </c>
      <c r="BI186" s="114">
        <f t="shared" si="13"/>
        <v>0</v>
      </c>
      <c r="BJ186" s="14" t="s">
        <v>23</v>
      </c>
      <c r="BK186" s="114">
        <f t="shared" si="14"/>
        <v>0</v>
      </c>
      <c r="BL186" s="14" t="s">
        <v>345</v>
      </c>
      <c r="BM186" s="14" t="s">
        <v>207</v>
      </c>
    </row>
    <row r="187" spans="2:65" s="1" customFormat="1" ht="22.5" customHeight="1">
      <c r="B187" s="31"/>
      <c r="C187" s="176" t="s">
        <v>80</v>
      </c>
      <c r="D187" s="176" t="s">
        <v>221</v>
      </c>
      <c r="E187" s="177" t="s">
        <v>1393</v>
      </c>
      <c r="F187" s="250" t="s">
        <v>1394</v>
      </c>
      <c r="G187" s="249"/>
      <c r="H187" s="249"/>
      <c r="I187" s="249"/>
      <c r="J187" s="178" t="s">
        <v>366</v>
      </c>
      <c r="K187" s="179">
        <v>1</v>
      </c>
      <c r="L187" s="251">
        <v>0</v>
      </c>
      <c r="M187" s="249"/>
      <c r="N187" s="252">
        <f t="shared" si="5"/>
        <v>0</v>
      </c>
      <c r="O187" s="249"/>
      <c r="P187" s="249"/>
      <c r="Q187" s="249"/>
      <c r="R187" s="33"/>
      <c r="T187" s="173" t="s">
        <v>21</v>
      </c>
      <c r="U187" s="40" t="s">
        <v>45</v>
      </c>
      <c r="V187" s="32"/>
      <c r="W187" s="174">
        <f t="shared" si="6"/>
        <v>0</v>
      </c>
      <c r="X187" s="174">
        <v>0</v>
      </c>
      <c r="Y187" s="174">
        <f t="shared" si="7"/>
        <v>0</v>
      </c>
      <c r="Z187" s="174">
        <v>0</v>
      </c>
      <c r="AA187" s="175">
        <f t="shared" si="8"/>
        <v>0</v>
      </c>
      <c r="AR187" s="14" t="s">
        <v>345</v>
      </c>
      <c r="AT187" s="14" t="s">
        <v>221</v>
      </c>
      <c r="AU187" s="14" t="s">
        <v>90</v>
      </c>
      <c r="AY187" s="14" t="s">
        <v>175</v>
      </c>
      <c r="BE187" s="114">
        <f t="shared" si="9"/>
        <v>0</v>
      </c>
      <c r="BF187" s="114">
        <f t="shared" si="10"/>
        <v>0</v>
      </c>
      <c r="BG187" s="114">
        <f t="shared" si="11"/>
        <v>0</v>
      </c>
      <c r="BH187" s="114">
        <f t="shared" si="12"/>
        <v>0</v>
      </c>
      <c r="BI187" s="114">
        <f t="shared" si="13"/>
        <v>0</v>
      </c>
      <c r="BJ187" s="14" t="s">
        <v>23</v>
      </c>
      <c r="BK187" s="114">
        <f t="shared" si="14"/>
        <v>0</v>
      </c>
      <c r="BL187" s="14" t="s">
        <v>345</v>
      </c>
      <c r="BM187" s="14" t="s">
        <v>212</v>
      </c>
    </row>
    <row r="188" spans="2:65" s="1" customFormat="1" ht="22.5" customHeight="1">
      <c r="B188" s="31"/>
      <c r="C188" s="176" t="s">
        <v>80</v>
      </c>
      <c r="D188" s="176" t="s">
        <v>221</v>
      </c>
      <c r="E188" s="177" t="s">
        <v>1395</v>
      </c>
      <c r="F188" s="250" t="s">
        <v>1396</v>
      </c>
      <c r="G188" s="249"/>
      <c r="H188" s="249"/>
      <c r="I188" s="249"/>
      <c r="J188" s="178" t="s">
        <v>366</v>
      </c>
      <c r="K188" s="179">
        <v>19</v>
      </c>
      <c r="L188" s="251">
        <v>0</v>
      </c>
      <c r="M188" s="249"/>
      <c r="N188" s="252">
        <f t="shared" si="5"/>
        <v>0</v>
      </c>
      <c r="O188" s="249"/>
      <c r="P188" s="249"/>
      <c r="Q188" s="249"/>
      <c r="R188" s="33"/>
      <c r="T188" s="173" t="s">
        <v>21</v>
      </c>
      <c r="U188" s="40" t="s">
        <v>45</v>
      </c>
      <c r="V188" s="32"/>
      <c r="W188" s="174">
        <f t="shared" si="6"/>
        <v>0</v>
      </c>
      <c r="X188" s="174">
        <v>0</v>
      </c>
      <c r="Y188" s="174">
        <f t="shared" si="7"/>
        <v>0</v>
      </c>
      <c r="Z188" s="174">
        <v>0</v>
      </c>
      <c r="AA188" s="175">
        <f t="shared" si="8"/>
        <v>0</v>
      </c>
      <c r="AR188" s="14" t="s">
        <v>345</v>
      </c>
      <c r="AT188" s="14" t="s">
        <v>221</v>
      </c>
      <c r="AU188" s="14" t="s">
        <v>90</v>
      </c>
      <c r="AY188" s="14" t="s">
        <v>175</v>
      </c>
      <c r="BE188" s="114">
        <f t="shared" si="9"/>
        <v>0</v>
      </c>
      <c r="BF188" s="114">
        <f t="shared" si="10"/>
        <v>0</v>
      </c>
      <c r="BG188" s="114">
        <f t="shared" si="11"/>
        <v>0</v>
      </c>
      <c r="BH188" s="114">
        <f t="shared" si="12"/>
        <v>0</v>
      </c>
      <c r="BI188" s="114">
        <f t="shared" si="13"/>
        <v>0</v>
      </c>
      <c r="BJ188" s="14" t="s">
        <v>23</v>
      </c>
      <c r="BK188" s="114">
        <f t="shared" si="14"/>
        <v>0</v>
      </c>
      <c r="BL188" s="14" t="s">
        <v>345</v>
      </c>
      <c r="BM188" s="14" t="s">
        <v>216</v>
      </c>
    </row>
    <row r="189" spans="2:65" s="1" customFormat="1" ht="22.5" customHeight="1">
      <c r="B189" s="31"/>
      <c r="C189" s="176" t="s">
        <v>80</v>
      </c>
      <c r="D189" s="176" t="s">
        <v>221</v>
      </c>
      <c r="E189" s="177" t="s">
        <v>1397</v>
      </c>
      <c r="F189" s="250" t="s">
        <v>1398</v>
      </c>
      <c r="G189" s="249"/>
      <c r="H189" s="249"/>
      <c r="I189" s="249"/>
      <c r="J189" s="178" t="s">
        <v>366</v>
      </c>
      <c r="K189" s="179">
        <v>25</v>
      </c>
      <c r="L189" s="251">
        <v>0</v>
      </c>
      <c r="M189" s="249"/>
      <c r="N189" s="252">
        <f t="shared" si="5"/>
        <v>0</v>
      </c>
      <c r="O189" s="249"/>
      <c r="P189" s="249"/>
      <c r="Q189" s="249"/>
      <c r="R189" s="33"/>
      <c r="T189" s="173" t="s">
        <v>21</v>
      </c>
      <c r="U189" s="40" t="s">
        <v>45</v>
      </c>
      <c r="V189" s="32"/>
      <c r="W189" s="174">
        <f t="shared" si="6"/>
        <v>0</v>
      </c>
      <c r="X189" s="174">
        <v>0</v>
      </c>
      <c r="Y189" s="174">
        <f t="shared" si="7"/>
        <v>0</v>
      </c>
      <c r="Z189" s="174">
        <v>0</v>
      </c>
      <c r="AA189" s="175">
        <f t="shared" si="8"/>
        <v>0</v>
      </c>
      <c r="AR189" s="14" t="s">
        <v>345</v>
      </c>
      <c r="AT189" s="14" t="s">
        <v>221</v>
      </c>
      <c r="AU189" s="14" t="s">
        <v>90</v>
      </c>
      <c r="AY189" s="14" t="s">
        <v>175</v>
      </c>
      <c r="BE189" s="114">
        <f t="shared" si="9"/>
        <v>0</v>
      </c>
      <c r="BF189" s="114">
        <f t="shared" si="10"/>
        <v>0</v>
      </c>
      <c r="BG189" s="114">
        <f t="shared" si="11"/>
        <v>0</v>
      </c>
      <c r="BH189" s="114">
        <f t="shared" si="12"/>
        <v>0</v>
      </c>
      <c r="BI189" s="114">
        <f t="shared" si="13"/>
        <v>0</v>
      </c>
      <c r="BJ189" s="14" t="s">
        <v>23</v>
      </c>
      <c r="BK189" s="114">
        <f t="shared" si="14"/>
        <v>0</v>
      </c>
      <c r="BL189" s="14" t="s">
        <v>345</v>
      </c>
      <c r="BM189" s="14" t="s">
        <v>220</v>
      </c>
    </row>
    <row r="190" spans="2:65" s="1" customFormat="1" ht="22.5" customHeight="1">
      <c r="B190" s="31"/>
      <c r="C190" s="176" t="s">
        <v>80</v>
      </c>
      <c r="D190" s="176" t="s">
        <v>221</v>
      </c>
      <c r="E190" s="177" t="s">
        <v>1399</v>
      </c>
      <c r="F190" s="250" t="s">
        <v>1400</v>
      </c>
      <c r="G190" s="249"/>
      <c r="H190" s="249"/>
      <c r="I190" s="249"/>
      <c r="J190" s="178" t="s">
        <v>366</v>
      </c>
      <c r="K190" s="179">
        <v>4</v>
      </c>
      <c r="L190" s="251">
        <v>0</v>
      </c>
      <c r="M190" s="249"/>
      <c r="N190" s="252">
        <f t="shared" si="5"/>
        <v>0</v>
      </c>
      <c r="O190" s="249"/>
      <c r="P190" s="249"/>
      <c r="Q190" s="249"/>
      <c r="R190" s="33"/>
      <c r="T190" s="173" t="s">
        <v>21</v>
      </c>
      <c r="U190" s="40" t="s">
        <v>45</v>
      </c>
      <c r="V190" s="32"/>
      <c r="W190" s="174">
        <f t="shared" si="6"/>
        <v>0</v>
      </c>
      <c r="X190" s="174">
        <v>0</v>
      </c>
      <c r="Y190" s="174">
        <f t="shared" si="7"/>
        <v>0</v>
      </c>
      <c r="Z190" s="174">
        <v>0</v>
      </c>
      <c r="AA190" s="175">
        <f t="shared" si="8"/>
        <v>0</v>
      </c>
      <c r="AR190" s="14" t="s">
        <v>345</v>
      </c>
      <c r="AT190" s="14" t="s">
        <v>221</v>
      </c>
      <c r="AU190" s="14" t="s">
        <v>90</v>
      </c>
      <c r="AY190" s="14" t="s">
        <v>175</v>
      </c>
      <c r="BE190" s="114">
        <f t="shared" si="9"/>
        <v>0</v>
      </c>
      <c r="BF190" s="114">
        <f t="shared" si="10"/>
        <v>0</v>
      </c>
      <c r="BG190" s="114">
        <f t="shared" si="11"/>
        <v>0</v>
      </c>
      <c r="BH190" s="114">
        <f t="shared" si="12"/>
        <v>0</v>
      </c>
      <c r="BI190" s="114">
        <f t="shared" si="13"/>
        <v>0</v>
      </c>
      <c r="BJ190" s="14" t="s">
        <v>23</v>
      </c>
      <c r="BK190" s="114">
        <f t="shared" si="14"/>
        <v>0</v>
      </c>
      <c r="BL190" s="14" t="s">
        <v>345</v>
      </c>
      <c r="BM190" s="14" t="s">
        <v>8</v>
      </c>
    </row>
    <row r="191" spans="2:65" s="1" customFormat="1" ht="22.5" customHeight="1">
      <c r="B191" s="31"/>
      <c r="C191" s="176" t="s">
        <v>80</v>
      </c>
      <c r="D191" s="176" t="s">
        <v>221</v>
      </c>
      <c r="E191" s="177" t="s">
        <v>1401</v>
      </c>
      <c r="F191" s="250" t="s">
        <v>1402</v>
      </c>
      <c r="G191" s="249"/>
      <c r="H191" s="249"/>
      <c r="I191" s="249"/>
      <c r="J191" s="178" t="s">
        <v>366</v>
      </c>
      <c r="K191" s="179">
        <v>1</v>
      </c>
      <c r="L191" s="251">
        <v>0</v>
      </c>
      <c r="M191" s="249"/>
      <c r="N191" s="252">
        <f t="shared" si="5"/>
        <v>0</v>
      </c>
      <c r="O191" s="249"/>
      <c r="P191" s="249"/>
      <c r="Q191" s="249"/>
      <c r="R191" s="33"/>
      <c r="T191" s="173" t="s">
        <v>21</v>
      </c>
      <c r="U191" s="40" t="s">
        <v>45</v>
      </c>
      <c r="V191" s="32"/>
      <c r="W191" s="174">
        <f t="shared" si="6"/>
        <v>0</v>
      </c>
      <c r="X191" s="174">
        <v>0</v>
      </c>
      <c r="Y191" s="174">
        <f t="shared" si="7"/>
        <v>0</v>
      </c>
      <c r="Z191" s="174">
        <v>0</v>
      </c>
      <c r="AA191" s="175">
        <f t="shared" si="8"/>
        <v>0</v>
      </c>
      <c r="AR191" s="14" t="s">
        <v>345</v>
      </c>
      <c r="AT191" s="14" t="s">
        <v>221</v>
      </c>
      <c r="AU191" s="14" t="s">
        <v>90</v>
      </c>
      <c r="AY191" s="14" t="s">
        <v>175</v>
      </c>
      <c r="BE191" s="114">
        <f t="shared" si="9"/>
        <v>0</v>
      </c>
      <c r="BF191" s="114">
        <f t="shared" si="10"/>
        <v>0</v>
      </c>
      <c r="BG191" s="114">
        <f t="shared" si="11"/>
        <v>0</v>
      </c>
      <c r="BH191" s="114">
        <f t="shared" si="12"/>
        <v>0</v>
      </c>
      <c r="BI191" s="114">
        <f t="shared" si="13"/>
        <v>0</v>
      </c>
      <c r="BJ191" s="14" t="s">
        <v>23</v>
      </c>
      <c r="BK191" s="114">
        <f t="shared" si="14"/>
        <v>0</v>
      </c>
      <c r="BL191" s="14" t="s">
        <v>345</v>
      </c>
      <c r="BM191" s="14" t="s">
        <v>228</v>
      </c>
    </row>
    <row r="192" spans="2:65" s="1" customFormat="1" ht="22.5" customHeight="1">
      <c r="B192" s="31"/>
      <c r="C192" s="176" t="s">
        <v>80</v>
      </c>
      <c r="D192" s="176" t="s">
        <v>221</v>
      </c>
      <c r="E192" s="177" t="s">
        <v>1403</v>
      </c>
      <c r="F192" s="250" t="s">
        <v>1404</v>
      </c>
      <c r="G192" s="249"/>
      <c r="H192" s="249"/>
      <c r="I192" s="249"/>
      <c r="J192" s="178" t="s">
        <v>366</v>
      </c>
      <c r="K192" s="179">
        <v>1</v>
      </c>
      <c r="L192" s="251">
        <v>0</v>
      </c>
      <c r="M192" s="249"/>
      <c r="N192" s="252">
        <f t="shared" si="5"/>
        <v>0</v>
      </c>
      <c r="O192" s="249"/>
      <c r="P192" s="249"/>
      <c r="Q192" s="249"/>
      <c r="R192" s="33"/>
      <c r="T192" s="173" t="s">
        <v>21</v>
      </c>
      <c r="U192" s="40" t="s">
        <v>45</v>
      </c>
      <c r="V192" s="32"/>
      <c r="W192" s="174">
        <f t="shared" si="6"/>
        <v>0</v>
      </c>
      <c r="X192" s="174">
        <v>0</v>
      </c>
      <c r="Y192" s="174">
        <f t="shared" si="7"/>
        <v>0</v>
      </c>
      <c r="Z192" s="174">
        <v>0</v>
      </c>
      <c r="AA192" s="175">
        <f t="shared" si="8"/>
        <v>0</v>
      </c>
      <c r="AR192" s="14" t="s">
        <v>345</v>
      </c>
      <c r="AT192" s="14" t="s">
        <v>221</v>
      </c>
      <c r="AU192" s="14" t="s">
        <v>90</v>
      </c>
      <c r="AY192" s="14" t="s">
        <v>175</v>
      </c>
      <c r="BE192" s="114">
        <f t="shared" si="9"/>
        <v>0</v>
      </c>
      <c r="BF192" s="114">
        <f t="shared" si="10"/>
        <v>0</v>
      </c>
      <c r="BG192" s="114">
        <f t="shared" si="11"/>
        <v>0</v>
      </c>
      <c r="BH192" s="114">
        <f t="shared" si="12"/>
        <v>0</v>
      </c>
      <c r="BI192" s="114">
        <f t="shared" si="13"/>
        <v>0</v>
      </c>
      <c r="BJ192" s="14" t="s">
        <v>23</v>
      </c>
      <c r="BK192" s="114">
        <f t="shared" si="14"/>
        <v>0</v>
      </c>
      <c r="BL192" s="14" t="s">
        <v>345</v>
      </c>
      <c r="BM192" s="14" t="s">
        <v>232</v>
      </c>
    </row>
    <row r="193" spans="2:65" s="1" customFormat="1" ht="22.5" customHeight="1">
      <c r="B193" s="31"/>
      <c r="C193" s="176" t="s">
        <v>80</v>
      </c>
      <c r="D193" s="176" t="s">
        <v>221</v>
      </c>
      <c r="E193" s="177" t="s">
        <v>1405</v>
      </c>
      <c r="F193" s="250" t="s">
        <v>1406</v>
      </c>
      <c r="G193" s="249"/>
      <c r="H193" s="249"/>
      <c r="I193" s="249"/>
      <c r="J193" s="178" t="s">
        <v>366</v>
      </c>
      <c r="K193" s="179">
        <v>1</v>
      </c>
      <c r="L193" s="251">
        <v>0</v>
      </c>
      <c r="M193" s="249"/>
      <c r="N193" s="252">
        <f t="shared" si="5"/>
        <v>0</v>
      </c>
      <c r="O193" s="249"/>
      <c r="P193" s="249"/>
      <c r="Q193" s="249"/>
      <c r="R193" s="33"/>
      <c r="T193" s="173" t="s">
        <v>21</v>
      </c>
      <c r="U193" s="40" t="s">
        <v>45</v>
      </c>
      <c r="V193" s="32"/>
      <c r="W193" s="174">
        <f t="shared" si="6"/>
        <v>0</v>
      </c>
      <c r="X193" s="174">
        <v>0</v>
      </c>
      <c r="Y193" s="174">
        <f t="shared" si="7"/>
        <v>0</v>
      </c>
      <c r="Z193" s="174">
        <v>0</v>
      </c>
      <c r="AA193" s="175">
        <f t="shared" si="8"/>
        <v>0</v>
      </c>
      <c r="AR193" s="14" t="s">
        <v>345</v>
      </c>
      <c r="AT193" s="14" t="s">
        <v>221</v>
      </c>
      <c r="AU193" s="14" t="s">
        <v>90</v>
      </c>
      <c r="AY193" s="14" t="s">
        <v>175</v>
      </c>
      <c r="BE193" s="114">
        <f t="shared" si="9"/>
        <v>0</v>
      </c>
      <c r="BF193" s="114">
        <f t="shared" si="10"/>
        <v>0</v>
      </c>
      <c r="BG193" s="114">
        <f t="shared" si="11"/>
        <v>0</v>
      </c>
      <c r="BH193" s="114">
        <f t="shared" si="12"/>
        <v>0</v>
      </c>
      <c r="BI193" s="114">
        <f t="shared" si="13"/>
        <v>0</v>
      </c>
      <c r="BJ193" s="14" t="s">
        <v>23</v>
      </c>
      <c r="BK193" s="114">
        <f t="shared" si="14"/>
        <v>0</v>
      </c>
      <c r="BL193" s="14" t="s">
        <v>345</v>
      </c>
      <c r="BM193" s="14" t="s">
        <v>236</v>
      </c>
    </row>
    <row r="194" spans="2:65" s="1" customFormat="1" ht="22.5" customHeight="1">
      <c r="B194" s="31"/>
      <c r="C194" s="176" t="s">
        <v>80</v>
      </c>
      <c r="D194" s="176" t="s">
        <v>221</v>
      </c>
      <c r="E194" s="177" t="s">
        <v>1407</v>
      </c>
      <c r="F194" s="250" t="s">
        <v>1408</v>
      </c>
      <c r="G194" s="249"/>
      <c r="H194" s="249"/>
      <c r="I194" s="249"/>
      <c r="J194" s="178" t="s">
        <v>366</v>
      </c>
      <c r="K194" s="179">
        <v>7</v>
      </c>
      <c r="L194" s="251">
        <v>0</v>
      </c>
      <c r="M194" s="249"/>
      <c r="N194" s="252">
        <f t="shared" si="5"/>
        <v>0</v>
      </c>
      <c r="O194" s="249"/>
      <c r="P194" s="249"/>
      <c r="Q194" s="249"/>
      <c r="R194" s="33"/>
      <c r="T194" s="173" t="s">
        <v>21</v>
      </c>
      <c r="U194" s="40" t="s">
        <v>45</v>
      </c>
      <c r="V194" s="32"/>
      <c r="W194" s="174">
        <f t="shared" si="6"/>
        <v>0</v>
      </c>
      <c r="X194" s="174">
        <v>0</v>
      </c>
      <c r="Y194" s="174">
        <f t="shared" si="7"/>
        <v>0</v>
      </c>
      <c r="Z194" s="174">
        <v>0</v>
      </c>
      <c r="AA194" s="175">
        <f t="shared" si="8"/>
        <v>0</v>
      </c>
      <c r="AR194" s="14" t="s">
        <v>345</v>
      </c>
      <c r="AT194" s="14" t="s">
        <v>221</v>
      </c>
      <c r="AU194" s="14" t="s">
        <v>90</v>
      </c>
      <c r="AY194" s="14" t="s">
        <v>175</v>
      </c>
      <c r="BE194" s="114">
        <f t="shared" si="9"/>
        <v>0</v>
      </c>
      <c r="BF194" s="114">
        <f t="shared" si="10"/>
        <v>0</v>
      </c>
      <c r="BG194" s="114">
        <f t="shared" si="11"/>
        <v>0</v>
      </c>
      <c r="BH194" s="114">
        <f t="shared" si="12"/>
        <v>0</v>
      </c>
      <c r="BI194" s="114">
        <f t="shared" si="13"/>
        <v>0</v>
      </c>
      <c r="BJ194" s="14" t="s">
        <v>23</v>
      </c>
      <c r="BK194" s="114">
        <f t="shared" si="14"/>
        <v>0</v>
      </c>
      <c r="BL194" s="14" t="s">
        <v>345</v>
      </c>
      <c r="BM194" s="14" t="s">
        <v>240</v>
      </c>
    </row>
    <row r="195" spans="2:65" s="1" customFormat="1" ht="22.5" customHeight="1">
      <c r="B195" s="31"/>
      <c r="C195" s="176" t="s">
        <v>80</v>
      </c>
      <c r="D195" s="176" t="s">
        <v>221</v>
      </c>
      <c r="E195" s="177" t="s">
        <v>1409</v>
      </c>
      <c r="F195" s="250" t="s">
        <v>1410</v>
      </c>
      <c r="G195" s="249"/>
      <c r="H195" s="249"/>
      <c r="I195" s="249"/>
      <c r="J195" s="178" t="s">
        <v>366</v>
      </c>
      <c r="K195" s="179">
        <v>66</v>
      </c>
      <c r="L195" s="251">
        <v>0</v>
      </c>
      <c r="M195" s="249"/>
      <c r="N195" s="252">
        <f t="shared" si="5"/>
        <v>0</v>
      </c>
      <c r="O195" s="249"/>
      <c r="P195" s="249"/>
      <c r="Q195" s="249"/>
      <c r="R195" s="33"/>
      <c r="T195" s="173" t="s">
        <v>21</v>
      </c>
      <c r="U195" s="40" t="s">
        <v>45</v>
      </c>
      <c r="V195" s="32"/>
      <c r="W195" s="174">
        <f t="shared" si="6"/>
        <v>0</v>
      </c>
      <c r="X195" s="174">
        <v>0</v>
      </c>
      <c r="Y195" s="174">
        <f t="shared" si="7"/>
        <v>0</v>
      </c>
      <c r="Z195" s="174">
        <v>0</v>
      </c>
      <c r="AA195" s="175">
        <f t="shared" si="8"/>
        <v>0</v>
      </c>
      <c r="AR195" s="14" t="s">
        <v>345</v>
      </c>
      <c r="AT195" s="14" t="s">
        <v>221</v>
      </c>
      <c r="AU195" s="14" t="s">
        <v>90</v>
      </c>
      <c r="AY195" s="14" t="s">
        <v>175</v>
      </c>
      <c r="BE195" s="114">
        <f t="shared" si="9"/>
        <v>0</v>
      </c>
      <c r="BF195" s="114">
        <f t="shared" si="10"/>
        <v>0</v>
      </c>
      <c r="BG195" s="114">
        <f t="shared" si="11"/>
        <v>0</v>
      </c>
      <c r="BH195" s="114">
        <f t="shared" si="12"/>
        <v>0</v>
      </c>
      <c r="BI195" s="114">
        <f t="shared" si="13"/>
        <v>0</v>
      </c>
      <c r="BJ195" s="14" t="s">
        <v>23</v>
      </c>
      <c r="BK195" s="114">
        <f t="shared" si="14"/>
        <v>0</v>
      </c>
      <c r="BL195" s="14" t="s">
        <v>345</v>
      </c>
      <c r="BM195" s="14" t="s">
        <v>244</v>
      </c>
    </row>
    <row r="196" spans="2:65" s="1" customFormat="1" ht="22.5" customHeight="1">
      <c r="B196" s="31"/>
      <c r="C196" s="176" t="s">
        <v>80</v>
      </c>
      <c r="D196" s="176" t="s">
        <v>221</v>
      </c>
      <c r="E196" s="177" t="s">
        <v>1411</v>
      </c>
      <c r="F196" s="250" t="s">
        <v>1412</v>
      </c>
      <c r="G196" s="249"/>
      <c r="H196" s="249"/>
      <c r="I196" s="249"/>
      <c r="J196" s="178" t="s">
        <v>366</v>
      </c>
      <c r="K196" s="179">
        <v>3</v>
      </c>
      <c r="L196" s="251">
        <v>0</v>
      </c>
      <c r="M196" s="249"/>
      <c r="N196" s="252">
        <f t="shared" si="5"/>
        <v>0</v>
      </c>
      <c r="O196" s="249"/>
      <c r="P196" s="249"/>
      <c r="Q196" s="249"/>
      <c r="R196" s="33"/>
      <c r="T196" s="173" t="s">
        <v>21</v>
      </c>
      <c r="U196" s="40" t="s">
        <v>45</v>
      </c>
      <c r="V196" s="32"/>
      <c r="W196" s="174">
        <f t="shared" si="6"/>
        <v>0</v>
      </c>
      <c r="X196" s="174">
        <v>0</v>
      </c>
      <c r="Y196" s="174">
        <f t="shared" si="7"/>
        <v>0</v>
      </c>
      <c r="Z196" s="174">
        <v>0</v>
      </c>
      <c r="AA196" s="175">
        <f t="shared" si="8"/>
        <v>0</v>
      </c>
      <c r="AR196" s="14" t="s">
        <v>345</v>
      </c>
      <c r="AT196" s="14" t="s">
        <v>221</v>
      </c>
      <c r="AU196" s="14" t="s">
        <v>90</v>
      </c>
      <c r="AY196" s="14" t="s">
        <v>175</v>
      </c>
      <c r="BE196" s="114">
        <f t="shared" si="9"/>
        <v>0</v>
      </c>
      <c r="BF196" s="114">
        <f t="shared" si="10"/>
        <v>0</v>
      </c>
      <c r="BG196" s="114">
        <f t="shared" si="11"/>
        <v>0</v>
      </c>
      <c r="BH196" s="114">
        <f t="shared" si="12"/>
        <v>0</v>
      </c>
      <c r="BI196" s="114">
        <f t="shared" si="13"/>
        <v>0</v>
      </c>
      <c r="BJ196" s="14" t="s">
        <v>23</v>
      </c>
      <c r="BK196" s="114">
        <f t="shared" si="14"/>
        <v>0</v>
      </c>
      <c r="BL196" s="14" t="s">
        <v>345</v>
      </c>
      <c r="BM196" s="14" t="s">
        <v>249</v>
      </c>
    </row>
    <row r="197" spans="2:65" s="1" customFormat="1" ht="22.5" customHeight="1">
      <c r="B197" s="31"/>
      <c r="C197" s="176" t="s">
        <v>80</v>
      </c>
      <c r="D197" s="176" t="s">
        <v>221</v>
      </c>
      <c r="E197" s="177" t="s">
        <v>1413</v>
      </c>
      <c r="F197" s="250" t="s">
        <v>1414</v>
      </c>
      <c r="G197" s="249"/>
      <c r="H197" s="249"/>
      <c r="I197" s="249"/>
      <c r="J197" s="178" t="s">
        <v>366</v>
      </c>
      <c r="K197" s="179">
        <v>7</v>
      </c>
      <c r="L197" s="251">
        <v>0</v>
      </c>
      <c r="M197" s="249"/>
      <c r="N197" s="252">
        <f t="shared" si="5"/>
        <v>0</v>
      </c>
      <c r="O197" s="249"/>
      <c r="P197" s="249"/>
      <c r="Q197" s="249"/>
      <c r="R197" s="33"/>
      <c r="T197" s="173" t="s">
        <v>21</v>
      </c>
      <c r="U197" s="40" t="s">
        <v>45</v>
      </c>
      <c r="V197" s="32"/>
      <c r="W197" s="174">
        <f t="shared" si="6"/>
        <v>0</v>
      </c>
      <c r="X197" s="174">
        <v>0</v>
      </c>
      <c r="Y197" s="174">
        <f t="shared" si="7"/>
        <v>0</v>
      </c>
      <c r="Z197" s="174">
        <v>0</v>
      </c>
      <c r="AA197" s="175">
        <f t="shared" si="8"/>
        <v>0</v>
      </c>
      <c r="AR197" s="14" t="s">
        <v>345</v>
      </c>
      <c r="AT197" s="14" t="s">
        <v>221</v>
      </c>
      <c r="AU197" s="14" t="s">
        <v>90</v>
      </c>
      <c r="AY197" s="14" t="s">
        <v>175</v>
      </c>
      <c r="BE197" s="114">
        <f t="shared" si="9"/>
        <v>0</v>
      </c>
      <c r="BF197" s="114">
        <f t="shared" si="10"/>
        <v>0</v>
      </c>
      <c r="BG197" s="114">
        <f t="shared" si="11"/>
        <v>0</v>
      </c>
      <c r="BH197" s="114">
        <f t="shared" si="12"/>
        <v>0</v>
      </c>
      <c r="BI197" s="114">
        <f t="shared" si="13"/>
        <v>0</v>
      </c>
      <c r="BJ197" s="14" t="s">
        <v>23</v>
      </c>
      <c r="BK197" s="114">
        <f t="shared" si="14"/>
        <v>0</v>
      </c>
      <c r="BL197" s="14" t="s">
        <v>345</v>
      </c>
      <c r="BM197" s="14" t="s">
        <v>1237</v>
      </c>
    </row>
    <row r="198" spans="2:65" s="1" customFormat="1" ht="22.5" customHeight="1">
      <c r="B198" s="31"/>
      <c r="C198" s="176" t="s">
        <v>80</v>
      </c>
      <c r="D198" s="176" t="s">
        <v>221</v>
      </c>
      <c r="E198" s="177" t="s">
        <v>1415</v>
      </c>
      <c r="F198" s="250" t="s">
        <v>1416</v>
      </c>
      <c r="G198" s="249"/>
      <c r="H198" s="249"/>
      <c r="I198" s="249"/>
      <c r="J198" s="178" t="s">
        <v>366</v>
      </c>
      <c r="K198" s="179">
        <v>1</v>
      </c>
      <c r="L198" s="251">
        <v>0</v>
      </c>
      <c r="M198" s="249"/>
      <c r="N198" s="252">
        <f t="shared" si="5"/>
        <v>0</v>
      </c>
      <c r="O198" s="249"/>
      <c r="P198" s="249"/>
      <c r="Q198" s="249"/>
      <c r="R198" s="33"/>
      <c r="T198" s="173" t="s">
        <v>21</v>
      </c>
      <c r="U198" s="40" t="s">
        <v>45</v>
      </c>
      <c r="V198" s="32"/>
      <c r="W198" s="174">
        <f t="shared" si="6"/>
        <v>0</v>
      </c>
      <c r="X198" s="174">
        <v>0</v>
      </c>
      <c r="Y198" s="174">
        <f t="shared" si="7"/>
        <v>0</v>
      </c>
      <c r="Z198" s="174">
        <v>0</v>
      </c>
      <c r="AA198" s="175">
        <f t="shared" si="8"/>
        <v>0</v>
      </c>
      <c r="AR198" s="14" t="s">
        <v>345</v>
      </c>
      <c r="AT198" s="14" t="s">
        <v>221</v>
      </c>
      <c r="AU198" s="14" t="s">
        <v>90</v>
      </c>
      <c r="AY198" s="14" t="s">
        <v>175</v>
      </c>
      <c r="BE198" s="114">
        <f t="shared" si="9"/>
        <v>0</v>
      </c>
      <c r="BF198" s="114">
        <f t="shared" si="10"/>
        <v>0</v>
      </c>
      <c r="BG198" s="114">
        <f t="shared" si="11"/>
        <v>0</v>
      </c>
      <c r="BH198" s="114">
        <f t="shared" si="12"/>
        <v>0</v>
      </c>
      <c r="BI198" s="114">
        <f t="shared" si="13"/>
        <v>0</v>
      </c>
      <c r="BJ198" s="14" t="s">
        <v>23</v>
      </c>
      <c r="BK198" s="114">
        <f t="shared" si="14"/>
        <v>0</v>
      </c>
      <c r="BL198" s="14" t="s">
        <v>345</v>
      </c>
      <c r="BM198" s="14" t="s">
        <v>254</v>
      </c>
    </row>
    <row r="199" spans="2:65" s="1" customFormat="1" ht="22.5" customHeight="1">
      <c r="B199" s="31"/>
      <c r="C199" s="176" t="s">
        <v>80</v>
      </c>
      <c r="D199" s="176" t="s">
        <v>221</v>
      </c>
      <c r="E199" s="177" t="s">
        <v>1417</v>
      </c>
      <c r="F199" s="250" t="s">
        <v>1418</v>
      </c>
      <c r="G199" s="249"/>
      <c r="H199" s="249"/>
      <c r="I199" s="249"/>
      <c r="J199" s="178" t="s">
        <v>366</v>
      </c>
      <c r="K199" s="179">
        <v>1</v>
      </c>
      <c r="L199" s="251">
        <v>0</v>
      </c>
      <c r="M199" s="249"/>
      <c r="N199" s="252">
        <f t="shared" si="5"/>
        <v>0</v>
      </c>
      <c r="O199" s="249"/>
      <c r="P199" s="249"/>
      <c r="Q199" s="249"/>
      <c r="R199" s="33"/>
      <c r="T199" s="173" t="s">
        <v>21</v>
      </c>
      <c r="U199" s="40" t="s">
        <v>45</v>
      </c>
      <c r="V199" s="32"/>
      <c r="W199" s="174">
        <f t="shared" si="6"/>
        <v>0</v>
      </c>
      <c r="X199" s="174">
        <v>0</v>
      </c>
      <c r="Y199" s="174">
        <f t="shared" si="7"/>
        <v>0</v>
      </c>
      <c r="Z199" s="174">
        <v>0</v>
      </c>
      <c r="AA199" s="175">
        <f t="shared" si="8"/>
        <v>0</v>
      </c>
      <c r="AR199" s="14" t="s">
        <v>345</v>
      </c>
      <c r="AT199" s="14" t="s">
        <v>221</v>
      </c>
      <c r="AU199" s="14" t="s">
        <v>90</v>
      </c>
      <c r="AY199" s="14" t="s">
        <v>175</v>
      </c>
      <c r="BE199" s="114">
        <f t="shared" si="9"/>
        <v>0</v>
      </c>
      <c r="BF199" s="114">
        <f t="shared" si="10"/>
        <v>0</v>
      </c>
      <c r="BG199" s="114">
        <f t="shared" si="11"/>
        <v>0</v>
      </c>
      <c r="BH199" s="114">
        <f t="shared" si="12"/>
        <v>0</v>
      </c>
      <c r="BI199" s="114">
        <f t="shared" si="13"/>
        <v>0</v>
      </c>
      <c r="BJ199" s="14" t="s">
        <v>23</v>
      </c>
      <c r="BK199" s="114">
        <f t="shared" si="14"/>
        <v>0</v>
      </c>
      <c r="BL199" s="14" t="s">
        <v>345</v>
      </c>
      <c r="BM199" s="14" t="s">
        <v>991</v>
      </c>
    </row>
    <row r="200" spans="2:65" s="1" customFormat="1" ht="22.5" customHeight="1">
      <c r="B200" s="31"/>
      <c r="C200" s="176" t="s">
        <v>80</v>
      </c>
      <c r="D200" s="176" t="s">
        <v>221</v>
      </c>
      <c r="E200" s="177" t="s">
        <v>1419</v>
      </c>
      <c r="F200" s="250" t="s">
        <v>1420</v>
      </c>
      <c r="G200" s="249"/>
      <c r="H200" s="249"/>
      <c r="I200" s="249"/>
      <c r="J200" s="178" t="s">
        <v>366</v>
      </c>
      <c r="K200" s="179">
        <v>1</v>
      </c>
      <c r="L200" s="251">
        <v>0</v>
      </c>
      <c r="M200" s="249"/>
      <c r="N200" s="252">
        <f t="shared" si="5"/>
        <v>0</v>
      </c>
      <c r="O200" s="249"/>
      <c r="P200" s="249"/>
      <c r="Q200" s="249"/>
      <c r="R200" s="33"/>
      <c r="T200" s="173" t="s">
        <v>21</v>
      </c>
      <c r="U200" s="40" t="s">
        <v>45</v>
      </c>
      <c r="V200" s="32"/>
      <c r="W200" s="174">
        <f t="shared" si="6"/>
        <v>0</v>
      </c>
      <c r="X200" s="174">
        <v>0</v>
      </c>
      <c r="Y200" s="174">
        <f t="shared" si="7"/>
        <v>0</v>
      </c>
      <c r="Z200" s="174">
        <v>0</v>
      </c>
      <c r="AA200" s="175">
        <f t="shared" si="8"/>
        <v>0</v>
      </c>
      <c r="AR200" s="14" t="s">
        <v>345</v>
      </c>
      <c r="AT200" s="14" t="s">
        <v>221</v>
      </c>
      <c r="AU200" s="14" t="s">
        <v>90</v>
      </c>
      <c r="AY200" s="14" t="s">
        <v>175</v>
      </c>
      <c r="BE200" s="114">
        <f t="shared" si="9"/>
        <v>0</v>
      </c>
      <c r="BF200" s="114">
        <f t="shared" si="10"/>
        <v>0</v>
      </c>
      <c r="BG200" s="114">
        <f t="shared" si="11"/>
        <v>0</v>
      </c>
      <c r="BH200" s="114">
        <f t="shared" si="12"/>
        <v>0</v>
      </c>
      <c r="BI200" s="114">
        <f t="shared" si="13"/>
        <v>0</v>
      </c>
      <c r="BJ200" s="14" t="s">
        <v>23</v>
      </c>
      <c r="BK200" s="114">
        <f t="shared" si="14"/>
        <v>0</v>
      </c>
      <c r="BL200" s="14" t="s">
        <v>345</v>
      </c>
      <c r="BM200" s="14" t="s">
        <v>258</v>
      </c>
    </row>
    <row r="201" spans="2:65" s="1" customFormat="1" ht="22.5" customHeight="1">
      <c r="B201" s="31"/>
      <c r="C201" s="176" t="s">
        <v>80</v>
      </c>
      <c r="D201" s="176" t="s">
        <v>221</v>
      </c>
      <c r="E201" s="177" t="s">
        <v>1421</v>
      </c>
      <c r="F201" s="250" t="s">
        <v>1422</v>
      </c>
      <c r="G201" s="249"/>
      <c r="H201" s="249"/>
      <c r="I201" s="249"/>
      <c r="J201" s="178" t="s">
        <v>366</v>
      </c>
      <c r="K201" s="179">
        <v>1</v>
      </c>
      <c r="L201" s="251">
        <v>0</v>
      </c>
      <c r="M201" s="249"/>
      <c r="N201" s="252">
        <f t="shared" si="5"/>
        <v>0</v>
      </c>
      <c r="O201" s="249"/>
      <c r="P201" s="249"/>
      <c r="Q201" s="249"/>
      <c r="R201" s="33"/>
      <c r="T201" s="173" t="s">
        <v>21</v>
      </c>
      <c r="U201" s="40" t="s">
        <v>45</v>
      </c>
      <c r="V201" s="32"/>
      <c r="W201" s="174">
        <f t="shared" si="6"/>
        <v>0</v>
      </c>
      <c r="X201" s="174">
        <v>0</v>
      </c>
      <c r="Y201" s="174">
        <f t="shared" si="7"/>
        <v>0</v>
      </c>
      <c r="Z201" s="174">
        <v>0</v>
      </c>
      <c r="AA201" s="175">
        <f t="shared" si="8"/>
        <v>0</v>
      </c>
      <c r="AR201" s="14" t="s">
        <v>345</v>
      </c>
      <c r="AT201" s="14" t="s">
        <v>221</v>
      </c>
      <c r="AU201" s="14" t="s">
        <v>90</v>
      </c>
      <c r="AY201" s="14" t="s">
        <v>175</v>
      </c>
      <c r="BE201" s="114">
        <f t="shared" si="9"/>
        <v>0</v>
      </c>
      <c r="BF201" s="114">
        <f t="shared" si="10"/>
        <v>0</v>
      </c>
      <c r="BG201" s="114">
        <f t="shared" si="11"/>
        <v>0</v>
      </c>
      <c r="BH201" s="114">
        <f t="shared" si="12"/>
        <v>0</v>
      </c>
      <c r="BI201" s="114">
        <f t="shared" si="13"/>
        <v>0</v>
      </c>
      <c r="BJ201" s="14" t="s">
        <v>23</v>
      </c>
      <c r="BK201" s="114">
        <f t="shared" si="14"/>
        <v>0</v>
      </c>
      <c r="BL201" s="14" t="s">
        <v>345</v>
      </c>
      <c r="BM201" s="14" t="s">
        <v>181</v>
      </c>
    </row>
    <row r="202" spans="2:65" s="1" customFormat="1" ht="31.5" customHeight="1">
      <c r="B202" s="31"/>
      <c r="C202" s="176" t="s">
        <v>80</v>
      </c>
      <c r="D202" s="176" t="s">
        <v>221</v>
      </c>
      <c r="E202" s="177" t="s">
        <v>1423</v>
      </c>
      <c r="F202" s="250" t="s">
        <v>1424</v>
      </c>
      <c r="G202" s="249"/>
      <c r="H202" s="249"/>
      <c r="I202" s="249"/>
      <c r="J202" s="178" t="s">
        <v>366</v>
      </c>
      <c r="K202" s="179">
        <v>1</v>
      </c>
      <c r="L202" s="251">
        <v>0</v>
      </c>
      <c r="M202" s="249"/>
      <c r="N202" s="252">
        <f t="shared" si="5"/>
        <v>0</v>
      </c>
      <c r="O202" s="249"/>
      <c r="P202" s="249"/>
      <c r="Q202" s="249"/>
      <c r="R202" s="33"/>
      <c r="T202" s="173" t="s">
        <v>21</v>
      </c>
      <c r="U202" s="40" t="s">
        <v>45</v>
      </c>
      <c r="V202" s="32"/>
      <c r="W202" s="174">
        <f t="shared" si="6"/>
        <v>0</v>
      </c>
      <c r="X202" s="174">
        <v>0</v>
      </c>
      <c r="Y202" s="174">
        <f t="shared" si="7"/>
        <v>0</v>
      </c>
      <c r="Z202" s="174">
        <v>0</v>
      </c>
      <c r="AA202" s="175">
        <f t="shared" si="8"/>
        <v>0</v>
      </c>
      <c r="AR202" s="14" t="s">
        <v>345</v>
      </c>
      <c r="AT202" s="14" t="s">
        <v>221</v>
      </c>
      <c r="AU202" s="14" t="s">
        <v>90</v>
      </c>
      <c r="AY202" s="14" t="s">
        <v>175</v>
      </c>
      <c r="BE202" s="114">
        <f t="shared" si="9"/>
        <v>0</v>
      </c>
      <c r="BF202" s="114">
        <f t="shared" si="10"/>
        <v>0</v>
      </c>
      <c r="BG202" s="114">
        <f t="shared" si="11"/>
        <v>0</v>
      </c>
      <c r="BH202" s="114">
        <f t="shared" si="12"/>
        <v>0</v>
      </c>
      <c r="BI202" s="114">
        <f t="shared" si="13"/>
        <v>0</v>
      </c>
      <c r="BJ202" s="14" t="s">
        <v>23</v>
      </c>
      <c r="BK202" s="114">
        <f t="shared" si="14"/>
        <v>0</v>
      </c>
      <c r="BL202" s="14" t="s">
        <v>345</v>
      </c>
      <c r="BM202" s="14" t="s">
        <v>277</v>
      </c>
    </row>
    <row r="203" spans="2:65" s="10" customFormat="1" ht="29.85" customHeight="1">
      <c r="B203" s="158"/>
      <c r="C203" s="159"/>
      <c r="D203" s="168" t="s">
        <v>1319</v>
      </c>
      <c r="E203" s="168"/>
      <c r="F203" s="168"/>
      <c r="G203" s="168"/>
      <c r="H203" s="168"/>
      <c r="I203" s="168"/>
      <c r="J203" s="168"/>
      <c r="K203" s="168"/>
      <c r="L203" s="168"/>
      <c r="M203" s="168"/>
      <c r="N203" s="258">
        <f>BK203</f>
        <v>0</v>
      </c>
      <c r="O203" s="259"/>
      <c r="P203" s="259"/>
      <c r="Q203" s="259"/>
      <c r="R203" s="161"/>
      <c r="T203" s="162"/>
      <c r="U203" s="159"/>
      <c r="V203" s="159"/>
      <c r="W203" s="163">
        <f>SUM(W204:W207)</f>
        <v>0</v>
      </c>
      <c r="X203" s="159"/>
      <c r="Y203" s="163">
        <f>SUM(Y204:Y207)</f>
        <v>0</v>
      </c>
      <c r="Z203" s="159"/>
      <c r="AA203" s="164">
        <f>SUM(AA204:AA207)</f>
        <v>0</v>
      </c>
      <c r="AR203" s="165" t="s">
        <v>23</v>
      </c>
      <c r="AT203" s="166" t="s">
        <v>79</v>
      </c>
      <c r="AU203" s="166" t="s">
        <v>23</v>
      </c>
      <c r="AY203" s="165" t="s">
        <v>175</v>
      </c>
      <c r="BK203" s="167">
        <f>SUM(BK204:BK207)</f>
        <v>0</v>
      </c>
    </row>
    <row r="204" spans="2:65" s="1" customFormat="1" ht="31.5" customHeight="1">
      <c r="B204" s="31"/>
      <c r="C204" s="176" t="s">
        <v>80</v>
      </c>
      <c r="D204" s="176" t="s">
        <v>221</v>
      </c>
      <c r="E204" s="177" t="s">
        <v>1425</v>
      </c>
      <c r="F204" s="250" t="s">
        <v>1426</v>
      </c>
      <c r="G204" s="249"/>
      <c r="H204" s="249"/>
      <c r="I204" s="249"/>
      <c r="J204" s="178" t="s">
        <v>366</v>
      </c>
      <c r="K204" s="179">
        <v>1</v>
      </c>
      <c r="L204" s="251">
        <v>0</v>
      </c>
      <c r="M204" s="249"/>
      <c r="N204" s="252">
        <f>ROUND(L204*K204,2)</f>
        <v>0</v>
      </c>
      <c r="O204" s="249"/>
      <c r="P204" s="249"/>
      <c r="Q204" s="249"/>
      <c r="R204" s="33"/>
      <c r="T204" s="173" t="s">
        <v>21</v>
      </c>
      <c r="U204" s="40" t="s">
        <v>45</v>
      </c>
      <c r="V204" s="32"/>
      <c r="W204" s="174">
        <f>V204*K204</f>
        <v>0</v>
      </c>
      <c r="X204" s="174">
        <v>0</v>
      </c>
      <c r="Y204" s="174">
        <f>X204*K204</f>
        <v>0</v>
      </c>
      <c r="Z204" s="174">
        <v>0</v>
      </c>
      <c r="AA204" s="175">
        <f>Z204*K204</f>
        <v>0</v>
      </c>
      <c r="AR204" s="14" t="s">
        <v>345</v>
      </c>
      <c r="AT204" s="14" t="s">
        <v>221</v>
      </c>
      <c r="AU204" s="14" t="s">
        <v>90</v>
      </c>
      <c r="AY204" s="14" t="s">
        <v>175</v>
      </c>
      <c r="BE204" s="114">
        <f>IF(U204="základní",N204,0)</f>
        <v>0</v>
      </c>
      <c r="BF204" s="114">
        <f>IF(U204="snížená",N204,0)</f>
        <v>0</v>
      </c>
      <c r="BG204" s="114">
        <f>IF(U204="zákl. přenesená",N204,0)</f>
        <v>0</v>
      </c>
      <c r="BH204" s="114">
        <f>IF(U204="sníž. přenesená",N204,0)</f>
        <v>0</v>
      </c>
      <c r="BI204" s="114">
        <f>IF(U204="nulová",N204,0)</f>
        <v>0</v>
      </c>
      <c r="BJ204" s="14" t="s">
        <v>23</v>
      </c>
      <c r="BK204" s="114">
        <f>ROUND(L204*K204,2)</f>
        <v>0</v>
      </c>
      <c r="BL204" s="14" t="s">
        <v>345</v>
      </c>
      <c r="BM204" s="14" t="s">
        <v>281</v>
      </c>
    </row>
    <row r="205" spans="2:65" s="1" customFormat="1" ht="22.5" customHeight="1">
      <c r="B205" s="31"/>
      <c r="C205" s="176" t="s">
        <v>80</v>
      </c>
      <c r="D205" s="176" t="s">
        <v>221</v>
      </c>
      <c r="E205" s="177" t="s">
        <v>1427</v>
      </c>
      <c r="F205" s="250" t="s">
        <v>1428</v>
      </c>
      <c r="G205" s="249"/>
      <c r="H205" s="249"/>
      <c r="I205" s="249"/>
      <c r="J205" s="178" t="s">
        <v>366</v>
      </c>
      <c r="K205" s="179">
        <v>1</v>
      </c>
      <c r="L205" s="251">
        <v>0</v>
      </c>
      <c r="M205" s="249"/>
      <c r="N205" s="252">
        <f>ROUND(L205*K205,2)</f>
        <v>0</v>
      </c>
      <c r="O205" s="249"/>
      <c r="P205" s="249"/>
      <c r="Q205" s="249"/>
      <c r="R205" s="33"/>
      <c r="T205" s="173" t="s">
        <v>21</v>
      </c>
      <c r="U205" s="40" t="s">
        <v>45</v>
      </c>
      <c r="V205" s="32"/>
      <c r="W205" s="174">
        <f>V205*K205</f>
        <v>0</v>
      </c>
      <c r="X205" s="174">
        <v>0</v>
      </c>
      <c r="Y205" s="174">
        <f>X205*K205</f>
        <v>0</v>
      </c>
      <c r="Z205" s="174">
        <v>0</v>
      </c>
      <c r="AA205" s="175">
        <f>Z205*K205</f>
        <v>0</v>
      </c>
      <c r="AR205" s="14" t="s">
        <v>345</v>
      </c>
      <c r="AT205" s="14" t="s">
        <v>221</v>
      </c>
      <c r="AU205" s="14" t="s">
        <v>90</v>
      </c>
      <c r="AY205" s="14" t="s">
        <v>175</v>
      </c>
      <c r="BE205" s="114">
        <f>IF(U205="základní",N205,0)</f>
        <v>0</v>
      </c>
      <c r="BF205" s="114">
        <f>IF(U205="snížená",N205,0)</f>
        <v>0</v>
      </c>
      <c r="BG205" s="114">
        <f>IF(U205="zákl. přenesená",N205,0)</f>
        <v>0</v>
      </c>
      <c r="BH205" s="114">
        <f>IF(U205="sníž. přenesená",N205,0)</f>
        <v>0</v>
      </c>
      <c r="BI205" s="114">
        <f>IF(U205="nulová",N205,0)</f>
        <v>0</v>
      </c>
      <c r="BJ205" s="14" t="s">
        <v>23</v>
      </c>
      <c r="BK205" s="114">
        <f>ROUND(L205*K205,2)</f>
        <v>0</v>
      </c>
      <c r="BL205" s="14" t="s">
        <v>345</v>
      </c>
      <c r="BM205" s="14" t="s">
        <v>289</v>
      </c>
    </row>
    <row r="206" spans="2:65" s="1" customFormat="1" ht="31.5" customHeight="1">
      <c r="B206" s="31"/>
      <c r="C206" s="176" t="s">
        <v>80</v>
      </c>
      <c r="D206" s="176" t="s">
        <v>221</v>
      </c>
      <c r="E206" s="177" t="s">
        <v>1429</v>
      </c>
      <c r="F206" s="250" t="s">
        <v>1430</v>
      </c>
      <c r="G206" s="249"/>
      <c r="H206" s="249"/>
      <c r="I206" s="249"/>
      <c r="J206" s="178" t="s">
        <v>366</v>
      </c>
      <c r="K206" s="179">
        <v>1</v>
      </c>
      <c r="L206" s="251">
        <v>0</v>
      </c>
      <c r="M206" s="249"/>
      <c r="N206" s="252">
        <f>ROUND(L206*K206,2)</f>
        <v>0</v>
      </c>
      <c r="O206" s="249"/>
      <c r="P206" s="249"/>
      <c r="Q206" s="249"/>
      <c r="R206" s="33"/>
      <c r="T206" s="173" t="s">
        <v>21</v>
      </c>
      <c r="U206" s="40" t="s">
        <v>45</v>
      </c>
      <c r="V206" s="32"/>
      <c r="W206" s="174">
        <f>V206*K206</f>
        <v>0</v>
      </c>
      <c r="X206" s="174">
        <v>0</v>
      </c>
      <c r="Y206" s="174">
        <f>X206*K206</f>
        <v>0</v>
      </c>
      <c r="Z206" s="174">
        <v>0</v>
      </c>
      <c r="AA206" s="175">
        <f>Z206*K206</f>
        <v>0</v>
      </c>
      <c r="AR206" s="14" t="s">
        <v>345</v>
      </c>
      <c r="AT206" s="14" t="s">
        <v>221</v>
      </c>
      <c r="AU206" s="14" t="s">
        <v>90</v>
      </c>
      <c r="AY206" s="14" t="s">
        <v>175</v>
      </c>
      <c r="BE206" s="114">
        <f>IF(U206="základní",N206,0)</f>
        <v>0</v>
      </c>
      <c r="BF206" s="114">
        <f>IF(U206="snížená",N206,0)</f>
        <v>0</v>
      </c>
      <c r="BG206" s="114">
        <f>IF(U206="zákl. přenesená",N206,0)</f>
        <v>0</v>
      </c>
      <c r="BH206" s="114">
        <f>IF(U206="sníž. přenesená",N206,0)</f>
        <v>0</v>
      </c>
      <c r="BI206" s="114">
        <f>IF(U206="nulová",N206,0)</f>
        <v>0</v>
      </c>
      <c r="BJ206" s="14" t="s">
        <v>23</v>
      </c>
      <c r="BK206" s="114">
        <f>ROUND(L206*K206,2)</f>
        <v>0</v>
      </c>
      <c r="BL206" s="14" t="s">
        <v>345</v>
      </c>
      <c r="BM206" s="14" t="s">
        <v>297</v>
      </c>
    </row>
    <row r="207" spans="2:65" s="1" customFormat="1" ht="22.5" customHeight="1">
      <c r="B207" s="31"/>
      <c r="C207" s="176" t="s">
        <v>80</v>
      </c>
      <c r="D207" s="176" t="s">
        <v>221</v>
      </c>
      <c r="E207" s="177" t="s">
        <v>1431</v>
      </c>
      <c r="F207" s="250" t="s">
        <v>1432</v>
      </c>
      <c r="G207" s="249"/>
      <c r="H207" s="249"/>
      <c r="I207" s="249"/>
      <c r="J207" s="178" t="s">
        <v>366</v>
      </c>
      <c r="K207" s="179">
        <v>1</v>
      </c>
      <c r="L207" s="251">
        <v>0</v>
      </c>
      <c r="M207" s="249"/>
      <c r="N207" s="252">
        <f>ROUND(L207*K207,2)</f>
        <v>0</v>
      </c>
      <c r="O207" s="249"/>
      <c r="P207" s="249"/>
      <c r="Q207" s="249"/>
      <c r="R207" s="33"/>
      <c r="T207" s="173" t="s">
        <v>21</v>
      </c>
      <c r="U207" s="40" t="s">
        <v>45</v>
      </c>
      <c r="V207" s="32"/>
      <c r="W207" s="174">
        <f>V207*K207</f>
        <v>0</v>
      </c>
      <c r="X207" s="174">
        <v>0</v>
      </c>
      <c r="Y207" s="174">
        <f>X207*K207</f>
        <v>0</v>
      </c>
      <c r="Z207" s="174">
        <v>0</v>
      </c>
      <c r="AA207" s="175">
        <f>Z207*K207</f>
        <v>0</v>
      </c>
      <c r="AR207" s="14" t="s">
        <v>345</v>
      </c>
      <c r="AT207" s="14" t="s">
        <v>221</v>
      </c>
      <c r="AU207" s="14" t="s">
        <v>90</v>
      </c>
      <c r="AY207" s="14" t="s">
        <v>175</v>
      </c>
      <c r="BE207" s="114">
        <f>IF(U207="základní",N207,0)</f>
        <v>0</v>
      </c>
      <c r="BF207" s="114">
        <f>IF(U207="snížená",N207,0)</f>
        <v>0</v>
      </c>
      <c r="BG207" s="114">
        <f>IF(U207="zákl. přenesená",N207,0)</f>
        <v>0</v>
      </c>
      <c r="BH207" s="114">
        <f>IF(U207="sníž. přenesená",N207,0)</f>
        <v>0</v>
      </c>
      <c r="BI207" s="114">
        <f>IF(U207="nulová",N207,0)</f>
        <v>0</v>
      </c>
      <c r="BJ207" s="14" t="s">
        <v>23</v>
      </c>
      <c r="BK207" s="114">
        <f>ROUND(L207*K207,2)</f>
        <v>0</v>
      </c>
      <c r="BL207" s="14" t="s">
        <v>345</v>
      </c>
      <c r="BM207" s="14" t="s">
        <v>1170</v>
      </c>
    </row>
    <row r="208" spans="2:65" s="10" customFormat="1" ht="29.85" customHeight="1">
      <c r="B208" s="158"/>
      <c r="C208" s="159"/>
      <c r="D208" s="168" t="s">
        <v>1320</v>
      </c>
      <c r="E208" s="168"/>
      <c r="F208" s="168"/>
      <c r="G208" s="168"/>
      <c r="H208" s="168"/>
      <c r="I208" s="168"/>
      <c r="J208" s="168"/>
      <c r="K208" s="168"/>
      <c r="L208" s="168"/>
      <c r="M208" s="168"/>
      <c r="N208" s="258">
        <f>BK208</f>
        <v>0</v>
      </c>
      <c r="O208" s="259"/>
      <c r="P208" s="259"/>
      <c r="Q208" s="259"/>
      <c r="R208" s="161"/>
      <c r="T208" s="162"/>
      <c r="U208" s="159"/>
      <c r="V208" s="159"/>
      <c r="W208" s="163">
        <f>SUM(W209:W210)</f>
        <v>0</v>
      </c>
      <c r="X208" s="159"/>
      <c r="Y208" s="163">
        <f>SUM(Y209:Y210)</f>
        <v>0</v>
      </c>
      <c r="Z208" s="159"/>
      <c r="AA208" s="164">
        <f>SUM(AA209:AA210)</f>
        <v>0</v>
      </c>
      <c r="AR208" s="165" t="s">
        <v>23</v>
      </c>
      <c r="AT208" s="166" t="s">
        <v>79</v>
      </c>
      <c r="AU208" s="166" t="s">
        <v>23</v>
      </c>
      <c r="AY208" s="165" t="s">
        <v>175</v>
      </c>
      <c r="BK208" s="167">
        <f>SUM(BK209:BK210)</f>
        <v>0</v>
      </c>
    </row>
    <row r="209" spans="2:65" s="1" customFormat="1" ht="22.5" customHeight="1">
      <c r="B209" s="31"/>
      <c r="C209" s="176" t="s">
        <v>80</v>
      </c>
      <c r="D209" s="176" t="s">
        <v>221</v>
      </c>
      <c r="E209" s="177" t="s">
        <v>1433</v>
      </c>
      <c r="F209" s="250" t="s">
        <v>1434</v>
      </c>
      <c r="G209" s="249"/>
      <c r="H209" s="249"/>
      <c r="I209" s="249"/>
      <c r="J209" s="178" t="s">
        <v>366</v>
      </c>
      <c r="K209" s="179">
        <v>51</v>
      </c>
      <c r="L209" s="251">
        <v>0</v>
      </c>
      <c r="M209" s="249"/>
      <c r="N209" s="252">
        <f>ROUND(L209*K209,2)</f>
        <v>0</v>
      </c>
      <c r="O209" s="249"/>
      <c r="P209" s="249"/>
      <c r="Q209" s="249"/>
      <c r="R209" s="33"/>
      <c r="T209" s="173" t="s">
        <v>21</v>
      </c>
      <c r="U209" s="40" t="s">
        <v>45</v>
      </c>
      <c r="V209" s="32"/>
      <c r="W209" s="174">
        <f>V209*K209</f>
        <v>0</v>
      </c>
      <c r="X209" s="174">
        <v>0</v>
      </c>
      <c r="Y209" s="174">
        <f>X209*K209</f>
        <v>0</v>
      </c>
      <c r="Z209" s="174">
        <v>0</v>
      </c>
      <c r="AA209" s="175">
        <f>Z209*K209</f>
        <v>0</v>
      </c>
      <c r="AR209" s="14" t="s">
        <v>345</v>
      </c>
      <c r="AT209" s="14" t="s">
        <v>221</v>
      </c>
      <c r="AU209" s="14" t="s">
        <v>90</v>
      </c>
      <c r="AY209" s="14" t="s">
        <v>175</v>
      </c>
      <c r="BE209" s="114">
        <f>IF(U209="základní",N209,0)</f>
        <v>0</v>
      </c>
      <c r="BF209" s="114">
        <f>IF(U209="snížená",N209,0)</f>
        <v>0</v>
      </c>
      <c r="BG209" s="114">
        <f>IF(U209="zákl. přenesená",N209,0)</f>
        <v>0</v>
      </c>
      <c r="BH209" s="114">
        <f>IF(U209="sníž. přenesená",N209,0)</f>
        <v>0</v>
      </c>
      <c r="BI209" s="114">
        <f>IF(U209="nulová",N209,0)</f>
        <v>0</v>
      </c>
      <c r="BJ209" s="14" t="s">
        <v>23</v>
      </c>
      <c r="BK209" s="114">
        <f>ROUND(L209*K209,2)</f>
        <v>0</v>
      </c>
      <c r="BL209" s="14" t="s">
        <v>345</v>
      </c>
      <c r="BM209" s="14" t="s">
        <v>1021</v>
      </c>
    </row>
    <row r="210" spans="2:65" s="1" customFormat="1" ht="22.5" customHeight="1">
      <c r="B210" s="31"/>
      <c r="C210" s="176" t="s">
        <v>80</v>
      </c>
      <c r="D210" s="176" t="s">
        <v>221</v>
      </c>
      <c r="E210" s="177" t="s">
        <v>1435</v>
      </c>
      <c r="F210" s="250" t="s">
        <v>1436</v>
      </c>
      <c r="G210" s="249"/>
      <c r="H210" s="249"/>
      <c r="I210" s="249"/>
      <c r="J210" s="178" t="s">
        <v>366</v>
      </c>
      <c r="K210" s="179">
        <v>1</v>
      </c>
      <c r="L210" s="251">
        <v>0</v>
      </c>
      <c r="M210" s="249"/>
      <c r="N210" s="252">
        <f>ROUND(L210*K210,2)</f>
        <v>0</v>
      </c>
      <c r="O210" s="249"/>
      <c r="P210" s="249"/>
      <c r="Q210" s="249"/>
      <c r="R210" s="33"/>
      <c r="T210" s="173" t="s">
        <v>21</v>
      </c>
      <c r="U210" s="40" t="s">
        <v>45</v>
      </c>
      <c r="V210" s="32"/>
      <c r="W210" s="174">
        <f>V210*K210</f>
        <v>0</v>
      </c>
      <c r="X210" s="174">
        <v>0</v>
      </c>
      <c r="Y210" s="174">
        <f>X210*K210</f>
        <v>0</v>
      </c>
      <c r="Z210" s="174">
        <v>0</v>
      </c>
      <c r="AA210" s="175">
        <f>Z210*K210</f>
        <v>0</v>
      </c>
      <c r="AR210" s="14" t="s">
        <v>345</v>
      </c>
      <c r="AT210" s="14" t="s">
        <v>221</v>
      </c>
      <c r="AU210" s="14" t="s">
        <v>90</v>
      </c>
      <c r="AY210" s="14" t="s">
        <v>175</v>
      </c>
      <c r="BE210" s="114">
        <f>IF(U210="základní",N210,0)</f>
        <v>0</v>
      </c>
      <c r="BF210" s="114">
        <f>IF(U210="snížená",N210,0)</f>
        <v>0</v>
      </c>
      <c r="BG210" s="114">
        <f>IF(U210="zákl. přenesená",N210,0)</f>
        <v>0</v>
      </c>
      <c r="BH210" s="114">
        <f>IF(U210="sníž. přenesená",N210,0)</f>
        <v>0</v>
      </c>
      <c r="BI210" s="114">
        <f>IF(U210="nulová",N210,0)</f>
        <v>0</v>
      </c>
      <c r="BJ210" s="14" t="s">
        <v>23</v>
      </c>
      <c r="BK210" s="114">
        <f>ROUND(L210*K210,2)</f>
        <v>0</v>
      </c>
      <c r="BL210" s="14" t="s">
        <v>345</v>
      </c>
      <c r="BM210" s="14" t="s">
        <v>1028</v>
      </c>
    </row>
    <row r="211" spans="2:65" s="10" customFormat="1" ht="29.85" customHeight="1">
      <c r="B211" s="158"/>
      <c r="C211" s="159"/>
      <c r="D211" s="168" t="s">
        <v>1321</v>
      </c>
      <c r="E211" s="168"/>
      <c r="F211" s="168"/>
      <c r="G211" s="168"/>
      <c r="H211" s="168"/>
      <c r="I211" s="168"/>
      <c r="J211" s="168"/>
      <c r="K211" s="168"/>
      <c r="L211" s="168"/>
      <c r="M211" s="168"/>
      <c r="N211" s="258">
        <f>BK211</f>
        <v>0</v>
      </c>
      <c r="O211" s="259"/>
      <c r="P211" s="259"/>
      <c r="Q211" s="259"/>
      <c r="R211" s="161"/>
      <c r="T211" s="162"/>
      <c r="U211" s="159"/>
      <c r="V211" s="159"/>
      <c r="W211" s="163">
        <f>SUM(W212:W221)</f>
        <v>0</v>
      </c>
      <c r="X211" s="159"/>
      <c r="Y211" s="163">
        <f>SUM(Y212:Y221)</f>
        <v>0</v>
      </c>
      <c r="Z211" s="159"/>
      <c r="AA211" s="164">
        <f>SUM(AA212:AA221)</f>
        <v>0</v>
      </c>
      <c r="AR211" s="165" t="s">
        <v>23</v>
      </c>
      <c r="AT211" s="166" t="s">
        <v>79</v>
      </c>
      <c r="AU211" s="166" t="s">
        <v>23</v>
      </c>
      <c r="AY211" s="165" t="s">
        <v>175</v>
      </c>
      <c r="BK211" s="167">
        <f>SUM(BK212:BK221)</f>
        <v>0</v>
      </c>
    </row>
    <row r="212" spans="2:65" s="1" customFormat="1" ht="44.25" customHeight="1">
      <c r="B212" s="31"/>
      <c r="C212" s="176" t="s">
        <v>80</v>
      </c>
      <c r="D212" s="176" t="s">
        <v>221</v>
      </c>
      <c r="E212" s="177" t="s">
        <v>1437</v>
      </c>
      <c r="F212" s="250" t="s">
        <v>1438</v>
      </c>
      <c r="G212" s="249"/>
      <c r="H212" s="249"/>
      <c r="I212" s="249"/>
      <c r="J212" s="178" t="s">
        <v>366</v>
      </c>
      <c r="K212" s="179">
        <v>1</v>
      </c>
      <c r="L212" s="251">
        <v>0</v>
      </c>
      <c r="M212" s="249"/>
      <c r="N212" s="252">
        <f t="shared" ref="N212:N221" si="15">ROUND(L212*K212,2)</f>
        <v>0</v>
      </c>
      <c r="O212" s="249"/>
      <c r="P212" s="249"/>
      <c r="Q212" s="249"/>
      <c r="R212" s="33"/>
      <c r="T212" s="173" t="s">
        <v>21</v>
      </c>
      <c r="U212" s="40" t="s">
        <v>45</v>
      </c>
      <c r="V212" s="32"/>
      <c r="W212" s="174">
        <f t="shared" ref="W212:W221" si="16">V212*K212</f>
        <v>0</v>
      </c>
      <c r="X212" s="174">
        <v>0</v>
      </c>
      <c r="Y212" s="174">
        <f t="shared" ref="Y212:Y221" si="17">X212*K212</f>
        <v>0</v>
      </c>
      <c r="Z212" s="174">
        <v>0</v>
      </c>
      <c r="AA212" s="175">
        <f t="shared" ref="AA212:AA221" si="18">Z212*K212</f>
        <v>0</v>
      </c>
      <c r="AR212" s="14" t="s">
        <v>345</v>
      </c>
      <c r="AT212" s="14" t="s">
        <v>221</v>
      </c>
      <c r="AU212" s="14" t="s">
        <v>90</v>
      </c>
      <c r="AY212" s="14" t="s">
        <v>175</v>
      </c>
      <c r="BE212" s="114">
        <f t="shared" ref="BE212:BE221" si="19">IF(U212="základní",N212,0)</f>
        <v>0</v>
      </c>
      <c r="BF212" s="114">
        <f t="shared" ref="BF212:BF221" si="20">IF(U212="snížená",N212,0)</f>
        <v>0</v>
      </c>
      <c r="BG212" s="114">
        <f t="shared" ref="BG212:BG221" si="21">IF(U212="zákl. přenesená",N212,0)</f>
        <v>0</v>
      </c>
      <c r="BH212" s="114">
        <f t="shared" ref="BH212:BH221" si="22">IF(U212="sníž. přenesená",N212,0)</f>
        <v>0</v>
      </c>
      <c r="BI212" s="114">
        <f t="shared" ref="BI212:BI221" si="23">IF(U212="nulová",N212,0)</f>
        <v>0</v>
      </c>
      <c r="BJ212" s="14" t="s">
        <v>23</v>
      </c>
      <c r="BK212" s="114">
        <f t="shared" ref="BK212:BK221" si="24">ROUND(L212*K212,2)</f>
        <v>0</v>
      </c>
      <c r="BL212" s="14" t="s">
        <v>345</v>
      </c>
      <c r="BM212" s="14" t="s">
        <v>1032</v>
      </c>
    </row>
    <row r="213" spans="2:65" s="1" customFormat="1" ht="31.5" customHeight="1">
      <c r="B213" s="31"/>
      <c r="C213" s="176" t="s">
        <v>80</v>
      </c>
      <c r="D213" s="176" t="s">
        <v>221</v>
      </c>
      <c r="E213" s="177" t="s">
        <v>1439</v>
      </c>
      <c r="F213" s="250" t="s">
        <v>1440</v>
      </c>
      <c r="G213" s="249"/>
      <c r="H213" s="249"/>
      <c r="I213" s="249"/>
      <c r="J213" s="178" t="s">
        <v>366</v>
      </c>
      <c r="K213" s="179">
        <v>1</v>
      </c>
      <c r="L213" s="251">
        <v>0</v>
      </c>
      <c r="M213" s="249"/>
      <c r="N213" s="252">
        <f t="shared" si="15"/>
        <v>0</v>
      </c>
      <c r="O213" s="249"/>
      <c r="P213" s="249"/>
      <c r="Q213" s="249"/>
      <c r="R213" s="33"/>
      <c r="T213" s="173" t="s">
        <v>21</v>
      </c>
      <c r="U213" s="40" t="s">
        <v>45</v>
      </c>
      <c r="V213" s="32"/>
      <c r="W213" s="174">
        <f t="shared" si="16"/>
        <v>0</v>
      </c>
      <c r="X213" s="174">
        <v>0</v>
      </c>
      <c r="Y213" s="174">
        <f t="shared" si="17"/>
        <v>0</v>
      </c>
      <c r="Z213" s="174">
        <v>0</v>
      </c>
      <c r="AA213" s="175">
        <f t="shared" si="18"/>
        <v>0</v>
      </c>
      <c r="AR213" s="14" t="s">
        <v>345</v>
      </c>
      <c r="AT213" s="14" t="s">
        <v>221</v>
      </c>
      <c r="AU213" s="14" t="s">
        <v>90</v>
      </c>
      <c r="AY213" s="14" t="s">
        <v>175</v>
      </c>
      <c r="BE213" s="114">
        <f t="shared" si="19"/>
        <v>0</v>
      </c>
      <c r="BF213" s="114">
        <f t="shared" si="20"/>
        <v>0</v>
      </c>
      <c r="BG213" s="114">
        <f t="shared" si="21"/>
        <v>0</v>
      </c>
      <c r="BH213" s="114">
        <f t="shared" si="22"/>
        <v>0</v>
      </c>
      <c r="BI213" s="114">
        <f t="shared" si="23"/>
        <v>0</v>
      </c>
      <c r="BJ213" s="14" t="s">
        <v>23</v>
      </c>
      <c r="BK213" s="114">
        <f t="shared" si="24"/>
        <v>0</v>
      </c>
      <c r="BL213" s="14" t="s">
        <v>345</v>
      </c>
      <c r="BM213" s="14" t="s">
        <v>1036</v>
      </c>
    </row>
    <row r="214" spans="2:65" s="1" customFormat="1" ht="31.5" customHeight="1">
      <c r="B214" s="31"/>
      <c r="C214" s="176" t="s">
        <v>80</v>
      </c>
      <c r="D214" s="176" t="s">
        <v>221</v>
      </c>
      <c r="E214" s="177" t="s">
        <v>1441</v>
      </c>
      <c r="F214" s="250" t="s">
        <v>1442</v>
      </c>
      <c r="G214" s="249"/>
      <c r="H214" s="249"/>
      <c r="I214" s="249"/>
      <c r="J214" s="178" t="s">
        <v>366</v>
      </c>
      <c r="K214" s="179">
        <v>1</v>
      </c>
      <c r="L214" s="251">
        <v>0</v>
      </c>
      <c r="M214" s="249"/>
      <c r="N214" s="252">
        <f t="shared" si="15"/>
        <v>0</v>
      </c>
      <c r="O214" s="249"/>
      <c r="P214" s="249"/>
      <c r="Q214" s="249"/>
      <c r="R214" s="33"/>
      <c r="T214" s="173" t="s">
        <v>21</v>
      </c>
      <c r="U214" s="40" t="s">
        <v>45</v>
      </c>
      <c r="V214" s="32"/>
      <c r="W214" s="174">
        <f t="shared" si="16"/>
        <v>0</v>
      </c>
      <c r="X214" s="174">
        <v>0</v>
      </c>
      <c r="Y214" s="174">
        <f t="shared" si="17"/>
        <v>0</v>
      </c>
      <c r="Z214" s="174">
        <v>0</v>
      </c>
      <c r="AA214" s="175">
        <f t="shared" si="18"/>
        <v>0</v>
      </c>
      <c r="AR214" s="14" t="s">
        <v>345</v>
      </c>
      <c r="AT214" s="14" t="s">
        <v>221</v>
      </c>
      <c r="AU214" s="14" t="s">
        <v>90</v>
      </c>
      <c r="AY214" s="14" t="s">
        <v>175</v>
      </c>
      <c r="BE214" s="114">
        <f t="shared" si="19"/>
        <v>0</v>
      </c>
      <c r="BF214" s="114">
        <f t="shared" si="20"/>
        <v>0</v>
      </c>
      <c r="BG214" s="114">
        <f t="shared" si="21"/>
        <v>0</v>
      </c>
      <c r="BH214" s="114">
        <f t="shared" si="22"/>
        <v>0</v>
      </c>
      <c r="BI214" s="114">
        <f t="shared" si="23"/>
        <v>0</v>
      </c>
      <c r="BJ214" s="14" t="s">
        <v>23</v>
      </c>
      <c r="BK214" s="114">
        <f t="shared" si="24"/>
        <v>0</v>
      </c>
      <c r="BL214" s="14" t="s">
        <v>345</v>
      </c>
      <c r="BM214" s="14" t="s">
        <v>1186</v>
      </c>
    </row>
    <row r="215" spans="2:65" s="1" customFormat="1" ht="31.5" customHeight="1">
      <c r="B215" s="31"/>
      <c r="C215" s="176" t="s">
        <v>80</v>
      </c>
      <c r="D215" s="176" t="s">
        <v>221</v>
      </c>
      <c r="E215" s="177" t="s">
        <v>1443</v>
      </c>
      <c r="F215" s="250" t="s">
        <v>1444</v>
      </c>
      <c r="G215" s="249"/>
      <c r="H215" s="249"/>
      <c r="I215" s="249"/>
      <c r="J215" s="178" t="s">
        <v>366</v>
      </c>
      <c r="K215" s="179">
        <v>1</v>
      </c>
      <c r="L215" s="251">
        <v>0</v>
      </c>
      <c r="M215" s="249"/>
      <c r="N215" s="252">
        <f t="shared" si="15"/>
        <v>0</v>
      </c>
      <c r="O215" s="249"/>
      <c r="P215" s="249"/>
      <c r="Q215" s="249"/>
      <c r="R215" s="33"/>
      <c r="T215" s="173" t="s">
        <v>21</v>
      </c>
      <c r="U215" s="40" t="s">
        <v>45</v>
      </c>
      <c r="V215" s="32"/>
      <c r="W215" s="174">
        <f t="shared" si="16"/>
        <v>0</v>
      </c>
      <c r="X215" s="174">
        <v>0</v>
      </c>
      <c r="Y215" s="174">
        <f t="shared" si="17"/>
        <v>0</v>
      </c>
      <c r="Z215" s="174">
        <v>0</v>
      </c>
      <c r="AA215" s="175">
        <f t="shared" si="18"/>
        <v>0</v>
      </c>
      <c r="AR215" s="14" t="s">
        <v>345</v>
      </c>
      <c r="AT215" s="14" t="s">
        <v>221</v>
      </c>
      <c r="AU215" s="14" t="s">
        <v>90</v>
      </c>
      <c r="AY215" s="14" t="s">
        <v>175</v>
      </c>
      <c r="BE215" s="114">
        <f t="shared" si="19"/>
        <v>0</v>
      </c>
      <c r="BF215" s="114">
        <f t="shared" si="20"/>
        <v>0</v>
      </c>
      <c r="BG215" s="114">
        <f t="shared" si="21"/>
        <v>0</v>
      </c>
      <c r="BH215" s="114">
        <f t="shared" si="22"/>
        <v>0</v>
      </c>
      <c r="BI215" s="114">
        <f t="shared" si="23"/>
        <v>0</v>
      </c>
      <c r="BJ215" s="14" t="s">
        <v>23</v>
      </c>
      <c r="BK215" s="114">
        <f t="shared" si="24"/>
        <v>0</v>
      </c>
      <c r="BL215" s="14" t="s">
        <v>345</v>
      </c>
      <c r="BM215" s="14" t="s">
        <v>889</v>
      </c>
    </row>
    <row r="216" spans="2:65" s="1" customFormat="1" ht="31.5" customHeight="1">
      <c r="B216" s="31"/>
      <c r="C216" s="176" t="s">
        <v>80</v>
      </c>
      <c r="D216" s="176" t="s">
        <v>221</v>
      </c>
      <c r="E216" s="177" t="s">
        <v>1445</v>
      </c>
      <c r="F216" s="250" t="s">
        <v>1446</v>
      </c>
      <c r="G216" s="249"/>
      <c r="H216" s="249"/>
      <c r="I216" s="249"/>
      <c r="J216" s="178" t="s">
        <v>366</v>
      </c>
      <c r="K216" s="179">
        <v>1</v>
      </c>
      <c r="L216" s="251">
        <v>0</v>
      </c>
      <c r="M216" s="249"/>
      <c r="N216" s="252">
        <f t="shared" si="15"/>
        <v>0</v>
      </c>
      <c r="O216" s="249"/>
      <c r="P216" s="249"/>
      <c r="Q216" s="249"/>
      <c r="R216" s="33"/>
      <c r="T216" s="173" t="s">
        <v>21</v>
      </c>
      <c r="U216" s="40" t="s">
        <v>45</v>
      </c>
      <c r="V216" s="32"/>
      <c r="W216" s="174">
        <f t="shared" si="16"/>
        <v>0</v>
      </c>
      <c r="X216" s="174">
        <v>0</v>
      </c>
      <c r="Y216" s="174">
        <f t="shared" si="17"/>
        <v>0</v>
      </c>
      <c r="Z216" s="174">
        <v>0</v>
      </c>
      <c r="AA216" s="175">
        <f t="shared" si="18"/>
        <v>0</v>
      </c>
      <c r="AR216" s="14" t="s">
        <v>345</v>
      </c>
      <c r="AT216" s="14" t="s">
        <v>221</v>
      </c>
      <c r="AU216" s="14" t="s">
        <v>90</v>
      </c>
      <c r="AY216" s="14" t="s">
        <v>175</v>
      </c>
      <c r="BE216" s="114">
        <f t="shared" si="19"/>
        <v>0</v>
      </c>
      <c r="BF216" s="114">
        <f t="shared" si="20"/>
        <v>0</v>
      </c>
      <c r="BG216" s="114">
        <f t="shared" si="21"/>
        <v>0</v>
      </c>
      <c r="BH216" s="114">
        <f t="shared" si="22"/>
        <v>0</v>
      </c>
      <c r="BI216" s="114">
        <f t="shared" si="23"/>
        <v>0</v>
      </c>
      <c r="BJ216" s="14" t="s">
        <v>23</v>
      </c>
      <c r="BK216" s="114">
        <f t="shared" si="24"/>
        <v>0</v>
      </c>
      <c r="BL216" s="14" t="s">
        <v>345</v>
      </c>
      <c r="BM216" s="14" t="s">
        <v>896</v>
      </c>
    </row>
    <row r="217" spans="2:65" s="1" customFormat="1" ht="31.5" customHeight="1">
      <c r="B217" s="31"/>
      <c r="C217" s="176" t="s">
        <v>80</v>
      </c>
      <c r="D217" s="176" t="s">
        <v>221</v>
      </c>
      <c r="E217" s="177" t="s">
        <v>1447</v>
      </c>
      <c r="F217" s="250" t="s">
        <v>1448</v>
      </c>
      <c r="G217" s="249"/>
      <c r="H217" s="249"/>
      <c r="I217" s="249"/>
      <c r="J217" s="178" t="s">
        <v>366</v>
      </c>
      <c r="K217" s="179">
        <v>2</v>
      </c>
      <c r="L217" s="251">
        <v>0</v>
      </c>
      <c r="M217" s="249"/>
      <c r="N217" s="252">
        <f t="shared" si="15"/>
        <v>0</v>
      </c>
      <c r="O217" s="249"/>
      <c r="P217" s="249"/>
      <c r="Q217" s="249"/>
      <c r="R217" s="33"/>
      <c r="T217" s="173" t="s">
        <v>21</v>
      </c>
      <c r="U217" s="40" t="s">
        <v>45</v>
      </c>
      <c r="V217" s="32"/>
      <c r="W217" s="174">
        <f t="shared" si="16"/>
        <v>0</v>
      </c>
      <c r="X217" s="174">
        <v>0</v>
      </c>
      <c r="Y217" s="174">
        <f t="shared" si="17"/>
        <v>0</v>
      </c>
      <c r="Z217" s="174">
        <v>0</v>
      </c>
      <c r="AA217" s="175">
        <f t="shared" si="18"/>
        <v>0</v>
      </c>
      <c r="AR217" s="14" t="s">
        <v>345</v>
      </c>
      <c r="AT217" s="14" t="s">
        <v>221</v>
      </c>
      <c r="AU217" s="14" t="s">
        <v>90</v>
      </c>
      <c r="AY217" s="14" t="s">
        <v>175</v>
      </c>
      <c r="BE217" s="114">
        <f t="shared" si="19"/>
        <v>0</v>
      </c>
      <c r="BF217" s="114">
        <f t="shared" si="20"/>
        <v>0</v>
      </c>
      <c r="BG217" s="114">
        <f t="shared" si="21"/>
        <v>0</v>
      </c>
      <c r="BH217" s="114">
        <f t="shared" si="22"/>
        <v>0</v>
      </c>
      <c r="BI217" s="114">
        <f t="shared" si="23"/>
        <v>0</v>
      </c>
      <c r="BJ217" s="14" t="s">
        <v>23</v>
      </c>
      <c r="BK217" s="114">
        <f t="shared" si="24"/>
        <v>0</v>
      </c>
      <c r="BL217" s="14" t="s">
        <v>345</v>
      </c>
      <c r="BM217" s="14" t="s">
        <v>907</v>
      </c>
    </row>
    <row r="218" spans="2:65" s="1" customFormat="1" ht="31.5" customHeight="1">
      <c r="B218" s="31"/>
      <c r="C218" s="176" t="s">
        <v>80</v>
      </c>
      <c r="D218" s="176" t="s">
        <v>221</v>
      </c>
      <c r="E218" s="177" t="s">
        <v>1449</v>
      </c>
      <c r="F218" s="250" t="s">
        <v>1450</v>
      </c>
      <c r="G218" s="249"/>
      <c r="H218" s="249"/>
      <c r="I218" s="249"/>
      <c r="J218" s="178" t="s">
        <v>366</v>
      </c>
      <c r="K218" s="179">
        <v>1</v>
      </c>
      <c r="L218" s="251">
        <v>0</v>
      </c>
      <c r="M218" s="249"/>
      <c r="N218" s="252">
        <f t="shared" si="15"/>
        <v>0</v>
      </c>
      <c r="O218" s="249"/>
      <c r="P218" s="249"/>
      <c r="Q218" s="249"/>
      <c r="R218" s="33"/>
      <c r="T218" s="173" t="s">
        <v>21</v>
      </c>
      <c r="U218" s="40" t="s">
        <v>45</v>
      </c>
      <c r="V218" s="32"/>
      <c r="W218" s="174">
        <f t="shared" si="16"/>
        <v>0</v>
      </c>
      <c r="X218" s="174">
        <v>0</v>
      </c>
      <c r="Y218" s="174">
        <f t="shared" si="17"/>
        <v>0</v>
      </c>
      <c r="Z218" s="174">
        <v>0</v>
      </c>
      <c r="AA218" s="175">
        <f t="shared" si="18"/>
        <v>0</v>
      </c>
      <c r="AR218" s="14" t="s">
        <v>345</v>
      </c>
      <c r="AT218" s="14" t="s">
        <v>221</v>
      </c>
      <c r="AU218" s="14" t="s">
        <v>90</v>
      </c>
      <c r="AY218" s="14" t="s">
        <v>175</v>
      </c>
      <c r="BE218" s="114">
        <f t="shared" si="19"/>
        <v>0</v>
      </c>
      <c r="BF218" s="114">
        <f t="shared" si="20"/>
        <v>0</v>
      </c>
      <c r="BG218" s="114">
        <f t="shared" si="21"/>
        <v>0</v>
      </c>
      <c r="BH218" s="114">
        <f t="shared" si="22"/>
        <v>0</v>
      </c>
      <c r="BI218" s="114">
        <f t="shared" si="23"/>
        <v>0</v>
      </c>
      <c r="BJ218" s="14" t="s">
        <v>23</v>
      </c>
      <c r="BK218" s="114">
        <f t="shared" si="24"/>
        <v>0</v>
      </c>
      <c r="BL218" s="14" t="s">
        <v>345</v>
      </c>
      <c r="BM218" s="14" t="s">
        <v>911</v>
      </c>
    </row>
    <row r="219" spans="2:65" s="1" customFormat="1" ht="31.5" customHeight="1">
      <c r="B219" s="31"/>
      <c r="C219" s="176" t="s">
        <v>80</v>
      </c>
      <c r="D219" s="176" t="s">
        <v>221</v>
      </c>
      <c r="E219" s="177" t="s">
        <v>1451</v>
      </c>
      <c r="F219" s="250" t="s">
        <v>1452</v>
      </c>
      <c r="G219" s="249"/>
      <c r="H219" s="249"/>
      <c r="I219" s="249"/>
      <c r="J219" s="178" t="s">
        <v>366</v>
      </c>
      <c r="K219" s="179">
        <v>3</v>
      </c>
      <c r="L219" s="251">
        <v>0</v>
      </c>
      <c r="M219" s="249"/>
      <c r="N219" s="252">
        <f t="shared" si="15"/>
        <v>0</v>
      </c>
      <c r="O219" s="249"/>
      <c r="P219" s="249"/>
      <c r="Q219" s="249"/>
      <c r="R219" s="33"/>
      <c r="T219" s="173" t="s">
        <v>21</v>
      </c>
      <c r="U219" s="40" t="s">
        <v>45</v>
      </c>
      <c r="V219" s="32"/>
      <c r="W219" s="174">
        <f t="shared" si="16"/>
        <v>0</v>
      </c>
      <c r="X219" s="174">
        <v>0</v>
      </c>
      <c r="Y219" s="174">
        <f t="shared" si="17"/>
        <v>0</v>
      </c>
      <c r="Z219" s="174">
        <v>0</v>
      </c>
      <c r="AA219" s="175">
        <f t="shared" si="18"/>
        <v>0</v>
      </c>
      <c r="AR219" s="14" t="s">
        <v>345</v>
      </c>
      <c r="AT219" s="14" t="s">
        <v>221</v>
      </c>
      <c r="AU219" s="14" t="s">
        <v>90</v>
      </c>
      <c r="AY219" s="14" t="s">
        <v>175</v>
      </c>
      <c r="BE219" s="114">
        <f t="shared" si="19"/>
        <v>0</v>
      </c>
      <c r="BF219" s="114">
        <f t="shared" si="20"/>
        <v>0</v>
      </c>
      <c r="BG219" s="114">
        <f t="shared" si="21"/>
        <v>0</v>
      </c>
      <c r="BH219" s="114">
        <f t="shared" si="22"/>
        <v>0</v>
      </c>
      <c r="BI219" s="114">
        <f t="shared" si="23"/>
        <v>0</v>
      </c>
      <c r="BJ219" s="14" t="s">
        <v>23</v>
      </c>
      <c r="BK219" s="114">
        <f t="shared" si="24"/>
        <v>0</v>
      </c>
      <c r="BL219" s="14" t="s">
        <v>345</v>
      </c>
      <c r="BM219" s="14" t="s">
        <v>915</v>
      </c>
    </row>
    <row r="220" spans="2:65" s="1" customFormat="1" ht="22.5" customHeight="1">
      <c r="B220" s="31"/>
      <c r="C220" s="176" t="s">
        <v>80</v>
      </c>
      <c r="D220" s="176" t="s">
        <v>221</v>
      </c>
      <c r="E220" s="177" t="s">
        <v>1453</v>
      </c>
      <c r="F220" s="250" t="s">
        <v>1454</v>
      </c>
      <c r="G220" s="249"/>
      <c r="H220" s="249"/>
      <c r="I220" s="249"/>
      <c r="J220" s="178" t="s">
        <v>366</v>
      </c>
      <c r="K220" s="179">
        <v>2</v>
      </c>
      <c r="L220" s="251">
        <v>0</v>
      </c>
      <c r="M220" s="249"/>
      <c r="N220" s="252">
        <f t="shared" si="15"/>
        <v>0</v>
      </c>
      <c r="O220" s="249"/>
      <c r="P220" s="249"/>
      <c r="Q220" s="249"/>
      <c r="R220" s="33"/>
      <c r="T220" s="173" t="s">
        <v>21</v>
      </c>
      <c r="U220" s="40" t="s">
        <v>45</v>
      </c>
      <c r="V220" s="32"/>
      <c r="W220" s="174">
        <f t="shared" si="16"/>
        <v>0</v>
      </c>
      <c r="X220" s="174">
        <v>0</v>
      </c>
      <c r="Y220" s="174">
        <f t="shared" si="17"/>
        <v>0</v>
      </c>
      <c r="Z220" s="174">
        <v>0</v>
      </c>
      <c r="AA220" s="175">
        <f t="shared" si="18"/>
        <v>0</v>
      </c>
      <c r="AR220" s="14" t="s">
        <v>345</v>
      </c>
      <c r="AT220" s="14" t="s">
        <v>221</v>
      </c>
      <c r="AU220" s="14" t="s">
        <v>90</v>
      </c>
      <c r="AY220" s="14" t="s">
        <v>175</v>
      </c>
      <c r="BE220" s="114">
        <f t="shared" si="19"/>
        <v>0</v>
      </c>
      <c r="BF220" s="114">
        <f t="shared" si="20"/>
        <v>0</v>
      </c>
      <c r="BG220" s="114">
        <f t="shared" si="21"/>
        <v>0</v>
      </c>
      <c r="BH220" s="114">
        <f t="shared" si="22"/>
        <v>0</v>
      </c>
      <c r="BI220" s="114">
        <f t="shared" si="23"/>
        <v>0</v>
      </c>
      <c r="BJ220" s="14" t="s">
        <v>23</v>
      </c>
      <c r="BK220" s="114">
        <f t="shared" si="24"/>
        <v>0</v>
      </c>
      <c r="BL220" s="14" t="s">
        <v>345</v>
      </c>
      <c r="BM220" s="14" t="s">
        <v>342</v>
      </c>
    </row>
    <row r="221" spans="2:65" s="1" customFormat="1" ht="22.5" customHeight="1">
      <c r="B221" s="31"/>
      <c r="C221" s="176" t="s">
        <v>80</v>
      </c>
      <c r="D221" s="176" t="s">
        <v>221</v>
      </c>
      <c r="E221" s="177" t="s">
        <v>1455</v>
      </c>
      <c r="F221" s="250" t="s">
        <v>1456</v>
      </c>
      <c r="G221" s="249"/>
      <c r="H221" s="249"/>
      <c r="I221" s="249"/>
      <c r="J221" s="178" t="s">
        <v>366</v>
      </c>
      <c r="K221" s="179">
        <v>1</v>
      </c>
      <c r="L221" s="251">
        <v>0</v>
      </c>
      <c r="M221" s="249"/>
      <c r="N221" s="252">
        <f t="shared" si="15"/>
        <v>0</v>
      </c>
      <c r="O221" s="249"/>
      <c r="P221" s="249"/>
      <c r="Q221" s="249"/>
      <c r="R221" s="33"/>
      <c r="T221" s="173" t="s">
        <v>21</v>
      </c>
      <c r="U221" s="40" t="s">
        <v>45</v>
      </c>
      <c r="V221" s="32"/>
      <c r="W221" s="174">
        <f t="shared" si="16"/>
        <v>0</v>
      </c>
      <c r="X221" s="174">
        <v>0</v>
      </c>
      <c r="Y221" s="174">
        <f t="shared" si="17"/>
        <v>0</v>
      </c>
      <c r="Z221" s="174">
        <v>0</v>
      </c>
      <c r="AA221" s="175">
        <f t="shared" si="18"/>
        <v>0</v>
      </c>
      <c r="AR221" s="14" t="s">
        <v>345</v>
      </c>
      <c r="AT221" s="14" t="s">
        <v>221</v>
      </c>
      <c r="AU221" s="14" t="s">
        <v>90</v>
      </c>
      <c r="AY221" s="14" t="s">
        <v>175</v>
      </c>
      <c r="BE221" s="114">
        <f t="shared" si="19"/>
        <v>0</v>
      </c>
      <c r="BF221" s="114">
        <f t="shared" si="20"/>
        <v>0</v>
      </c>
      <c r="BG221" s="114">
        <f t="shared" si="21"/>
        <v>0</v>
      </c>
      <c r="BH221" s="114">
        <f t="shared" si="22"/>
        <v>0</v>
      </c>
      <c r="BI221" s="114">
        <f t="shared" si="23"/>
        <v>0</v>
      </c>
      <c r="BJ221" s="14" t="s">
        <v>23</v>
      </c>
      <c r="BK221" s="114">
        <f t="shared" si="24"/>
        <v>0</v>
      </c>
      <c r="BL221" s="14" t="s">
        <v>345</v>
      </c>
      <c r="BM221" s="14" t="s">
        <v>922</v>
      </c>
    </row>
    <row r="222" spans="2:65" s="10" customFormat="1" ht="29.85" customHeight="1">
      <c r="B222" s="158"/>
      <c r="C222" s="159"/>
      <c r="D222" s="168" t="s">
        <v>1322</v>
      </c>
      <c r="E222" s="168"/>
      <c r="F222" s="168"/>
      <c r="G222" s="168"/>
      <c r="H222" s="168"/>
      <c r="I222" s="168"/>
      <c r="J222" s="168"/>
      <c r="K222" s="168"/>
      <c r="L222" s="168"/>
      <c r="M222" s="168"/>
      <c r="N222" s="258">
        <f>BK222</f>
        <v>0</v>
      </c>
      <c r="O222" s="259"/>
      <c r="P222" s="259"/>
      <c r="Q222" s="259"/>
      <c r="R222" s="161"/>
      <c r="T222" s="162"/>
      <c r="U222" s="159"/>
      <c r="V222" s="159"/>
      <c r="W222" s="163">
        <f>SUM(W223:W224)</f>
        <v>0</v>
      </c>
      <c r="X222" s="159"/>
      <c r="Y222" s="163">
        <f>SUM(Y223:Y224)</f>
        <v>0</v>
      </c>
      <c r="Z222" s="159"/>
      <c r="AA222" s="164">
        <f>SUM(AA223:AA224)</f>
        <v>0</v>
      </c>
      <c r="AR222" s="165" t="s">
        <v>23</v>
      </c>
      <c r="AT222" s="166" t="s">
        <v>79</v>
      </c>
      <c r="AU222" s="166" t="s">
        <v>23</v>
      </c>
      <c r="AY222" s="165" t="s">
        <v>175</v>
      </c>
      <c r="BK222" s="167">
        <f>SUM(BK223:BK224)</f>
        <v>0</v>
      </c>
    </row>
    <row r="223" spans="2:65" s="1" customFormat="1" ht="44.25" customHeight="1">
      <c r="B223" s="31"/>
      <c r="C223" s="176" t="s">
        <v>80</v>
      </c>
      <c r="D223" s="176" t="s">
        <v>221</v>
      </c>
      <c r="E223" s="177" t="s">
        <v>1457</v>
      </c>
      <c r="F223" s="250" t="s">
        <v>1458</v>
      </c>
      <c r="G223" s="249"/>
      <c r="H223" s="249"/>
      <c r="I223" s="249"/>
      <c r="J223" s="178" t="s">
        <v>366</v>
      </c>
      <c r="K223" s="179">
        <v>1</v>
      </c>
      <c r="L223" s="251">
        <v>0</v>
      </c>
      <c r="M223" s="249"/>
      <c r="N223" s="252">
        <f>ROUND(L223*K223,2)</f>
        <v>0</v>
      </c>
      <c r="O223" s="249"/>
      <c r="P223" s="249"/>
      <c r="Q223" s="249"/>
      <c r="R223" s="33"/>
      <c r="T223" s="173" t="s">
        <v>21</v>
      </c>
      <c r="U223" s="40" t="s">
        <v>45</v>
      </c>
      <c r="V223" s="32"/>
      <c r="W223" s="174">
        <f>V223*K223</f>
        <v>0</v>
      </c>
      <c r="X223" s="174">
        <v>0</v>
      </c>
      <c r="Y223" s="174">
        <f>X223*K223</f>
        <v>0</v>
      </c>
      <c r="Z223" s="174">
        <v>0</v>
      </c>
      <c r="AA223" s="175">
        <f>Z223*K223</f>
        <v>0</v>
      </c>
      <c r="AR223" s="14" t="s">
        <v>345</v>
      </c>
      <c r="AT223" s="14" t="s">
        <v>221</v>
      </c>
      <c r="AU223" s="14" t="s">
        <v>90</v>
      </c>
      <c r="AY223" s="14" t="s">
        <v>175</v>
      </c>
      <c r="BE223" s="114">
        <f>IF(U223="základní",N223,0)</f>
        <v>0</v>
      </c>
      <c r="BF223" s="114">
        <f>IF(U223="snížená",N223,0)</f>
        <v>0</v>
      </c>
      <c r="BG223" s="114">
        <f>IF(U223="zákl. přenesená",N223,0)</f>
        <v>0</v>
      </c>
      <c r="BH223" s="114">
        <f>IF(U223="sníž. přenesená",N223,0)</f>
        <v>0</v>
      </c>
      <c r="BI223" s="114">
        <f>IF(U223="nulová",N223,0)</f>
        <v>0</v>
      </c>
      <c r="BJ223" s="14" t="s">
        <v>23</v>
      </c>
      <c r="BK223" s="114">
        <f>ROUND(L223*K223,2)</f>
        <v>0</v>
      </c>
      <c r="BL223" s="14" t="s">
        <v>345</v>
      </c>
      <c r="BM223" s="14" t="s">
        <v>876</v>
      </c>
    </row>
    <row r="224" spans="2:65" s="1" customFormat="1" ht="22.5" customHeight="1">
      <c r="B224" s="31"/>
      <c r="C224" s="176" t="s">
        <v>80</v>
      </c>
      <c r="D224" s="176" t="s">
        <v>221</v>
      </c>
      <c r="E224" s="177" t="s">
        <v>1459</v>
      </c>
      <c r="F224" s="250" t="s">
        <v>1460</v>
      </c>
      <c r="G224" s="249"/>
      <c r="H224" s="249"/>
      <c r="I224" s="249"/>
      <c r="J224" s="178" t="s">
        <v>1461</v>
      </c>
      <c r="K224" s="179">
        <v>1</v>
      </c>
      <c r="L224" s="251">
        <v>0</v>
      </c>
      <c r="M224" s="249"/>
      <c r="N224" s="252">
        <f>ROUND(L224*K224,2)</f>
        <v>0</v>
      </c>
      <c r="O224" s="249"/>
      <c r="P224" s="249"/>
      <c r="Q224" s="249"/>
      <c r="R224" s="33"/>
      <c r="T224" s="173" t="s">
        <v>21</v>
      </c>
      <c r="U224" s="40" t="s">
        <v>45</v>
      </c>
      <c r="V224" s="32"/>
      <c r="W224" s="174">
        <f>V224*K224</f>
        <v>0</v>
      </c>
      <c r="X224" s="174">
        <v>0</v>
      </c>
      <c r="Y224" s="174">
        <f>X224*K224</f>
        <v>0</v>
      </c>
      <c r="Z224" s="174">
        <v>0</v>
      </c>
      <c r="AA224" s="175">
        <f>Z224*K224</f>
        <v>0</v>
      </c>
      <c r="AR224" s="14" t="s">
        <v>345</v>
      </c>
      <c r="AT224" s="14" t="s">
        <v>221</v>
      </c>
      <c r="AU224" s="14" t="s">
        <v>90</v>
      </c>
      <c r="AY224" s="14" t="s">
        <v>175</v>
      </c>
      <c r="BE224" s="114">
        <f>IF(U224="základní",N224,0)</f>
        <v>0</v>
      </c>
      <c r="BF224" s="114">
        <f>IF(U224="snížená",N224,0)</f>
        <v>0</v>
      </c>
      <c r="BG224" s="114">
        <f>IF(U224="zákl. přenesená",N224,0)</f>
        <v>0</v>
      </c>
      <c r="BH224" s="114">
        <f>IF(U224="sníž. přenesená",N224,0)</f>
        <v>0</v>
      </c>
      <c r="BI224" s="114">
        <f>IF(U224="nulová",N224,0)</f>
        <v>0</v>
      </c>
      <c r="BJ224" s="14" t="s">
        <v>23</v>
      </c>
      <c r="BK224" s="114">
        <f>ROUND(L224*K224,2)</f>
        <v>0</v>
      </c>
      <c r="BL224" s="14" t="s">
        <v>345</v>
      </c>
      <c r="BM224" s="14" t="s">
        <v>929</v>
      </c>
    </row>
    <row r="225" spans="2:65" s="10" customFormat="1" ht="29.85" customHeight="1">
      <c r="B225" s="158"/>
      <c r="C225" s="159"/>
      <c r="D225" s="168" t="s">
        <v>1323</v>
      </c>
      <c r="E225" s="168"/>
      <c r="F225" s="168"/>
      <c r="G225" s="168"/>
      <c r="H225" s="168"/>
      <c r="I225" s="168"/>
      <c r="J225" s="168"/>
      <c r="K225" s="168"/>
      <c r="L225" s="168"/>
      <c r="M225" s="168"/>
      <c r="N225" s="258">
        <f>BK225</f>
        <v>0</v>
      </c>
      <c r="O225" s="259"/>
      <c r="P225" s="259"/>
      <c r="Q225" s="259"/>
      <c r="R225" s="161"/>
      <c r="T225" s="162"/>
      <c r="U225" s="159"/>
      <c r="V225" s="159"/>
      <c r="W225" s="163">
        <f>W226</f>
        <v>0</v>
      </c>
      <c r="X225" s="159"/>
      <c r="Y225" s="163">
        <f>Y226</f>
        <v>0</v>
      </c>
      <c r="Z225" s="159"/>
      <c r="AA225" s="164">
        <f>AA226</f>
        <v>0</v>
      </c>
      <c r="AR225" s="165" t="s">
        <v>23</v>
      </c>
      <c r="AT225" s="166" t="s">
        <v>79</v>
      </c>
      <c r="AU225" s="166" t="s">
        <v>23</v>
      </c>
      <c r="AY225" s="165" t="s">
        <v>175</v>
      </c>
      <c r="BK225" s="167">
        <f>BK226</f>
        <v>0</v>
      </c>
    </row>
    <row r="226" spans="2:65" s="1" customFormat="1" ht="69.75" customHeight="1">
      <c r="B226" s="31"/>
      <c r="C226" s="176" t="s">
        <v>80</v>
      </c>
      <c r="D226" s="176" t="s">
        <v>221</v>
      </c>
      <c r="E226" s="177" t="s">
        <v>1462</v>
      </c>
      <c r="F226" s="250" t="s">
        <v>1463</v>
      </c>
      <c r="G226" s="249"/>
      <c r="H226" s="249"/>
      <c r="I226" s="249"/>
      <c r="J226" s="178" t="s">
        <v>366</v>
      </c>
      <c r="K226" s="179">
        <v>1</v>
      </c>
      <c r="L226" s="251">
        <v>0</v>
      </c>
      <c r="M226" s="249"/>
      <c r="N226" s="252">
        <f>ROUND(L226*K226,2)</f>
        <v>0</v>
      </c>
      <c r="O226" s="249"/>
      <c r="P226" s="249"/>
      <c r="Q226" s="249"/>
      <c r="R226" s="33"/>
      <c r="T226" s="173" t="s">
        <v>21</v>
      </c>
      <c r="U226" s="40" t="s">
        <v>45</v>
      </c>
      <c r="V226" s="32"/>
      <c r="W226" s="174">
        <f>V226*K226</f>
        <v>0</v>
      </c>
      <c r="X226" s="174">
        <v>0</v>
      </c>
      <c r="Y226" s="174">
        <f>X226*K226</f>
        <v>0</v>
      </c>
      <c r="Z226" s="174">
        <v>0</v>
      </c>
      <c r="AA226" s="175">
        <f>Z226*K226</f>
        <v>0</v>
      </c>
      <c r="AR226" s="14" t="s">
        <v>345</v>
      </c>
      <c r="AT226" s="14" t="s">
        <v>221</v>
      </c>
      <c r="AU226" s="14" t="s">
        <v>90</v>
      </c>
      <c r="AY226" s="14" t="s">
        <v>175</v>
      </c>
      <c r="BE226" s="114">
        <f>IF(U226="základní",N226,0)</f>
        <v>0</v>
      </c>
      <c r="BF226" s="114">
        <f>IF(U226="snížená",N226,0)</f>
        <v>0</v>
      </c>
      <c r="BG226" s="114">
        <f>IF(U226="zákl. přenesená",N226,0)</f>
        <v>0</v>
      </c>
      <c r="BH226" s="114">
        <f>IF(U226="sníž. přenesená",N226,0)</f>
        <v>0</v>
      </c>
      <c r="BI226" s="114">
        <f>IF(U226="nulová",N226,0)</f>
        <v>0</v>
      </c>
      <c r="BJ226" s="14" t="s">
        <v>23</v>
      </c>
      <c r="BK226" s="114">
        <f>ROUND(L226*K226,2)</f>
        <v>0</v>
      </c>
      <c r="BL226" s="14" t="s">
        <v>345</v>
      </c>
      <c r="BM226" s="14" t="s">
        <v>933</v>
      </c>
    </row>
    <row r="227" spans="2:65" s="10" customFormat="1" ht="29.85" customHeight="1">
      <c r="B227" s="158"/>
      <c r="C227" s="159"/>
      <c r="D227" s="168" t="s">
        <v>1324</v>
      </c>
      <c r="E227" s="168"/>
      <c r="F227" s="168"/>
      <c r="G227" s="168"/>
      <c r="H227" s="168"/>
      <c r="I227" s="168"/>
      <c r="J227" s="168"/>
      <c r="K227" s="168"/>
      <c r="L227" s="168"/>
      <c r="M227" s="168"/>
      <c r="N227" s="258">
        <f>BK227</f>
        <v>0</v>
      </c>
      <c r="O227" s="259"/>
      <c r="P227" s="259"/>
      <c r="Q227" s="259"/>
      <c r="R227" s="161"/>
      <c r="T227" s="162"/>
      <c r="U227" s="159"/>
      <c r="V227" s="159"/>
      <c r="W227" s="163">
        <f>SUM(W228:W230)</f>
        <v>0</v>
      </c>
      <c r="X227" s="159"/>
      <c r="Y227" s="163">
        <f>SUM(Y228:Y230)</f>
        <v>0</v>
      </c>
      <c r="Z227" s="159"/>
      <c r="AA227" s="164">
        <f>SUM(AA228:AA230)</f>
        <v>0</v>
      </c>
      <c r="AR227" s="165" t="s">
        <v>23</v>
      </c>
      <c r="AT227" s="166" t="s">
        <v>79</v>
      </c>
      <c r="AU227" s="166" t="s">
        <v>23</v>
      </c>
      <c r="AY227" s="165" t="s">
        <v>175</v>
      </c>
      <c r="BK227" s="167">
        <f>SUM(BK228:BK230)</f>
        <v>0</v>
      </c>
    </row>
    <row r="228" spans="2:65" s="1" customFormat="1" ht="22.5" customHeight="1">
      <c r="B228" s="31"/>
      <c r="C228" s="176" t="s">
        <v>80</v>
      </c>
      <c r="D228" s="176" t="s">
        <v>221</v>
      </c>
      <c r="E228" s="177" t="s">
        <v>1464</v>
      </c>
      <c r="F228" s="250" t="s">
        <v>1465</v>
      </c>
      <c r="G228" s="249"/>
      <c r="H228" s="249"/>
      <c r="I228" s="249"/>
      <c r="J228" s="178" t="s">
        <v>1461</v>
      </c>
      <c r="K228" s="179">
        <v>1</v>
      </c>
      <c r="L228" s="251">
        <v>0</v>
      </c>
      <c r="M228" s="249"/>
      <c r="N228" s="252">
        <f>ROUND(L228*K228,2)</f>
        <v>0</v>
      </c>
      <c r="O228" s="249"/>
      <c r="P228" s="249"/>
      <c r="Q228" s="249"/>
      <c r="R228" s="33"/>
      <c r="T228" s="173" t="s">
        <v>21</v>
      </c>
      <c r="U228" s="40" t="s">
        <v>45</v>
      </c>
      <c r="V228" s="32"/>
      <c r="W228" s="174">
        <f>V228*K228</f>
        <v>0</v>
      </c>
      <c r="X228" s="174">
        <v>0</v>
      </c>
      <c r="Y228" s="174">
        <f>X228*K228</f>
        <v>0</v>
      </c>
      <c r="Z228" s="174">
        <v>0</v>
      </c>
      <c r="AA228" s="175">
        <f>Z228*K228</f>
        <v>0</v>
      </c>
      <c r="AR228" s="14" t="s">
        <v>345</v>
      </c>
      <c r="AT228" s="14" t="s">
        <v>221</v>
      </c>
      <c r="AU228" s="14" t="s">
        <v>90</v>
      </c>
      <c r="AY228" s="14" t="s">
        <v>175</v>
      </c>
      <c r="BE228" s="114">
        <f>IF(U228="základní",N228,0)</f>
        <v>0</v>
      </c>
      <c r="BF228" s="114">
        <f>IF(U228="snížená",N228,0)</f>
        <v>0</v>
      </c>
      <c r="BG228" s="114">
        <f>IF(U228="zákl. přenesená",N228,0)</f>
        <v>0</v>
      </c>
      <c r="BH228" s="114">
        <f>IF(U228="sníž. přenesená",N228,0)</f>
        <v>0</v>
      </c>
      <c r="BI228" s="114">
        <f>IF(U228="nulová",N228,0)</f>
        <v>0</v>
      </c>
      <c r="BJ228" s="14" t="s">
        <v>23</v>
      </c>
      <c r="BK228" s="114">
        <f>ROUND(L228*K228,2)</f>
        <v>0</v>
      </c>
      <c r="BL228" s="14" t="s">
        <v>345</v>
      </c>
      <c r="BM228" s="14" t="s">
        <v>938</v>
      </c>
    </row>
    <row r="229" spans="2:65" s="1" customFormat="1" ht="22.5" customHeight="1">
      <c r="B229" s="31"/>
      <c r="C229" s="176" t="s">
        <v>80</v>
      </c>
      <c r="D229" s="176" t="s">
        <v>221</v>
      </c>
      <c r="E229" s="177" t="s">
        <v>1466</v>
      </c>
      <c r="F229" s="250" t="s">
        <v>1467</v>
      </c>
      <c r="G229" s="249"/>
      <c r="H229" s="249"/>
      <c r="I229" s="249"/>
      <c r="J229" s="178" t="s">
        <v>1461</v>
      </c>
      <c r="K229" s="179">
        <v>1</v>
      </c>
      <c r="L229" s="251">
        <v>0</v>
      </c>
      <c r="M229" s="249"/>
      <c r="N229" s="252">
        <f>ROUND(L229*K229,2)</f>
        <v>0</v>
      </c>
      <c r="O229" s="249"/>
      <c r="P229" s="249"/>
      <c r="Q229" s="249"/>
      <c r="R229" s="33"/>
      <c r="T229" s="173" t="s">
        <v>21</v>
      </c>
      <c r="U229" s="40" t="s">
        <v>45</v>
      </c>
      <c r="V229" s="32"/>
      <c r="W229" s="174">
        <f>V229*K229</f>
        <v>0</v>
      </c>
      <c r="X229" s="174">
        <v>0</v>
      </c>
      <c r="Y229" s="174">
        <f>X229*K229</f>
        <v>0</v>
      </c>
      <c r="Z229" s="174">
        <v>0</v>
      </c>
      <c r="AA229" s="175">
        <f>Z229*K229</f>
        <v>0</v>
      </c>
      <c r="AR229" s="14" t="s">
        <v>345</v>
      </c>
      <c r="AT229" s="14" t="s">
        <v>221</v>
      </c>
      <c r="AU229" s="14" t="s">
        <v>90</v>
      </c>
      <c r="AY229" s="14" t="s">
        <v>175</v>
      </c>
      <c r="BE229" s="114">
        <f>IF(U229="základní",N229,0)</f>
        <v>0</v>
      </c>
      <c r="BF229" s="114">
        <f>IF(U229="snížená",N229,0)</f>
        <v>0</v>
      </c>
      <c r="BG229" s="114">
        <f>IF(U229="zákl. přenesená",N229,0)</f>
        <v>0</v>
      </c>
      <c r="BH229" s="114">
        <f>IF(U229="sníž. přenesená",N229,0)</f>
        <v>0</v>
      </c>
      <c r="BI229" s="114">
        <f>IF(U229="nulová",N229,0)</f>
        <v>0</v>
      </c>
      <c r="BJ229" s="14" t="s">
        <v>23</v>
      </c>
      <c r="BK229" s="114">
        <f>ROUND(L229*K229,2)</f>
        <v>0</v>
      </c>
      <c r="BL229" s="14" t="s">
        <v>345</v>
      </c>
      <c r="BM229" s="14" t="s">
        <v>959</v>
      </c>
    </row>
    <row r="230" spans="2:65" s="1" customFormat="1" ht="22.5" customHeight="1">
      <c r="B230" s="31"/>
      <c r="C230" s="176" t="s">
        <v>80</v>
      </c>
      <c r="D230" s="176" t="s">
        <v>221</v>
      </c>
      <c r="E230" s="177" t="s">
        <v>1468</v>
      </c>
      <c r="F230" s="250" t="s">
        <v>1469</v>
      </c>
      <c r="G230" s="249"/>
      <c r="H230" s="249"/>
      <c r="I230" s="249"/>
      <c r="J230" s="178" t="s">
        <v>1461</v>
      </c>
      <c r="K230" s="179">
        <v>1</v>
      </c>
      <c r="L230" s="251">
        <v>0</v>
      </c>
      <c r="M230" s="249"/>
      <c r="N230" s="252">
        <f>ROUND(L230*K230,2)</f>
        <v>0</v>
      </c>
      <c r="O230" s="249"/>
      <c r="P230" s="249"/>
      <c r="Q230" s="249"/>
      <c r="R230" s="33"/>
      <c r="T230" s="173" t="s">
        <v>21</v>
      </c>
      <c r="U230" s="40" t="s">
        <v>45</v>
      </c>
      <c r="V230" s="32"/>
      <c r="W230" s="174">
        <f>V230*K230</f>
        <v>0</v>
      </c>
      <c r="X230" s="174">
        <v>0</v>
      </c>
      <c r="Y230" s="174">
        <f>X230*K230</f>
        <v>0</v>
      </c>
      <c r="Z230" s="174">
        <v>0</v>
      </c>
      <c r="AA230" s="175">
        <f>Z230*K230</f>
        <v>0</v>
      </c>
      <c r="AR230" s="14" t="s">
        <v>345</v>
      </c>
      <c r="AT230" s="14" t="s">
        <v>221</v>
      </c>
      <c r="AU230" s="14" t="s">
        <v>90</v>
      </c>
      <c r="AY230" s="14" t="s">
        <v>175</v>
      </c>
      <c r="BE230" s="114">
        <f>IF(U230="základní",N230,0)</f>
        <v>0</v>
      </c>
      <c r="BF230" s="114">
        <f>IF(U230="snížená",N230,0)</f>
        <v>0</v>
      </c>
      <c r="BG230" s="114">
        <f>IF(U230="zákl. přenesená",N230,0)</f>
        <v>0</v>
      </c>
      <c r="BH230" s="114">
        <f>IF(U230="sníž. přenesená",N230,0)</f>
        <v>0</v>
      </c>
      <c r="BI230" s="114">
        <f>IF(U230="nulová",N230,0)</f>
        <v>0</v>
      </c>
      <c r="BJ230" s="14" t="s">
        <v>23</v>
      </c>
      <c r="BK230" s="114">
        <f>ROUND(L230*K230,2)</f>
        <v>0</v>
      </c>
      <c r="BL230" s="14" t="s">
        <v>345</v>
      </c>
      <c r="BM230" s="14" t="s">
        <v>963</v>
      </c>
    </row>
    <row r="231" spans="2:65" s="10" customFormat="1" ht="29.85" customHeight="1">
      <c r="B231" s="158"/>
      <c r="C231" s="159"/>
      <c r="D231" s="168" t="s">
        <v>1325</v>
      </c>
      <c r="E231" s="168"/>
      <c r="F231" s="168"/>
      <c r="G231" s="168"/>
      <c r="H231" s="168"/>
      <c r="I231" s="168"/>
      <c r="J231" s="168"/>
      <c r="K231" s="168"/>
      <c r="L231" s="168"/>
      <c r="M231" s="168"/>
      <c r="N231" s="258">
        <f>BK231</f>
        <v>0</v>
      </c>
      <c r="O231" s="259"/>
      <c r="P231" s="259"/>
      <c r="Q231" s="259"/>
      <c r="R231" s="161"/>
      <c r="T231" s="162"/>
      <c r="U231" s="159"/>
      <c r="V231" s="159"/>
      <c r="W231" s="163">
        <f>W232</f>
        <v>0</v>
      </c>
      <c r="X231" s="159"/>
      <c r="Y231" s="163">
        <f>Y232</f>
        <v>0</v>
      </c>
      <c r="Z231" s="159"/>
      <c r="AA231" s="164">
        <f>AA232</f>
        <v>0</v>
      </c>
      <c r="AR231" s="165" t="s">
        <v>23</v>
      </c>
      <c r="AT231" s="166" t="s">
        <v>79</v>
      </c>
      <c r="AU231" s="166" t="s">
        <v>23</v>
      </c>
      <c r="AY231" s="165" t="s">
        <v>175</v>
      </c>
      <c r="BK231" s="167">
        <f>BK232</f>
        <v>0</v>
      </c>
    </row>
    <row r="232" spans="2:65" s="1" customFormat="1" ht="22.5" customHeight="1">
      <c r="B232" s="31"/>
      <c r="C232" s="176" t="s">
        <v>80</v>
      </c>
      <c r="D232" s="176" t="s">
        <v>221</v>
      </c>
      <c r="E232" s="177" t="s">
        <v>1470</v>
      </c>
      <c r="F232" s="250" t="s">
        <v>1471</v>
      </c>
      <c r="G232" s="249"/>
      <c r="H232" s="249"/>
      <c r="I232" s="249"/>
      <c r="J232" s="178" t="s">
        <v>308</v>
      </c>
      <c r="K232" s="179">
        <v>1</v>
      </c>
      <c r="L232" s="251">
        <v>0</v>
      </c>
      <c r="M232" s="249"/>
      <c r="N232" s="252">
        <f>ROUND(L232*K232,2)</f>
        <v>0</v>
      </c>
      <c r="O232" s="249"/>
      <c r="P232" s="249"/>
      <c r="Q232" s="249"/>
      <c r="R232" s="33"/>
      <c r="T232" s="173" t="s">
        <v>21</v>
      </c>
      <c r="U232" s="40" t="s">
        <v>45</v>
      </c>
      <c r="V232" s="32"/>
      <c r="W232" s="174">
        <f>V232*K232</f>
        <v>0</v>
      </c>
      <c r="X232" s="174">
        <v>0</v>
      </c>
      <c r="Y232" s="174">
        <f>X232*K232</f>
        <v>0</v>
      </c>
      <c r="Z232" s="174">
        <v>0</v>
      </c>
      <c r="AA232" s="175">
        <f>Z232*K232</f>
        <v>0</v>
      </c>
      <c r="AR232" s="14" t="s">
        <v>345</v>
      </c>
      <c r="AT232" s="14" t="s">
        <v>221</v>
      </c>
      <c r="AU232" s="14" t="s">
        <v>90</v>
      </c>
      <c r="AY232" s="14" t="s">
        <v>175</v>
      </c>
      <c r="BE232" s="114">
        <f>IF(U232="základní",N232,0)</f>
        <v>0</v>
      </c>
      <c r="BF232" s="114">
        <f>IF(U232="snížená",N232,0)</f>
        <v>0</v>
      </c>
      <c r="BG232" s="114">
        <f>IF(U232="zákl. přenesená",N232,0)</f>
        <v>0</v>
      </c>
      <c r="BH232" s="114">
        <f>IF(U232="sníž. přenesená",N232,0)</f>
        <v>0</v>
      </c>
      <c r="BI232" s="114">
        <f>IF(U232="nulová",N232,0)</f>
        <v>0</v>
      </c>
      <c r="BJ232" s="14" t="s">
        <v>23</v>
      </c>
      <c r="BK232" s="114">
        <f>ROUND(L232*K232,2)</f>
        <v>0</v>
      </c>
      <c r="BL232" s="14" t="s">
        <v>345</v>
      </c>
      <c r="BM232" s="14" t="s">
        <v>983</v>
      </c>
    </row>
    <row r="233" spans="2:65" s="10" customFormat="1" ht="37.35" customHeight="1">
      <c r="B233" s="158"/>
      <c r="C233" s="159"/>
      <c r="D233" s="160" t="s">
        <v>1326</v>
      </c>
      <c r="E233" s="160"/>
      <c r="F233" s="160"/>
      <c r="G233" s="160"/>
      <c r="H233" s="160"/>
      <c r="I233" s="160"/>
      <c r="J233" s="160"/>
      <c r="K233" s="160"/>
      <c r="L233" s="160"/>
      <c r="M233" s="160"/>
      <c r="N233" s="260">
        <f>BK233</f>
        <v>0</v>
      </c>
      <c r="O233" s="261"/>
      <c r="P233" s="261"/>
      <c r="Q233" s="261"/>
      <c r="R233" s="161"/>
      <c r="T233" s="162"/>
      <c r="U233" s="159"/>
      <c r="V233" s="159"/>
      <c r="W233" s="163">
        <f>W234+W269+W271+W273+W284+W287+W291</f>
        <v>0</v>
      </c>
      <c r="X233" s="159"/>
      <c r="Y233" s="163">
        <f>Y234+Y269+Y271+Y273+Y284+Y287+Y291</f>
        <v>0</v>
      </c>
      <c r="Z233" s="159"/>
      <c r="AA233" s="164">
        <f>AA234+AA269+AA271+AA273+AA284+AA287+AA291</f>
        <v>0</v>
      </c>
      <c r="AR233" s="165" t="s">
        <v>23</v>
      </c>
      <c r="AT233" s="166" t="s">
        <v>79</v>
      </c>
      <c r="AU233" s="166" t="s">
        <v>80</v>
      </c>
      <c r="AY233" s="165" t="s">
        <v>175</v>
      </c>
      <c r="BK233" s="167">
        <f>BK234+BK269+BK271+BK273+BK284+BK287+BK291</f>
        <v>0</v>
      </c>
    </row>
    <row r="234" spans="2:65" s="10" customFormat="1" ht="19.899999999999999" customHeight="1">
      <c r="B234" s="158"/>
      <c r="C234" s="159"/>
      <c r="D234" s="168" t="s">
        <v>1318</v>
      </c>
      <c r="E234" s="168"/>
      <c r="F234" s="168"/>
      <c r="G234" s="168"/>
      <c r="H234" s="168"/>
      <c r="I234" s="168"/>
      <c r="J234" s="168"/>
      <c r="K234" s="168"/>
      <c r="L234" s="168"/>
      <c r="M234" s="168"/>
      <c r="N234" s="256">
        <f>BK234</f>
        <v>0</v>
      </c>
      <c r="O234" s="257"/>
      <c r="P234" s="257"/>
      <c r="Q234" s="257"/>
      <c r="R234" s="161"/>
      <c r="T234" s="162"/>
      <c r="U234" s="159"/>
      <c r="V234" s="159"/>
      <c r="W234" s="163">
        <f>SUM(W235:W268)</f>
        <v>0</v>
      </c>
      <c r="X234" s="159"/>
      <c r="Y234" s="163">
        <f>SUM(Y235:Y268)</f>
        <v>0</v>
      </c>
      <c r="Z234" s="159"/>
      <c r="AA234" s="164">
        <f>SUM(AA235:AA268)</f>
        <v>0</v>
      </c>
      <c r="AR234" s="165" t="s">
        <v>23</v>
      </c>
      <c r="AT234" s="166" t="s">
        <v>79</v>
      </c>
      <c r="AU234" s="166" t="s">
        <v>23</v>
      </c>
      <c r="AY234" s="165" t="s">
        <v>175</v>
      </c>
      <c r="BK234" s="167">
        <f>SUM(BK235:BK268)</f>
        <v>0</v>
      </c>
    </row>
    <row r="235" spans="2:65" s="1" customFormat="1" ht="22.5" customHeight="1">
      <c r="B235" s="31"/>
      <c r="C235" s="176" t="s">
        <v>80</v>
      </c>
      <c r="D235" s="176" t="s">
        <v>221</v>
      </c>
      <c r="E235" s="177" t="s">
        <v>1359</v>
      </c>
      <c r="F235" s="250" t="s">
        <v>1360</v>
      </c>
      <c r="G235" s="249"/>
      <c r="H235" s="249"/>
      <c r="I235" s="249"/>
      <c r="J235" s="178" t="s">
        <v>366</v>
      </c>
      <c r="K235" s="179">
        <v>1</v>
      </c>
      <c r="L235" s="251">
        <v>0</v>
      </c>
      <c r="M235" s="249"/>
      <c r="N235" s="252">
        <f t="shared" ref="N235:N268" si="25">ROUND(L235*K235,2)</f>
        <v>0</v>
      </c>
      <c r="O235" s="249"/>
      <c r="P235" s="249"/>
      <c r="Q235" s="249"/>
      <c r="R235" s="33"/>
      <c r="T235" s="173" t="s">
        <v>21</v>
      </c>
      <c r="U235" s="40" t="s">
        <v>45</v>
      </c>
      <c r="V235" s="32"/>
      <c r="W235" s="174">
        <f t="shared" ref="W235:W268" si="26">V235*K235</f>
        <v>0</v>
      </c>
      <c r="X235" s="174">
        <v>0</v>
      </c>
      <c r="Y235" s="174">
        <f t="shared" ref="Y235:Y268" si="27">X235*K235</f>
        <v>0</v>
      </c>
      <c r="Z235" s="174">
        <v>0</v>
      </c>
      <c r="AA235" s="175">
        <f t="shared" ref="AA235:AA268" si="28">Z235*K235</f>
        <v>0</v>
      </c>
      <c r="AR235" s="14" t="s">
        <v>345</v>
      </c>
      <c r="AT235" s="14" t="s">
        <v>221</v>
      </c>
      <c r="AU235" s="14" t="s">
        <v>90</v>
      </c>
      <c r="AY235" s="14" t="s">
        <v>175</v>
      </c>
      <c r="BE235" s="114">
        <f t="shared" ref="BE235:BE268" si="29">IF(U235="základní",N235,0)</f>
        <v>0</v>
      </c>
      <c r="BF235" s="114">
        <f t="shared" ref="BF235:BF268" si="30">IF(U235="snížená",N235,0)</f>
        <v>0</v>
      </c>
      <c r="BG235" s="114">
        <f t="shared" ref="BG235:BG268" si="31">IF(U235="zákl. přenesená",N235,0)</f>
        <v>0</v>
      </c>
      <c r="BH235" s="114">
        <f t="shared" ref="BH235:BH268" si="32">IF(U235="sníž. přenesená",N235,0)</f>
        <v>0</v>
      </c>
      <c r="BI235" s="114">
        <f t="shared" ref="BI235:BI268" si="33">IF(U235="nulová",N235,0)</f>
        <v>0</v>
      </c>
      <c r="BJ235" s="14" t="s">
        <v>23</v>
      </c>
      <c r="BK235" s="114">
        <f t="shared" ref="BK235:BK268" si="34">ROUND(L235*K235,2)</f>
        <v>0</v>
      </c>
      <c r="BL235" s="14" t="s">
        <v>345</v>
      </c>
      <c r="BM235" s="14" t="s">
        <v>987</v>
      </c>
    </row>
    <row r="236" spans="2:65" s="1" customFormat="1" ht="22.5" customHeight="1">
      <c r="B236" s="31"/>
      <c r="C236" s="176" t="s">
        <v>80</v>
      </c>
      <c r="D236" s="176" t="s">
        <v>221</v>
      </c>
      <c r="E236" s="177" t="s">
        <v>1472</v>
      </c>
      <c r="F236" s="250" t="s">
        <v>1473</v>
      </c>
      <c r="G236" s="249"/>
      <c r="H236" s="249"/>
      <c r="I236" s="249"/>
      <c r="J236" s="178" t="s">
        <v>366</v>
      </c>
      <c r="K236" s="179">
        <v>2</v>
      </c>
      <c r="L236" s="251">
        <v>0</v>
      </c>
      <c r="M236" s="249"/>
      <c r="N236" s="252">
        <f t="shared" si="25"/>
        <v>0</v>
      </c>
      <c r="O236" s="249"/>
      <c r="P236" s="249"/>
      <c r="Q236" s="249"/>
      <c r="R236" s="33"/>
      <c r="T236" s="173" t="s">
        <v>21</v>
      </c>
      <c r="U236" s="40" t="s">
        <v>45</v>
      </c>
      <c r="V236" s="32"/>
      <c r="W236" s="174">
        <f t="shared" si="26"/>
        <v>0</v>
      </c>
      <c r="X236" s="174">
        <v>0</v>
      </c>
      <c r="Y236" s="174">
        <f t="shared" si="27"/>
        <v>0</v>
      </c>
      <c r="Z236" s="174">
        <v>0</v>
      </c>
      <c r="AA236" s="175">
        <f t="shared" si="28"/>
        <v>0</v>
      </c>
      <c r="AR236" s="14" t="s">
        <v>345</v>
      </c>
      <c r="AT236" s="14" t="s">
        <v>221</v>
      </c>
      <c r="AU236" s="14" t="s">
        <v>90</v>
      </c>
      <c r="AY236" s="14" t="s">
        <v>175</v>
      </c>
      <c r="BE236" s="114">
        <f t="shared" si="29"/>
        <v>0</v>
      </c>
      <c r="BF236" s="114">
        <f t="shared" si="30"/>
        <v>0</v>
      </c>
      <c r="BG236" s="114">
        <f t="shared" si="31"/>
        <v>0</v>
      </c>
      <c r="BH236" s="114">
        <f t="shared" si="32"/>
        <v>0</v>
      </c>
      <c r="BI236" s="114">
        <f t="shared" si="33"/>
        <v>0</v>
      </c>
      <c r="BJ236" s="14" t="s">
        <v>23</v>
      </c>
      <c r="BK236" s="114">
        <f t="shared" si="34"/>
        <v>0</v>
      </c>
      <c r="BL236" s="14" t="s">
        <v>345</v>
      </c>
      <c r="BM236" s="14" t="s">
        <v>998</v>
      </c>
    </row>
    <row r="237" spans="2:65" s="1" customFormat="1" ht="22.5" customHeight="1">
      <c r="B237" s="31"/>
      <c r="C237" s="176" t="s">
        <v>80</v>
      </c>
      <c r="D237" s="176" t="s">
        <v>221</v>
      </c>
      <c r="E237" s="177" t="s">
        <v>1474</v>
      </c>
      <c r="F237" s="250" t="s">
        <v>1475</v>
      </c>
      <c r="G237" s="249"/>
      <c r="H237" s="249"/>
      <c r="I237" s="249"/>
      <c r="J237" s="178" t="s">
        <v>366</v>
      </c>
      <c r="K237" s="179">
        <v>2</v>
      </c>
      <c r="L237" s="251">
        <v>0</v>
      </c>
      <c r="M237" s="249"/>
      <c r="N237" s="252">
        <f t="shared" si="25"/>
        <v>0</v>
      </c>
      <c r="O237" s="249"/>
      <c r="P237" s="249"/>
      <c r="Q237" s="249"/>
      <c r="R237" s="33"/>
      <c r="T237" s="173" t="s">
        <v>21</v>
      </c>
      <c r="U237" s="40" t="s">
        <v>45</v>
      </c>
      <c r="V237" s="32"/>
      <c r="W237" s="174">
        <f t="shared" si="26"/>
        <v>0</v>
      </c>
      <c r="X237" s="174">
        <v>0</v>
      </c>
      <c r="Y237" s="174">
        <f t="shared" si="27"/>
        <v>0</v>
      </c>
      <c r="Z237" s="174">
        <v>0</v>
      </c>
      <c r="AA237" s="175">
        <f t="shared" si="28"/>
        <v>0</v>
      </c>
      <c r="AR237" s="14" t="s">
        <v>345</v>
      </c>
      <c r="AT237" s="14" t="s">
        <v>221</v>
      </c>
      <c r="AU237" s="14" t="s">
        <v>90</v>
      </c>
      <c r="AY237" s="14" t="s">
        <v>175</v>
      </c>
      <c r="BE237" s="114">
        <f t="shared" si="29"/>
        <v>0</v>
      </c>
      <c r="BF237" s="114">
        <f t="shared" si="30"/>
        <v>0</v>
      </c>
      <c r="BG237" s="114">
        <f t="shared" si="31"/>
        <v>0</v>
      </c>
      <c r="BH237" s="114">
        <f t="shared" si="32"/>
        <v>0</v>
      </c>
      <c r="BI237" s="114">
        <f t="shared" si="33"/>
        <v>0</v>
      </c>
      <c r="BJ237" s="14" t="s">
        <v>23</v>
      </c>
      <c r="BK237" s="114">
        <f t="shared" si="34"/>
        <v>0</v>
      </c>
      <c r="BL237" s="14" t="s">
        <v>345</v>
      </c>
      <c r="BM237" s="14" t="s">
        <v>865</v>
      </c>
    </row>
    <row r="238" spans="2:65" s="1" customFormat="1" ht="22.5" customHeight="1">
      <c r="B238" s="31"/>
      <c r="C238" s="176" t="s">
        <v>80</v>
      </c>
      <c r="D238" s="176" t="s">
        <v>221</v>
      </c>
      <c r="E238" s="177" t="s">
        <v>1361</v>
      </c>
      <c r="F238" s="250" t="s">
        <v>1362</v>
      </c>
      <c r="G238" s="249"/>
      <c r="H238" s="249"/>
      <c r="I238" s="249"/>
      <c r="J238" s="178" t="s">
        <v>366</v>
      </c>
      <c r="K238" s="179">
        <v>2</v>
      </c>
      <c r="L238" s="251">
        <v>0</v>
      </c>
      <c r="M238" s="249"/>
      <c r="N238" s="252">
        <f t="shared" si="25"/>
        <v>0</v>
      </c>
      <c r="O238" s="249"/>
      <c r="P238" s="249"/>
      <c r="Q238" s="249"/>
      <c r="R238" s="33"/>
      <c r="T238" s="173" t="s">
        <v>21</v>
      </c>
      <c r="U238" s="40" t="s">
        <v>45</v>
      </c>
      <c r="V238" s="32"/>
      <c r="W238" s="174">
        <f t="shared" si="26"/>
        <v>0</v>
      </c>
      <c r="X238" s="174">
        <v>0</v>
      </c>
      <c r="Y238" s="174">
        <f t="shared" si="27"/>
        <v>0</v>
      </c>
      <c r="Z238" s="174">
        <v>0</v>
      </c>
      <c r="AA238" s="175">
        <f t="shared" si="28"/>
        <v>0</v>
      </c>
      <c r="AR238" s="14" t="s">
        <v>345</v>
      </c>
      <c r="AT238" s="14" t="s">
        <v>221</v>
      </c>
      <c r="AU238" s="14" t="s">
        <v>90</v>
      </c>
      <c r="AY238" s="14" t="s">
        <v>175</v>
      </c>
      <c r="BE238" s="114">
        <f t="shared" si="29"/>
        <v>0</v>
      </c>
      <c r="BF238" s="114">
        <f t="shared" si="30"/>
        <v>0</v>
      </c>
      <c r="BG238" s="114">
        <f t="shared" si="31"/>
        <v>0</v>
      </c>
      <c r="BH238" s="114">
        <f t="shared" si="32"/>
        <v>0</v>
      </c>
      <c r="BI238" s="114">
        <f t="shared" si="33"/>
        <v>0</v>
      </c>
      <c r="BJ238" s="14" t="s">
        <v>23</v>
      </c>
      <c r="BK238" s="114">
        <f t="shared" si="34"/>
        <v>0</v>
      </c>
      <c r="BL238" s="14" t="s">
        <v>345</v>
      </c>
      <c r="BM238" s="14" t="s">
        <v>1055</v>
      </c>
    </row>
    <row r="239" spans="2:65" s="1" customFormat="1" ht="22.5" customHeight="1">
      <c r="B239" s="31"/>
      <c r="C239" s="176" t="s">
        <v>80</v>
      </c>
      <c r="D239" s="176" t="s">
        <v>221</v>
      </c>
      <c r="E239" s="177" t="s">
        <v>1363</v>
      </c>
      <c r="F239" s="250" t="s">
        <v>1364</v>
      </c>
      <c r="G239" s="249"/>
      <c r="H239" s="249"/>
      <c r="I239" s="249"/>
      <c r="J239" s="178" t="s">
        <v>366</v>
      </c>
      <c r="K239" s="179">
        <v>1</v>
      </c>
      <c r="L239" s="251">
        <v>0</v>
      </c>
      <c r="M239" s="249"/>
      <c r="N239" s="252">
        <f t="shared" si="25"/>
        <v>0</v>
      </c>
      <c r="O239" s="249"/>
      <c r="P239" s="249"/>
      <c r="Q239" s="249"/>
      <c r="R239" s="33"/>
      <c r="T239" s="173" t="s">
        <v>21</v>
      </c>
      <c r="U239" s="40" t="s">
        <v>45</v>
      </c>
      <c r="V239" s="32"/>
      <c r="W239" s="174">
        <f t="shared" si="26"/>
        <v>0</v>
      </c>
      <c r="X239" s="174">
        <v>0</v>
      </c>
      <c r="Y239" s="174">
        <f t="shared" si="27"/>
        <v>0</v>
      </c>
      <c r="Z239" s="174">
        <v>0</v>
      </c>
      <c r="AA239" s="175">
        <f t="shared" si="28"/>
        <v>0</v>
      </c>
      <c r="AR239" s="14" t="s">
        <v>345</v>
      </c>
      <c r="AT239" s="14" t="s">
        <v>221</v>
      </c>
      <c r="AU239" s="14" t="s">
        <v>90</v>
      </c>
      <c r="AY239" s="14" t="s">
        <v>175</v>
      </c>
      <c r="BE239" s="114">
        <f t="shared" si="29"/>
        <v>0</v>
      </c>
      <c r="BF239" s="114">
        <f t="shared" si="30"/>
        <v>0</v>
      </c>
      <c r="BG239" s="114">
        <f t="shared" si="31"/>
        <v>0</v>
      </c>
      <c r="BH239" s="114">
        <f t="shared" si="32"/>
        <v>0</v>
      </c>
      <c r="BI239" s="114">
        <f t="shared" si="33"/>
        <v>0</v>
      </c>
      <c r="BJ239" s="14" t="s">
        <v>23</v>
      </c>
      <c r="BK239" s="114">
        <f t="shared" si="34"/>
        <v>0</v>
      </c>
      <c r="BL239" s="14" t="s">
        <v>345</v>
      </c>
      <c r="BM239" s="14" t="s">
        <v>1059</v>
      </c>
    </row>
    <row r="240" spans="2:65" s="1" customFormat="1" ht="22.5" customHeight="1">
      <c r="B240" s="31"/>
      <c r="C240" s="176" t="s">
        <v>80</v>
      </c>
      <c r="D240" s="176" t="s">
        <v>221</v>
      </c>
      <c r="E240" s="177" t="s">
        <v>1365</v>
      </c>
      <c r="F240" s="250" t="s">
        <v>1366</v>
      </c>
      <c r="G240" s="249"/>
      <c r="H240" s="249"/>
      <c r="I240" s="249"/>
      <c r="J240" s="178" t="s">
        <v>366</v>
      </c>
      <c r="K240" s="179">
        <v>1</v>
      </c>
      <c r="L240" s="251">
        <v>0</v>
      </c>
      <c r="M240" s="249"/>
      <c r="N240" s="252">
        <f t="shared" si="25"/>
        <v>0</v>
      </c>
      <c r="O240" s="249"/>
      <c r="P240" s="249"/>
      <c r="Q240" s="249"/>
      <c r="R240" s="33"/>
      <c r="T240" s="173" t="s">
        <v>21</v>
      </c>
      <c r="U240" s="40" t="s">
        <v>45</v>
      </c>
      <c r="V240" s="32"/>
      <c r="W240" s="174">
        <f t="shared" si="26"/>
        <v>0</v>
      </c>
      <c r="X240" s="174">
        <v>0</v>
      </c>
      <c r="Y240" s="174">
        <f t="shared" si="27"/>
        <v>0</v>
      </c>
      <c r="Z240" s="174">
        <v>0</v>
      </c>
      <c r="AA240" s="175">
        <f t="shared" si="28"/>
        <v>0</v>
      </c>
      <c r="AR240" s="14" t="s">
        <v>345</v>
      </c>
      <c r="AT240" s="14" t="s">
        <v>221</v>
      </c>
      <c r="AU240" s="14" t="s">
        <v>90</v>
      </c>
      <c r="AY240" s="14" t="s">
        <v>175</v>
      </c>
      <c r="BE240" s="114">
        <f t="shared" si="29"/>
        <v>0</v>
      </c>
      <c r="BF240" s="114">
        <f t="shared" si="30"/>
        <v>0</v>
      </c>
      <c r="BG240" s="114">
        <f t="shared" si="31"/>
        <v>0</v>
      </c>
      <c r="BH240" s="114">
        <f t="shared" si="32"/>
        <v>0</v>
      </c>
      <c r="BI240" s="114">
        <f t="shared" si="33"/>
        <v>0</v>
      </c>
      <c r="BJ240" s="14" t="s">
        <v>23</v>
      </c>
      <c r="BK240" s="114">
        <f t="shared" si="34"/>
        <v>0</v>
      </c>
      <c r="BL240" s="14" t="s">
        <v>345</v>
      </c>
      <c r="BM240" s="14" t="s">
        <v>1002</v>
      </c>
    </row>
    <row r="241" spans="2:65" s="1" customFormat="1" ht="22.5" customHeight="1">
      <c r="B241" s="31"/>
      <c r="C241" s="176" t="s">
        <v>80</v>
      </c>
      <c r="D241" s="176" t="s">
        <v>221</v>
      </c>
      <c r="E241" s="177" t="s">
        <v>1367</v>
      </c>
      <c r="F241" s="250" t="s">
        <v>1368</v>
      </c>
      <c r="G241" s="249"/>
      <c r="H241" s="249"/>
      <c r="I241" s="249"/>
      <c r="J241" s="178" t="s">
        <v>366</v>
      </c>
      <c r="K241" s="179">
        <v>3</v>
      </c>
      <c r="L241" s="251">
        <v>0</v>
      </c>
      <c r="M241" s="249"/>
      <c r="N241" s="252">
        <f t="shared" si="25"/>
        <v>0</v>
      </c>
      <c r="O241" s="249"/>
      <c r="P241" s="249"/>
      <c r="Q241" s="249"/>
      <c r="R241" s="33"/>
      <c r="T241" s="173" t="s">
        <v>21</v>
      </c>
      <c r="U241" s="40" t="s">
        <v>45</v>
      </c>
      <c r="V241" s="32"/>
      <c r="W241" s="174">
        <f t="shared" si="26"/>
        <v>0</v>
      </c>
      <c r="X241" s="174">
        <v>0</v>
      </c>
      <c r="Y241" s="174">
        <f t="shared" si="27"/>
        <v>0</v>
      </c>
      <c r="Z241" s="174">
        <v>0</v>
      </c>
      <c r="AA241" s="175">
        <f t="shared" si="28"/>
        <v>0</v>
      </c>
      <c r="AR241" s="14" t="s">
        <v>345</v>
      </c>
      <c r="AT241" s="14" t="s">
        <v>221</v>
      </c>
      <c r="AU241" s="14" t="s">
        <v>90</v>
      </c>
      <c r="AY241" s="14" t="s">
        <v>175</v>
      </c>
      <c r="BE241" s="114">
        <f t="shared" si="29"/>
        <v>0</v>
      </c>
      <c r="BF241" s="114">
        <f t="shared" si="30"/>
        <v>0</v>
      </c>
      <c r="BG241" s="114">
        <f t="shared" si="31"/>
        <v>0</v>
      </c>
      <c r="BH241" s="114">
        <f t="shared" si="32"/>
        <v>0</v>
      </c>
      <c r="BI241" s="114">
        <f t="shared" si="33"/>
        <v>0</v>
      </c>
      <c r="BJ241" s="14" t="s">
        <v>23</v>
      </c>
      <c r="BK241" s="114">
        <f t="shared" si="34"/>
        <v>0</v>
      </c>
      <c r="BL241" s="14" t="s">
        <v>345</v>
      </c>
      <c r="BM241" s="14" t="s">
        <v>396</v>
      </c>
    </row>
    <row r="242" spans="2:65" s="1" customFormat="1" ht="31.5" customHeight="1">
      <c r="B242" s="31"/>
      <c r="C242" s="176" t="s">
        <v>80</v>
      </c>
      <c r="D242" s="176" t="s">
        <v>221</v>
      </c>
      <c r="E242" s="177" t="s">
        <v>1373</v>
      </c>
      <c r="F242" s="250" t="s">
        <v>1374</v>
      </c>
      <c r="G242" s="249"/>
      <c r="H242" s="249"/>
      <c r="I242" s="249"/>
      <c r="J242" s="178" t="s">
        <v>366</v>
      </c>
      <c r="K242" s="179">
        <v>5</v>
      </c>
      <c r="L242" s="251">
        <v>0</v>
      </c>
      <c r="M242" s="249"/>
      <c r="N242" s="252">
        <f t="shared" si="25"/>
        <v>0</v>
      </c>
      <c r="O242" s="249"/>
      <c r="P242" s="249"/>
      <c r="Q242" s="249"/>
      <c r="R242" s="33"/>
      <c r="T242" s="173" t="s">
        <v>21</v>
      </c>
      <c r="U242" s="40" t="s">
        <v>45</v>
      </c>
      <c r="V242" s="32"/>
      <c r="W242" s="174">
        <f t="shared" si="26"/>
        <v>0</v>
      </c>
      <c r="X242" s="174">
        <v>0</v>
      </c>
      <c r="Y242" s="174">
        <f t="shared" si="27"/>
        <v>0</v>
      </c>
      <c r="Z242" s="174">
        <v>0</v>
      </c>
      <c r="AA242" s="175">
        <f t="shared" si="28"/>
        <v>0</v>
      </c>
      <c r="AR242" s="14" t="s">
        <v>345</v>
      </c>
      <c r="AT242" s="14" t="s">
        <v>221</v>
      </c>
      <c r="AU242" s="14" t="s">
        <v>90</v>
      </c>
      <c r="AY242" s="14" t="s">
        <v>175</v>
      </c>
      <c r="BE242" s="114">
        <f t="shared" si="29"/>
        <v>0</v>
      </c>
      <c r="BF242" s="114">
        <f t="shared" si="30"/>
        <v>0</v>
      </c>
      <c r="BG242" s="114">
        <f t="shared" si="31"/>
        <v>0</v>
      </c>
      <c r="BH242" s="114">
        <f t="shared" si="32"/>
        <v>0</v>
      </c>
      <c r="BI242" s="114">
        <f t="shared" si="33"/>
        <v>0</v>
      </c>
      <c r="BJ242" s="14" t="s">
        <v>23</v>
      </c>
      <c r="BK242" s="114">
        <f t="shared" si="34"/>
        <v>0</v>
      </c>
      <c r="BL242" s="14" t="s">
        <v>345</v>
      </c>
      <c r="BM242" s="14" t="s">
        <v>401</v>
      </c>
    </row>
    <row r="243" spans="2:65" s="1" customFormat="1" ht="31.5" customHeight="1">
      <c r="B243" s="31"/>
      <c r="C243" s="176" t="s">
        <v>80</v>
      </c>
      <c r="D243" s="176" t="s">
        <v>221</v>
      </c>
      <c r="E243" s="177" t="s">
        <v>1375</v>
      </c>
      <c r="F243" s="250" t="s">
        <v>1376</v>
      </c>
      <c r="G243" s="249"/>
      <c r="H243" s="249"/>
      <c r="I243" s="249"/>
      <c r="J243" s="178" t="s">
        <v>366</v>
      </c>
      <c r="K243" s="179">
        <v>1</v>
      </c>
      <c r="L243" s="251">
        <v>0</v>
      </c>
      <c r="M243" s="249"/>
      <c r="N243" s="252">
        <f t="shared" si="25"/>
        <v>0</v>
      </c>
      <c r="O243" s="249"/>
      <c r="P243" s="249"/>
      <c r="Q243" s="249"/>
      <c r="R243" s="33"/>
      <c r="T243" s="173" t="s">
        <v>21</v>
      </c>
      <c r="U243" s="40" t="s">
        <v>45</v>
      </c>
      <c r="V243" s="32"/>
      <c r="W243" s="174">
        <f t="shared" si="26"/>
        <v>0</v>
      </c>
      <c r="X243" s="174">
        <v>0</v>
      </c>
      <c r="Y243" s="174">
        <f t="shared" si="27"/>
        <v>0</v>
      </c>
      <c r="Z243" s="174">
        <v>0</v>
      </c>
      <c r="AA243" s="175">
        <f t="shared" si="28"/>
        <v>0</v>
      </c>
      <c r="AR243" s="14" t="s">
        <v>345</v>
      </c>
      <c r="AT243" s="14" t="s">
        <v>221</v>
      </c>
      <c r="AU243" s="14" t="s">
        <v>90</v>
      </c>
      <c r="AY243" s="14" t="s">
        <v>175</v>
      </c>
      <c r="BE243" s="114">
        <f t="shared" si="29"/>
        <v>0</v>
      </c>
      <c r="BF243" s="114">
        <f t="shared" si="30"/>
        <v>0</v>
      </c>
      <c r="BG243" s="114">
        <f t="shared" si="31"/>
        <v>0</v>
      </c>
      <c r="BH243" s="114">
        <f t="shared" si="32"/>
        <v>0</v>
      </c>
      <c r="BI243" s="114">
        <f t="shared" si="33"/>
        <v>0</v>
      </c>
      <c r="BJ243" s="14" t="s">
        <v>23</v>
      </c>
      <c r="BK243" s="114">
        <f t="shared" si="34"/>
        <v>0</v>
      </c>
      <c r="BL243" s="14" t="s">
        <v>345</v>
      </c>
      <c r="BM243" s="14" t="s">
        <v>955</v>
      </c>
    </row>
    <row r="244" spans="2:65" s="1" customFormat="1" ht="31.5" customHeight="1">
      <c r="B244" s="31"/>
      <c r="C244" s="176" t="s">
        <v>80</v>
      </c>
      <c r="D244" s="176" t="s">
        <v>221</v>
      </c>
      <c r="E244" s="177" t="s">
        <v>1377</v>
      </c>
      <c r="F244" s="250" t="s">
        <v>1378</v>
      </c>
      <c r="G244" s="249"/>
      <c r="H244" s="249"/>
      <c r="I244" s="249"/>
      <c r="J244" s="178" t="s">
        <v>366</v>
      </c>
      <c r="K244" s="179">
        <v>1</v>
      </c>
      <c r="L244" s="251">
        <v>0</v>
      </c>
      <c r="M244" s="249"/>
      <c r="N244" s="252">
        <f t="shared" si="25"/>
        <v>0</v>
      </c>
      <c r="O244" s="249"/>
      <c r="P244" s="249"/>
      <c r="Q244" s="249"/>
      <c r="R244" s="33"/>
      <c r="T244" s="173" t="s">
        <v>21</v>
      </c>
      <c r="U244" s="40" t="s">
        <v>45</v>
      </c>
      <c r="V244" s="32"/>
      <c r="W244" s="174">
        <f t="shared" si="26"/>
        <v>0</v>
      </c>
      <c r="X244" s="174">
        <v>0</v>
      </c>
      <c r="Y244" s="174">
        <f t="shared" si="27"/>
        <v>0</v>
      </c>
      <c r="Z244" s="174">
        <v>0</v>
      </c>
      <c r="AA244" s="175">
        <f t="shared" si="28"/>
        <v>0</v>
      </c>
      <c r="AR244" s="14" t="s">
        <v>345</v>
      </c>
      <c r="AT244" s="14" t="s">
        <v>221</v>
      </c>
      <c r="AU244" s="14" t="s">
        <v>90</v>
      </c>
      <c r="AY244" s="14" t="s">
        <v>175</v>
      </c>
      <c r="BE244" s="114">
        <f t="shared" si="29"/>
        <v>0</v>
      </c>
      <c r="BF244" s="114">
        <f t="shared" si="30"/>
        <v>0</v>
      </c>
      <c r="BG244" s="114">
        <f t="shared" si="31"/>
        <v>0</v>
      </c>
      <c r="BH244" s="114">
        <f t="shared" si="32"/>
        <v>0</v>
      </c>
      <c r="BI244" s="114">
        <f t="shared" si="33"/>
        <v>0</v>
      </c>
      <c r="BJ244" s="14" t="s">
        <v>23</v>
      </c>
      <c r="BK244" s="114">
        <f t="shared" si="34"/>
        <v>0</v>
      </c>
      <c r="BL244" s="14" t="s">
        <v>345</v>
      </c>
      <c r="BM244" s="14" t="s">
        <v>405</v>
      </c>
    </row>
    <row r="245" spans="2:65" s="1" customFormat="1" ht="31.5" customHeight="1">
      <c r="B245" s="31"/>
      <c r="C245" s="176" t="s">
        <v>80</v>
      </c>
      <c r="D245" s="176" t="s">
        <v>221</v>
      </c>
      <c r="E245" s="177" t="s">
        <v>1379</v>
      </c>
      <c r="F245" s="250" t="s">
        <v>1380</v>
      </c>
      <c r="G245" s="249"/>
      <c r="H245" s="249"/>
      <c r="I245" s="249"/>
      <c r="J245" s="178" t="s">
        <v>366</v>
      </c>
      <c r="K245" s="179">
        <v>1</v>
      </c>
      <c r="L245" s="251">
        <v>0</v>
      </c>
      <c r="M245" s="249"/>
      <c r="N245" s="252">
        <f t="shared" si="25"/>
        <v>0</v>
      </c>
      <c r="O245" s="249"/>
      <c r="P245" s="249"/>
      <c r="Q245" s="249"/>
      <c r="R245" s="33"/>
      <c r="T245" s="173" t="s">
        <v>21</v>
      </c>
      <c r="U245" s="40" t="s">
        <v>45</v>
      </c>
      <c r="V245" s="32"/>
      <c r="W245" s="174">
        <f t="shared" si="26"/>
        <v>0</v>
      </c>
      <c r="X245" s="174">
        <v>0</v>
      </c>
      <c r="Y245" s="174">
        <f t="shared" si="27"/>
        <v>0</v>
      </c>
      <c r="Z245" s="174">
        <v>0</v>
      </c>
      <c r="AA245" s="175">
        <f t="shared" si="28"/>
        <v>0</v>
      </c>
      <c r="AR245" s="14" t="s">
        <v>345</v>
      </c>
      <c r="AT245" s="14" t="s">
        <v>221</v>
      </c>
      <c r="AU245" s="14" t="s">
        <v>90</v>
      </c>
      <c r="AY245" s="14" t="s">
        <v>175</v>
      </c>
      <c r="BE245" s="114">
        <f t="shared" si="29"/>
        <v>0</v>
      </c>
      <c r="BF245" s="114">
        <f t="shared" si="30"/>
        <v>0</v>
      </c>
      <c r="BG245" s="114">
        <f t="shared" si="31"/>
        <v>0</v>
      </c>
      <c r="BH245" s="114">
        <f t="shared" si="32"/>
        <v>0</v>
      </c>
      <c r="BI245" s="114">
        <f t="shared" si="33"/>
        <v>0</v>
      </c>
      <c r="BJ245" s="14" t="s">
        <v>23</v>
      </c>
      <c r="BK245" s="114">
        <f t="shared" si="34"/>
        <v>0</v>
      </c>
      <c r="BL245" s="14" t="s">
        <v>345</v>
      </c>
      <c r="BM245" s="14" t="s">
        <v>421</v>
      </c>
    </row>
    <row r="246" spans="2:65" s="1" customFormat="1" ht="31.5" customHeight="1">
      <c r="B246" s="31"/>
      <c r="C246" s="176" t="s">
        <v>80</v>
      </c>
      <c r="D246" s="176" t="s">
        <v>221</v>
      </c>
      <c r="E246" s="177" t="s">
        <v>1381</v>
      </c>
      <c r="F246" s="250" t="s">
        <v>1382</v>
      </c>
      <c r="G246" s="249"/>
      <c r="H246" s="249"/>
      <c r="I246" s="249"/>
      <c r="J246" s="178" t="s">
        <v>366</v>
      </c>
      <c r="K246" s="179">
        <v>8</v>
      </c>
      <c r="L246" s="251">
        <v>0</v>
      </c>
      <c r="M246" s="249"/>
      <c r="N246" s="252">
        <f t="shared" si="25"/>
        <v>0</v>
      </c>
      <c r="O246" s="249"/>
      <c r="P246" s="249"/>
      <c r="Q246" s="249"/>
      <c r="R246" s="33"/>
      <c r="T246" s="173" t="s">
        <v>21</v>
      </c>
      <c r="U246" s="40" t="s">
        <v>45</v>
      </c>
      <c r="V246" s="32"/>
      <c r="W246" s="174">
        <f t="shared" si="26"/>
        <v>0</v>
      </c>
      <c r="X246" s="174">
        <v>0</v>
      </c>
      <c r="Y246" s="174">
        <f t="shared" si="27"/>
        <v>0</v>
      </c>
      <c r="Z246" s="174">
        <v>0</v>
      </c>
      <c r="AA246" s="175">
        <f t="shared" si="28"/>
        <v>0</v>
      </c>
      <c r="AR246" s="14" t="s">
        <v>345</v>
      </c>
      <c r="AT246" s="14" t="s">
        <v>221</v>
      </c>
      <c r="AU246" s="14" t="s">
        <v>90</v>
      </c>
      <c r="AY246" s="14" t="s">
        <v>175</v>
      </c>
      <c r="BE246" s="114">
        <f t="shared" si="29"/>
        <v>0</v>
      </c>
      <c r="BF246" s="114">
        <f t="shared" si="30"/>
        <v>0</v>
      </c>
      <c r="BG246" s="114">
        <f t="shared" si="31"/>
        <v>0</v>
      </c>
      <c r="BH246" s="114">
        <f t="shared" si="32"/>
        <v>0</v>
      </c>
      <c r="BI246" s="114">
        <f t="shared" si="33"/>
        <v>0</v>
      </c>
      <c r="BJ246" s="14" t="s">
        <v>23</v>
      </c>
      <c r="BK246" s="114">
        <f t="shared" si="34"/>
        <v>0</v>
      </c>
      <c r="BL246" s="14" t="s">
        <v>345</v>
      </c>
      <c r="BM246" s="14" t="s">
        <v>425</v>
      </c>
    </row>
    <row r="247" spans="2:65" s="1" customFormat="1" ht="22.5" customHeight="1">
      <c r="B247" s="31"/>
      <c r="C247" s="176" t="s">
        <v>80</v>
      </c>
      <c r="D247" s="176" t="s">
        <v>221</v>
      </c>
      <c r="E247" s="177" t="s">
        <v>1383</v>
      </c>
      <c r="F247" s="250" t="s">
        <v>1384</v>
      </c>
      <c r="G247" s="249"/>
      <c r="H247" s="249"/>
      <c r="I247" s="249"/>
      <c r="J247" s="178" t="s">
        <v>366</v>
      </c>
      <c r="K247" s="179">
        <v>1</v>
      </c>
      <c r="L247" s="251">
        <v>0</v>
      </c>
      <c r="M247" s="249"/>
      <c r="N247" s="252">
        <f t="shared" si="25"/>
        <v>0</v>
      </c>
      <c r="O247" s="249"/>
      <c r="P247" s="249"/>
      <c r="Q247" s="249"/>
      <c r="R247" s="33"/>
      <c r="T247" s="173" t="s">
        <v>21</v>
      </c>
      <c r="U247" s="40" t="s">
        <v>45</v>
      </c>
      <c r="V247" s="32"/>
      <c r="W247" s="174">
        <f t="shared" si="26"/>
        <v>0</v>
      </c>
      <c r="X247" s="174">
        <v>0</v>
      </c>
      <c r="Y247" s="174">
        <f t="shared" si="27"/>
        <v>0</v>
      </c>
      <c r="Z247" s="174">
        <v>0</v>
      </c>
      <c r="AA247" s="175">
        <f t="shared" si="28"/>
        <v>0</v>
      </c>
      <c r="AR247" s="14" t="s">
        <v>345</v>
      </c>
      <c r="AT247" s="14" t="s">
        <v>221</v>
      </c>
      <c r="AU247" s="14" t="s">
        <v>90</v>
      </c>
      <c r="AY247" s="14" t="s">
        <v>175</v>
      </c>
      <c r="BE247" s="114">
        <f t="shared" si="29"/>
        <v>0</v>
      </c>
      <c r="BF247" s="114">
        <f t="shared" si="30"/>
        <v>0</v>
      </c>
      <c r="BG247" s="114">
        <f t="shared" si="31"/>
        <v>0</v>
      </c>
      <c r="BH247" s="114">
        <f t="shared" si="32"/>
        <v>0</v>
      </c>
      <c r="BI247" s="114">
        <f t="shared" si="33"/>
        <v>0</v>
      </c>
      <c r="BJ247" s="14" t="s">
        <v>23</v>
      </c>
      <c r="BK247" s="114">
        <f t="shared" si="34"/>
        <v>0</v>
      </c>
      <c r="BL247" s="14" t="s">
        <v>345</v>
      </c>
      <c r="BM247" s="14" t="s">
        <v>1476</v>
      </c>
    </row>
    <row r="248" spans="2:65" s="1" customFormat="1" ht="22.5" customHeight="1">
      <c r="B248" s="31"/>
      <c r="C248" s="176" t="s">
        <v>80</v>
      </c>
      <c r="D248" s="176" t="s">
        <v>221</v>
      </c>
      <c r="E248" s="177" t="s">
        <v>1385</v>
      </c>
      <c r="F248" s="250" t="s">
        <v>1386</v>
      </c>
      <c r="G248" s="249"/>
      <c r="H248" s="249"/>
      <c r="I248" s="249"/>
      <c r="J248" s="178" t="s">
        <v>366</v>
      </c>
      <c r="K248" s="179">
        <v>4</v>
      </c>
      <c r="L248" s="251">
        <v>0</v>
      </c>
      <c r="M248" s="249"/>
      <c r="N248" s="252">
        <f t="shared" si="25"/>
        <v>0</v>
      </c>
      <c r="O248" s="249"/>
      <c r="P248" s="249"/>
      <c r="Q248" s="249"/>
      <c r="R248" s="33"/>
      <c r="T248" s="173" t="s">
        <v>21</v>
      </c>
      <c r="U248" s="40" t="s">
        <v>45</v>
      </c>
      <c r="V248" s="32"/>
      <c r="W248" s="174">
        <f t="shared" si="26"/>
        <v>0</v>
      </c>
      <c r="X248" s="174">
        <v>0</v>
      </c>
      <c r="Y248" s="174">
        <f t="shared" si="27"/>
        <v>0</v>
      </c>
      <c r="Z248" s="174">
        <v>0</v>
      </c>
      <c r="AA248" s="175">
        <f t="shared" si="28"/>
        <v>0</v>
      </c>
      <c r="AR248" s="14" t="s">
        <v>345</v>
      </c>
      <c r="AT248" s="14" t="s">
        <v>221</v>
      </c>
      <c r="AU248" s="14" t="s">
        <v>90</v>
      </c>
      <c r="AY248" s="14" t="s">
        <v>175</v>
      </c>
      <c r="BE248" s="114">
        <f t="shared" si="29"/>
        <v>0</v>
      </c>
      <c r="BF248" s="114">
        <f t="shared" si="30"/>
        <v>0</v>
      </c>
      <c r="BG248" s="114">
        <f t="shared" si="31"/>
        <v>0</v>
      </c>
      <c r="BH248" s="114">
        <f t="shared" si="32"/>
        <v>0</v>
      </c>
      <c r="BI248" s="114">
        <f t="shared" si="33"/>
        <v>0</v>
      </c>
      <c r="BJ248" s="14" t="s">
        <v>23</v>
      </c>
      <c r="BK248" s="114">
        <f t="shared" si="34"/>
        <v>0</v>
      </c>
      <c r="BL248" s="14" t="s">
        <v>345</v>
      </c>
      <c r="BM248" s="14" t="s">
        <v>429</v>
      </c>
    </row>
    <row r="249" spans="2:65" s="1" customFormat="1" ht="22.5" customHeight="1">
      <c r="B249" s="31"/>
      <c r="C249" s="176" t="s">
        <v>80</v>
      </c>
      <c r="D249" s="176" t="s">
        <v>221</v>
      </c>
      <c r="E249" s="177" t="s">
        <v>1387</v>
      </c>
      <c r="F249" s="250" t="s">
        <v>1388</v>
      </c>
      <c r="G249" s="249"/>
      <c r="H249" s="249"/>
      <c r="I249" s="249"/>
      <c r="J249" s="178" t="s">
        <v>366</v>
      </c>
      <c r="K249" s="179">
        <v>4</v>
      </c>
      <c r="L249" s="251">
        <v>0</v>
      </c>
      <c r="M249" s="249"/>
      <c r="N249" s="252">
        <f t="shared" si="25"/>
        <v>0</v>
      </c>
      <c r="O249" s="249"/>
      <c r="P249" s="249"/>
      <c r="Q249" s="249"/>
      <c r="R249" s="33"/>
      <c r="T249" s="173" t="s">
        <v>21</v>
      </c>
      <c r="U249" s="40" t="s">
        <v>45</v>
      </c>
      <c r="V249" s="32"/>
      <c r="W249" s="174">
        <f t="shared" si="26"/>
        <v>0</v>
      </c>
      <c r="X249" s="174">
        <v>0</v>
      </c>
      <c r="Y249" s="174">
        <f t="shared" si="27"/>
        <v>0</v>
      </c>
      <c r="Z249" s="174">
        <v>0</v>
      </c>
      <c r="AA249" s="175">
        <f t="shared" si="28"/>
        <v>0</v>
      </c>
      <c r="AR249" s="14" t="s">
        <v>345</v>
      </c>
      <c r="AT249" s="14" t="s">
        <v>221</v>
      </c>
      <c r="AU249" s="14" t="s">
        <v>90</v>
      </c>
      <c r="AY249" s="14" t="s">
        <v>175</v>
      </c>
      <c r="BE249" s="114">
        <f t="shared" si="29"/>
        <v>0</v>
      </c>
      <c r="BF249" s="114">
        <f t="shared" si="30"/>
        <v>0</v>
      </c>
      <c r="BG249" s="114">
        <f t="shared" si="31"/>
        <v>0</v>
      </c>
      <c r="BH249" s="114">
        <f t="shared" si="32"/>
        <v>0</v>
      </c>
      <c r="BI249" s="114">
        <f t="shared" si="33"/>
        <v>0</v>
      </c>
      <c r="BJ249" s="14" t="s">
        <v>23</v>
      </c>
      <c r="BK249" s="114">
        <f t="shared" si="34"/>
        <v>0</v>
      </c>
      <c r="BL249" s="14" t="s">
        <v>345</v>
      </c>
      <c r="BM249" s="14" t="s">
        <v>1477</v>
      </c>
    </row>
    <row r="250" spans="2:65" s="1" customFormat="1" ht="22.5" customHeight="1">
      <c r="B250" s="31"/>
      <c r="C250" s="176" t="s">
        <v>80</v>
      </c>
      <c r="D250" s="176" t="s">
        <v>221</v>
      </c>
      <c r="E250" s="177" t="s">
        <v>1389</v>
      </c>
      <c r="F250" s="250" t="s">
        <v>1390</v>
      </c>
      <c r="G250" s="249"/>
      <c r="H250" s="249"/>
      <c r="I250" s="249"/>
      <c r="J250" s="178" t="s">
        <v>366</v>
      </c>
      <c r="K250" s="179">
        <v>4</v>
      </c>
      <c r="L250" s="251">
        <v>0</v>
      </c>
      <c r="M250" s="249"/>
      <c r="N250" s="252">
        <f t="shared" si="25"/>
        <v>0</v>
      </c>
      <c r="O250" s="249"/>
      <c r="P250" s="249"/>
      <c r="Q250" s="249"/>
      <c r="R250" s="33"/>
      <c r="T250" s="173" t="s">
        <v>21</v>
      </c>
      <c r="U250" s="40" t="s">
        <v>45</v>
      </c>
      <c r="V250" s="32"/>
      <c r="W250" s="174">
        <f t="shared" si="26"/>
        <v>0</v>
      </c>
      <c r="X250" s="174">
        <v>0</v>
      </c>
      <c r="Y250" s="174">
        <f t="shared" si="27"/>
        <v>0</v>
      </c>
      <c r="Z250" s="174">
        <v>0</v>
      </c>
      <c r="AA250" s="175">
        <f t="shared" si="28"/>
        <v>0</v>
      </c>
      <c r="AR250" s="14" t="s">
        <v>345</v>
      </c>
      <c r="AT250" s="14" t="s">
        <v>221</v>
      </c>
      <c r="AU250" s="14" t="s">
        <v>90</v>
      </c>
      <c r="AY250" s="14" t="s">
        <v>175</v>
      </c>
      <c r="BE250" s="114">
        <f t="shared" si="29"/>
        <v>0</v>
      </c>
      <c r="BF250" s="114">
        <f t="shared" si="30"/>
        <v>0</v>
      </c>
      <c r="BG250" s="114">
        <f t="shared" si="31"/>
        <v>0</v>
      </c>
      <c r="BH250" s="114">
        <f t="shared" si="32"/>
        <v>0</v>
      </c>
      <c r="BI250" s="114">
        <f t="shared" si="33"/>
        <v>0</v>
      </c>
      <c r="BJ250" s="14" t="s">
        <v>23</v>
      </c>
      <c r="BK250" s="114">
        <f t="shared" si="34"/>
        <v>0</v>
      </c>
      <c r="BL250" s="14" t="s">
        <v>345</v>
      </c>
      <c r="BM250" s="14" t="s">
        <v>861</v>
      </c>
    </row>
    <row r="251" spans="2:65" s="1" customFormat="1" ht="22.5" customHeight="1">
      <c r="B251" s="31"/>
      <c r="C251" s="176" t="s">
        <v>80</v>
      </c>
      <c r="D251" s="176" t="s">
        <v>221</v>
      </c>
      <c r="E251" s="177" t="s">
        <v>1391</v>
      </c>
      <c r="F251" s="250" t="s">
        <v>1392</v>
      </c>
      <c r="G251" s="249"/>
      <c r="H251" s="249"/>
      <c r="I251" s="249"/>
      <c r="J251" s="178" t="s">
        <v>366</v>
      </c>
      <c r="K251" s="179">
        <v>1</v>
      </c>
      <c r="L251" s="251">
        <v>0</v>
      </c>
      <c r="M251" s="249"/>
      <c r="N251" s="252">
        <f t="shared" si="25"/>
        <v>0</v>
      </c>
      <c r="O251" s="249"/>
      <c r="P251" s="249"/>
      <c r="Q251" s="249"/>
      <c r="R251" s="33"/>
      <c r="T251" s="173" t="s">
        <v>21</v>
      </c>
      <c r="U251" s="40" t="s">
        <v>45</v>
      </c>
      <c r="V251" s="32"/>
      <c r="W251" s="174">
        <f t="shared" si="26"/>
        <v>0</v>
      </c>
      <c r="X251" s="174">
        <v>0</v>
      </c>
      <c r="Y251" s="174">
        <f t="shared" si="27"/>
        <v>0</v>
      </c>
      <c r="Z251" s="174">
        <v>0</v>
      </c>
      <c r="AA251" s="175">
        <f t="shared" si="28"/>
        <v>0</v>
      </c>
      <c r="AR251" s="14" t="s">
        <v>345</v>
      </c>
      <c r="AT251" s="14" t="s">
        <v>221</v>
      </c>
      <c r="AU251" s="14" t="s">
        <v>90</v>
      </c>
      <c r="AY251" s="14" t="s">
        <v>175</v>
      </c>
      <c r="BE251" s="114">
        <f t="shared" si="29"/>
        <v>0</v>
      </c>
      <c r="BF251" s="114">
        <f t="shared" si="30"/>
        <v>0</v>
      </c>
      <c r="BG251" s="114">
        <f t="shared" si="31"/>
        <v>0</v>
      </c>
      <c r="BH251" s="114">
        <f t="shared" si="32"/>
        <v>0</v>
      </c>
      <c r="BI251" s="114">
        <f t="shared" si="33"/>
        <v>0</v>
      </c>
      <c r="BJ251" s="14" t="s">
        <v>23</v>
      </c>
      <c r="BK251" s="114">
        <f t="shared" si="34"/>
        <v>0</v>
      </c>
      <c r="BL251" s="14" t="s">
        <v>345</v>
      </c>
      <c r="BM251" s="14" t="s">
        <v>433</v>
      </c>
    </row>
    <row r="252" spans="2:65" s="1" customFormat="1" ht="22.5" customHeight="1">
      <c r="B252" s="31"/>
      <c r="C252" s="176" t="s">
        <v>80</v>
      </c>
      <c r="D252" s="176" t="s">
        <v>221</v>
      </c>
      <c r="E252" s="177" t="s">
        <v>1393</v>
      </c>
      <c r="F252" s="250" t="s">
        <v>1394</v>
      </c>
      <c r="G252" s="249"/>
      <c r="H252" s="249"/>
      <c r="I252" s="249"/>
      <c r="J252" s="178" t="s">
        <v>366</v>
      </c>
      <c r="K252" s="179">
        <v>1</v>
      </c>
      <c r="L252" s="251">
        <v>0</v>
      </c>
      <c r="M252" s="249"/>
      <c r="N252" s="252">
        <f t="shared" si="25"/>
        <v>0</v>
      </c>
      <c r="O252" s="249"/>
      <c r="P252" s="249"/>
      <c r="Q252" s="249"/>
      <c r="R252" s="33"/>
      <c r="T252" s="173" t="s">
        <v>21</v>
      </c>
      <c r="U252" s="40" t="s">
        <v>45</v>
      </c>
      <c r="V252" s="32"/>
      <c r="W252" s="174">
        <f t="shared" si="26"/>
        <v>0</v>
      </c>
      <c r="X252" s="174">
        <v>0</v>
      </c>
      <c r="Y252" s="174">
        <f t="shared" si="27"/>
        <v>0</v>
      </c>
      <c r="Z252" s="174">
        <v>0</v>
      </c>
      <c r="AA252" s="175">
        <f t="shared" si="28"/>
        <v>0</v>
      </c>
      <c r="AR252" s="14" t="s">
        <v>345</v>
      </c>
      <c r="AT252" s="14" t="s">
        <v>221</v>
      </c>
      <c r="AU252" s="14" t="s">
        <v>90</v>
      </c>
      <c r="AY252" s="14" t="s">
        <v>175</v>
      </c>
      <c r="BE252" s="114">
        <f t="shared" si="29"/>
        <v>0</v>
      </c>
      <c r="BF252" s="114">
        <f t="shared" si="30"/>
        <v>0</v>
      </c>
      <c r="BG252" s="114">
        <f t="shared" si="31"/>
        <v>0</v>
      </c>
      <c r="BH252" s="114">
        <f t="shared" si="32"/>
        <v>0</v>
      </c>
      <c r="BI252" s="114">
        <f t="shared" si="33"/>
        <v>0</v>
      </c>
      <c r="BJ252" s="14" t="s">
        <v>23</v>
      </c>
      <c r="BK252" s="114">
        <f t="shared" si="34"/>
        <v>0</v>
      </c>
      <c r="BL252" s="14" t="s">
        <v>345</v>
      </c>
      <c r="BM252" s="14" t="s">
        <v>437</v>
      </c>
    </row>
    <row r="253" spans="2:65" s="1" customFormat="1" ht="22.5" customHeight="1">
      <c r="B253" s="31"/>
      <c r="C253" s="176" t="s">
        <v>80</v>
      </c>
      <c r="D253" s="176" t="s">
        <v>221</v>
      </c>
      <c r="E253" s="177" t="s">
        <v>1395</v>
      </c>
      <c r="F253" s="250" t="s">
        <v>1396</v>
      </c>
      <c r="G253" s="249"/>
      <c r="H253" s="249"/>
      <c r="I253" s="249"/>
      <c r="J253" s="178" t="s">
        <v>366</v>
      </c>
      <c r="K253" s="179">
        <v>17</v>
      </c>
      <c r="L253" s="251">
        <v>0</v>
      </c>
      <c r="M253" s="249"/>
      <c r="N253" s="252">
        <f t="shared" si="25"/>
        <v>0</v>
      </c>
      <c r="O253" s="249"/>
      <c r="P253" s="249"/>
      <c r="Q253" s="249"/>
      <c r="R253" s="33"/>
      <c r="T253" s="173" t="s">
        <v>21</v>
      </c>
      <c r="U253" s="40" t="s">
        <v>45</v>
      </c>
      <c r="V253" s="32"/>
      <c r="W253" s="174">
        <f t="shared" si="26"/>
        <v>0</v>
      </c>
      <c r="X253" s="174">
        <v>0</v>
      </c>
      <c r="Y253" s="174">
        <f t="shared" si="27"/>
        <v>0</v>
      </c>
      <c r="Z253" s="174">
        <v>0</v>
      </c>
      <c r="AA253" s="175">
        <f t="shared" si="28"/>
        <v>0</v>
      </c>
      <c r="AR253" s="14" t="s">
        <v>345</v>
      </c>
      <c r="AT253" s="14" t="s">
        <v>221</v>
      </c>
      <c r="AU253" s="14" t="s">
        <v>90</v>
      </c>
      <c r="AY253" s="14" t="s">
        <v>175</v>
      </c>
      <c r="BE253" s="114">
        <f t="shared" si="29"/>
        <v>0</v>
      </c>
      <c r="BF253" s="114">
        <f t="shared" si="30"/>
        <v>0</v>
      </c>
      <c r="BG253" s="114">
        <f t="shared" si="31"/>
        <v>0</v>
      </c>
      <c r="BH253" s="114">
        <f t="shared" si="32"/>
        <v>0</v>
      </c>
      <c r="BI253" s="114">
        <f t="shared" si="33"/>
        <v>0</v>
      </c>
      <c r="BJ253" s="14" t="s">
        <v>23</v>
      </c>
      <c r="BK253" s="114">
        <f t="shared" si="34"/>
        <v>0</v>
      </c>
      <c r="BL253" s="14" t="s">
        <v>345</v>
      </c>
      <c r="BM253" s="14" t="s">
        <v>441</v>
      </c>
    </row>
    <row r="254" spans="2:65" s="1" customFormat="1" ht="22.5" customHeight="1">
      <c r="B254" s="31"/>
      <c r="C254" s="176" t="s">
        <v>80</v>
      </c>
      <c r="D254" s="176" t="s">
        <v>221</v>
      </c>
      <c r="E254" s="177" t="s">
        <v>1397</v>
      </c>
      <c r="F254" s="250" t="s">
        <v>1398</v>
      </c>
      <c r="G254" s="249"/>
      <c r="H254" s="249"/>
      <c r="I254" s="249"/>
      <c r="J254" s="178" t="s">
        <v>366</v>
      </c>
      <c r="K254" s="179">
        <v>8</v>
      </c>
      <c r="L254" s="251">
        <v>0</v>
      </c>
      <c r="M254" s="249"/>
      <c r="N254" s="252">
        <f t="shared" si="25"/>
        <v>0</v>
      </c>
      <c r="O254" s="249"/>
      <c r="P254" s="249"/>
      <c r="Q254" s="249"/>
      <c r="R254" s="33"/>
      <c r="T254" s="173" t="s">
        <v>21</v>
      </c>
      <c r="U254" s="40" t="s">
        <v>45</v>
      </c>
      <c r="V254" s="32"/>
      <c r="W254" s="174">
        <f t="shared" si="26"/>
        <v>0</v>
      </c>
      <c r="X254" s="174">
        <v>0</v>
      </c>
      <c r="Y254" s="174">
        <f t="shared" si="27"/>
        <v>0</v>
      </c>
      <c r="Z254" s="174">
        <v>0</v>
      </c>
      <c r="AA254" s="175">
        <f t="shared" si="28"/>
        <v>0</v>
      </c>
      <c r="AR254" s="14" t="s">
        <v>345</v>
      </c>
      <c r="AT254" s="14" t="s">
        <v>221</v>
      </c>
      <c r="AU254" s="14" t="s">
        <v>90</v>
      </c>
      <c r="AY254" s="14" t="s">
        <v>175</v>
      </c>
      <c r="BE254" s="114">
        <f t="shared" si="29"/>
        <v>0</v>
      </c>
      <c r="BF254" s="114">
        <f t="shared" si="30"/>
        <v>0</v>
      </c>
      <c r="BG254" s="114">
        <f t="shared" si="31"/>
        <v>0</v>
      </c>
      <c r="BH254" s="114">
        <f t="shared" si="32"/>
        <v>0</v>
      </c>
      <c r="BI254" s="114">
        <f t="shared" si="33"/>
        <v>0</v>
      </c>
      <c r="BJ254" s="14" t="s">
        <v>23</v>
      </c>
      <c r="BK254" s="114">
        <f t="shared" si="34"/>
        <v>0</v>
      </c>
      <c r="BL254" s="14" t="s">
        <v>345</v>
      </c>
      <c r="BM254" s="14" t="s">
        <v>813</v>
      </c>
    </row>
    <row r="255" spans="2:65" s="1" customFormat="1" ht="22.5" customHeight="1">
      <c r="B255" s="31"/>
      <c r="C255" s="176" t="s">
        <v>80</v>
      </c>
      <c r="D255" s="176" t="s">
        <v>221</v>
      </c>
      <c r="E255" s="177" t="s">
        <v>1401</v>
      </c>
      <c r="F255" s="250" t="s">
        <v>1402</v>
      </c>
      <c r="G255" s="249"/>
      <c r="H255" s="249"/>
      <c r="I255" s="249"/>
      <c r="J255" s="178" t="s">
        <v>366</v>
      </c>
      <c r="K255" s="179">
        <v>1</v>
      </c>
      <c r="L255" s="251">
        <v>0</v>
      </c>
      <c r="M255" s="249"/>
      <c r="N255" s="252">
        <f t="shared" si="25"/>
        <v>0</v>
      </c>
      <c r="O255" s="249"/>
      <c r="P255" s="249"/>
      <c r="Q255" s="249"/>
      <c r="R255" s="33"/>
      <c r="T255" s="173" t="s">
        <v>21</v>
      </c>
      <c r="U255" s="40" t="s">
        <v>45</v>
      </c>
      <c r="V255" s="32"/>
      <c r="W255" s="174">
        <f t="shared" si="26"/>
        <v>0</v>
      </c>
      <c r="X255" s="174">
        <v>0</v>
      </c>
      <c r="Y255" s="174">
        <f t="shared" si="27"/>
        <v>0</v>
      </c>
      <c r="Z255" s="174">
        <v>0</v>
      </c>
      <c r="AA255" s="175">
        <f t="shared" si="28"/>
        <v>0</v>
      </c>
      <c r="AR255" s="14" t="s">
        <v>345</v>
      </c>
      <c r="AT255" s="14" t="s">
        <v>221</v>
      </c>
      <c r="AU255" s="14" t="s">
        <v>90</v>
      </c>
      <c r="AY255" s="14" t="s">
        <v>175</v>
      </c>
      <c r="BE255" s="114">
        <f t="shared" si="29"/>
        <v>0</v>
      </c>
      <c r="BF255" s="114">
        <f t="shared" si="30"/>
        <v>0</v>
      </c>
      <c r="BG255" s="114">
        <f t="shared" si="31"/>
        <v>0</v>
      </c>
      <c r="BH255" s="114">
        <f t="shared" si="32"/>
        <v>0</v>
      </c>
      <c r="BI255" s="114">
        <f t="shared" si="33"/>
        <v>0</v>
      </c>
      <c r="BJ255" s="14" t="s">
        <v>23</v>
      </c>
      <c r="BK255" s="114">
        <f t="shared" si="34"/>
        <v>0</v>
      </c>
      <c r="BL255" s="14" t="s">
        <v>345</v>
      </c>
      <c r="BM255" s="14" t="s">
        <v>817</v>
      </c>
    </row>
    <row r="256" spans="2:65" s="1" customFormat="1" ht="22.5" customHeight="1">
      <c r="B256" s="31"/>
      <c r="C256" s="176" t="s">
        <v>80</v>
      </c>
      <c r="D256" s="176" t="s">
        <v>221</v>
      </c>
      <c r="E256" s="177" t="s">
        <v>1403</v>
      </c>
      <c r="F256" s="250" t="s">
        <v>1404</v>
      </c>
      <c r="G256" s="249"/>
      <c r="H256" s="249"/>
      <c r="I256" s="249"/>
      <c r="J256" s="178" t="s">
        <v>366</v>
      </c>
      <c r="K256" s="179">
        <v>1</v>
      </c>
      <c r="L256" s="251">
        <v>0</v>
      </c>
      <c r="M256" s="249"/>
      <c r="N256" s="252">
        <f t="shared" si="25"/>
        <v>0</v>
      </c>
      <c r="O256" s="249"/>
      <c r="P256" s="249"/>
      <c r="Q256" s="249"/>
      <c r="R256" s="33"/>
      <c r="T256" s="173" t="s">
        <v>21</v>
      </c>
      <c r="U256" s="40" t="s">
        <v>45</v>
      </c>
      <c r="V256" s="32"/>
      <c r="W256" s="174">
        <f t="shared" si="26"/>
        <v>0</v>
      </c>
      <c r="X256" s="174">
        <v>0</v>
      </c>
      <c r="Y256" s="174">
        <f t="shared" si="27"/>
        <v>0</v>
      </c>
      <c r="Z256" s="174">
        <v>0</v>
      </c>
      <c r="AA256" s="175">
        <f t="shared" si="28"/>
        <v>0</v>
      </c>
      <c r="AR256" s="14" t="s">
        <v>345</v>
      </c>
      <c r="AT256" s="14" t="s">
        <v>221</v>
      </c>
      <c r="AU256" s="14" t="s">
        <v>90</v>
      </c>
      <c r="AY256" s="14" t="s">
        <v>175</v>
      </c>
      <c r="BE256" s="114">
        <f t="shared" si="29"/>
        <v>0</v>
      </c>
      <c r="BF256" s="114">
        <f t="shared" si="30"/>
        <v>0</v>
      </c>
      <c r="BG256" s="114">
        <f t="shared" si="31"/>
        <v>0</v>
      </c>
      <c r="BH256" s="114">
        <f t="shared" si="32"/>
        <v>0</v>
      </c>
      <c r="BI256" s="114">
        <f t="shared" si="33"/>
        <v>0</v>
      </c>
      <c r="BJ256" s="14" t="s">
        <v>23</v>
      </c>
      <c r="BK256" s="114">
        <f t="shared" si="34"/>
        <v>0</v>
      </c>
      <c r="BL256" s="14" t="s">
        <v>345</v>
      </c>
      <c r="BM256" s="14" t="s">
        <v>821</v>
      </c>
    </row>
    <row r="257" spans="2:65" s="1" customFormat="1" ht="22.5" customHeight="1">
      <c r="B257" s="31"/>
      <c r="C257" s="176" t="s">
        <v>80</v>
      </c>
      <c r="D257" s="176" t="s">
        <v>221</v>
      </c>
      <c r="E257" s="177" t="s">
        <v>1405</v>
      </c>
      <c r="F257" s="250" t="s">
        <v>1406</v>
      </c>
      <c r="G257" s="249"/>
      <c r="H257" s="249"/>
      <c r="I257" s="249"/>
      <c r="J257" s="178" t="s">
        <v>366</v>
      </c>
      <c r="K257" s="179">
        <v>1</v>
      </c>
      <c r="L257" s="251">
        <v>0</v>
      </c>
      <c r="M257" s="249"/>
      <c r="N257" s="252">
        <f t="shared" si="25"/>
        <v>0</v>
      </c>
      <c r="O257" s="249"/>
      <c r="P257" s="249"/>
      <c r="Q257" s="249"/>
      <c r="R257" s="33"/>
      <c r="T257" s="173" t="s">
        <v>21</v>
      </c>
      <c r="U257" s="40" t="s">
        <v>45</v>
      </c>
      <c r="V257" s="32"/>
      <c r="W257" s="174">
        <f t="shared" si="26"/>
        <v>0</v>
      </c>
      <c r="X257" s="174">
        <v>0</v>
      </c>
      <c r="Y257" s="174">
        <f t="shared" si="27"/>
        <v>0</v>
      </c>
      <c r="Z257" s="174">
        <v>0</v>
      </c>
      <c r="AA257" s="175">
        <f t="shared" si="28"/>
        <v>0</v>
      </c>
      <c r="AR257" s="14" t="s">
        <v>345</v>
      </c>
      <c r="AT257" s="14" t="s">
        <v>221</v>
      </c>
      <c r="AU257" s="14" t="s">
        <v>90</v>
      </c>
      <c r="AY257" s="14" t="s">
        <v>175</v>
      </c>
      <c r="BE257" s="114">
        <f t="shared" si="29"/>
        <v>0</v>
      </c>
      <c r="BF257" s="114">
        <f t="shared" si="30"/>
        <v>0</v>
      </c>
      <c r="BG257" s="114">
        <f t="shared" si="31"/>
        <v>0</v>
      </c>
      <c r="BH257" s="114">
        <f t="shared" si="32"/>
        <v>0</v>
      </c>
      <c r="BI257" s="114">
        <f t="shared" si="33"/>
        <v>0</v>
      </c>
      <c r="BJ257" s="14" t="s">
        <v>23</v>
      </c>
      <c r="BK257" s="114">
        <f t="shared" si="34"/>
        <v>0</v>
      </c>
      <c r="BL257" s="14" t="s">
        <v>345</v>
      </c>
      <c r="BM257" s="14" t="s">
        <v>970</v>
      </c>
    </row>
    <row r="258" spans="2:65" s="1" customFormat="1" ht="22.5" customHeight="1">
      <c r="B258" s="31"/>
      <c r="C258" s="176" t="s">
        <v>80</v>
      </c>
      <c r="D258" s="176" t="s">
        <v>221</v>
      </c>
      <c r="E258" s="177" t="s">
        <v>1407</v>
      </c>
      <c r="F258" s="250" t="s">
        <v>1408</v>
      </c>
      <c r="G258" s="249"/>
      <c r="H258" s="249"/>
      <c r="I258" s="249"/>
      <c r="J258" s="178" t="s">
        <v>366</v>
      </c>
      <c r="K258" s="179">
        <v>4</v>
      </c>
      <c r="L258" s="251">
        <v>0</v>
      </c>
      <c r="M258" s="249"/>
      <c r="N258" s="252">
        <f t="shared" si="25"/>
        <v>0</v>
      </c>
      <c r="O258" s="249"/>
      <c r="P258" s="249"/>
      <c r="Q258" s="249"/>
      <c r="R258" s="33"/>
      <c r="T258" s="173" t="s">
        <v>21</v>
      </c>
      <c r="U258" s="40" t="s">
        <v>45</v>
      </c>
      <c r="V258" s="32"/>
      <c r="W258" s="174">
        <f t="shared" si="26"/>
        <v>0</v>
      </c>
      <c r="X258" s="174">
        <v>0</v>
      </c>
      <c r="Y258" s="174">
        <f t="shared" si="27"/>
        <v>0</v>
      </c>
      <c r="Z258" s="174">
        <v>0</v>
      </c>
      <c r="AA258" s="175">
        <f t="shared" si="28"/>
        <v>0</v>
      </c>
      <c r="AR258" s="14" t="s">
        <v>345</v>
      </c>
      <c r="AT258" s="14" t="s">
        <v>221</v>
      </c>
      <c r="AU258" s="14" t="s">
        <v>90</v>
      </c>
      <c r="AY258" s="14" t="s">
        <v>175</v>
      </c>
      <c r="BE258" s="114">
        <f t="shared" si="29"/>
        <v>0</v>
      </c>
      <c r="BF258" s="114">
        <f t="shared" si="30"/>
        <v>0</v>
      </c>
      <c r="BG258" s="114">
        <f t="shared" si="31"/>
        <v>0</v>
      </c>
      <c r="BH258" s="114">
        <f t="shared" si="32"/>
        <v>0</v>
      </c>
      <c r="BI258" s="114">
        <f t="shared" si="33"/>
        <v>0</v>
      </c>
      <c r="BJ258" s="14" t="s">
        <v>23</v>
      </c>
      <c r="BK258" s="114">
        <f t="shared" si="34"/>
        <v>0</v>
      </c>
      <c r="BL258" s="14" t="s">
        <v>345</v>
      </c>
      <c r="BM258" s="14" t="s">
        <v>445</v>
      </c>
    </row>
    <row r="259" spans="2:65" s="1" customFormat="1" ht="22.5" customHeight="1">
      <c r="B259" s="31"/>
      <c r="C259" s="176" t="s">
        <v>80</v>
      </c>
      <c r="D259" s="176" t="s">
        <v>221</v>
      </c>
      <c r="E259" s="177" t="s">
        <v>1409</v>
      </c>
      <c r="F259" s="250" t="s">
        <v>1410</v>
      </c>
      <c r="G259" s="249"/>
      <c r="H259" s="249"/>
      <c r="I259" s="249"/>
      <c r="J259" s="178" t="s">
        <v>366</v>
      </c>
      <c r="K259" s="179">
        <v>44</v>
      </c>
      <c r="L259" s="251">
        <v>0</v>
      </c>
      <c r="M259" s="249"/>
      <c r="N259" s="252">
        <f t="shared" si="25"/>
        <v>0</v>
      </c>
      <c r="O259" s="249"/>
      <c r="P259" s="249"/>
      <c r="Q259" s="249"/>
      <c r="R259" s="33"/>
      <c r="T259" s="173" t="s">
        <v>21</v>
      </c>
      <c r="U259" s="40" t="s">
        <v>45</v>
      </c>
      <c r="V259" s="32"/>
      <c r="W259" s="174">
        <f t="shared" si="26"/>
        <v>0</v>
      </c>
      <c r="X259" s="174">
        <v>0</v>
      </c>
      <c r="Y259" s="174">
        <f t="shared" si="27"/>
        <v>0</v>
      </c>
      <c r="Z259" s="174">
        <v>0</v>
      </c>
      <c r="AA259" s="175">
        <f t="shared" si="28"/>
        <v>0</v>
      </c>
      <c r="AR259" s="14" t="s">
        <v>345</v>
      </c>
      <c r="AT259" s="14" t="s">
        <v>221</v>
      </c>
      <c r="AU259" s="14" t="s">
        <v>90</v>
      </c>
      <c r="AY259" s="14" t="s">
        <v>175</v>
      </c>
      <c r="BE259" s="114">
        <f t="shared" si="29"/>
        <v>0</v>
      </c>
      <c r="BF259" s="114">
        <f t="shared" si="30"/>
        <v>0</v>
      </c>
      <c r="BG259" s="114">
        <f t="shared" si="31"/>
        <v>0</v>
      </c>
      <c r="BH259" s="114">
        <f t="shared" si="32"/>
        <v>0</v>
      </c>
      <c r="BI259" s="114">
        <f t="shared" si="33"/>
        <v>0</v>
      </c>
      <c r="BJ259" s="14" t="s">
        <v>23</v>
      </c>
      <c r="BK259" s="114">
        <f t="shared" si="34"/>
        <v>0</v>
      </c>
      <c r="BL259" s="14" t="s">
        <v>345</v>
      </c>
      <c r="BM259" s="14" t="s">
        <v>449</v>
      </c>
    </row>
    <row r="260" spans="2:65" s="1" customFormat="1" ht="22.5" customHeight="1">
      <c r="B260" s="31"/>
      <c r="C260" s="176" t="s">
        <v>80</v>
      </c>
      <c r="D260" s="176" t="s">
        <v>221</v>
      </c>
      <c r="E260" s="177" t="s">
        <v>1411</v>
      </c>
      <c r="F260" s="250" t="s">
        <v>1412</v>
      </c>
      <c r="G260" s="249"/>
      <c r="H260" s="249"/>
      <c r="I260" s="249"/>
      <c r="J260" s="178" t="s">
        <v>366</v>
      </c>
      <c r="K260" s="179">
        <v>3</v>
      </c>
      <c r="L260" s="251">
        <v>0</v>
      </c>
      <c r="M260" s="249"/>
      <c r="N260" s="252">
        <f t="shared" si="25"/>
        <v>0</v>
      </c>
      <c r="O260" s="249"/>
      <c r="P260" s="249"/>
      <c r="Q260" s="249"/>
      <c r="R260" s="33"/>
      <c r="T260" s="173" t="s">
        <v>21</v>
      </c>
      <c r="U260" s="40" t="s">
        <v>45</v>
      </c>
      <c r="V260" s="32"/>
      <c r="W260" s="174">
        <f t="shared" si="26"/>
        <v>0</v>
      </c>
      <c r="X260" s="174">
        <v>0</v>
      </c>
      <c r="Y260" s="174">
        <f t="shared" si="27"/>
        <v>0</v>
      </c>
      <c r="Z260" s="174">
        <v>0</v>
      </c>
      <c r="AA260" s="175">
        <f t="shared" si="28"/>
        <v>0</v>
      </c>
      <c r="AR260" s="14" t="s">
        <v>345</v>
      </c>
      <c r="AT260" s="14" t="s">
        <v>221</v>
      </c>
      <c r="AU260" s="14" t="s">
        <v>90</v>
      </c>
      <c r="AY260" s="14" t="s">
        <v>175</v>
      </c>
      <c r="BE260" s="114">
        <f t="shared" si="29"/>
        <v>0</v>
      </c>
      <c r="BF260" s="114">
        <f t="shared" si="30"/>
        <v>0</v>
      </c>
      <c r="BG260" s="114">
        <f t="shared" si="31"/>
        <v>0</v>
      </c>
      <c r="BH260" s="114">
        <f t="shared" si="32"/>
        <v>0</v>
      </c>
      <c r="BI260" s="114">
        <f t="shared" si="33"/>
        <v>0</v>
      </c>
      <c r="BJ260" s="14" t="s">
        <v>23</v>
      </c>
      <c r="BK260" s="114">
        <f t="shared" si="34"/>
        <v>0</v>
      </c>
      <c r="BL260" s="14" t="s">
        <v>345</v>
      </c>
      <c r="BM260" s="14" t="s">
        <v>869</v>
      </c>
    </row>
    <row r="261" spans="2:65" s="1" customFormat="1" ht="22.5" customHeight="1">
      <c r="B261" s="31"/>
      <c r="C261" s="176" t="s">
        <v>80</v>
      </c>
      <c r="D261" s="176" t="s">
        <v>221</v>
      </c>
      <c r="E261" s="177" t="s">
        <v>1413</v>
      </c>
      <c r="F261" s="250" t="s">
        <v>1414</v>
      </c>
      <c r="G261" s="249"/>
      <c r="H261" s="249"/>
      <c r="I261" s="249"/>
      <c r="J261" s="178" t="s">
        <v>366</v>
      </c>
      <c r="K261" s="179">
        <v>5</v>
      </c>
      <c r="L261" s="251">
        <v>0</v>
      </c>
      <c r="M261" s="249"/>
      <c r="N261" s="252">
        <f t="shared" si="25"/>
        <v>0</v>
      </c>
      <c r="O261" s="249"/>
      <c r="P261" s="249"/>
      <c r="Q261" s="249"/>
      <c r="R261" s="33"/>
      <c r="T261" s="173" t="s">
        <v>21</v>
      </c>
      <c r="U261" s="40" t="s">
        <v>45</v>
      </c>
      <c r="V261" s="32"/>
      <c r="W261" s="174">
        <f t="shared" si="26"/>
        <v>0</v>
      </c>
      <c r="X261" s="174">
        <v>0</v>
      </c>
      <c r="Y261" s="174">
        <f t="shared" si="27"/>
        <v>0</v>
      </c>
      <c r="Z261" s="174">
        <v>0</v>
      </c>
      <c r="AA261" s="175">
        <f t="shared" si="28"/>
        <v>0</v>
      </c>
      <c r="AR261" s="14" t="s">
        <v>345</v>
      </c>
      <c r="AT261" s="14" t="s">
        <v>221</v>
      </c>
      <c r="AU261" s="14" t="s">
        <v>90</v>
      </c>
      <c r="AY261" s="14" t="s">
        <v>175</v>
      </c>
      <c r="BE261" s="114">
        <f t="shared" si="29"/>
        <v>0</v>
      </c>
      <c r="BF261" s="114">
        <f t="shared" si="30"/>
        <v>0</v>
      </c>
      <c r="BG261" s="114">
        <f t="shared" si="31"/>
        <v>0</v>
      </c>
      <c r="BH261" s="114">
        <f t="shared" si="32"/>
        <v>0</v>
      </c>
      <c r="BI261" s="114">
        <f t="shared" si="33"/>
        <v>0</v>
      </c>
      <c r="BJ261" s="14" t="s">
        <v>23</v>
      </c>
      <c r="BK261" s="114">
        <f t="shared" si="34"/>
        <v>0</v>
      </c>
      <c r="BL261" s="14" t="s">
        <v>345</v>
      </c>
      <c r="BM261" s="14" t="s">
        <v>453</v>
      </c>
    </row>
    <row r="262" spans="2:65" s="1" customFormat="1" ht="22.5" customHeight="1">
      <c r="B262" s="31"/>
      <c r="C262" s="176" t="s">
        <v>80</v>
      </c>
      <c r="D262" s="176" t="s">
        <v>221</v>
      </c>
      <c r="E262" s="177" t="s">
        <v>1415</v>
      </c>
      <c r="F262" s="250" t="s">
        <v>1416</v>
      </c>
      <c r="G262" s="249"/>
      <c r="H262" s="249"/>
      <c r="I262" s="249"/>
      <c r="J262" s="178" t="s">
        <v>366</v>
      </c>
      <c r="K262" s="179">
        <v>1</v>
      </c>
      <c r="L262" s="251">
        <v>0</v>
      </c>
      <c r="M262" s="249"/>
      <c r="N262" s="252">
        <f t="shared" si="25"/>
        <v>0</v>
      </c>
      <c r="O262" s="249"/>
      <c r="P262" s="249"/>
      <c r="Q262" s="249"/>
      <c r="R262" s="33"/>
      <c r="T262" s="173" t="s">
        <v>21</v>
      </c>
      <c r="U262" s="40" t="s">
        <v>45</v>
      </c>
      <c r="V262" s="32"/>
      <c r="W262" s="174">
        <f t="shared" si="26"/>
        <v>0</v>
      </c>
      <c r="X262" s="174">
        <v>0</v>
      </c>
      <c r="Y262" s="174">
        <f t="shared" si="27"/>
        <v>0</v>
      </c>
      <c r="Z262" s="174">
        <v>0</v>
      </c>
      <c r="AA262" s="175">
        <f t="shared" si="28"/>
        <v>0</v>
      </c>
      <c r="AR262" s="14" t="s">
        <v>345</v>
      </c>
      <c r="AT262" s="14" t="s">
        <v>221</v>
      </c>
      <c r="AU262" s="14" t="s">
        <v>90</v>
      </c>
      <c r="AY262" s="14" t="s">
        <v>175</v>
      </c>
      <c r="BE262" s="114">
        <f t="shared" si="29"/>
        <v>0</v>
      </c>
      <c r="BF262" s="114">
        <f t="shared" si="30"/>
        <v>0</v>
      </c>
      <c r="BG262" s="114">
        <f t="shared" si="31"/>
        <v>0</v>
      </c>
      <c r="BH262" s="114">
        <f t="shared" si="32"/>
        <v>0</v>
      </c>
      <c r="BI262" s="114">
        <f t="shared" si="33"/>
        <v>0</v>
      </c>
      <c r="BJ262" s="14" t="s">
        <v>23</v>
      </c>
      <c r="BK262" s="114">
        <f t="shared" si="34"/>
        <v>0</v>
      </c>
      <c r="BL262" s="14" t="s">
        <v>345</v>
      </c>
      <c r="BM262" s="14" t="s">
        <v>853</v>
      </c>
    </row>
    <row r="263" spans="2:65" s="1" customFormat="1" ht="22.5" customHeight="1">
      <c r="B263" s="31"/>
      <c r="C263" s="176" t="s">
        <v>80</v>
      </c>
      <c r="D263" s="176" t="s">
        <v>221</v>
      </c>
      <c r="E263" s="177" t="s">
        <v>1417</v>
      </c>
      <c r="F263" s="250" t="s">
        <v>1418</v>
      </c>
      <c r="G263" s="249"/>
      <c r="H263" s="249"/>
      <c r="I263" s="249"/>
      <c r="J263" s="178" t="s">
        <v>366</v>
      </c>
      <c r="K263" s="179">
        <v>1</v>
      </c>
      <c r="L263" s="251">
        <v>0</v>
      </c>
      <c r="M263" s="249"/>
      <c r="N263" s="252">
        <f t="shared" si="25"/>
        <v>0</v>
      </c>
      <c r="O263" s="249"/>
      <c r="P263" s="249"/>
      <c r="Q263" s="249"/>
      <c r="R263" s="33"/>
      <c r="T263" s="173" t="s">
        <v>21</v>
      </c>
      <c r="U263" s="40" t="s">
        <v>45</v>
      </c>
      <c r="V263" s="32"/>
      <c r="W263" s="174">
        <f t="shared" si="26"/>
        <v>0</v>
      </c>
      <c r="X263" s="174">
        <v>0</v>
      </c>
      <c r="Y263" s="174">
        <f t="shared" si="27"/>
        <v>0</v>
      </c>
      <c r="Z263" s="174">
        <v>0</v>
      </c>
      <c r="AA263" s="175">
        <f t="shared" si="28"/>
        <v>0</v>
      </c>
      <c r="AR263" s="14" t="s">
        <v>345</v>
      </c>
      <c r="AT263" s="14" t="s">
        <v>221</v>
      </c>
      <c r="AU263" s="14" t="s">
        <v>90</v>
      </c>
      <c r="AY263" s="14" t="s">
        <v>175</v>
      </c>
      <c r="BE263" s="114">
        <f t="shared" si="29"/>
        <v>0</v>
      </c>
      <c r="BF263" s="114">
        <f t="shared" si="30"/>
        <v>0</v>
      </c>
      <c r="BG263" s="114">
        <f t="shared" si="31"/>
        <v>0</v>
      </c>
      <c r="BH263" s="114">
        <f t="shared" si="32"/>
        <v>0</v>
      </c>
      <c r="BI263" s="114">
        <f t="shared" si="33"/>
        <v>0</v>
      </c>
      <c r="BJ263" s="14" t="s">
        <v>23</v>
      </c>
      <c r="BK263" s="114">
        <f t="shared" si="34"/>
        <v>0</v>
      </c>
      <c r="BL263" s="14" t="s">
        <v>345</v>
      </c>
      <c r="BM263" s="14" t="s">
        <v>857</v>
      </c>
    </row>
    <row r="264" spans="2:65" s="1" customFormat="1" ht="22.5" customHeight="1">
      <c r="B264" s="31"/>
      <c r="C264" s="176" t="s">
        <v>80</v>
      </c>
      <c r="D264" s="176" t="s">
        <v>221</v>
      </c>
      <c r="E264" s="177" t="s">
        <v>1419</v>
      </c>
      <c r="F264" s="250" t="s">
        <v>1420</v>
      </c>
      <c r="G264" s="249"/>
      <c r="H264" s="249"/>
      <c r="I264" s="249"/>
      <c r="J264" s="178" t="s">
        <v>366</v>
      </c>
      <c r="K264" s="179">
        <v>1</v>
      </c>
      <c r="L264" s="251">
        <v>0</v>
      </c>
      <c r="M264" s="249"/>
      <c r="N264" s="252">
        <f t="shared" si="25"/>
        <v>0</v>
      </c>
      <c r="O264" s="249"/>
      <c r="P264" s="249"/>
      <c r="Q264" s="249"/>
      <c r="R264" s="33"/>
      <c r="T264" s="173" t="s">
        <v>21</v>
      </c>
      <c r="U264" s="40" t="s">
        <v>45</v>
      </c>
      <c r="V264" s="32"/>
      <c r="W264" s="174">
        <f t="shared" si="26"/>
        <v>0</v>
      </c>
      <c r="X264" s="174">
        <v>0</v>
      </c>
      <c r="Y264" s="174">
        <f t="shared" si="27"/>
        <v>0</v>
      </c>
      <c r="Z264" s="174">
        <v>0</v>
      </c>
      <c r="AA264" s="175">
        <f t="shared" si="28"/>
        <v>0</v>
      </c>
      <c r="AR264" s="14" t="s">
        <v>345</v>
      </c>
      <c r="AT264" s="14" t="s">
        <v>221</v>
      </c>
      <c r="AU264" s="14" t="s">
        <v>90</v>
      </c>
      <c r="AY264" s="14" t="s">
        <v>175</v>
      </c>
      <c r="BE264" s="114">
        <f t="shared" si="29"/>
        <v>0</v>
      </c>
      <c r="BF264" s="114">
        <f t="shared" si="30"/>
        <v>0</v>
      </c>
      <c r="BG264" s="114">
        <f t="shared" si="31"/>
        <v>0</v>
      </c>
      <c r="BH264" s="114">
        <f t="shared" si="32"/>
        <v>0</v>
      </c>
      <c r="BI264" s="114">
        <f t="shared" si="33"/>
        <v>0</v>
      </c>
      <c r="BJ264" s="14" t="s">
        <v>23</v>
      </c>
      <c r="BK264" s="114">
        <f t="shared" si="34"/>
        <v>0</v>
      </c>
      <c r="BL264" s="14" t="s">
        <v>345</v>
      </c>
      <c r="BM264" s="14" t="s">
        <v>1478</v>
      </c>
    </row>
    <row r="265" spans="2:65" s="1" customFormat="1" ht="22.5" customHeight="1">
      <c r="B265" s="31"/>
      <c r="C265" s="176" t="s">
        <v>80</v>
      </c>
      <c r="D265" s="176" t="s">
        <v>221</v>
      </c>
      <c r="E265" s="177" t="s">
        <v>1421</v>
      </c>
      <c r="F265" s="250" t="s">
        <v>1422</v>
      </c>
      <c r="G265" s="249"/>
      <c r="H265" s="249"/>
      <c r="I265" s="249"/>
      <c r="J265" s="178" t="s">
        <v>366</v>
      </c>
      <c r="K265" s="179">
        <v>1</v>
      </c>
      <c r="L265" s="251">
        <v>0</v>
      </c>
      <c r="M265" s="249"/>
      <c r="N265" s="252">
        <f t="shared" si="25"/>
        <v>0</v>
      </c>
      <c r="O265" s="249"/>
      <c r="P265" s="249"/>
      <c r="Q265" s="249"/>
      <c r="R265" s="33"/>
      <c r="T265" s="173" t="s">
        <v>21</v>
      </c>
      <c r="U265" s="40" t="s">
        <v>45</v>
      </c>
      <c r="V265" s="32"/>
      <c r="W265" s="174">
        <f t="shared" si="26"/>
        <v>0</v>
      </c>
      <c r="X265" s="174">
        <v>0</v>
      </c>
      <c r="Y265" s="174">
        <f t="shared" si="27"/>
        <v>0</v>
      </c>
      <c r="Z265" s="174">
        <v>0</v>
      </c>
      <c r="AA265" s="175">
        <f t="shared" si="28"/>
        <v>0</v>
      </c>
      <c r="AR265" s="14" t="s">
        <v>345</v>
      </c>
      <c r="AT265" s="14" t="s">
        <v>221</v>
      </c>
      <c r="AU265" s="14" t="s">
        <v>90</v>
      </c>
      <c r="AY265" s="14" t="s">
        <v>175</v>
      </c>
      <c r="BE265" s="114">
        <f t="shared" si="29"/>
        <v>0</v>
      </c>
      <c r="BF265" s="114">
        <f t="shared" si="30"/>
        <v>0</v>
      </c>
      <c r="BG265" s="114">
        <f t="shared" si="31"/>
        <v>0</v>
      </c>
      <c r="BH265" s="114">
        <f t="shared" si="32"/>
        <v>0</v>
      </c>
      <c r="BI265" s="114">
        <f t="shared" si="33"/>
        <v>0</v>
      </c>
      <c r="BJ265" s="14" t="s">
        <v>23</v>
      </c>
      <c r="BK265" s="114">
        <f t="shared" si="34"/>
        <v>0</v>
      </c>
      <c r="BL265" s="14" t="s">
        <v>345</v>
      </c>
      <c r="BM265" s="14" t="s">
        <v>1479</v>
      </c>
    </row>
    <row r="266" spans="2:65" s="1" customFormat="1" ht="31.5" customHeight="1">
      <c r="B266" s="31"/>
      <c r="C266" s="176" t="s">
        <v>80</v>
      </c>
      <c r="D266" s="176" t="s">
        <v>221</v>
      </c>
      <c r="E266" s="177" t="s">
        <v>1423</v>
      </c>
      <c r="F266" s="250" t="s">
        <v>1424</v>
      </c>
      <c r="G266" s="249"/>
      <c r="H266" s="249"/>
      <c r="I266" s="249"/>
      <c r="J266" s="178" t="s">
        <v>366</v>
      </c>
      <c r="K266" s="179">
        <v>1</v>
      </c>
      <c r="L266" s="251">
        <v>0</v>
      </c>
      <c r="M266" s="249"/>
      <c r="N266" s="252">
        <f t="shared" si="25"/>
        <v>0</v>
      </c>
      <c r="O266" s="249"/>
      <c r="P266" s="249"/>
      <c r="Q266" s="249"/>
      <c r="R266" s="33"/>
      <c r="T266" s="173" t="s">
        <v>21</v>
      </c>
      <c r="U266" s="40" t="s">
        <v>45</v>
      </c>
      <c r="V266" s="32"/>
      <c r="W266" s="174">
        <f t="shared" si="26"/>
        <v>0</v>
      </c>
      <c r="X266" s="174">
        <v>0</v>
      </c>
      <c r="Y266" s="174">
        <f t="shared" si="27"/>
        <v>0</v>
      </c>
      <c r="Z266" s="174">
        <v>0</v>
      </c>
      <c r="AA266" s="175">
        <f t="shared" si="28"/>
        <v>0</v>
      </c>
      <c r="AR266" s="14" t="s">
        <v>345</v>
      </c>
      <c r="AT266" s="14" t="s">
        <v>221</v>
      </c>
      <c r="AU266" s="14" t="s">
        <v>90</v>
      </c>
      <c r="AY266" s="14" t="s">
        <v>175</v>
      </c>
      <c r="BE266" s="114">
        <f t="shared" si="29"/>
        <v>0</v>
      </c>
      <c r="BF266" s="114">
        <f t="shared" si="30"/>
        <v>0</v>
      </c>
      <c r="BG266" s="114">
        <f t="shared" si="31"/>
        <v>0</v>
      </c>
      <c r="BH266" s="114">
        <f t="shared" si="32"/>
        <v>0</v>
      </c>
      <c r="BI266" s="114">
        <f t="shared" si="33"/>
        <v>0</v>
      </c>
      <c r="BJ266" s="14" t="s">
        <v>23</v>
      </c>
      <c r="BK266" s="114">
        <f t="shared" si="34"/>
        <v>0</v>
      </c>
      <c r="BL266" s="14" t="s">
        <v>345</v>
      </c>
      <c r="BM266" s="14" t="s">
        <v>1480</v>
      </c>
    </row>
    <row r="267" spans="2:65" s="1" customFormat="1" ht="57" customHeight="1">
      <c r="B267" s="31"/>
      <c r="C267" s="176" t="s">
        <v>80</v>
      </c>
      <c r="D267" s="176" t="s">
        <v>221</v>
      </c>
      <c r="E267" s="177" t="s">
        <v>1481</v>
      </c>
      <c r="F267" s="250" t="s">
        <v>1482</v>
      </c>
      <c r="G267" s="249"/>
      <c r="H267" s="249"/>
      <c r="I267" s="249"/>
      <c r="J267" s="178" t="s">
        <v>366</v>
      </c>
      <c r="K267" s="179">
        <v>1</v>
      </c>
      <c r="L267" s="251">
        <v>0</v>
      </c>
      <c r="M267" s="249"/>
      <c r="N267" s="252">
        <f t="shared" si="25"/>
        <v>0</v>
      </c>
      <c r="O267" s="249"/>
      <c r="P267" s="249"/>
      <c r="Q267" s="249"/>
      <c r="R267" s="33"/>
      <c r="T267" s="173" t="s">
        <v>21</v>
      </c>
      <c r="U267" s="40" t="s">
        <v>45</v>
      </c>
      <c r="V267" s="32"/>
      <c r="W267" s="174">
        <f t="shared" si="26"/>
        <v>0</v>
      </c>
      <c r="X267" s="174">
        <v>0</v>
      </c>
      <c r="Y267" s="174">
        <f t="shared" si="27"/>
        <v>0</v>
      </c>
      <c r="Z267" s="174">
        <v>0</v>
      </c>
      <c r="AA267" s="175">
        <f t="shared" si="28"/>
        <v>0</v>
      </c>
      <c r="AR267" s="14" t="s">
        <v>345</v>
      </c>
      <c r="AT267" s="14" t="s">
        <v>221</v>
      </c>
      <c r="AU267" s="14" t="s">
        <v>90</v>
      </c>
      <c r="AY267" s="14" t="s">
        <v>175</v>
      </c>
      <c r="BE267" s="114">
        <f t="shared" si="29"/>
        <v>0</v>
      </c>
      <c r="BF267" s="114">
        <f t="shared" si="30"/>
        <v>0</v>
      </c>
      <c r="BG267" s="114">
        <f t="shared" si="31"/>
        <v>0</v>
      </c>
      <c r="BH267" s="114">
        <f t="shared" si="32"/>
        <v>0</v>
      </c>
      <c r="BI267" s="114">
        <f t="shared" si="33"/>
        <v>0</v>
      </c>
      <c r="BJ267" s="14" t="s">
        <v>23</v>
      </c>
      <c r="BK267" s="114">
        <f t="shared" si="34"/>
        <v>0</v>
      </c>
      <c r="BL267" s="14" t="s">
        <v>345</v>
      </c>
      <c r="BM267" s="14" t="s">
        <v>1483</v>
      </c>
    </row>
    <row r="268" spans="2:65" s="1" customFormat="1" ht="44.25" customHeight="1">
      <c r="B268" s="31"/>
      <c r="C268" s="176" t="s">
        <v>80</v>
      </c>
      <c r="D268" s="176" t="s">
        <v>221</v>
      </c>
      <c r="E268" s="177" t="s">
        <v>1484</v>
      </c>
      <c r="F268" s="250" t="s">
        <v>1485</v>
      </c>
      <c r="G268" s="249"/>
      <c r="H268" s="249"/>
      <c r="I268" s="249"/>
      <c r="J268" s="178" t="s">
        <v>366</v>
      </c>
      <c r="K268" s="179">
        <v>1</v>
      </c>
      <c r="L268" s="251">
        <v>0</v>
      </c>
      <c r="M268" s="249"/>
      <c r="N268" s="252">
        <f t="shared" si="25"/>
        <v>0</v>
      </c>
      <c r="O268" s="249"/>
      <c r="P268" s="249"/>
      <c r="Q268" s="249"/>
      <c r="R268" s="33"/>
      <c r="T268" s="173" t="s">
        <v>21</v>
      </c>
      <c r="U268" s="40" t="s">
        <v>45</v>
      </c>
      <c r="V268" s="32"/>
      <c r="W268" s="174">
        <f t="shared" si="26"/>
        <v>0</v>
      </c>
      <c r="X268" s="174">
        <v>0</v>
      </c>
      <c r="Y268" s="174">
        <f t="shared" si="27"/>
        <v>0</v>
      </c>
      <c r="Z268" s="174">
        <v>0</v>
      </c>
      <c r="AA268" s="175">
        <f t="shared" si="28"/>
        <v>0</v>
      </c>
      <c r="AR268" s="14" t="s">
        <v>345</v>
      </c>
      <c r="AT268" s="14" t="s">
        <v>221</v>
      </c>
      <c r="AU268" s="14" t="s">
        <v>90</v>
      </c>
      <c r="AY268" s="14" t="s">
        <v>175</v>
      </c>
      <c r="BE268" s="114">
        <f t="shared" si="29"/>
        <v>0</v>
      </c>
      <c r="BF268" s="114">
        <f t="shared" si="30"/>
        <v>0</v>
      </c>
      <c r="BG268" s="114">
        <f t="shared" si="31"/>
        <v>0</v>
      </c>
      <c r="BH268" s="114">
        <f t="shared" si="32"/>
        <v>0</v>
      </c>
      <c r="BI268" s="114">
        <f t="shared" si="33"/>
        <v>0</v>
      </c>
      <c r="BJ268" s="14" t="s">
        <v>23</v>
      </c>
      <c r="BK268" s="114">
        <f t="shared" si="34"/>
        <v>0</v>
      </c>
      <c r="BL268" s="14" t="s">
        <v>345</v>
      </c>
      <c r="BM268" s="14" t="s">
        <v>1486</v>
      </c>
    </row>
    <row r="269" spans="2:65" s="10" customFormat="1" ht="29.85" customHeight="1">
      <c r="B269" s="158"/>
      <c r="C269" s="159"/>
      <c r="D269" s="168" t="s">
        <v>1319</v>
      </c>
      <c r="E269" s="168"/>
      <c r="F269" s="168"/>
      <c r="G269" s="168"/>
      <c r="H269" s="168"/>
      <c r="I269" s="168"/>
      <c r="J269" s="168"/>
      <c r="K269" s="168"/>
      <c r="L269" s="168"/>
      <c r="M269" s="168"/>
      <c r="N269" s="258">
        <f>BK269</f>
        <v>0</v>
      </c>
      <c r="O269" s="259"/>
      <c r="P269" s="259"/>
      <c r="Q269" s="259"/>
      <c r="R269" s="161"/>
      <c r="T269" s="162"/>
      <c r="U269" s="159"/>
      <c r="V269" s="159"/>
      <c r="W269" s="163">
        <f>W270</f>
        <v>0</v>
      </c>
      <c r="X269" s="159"/>
      <c r="Y269" s="163">
        <f>Y270</f>
        <v>0</v>
      </c>
      <c r="Z269" s="159"/>
      <c r="AA269" s="164">
        <f>AA270</f>
        <v>0</v>
      </c>
      <c r="AR269" s="165" t="s">
        <v>23</v>
      </c>
      <c r="AT269" s="166" t="s">
        <v>79</v>
      </c>
      <c r="AU269" s="166" t="s">
        <v>23</v>
      </c>
      <c r="AY269" s="165" t="s">
        <v>175</v>
      </c>
      <c r="BK269" s="167">
        <f>BK270</f>
        <v>0</v>
      </c>
    </row>
    <row r="270" spans="2:65" s="1" customFormat="1" ht="31.5" customHeight="1">
      <c r="B270" s="31"/>
      <c r="C270" s="176" t="s">
        <v>80</v>
      </c>
      <c r="D270" s="176" t="s">
        <v>221</v>
      </c>
      <c r="E270" s="177" t="s">
        <v>1487</v>
      </c>
      <c r="F270" s="250" t="s">
        <v>1488</v>
      </c>
      <c r="G270" s="249"/>
      <c r="H270" s="249"/>
      <c r="I270" s="249"/>
      <c r="J270" s="178" t="s">
        <v>366</v>
      </c>
      <c r="K270" s="179">
        <v>1</v>
      </c>
      <c r="L270" s="251">
        <v>0</v>
      </c>
      <c r="M270" s="249"/>
      <c r="N270" s="252">
        <f>ROUND(L270*K270,2)</f>
        <v>0</v>
      </c>
      <c r="O270" s="249"/>
      <c r="P270" s="249"/>
      <c r="Q270" s="249"/>
      <c r="R270" s="33"/>
      <c r="T270" s="173" t="s">
        <v>21</v>
      </c>
      <c r="U270" s="40" t="s">
        <v>45</v>
      </c>
      <c r="V270" s="32"/>
      <c r="W270" s="174">
        <f>V270*K270</f>
        <v>0</v>
      </c>
      <c r="X270" s="174">
        <v>0</v>
      </c>
      <c r="Y270" s="174">
        <f>X270*K270</f>
        <v>0</v>
      </c>
      <c r="Z270" s="174">
        <v>0</v>
      </c>
      <c r="AA270" s="175">
        <f>Z270*K270</f>
        <v>0</v>
      </c>
      <c r="AR270" s="14" t="s">
        <v>345</v>
      </c>
      <c r="AT270" s="14" t="s">
        <v>221</v>
      </c>
      <c r="AU270" s="14" t="s">
        <v>90</v>
      </c>
      <c r="AY270" s="14" t="s">
        <v>175</v>
      </c>
      <c r="BE270" s="114">
        <f>IF(U270="základní",N270,0)</f>
        <v>0</v>
      </c>
      <c r="BF270" s="114">
        <f>IF(U270="snížená",N270,0)</f>
        <v>0</v>
      </c>
      <c r="BG270" s="114">
        <f>IF(U270="zákl. přenesená",N270,0)</f>
        <v>0</v>
      </c>
      <c r="BH270" s="114">
        <f>IF(U270="sníž. přenesená",N270,0)</f>
        <v>0</v>
      </c>
      <c r="BI270" s="114">
        <f>IF(U270="nulová",N270,0)</f>
        <v>0</v>
      </c>
      <c r="BJ270" s="14" t="s">
        <v>23</v>
      </c>
      <c r="BK270" s="114">
        <f>ROUND(L270*K270,2)</f>
        <v>0</v>
      </c>
      <c r="BL270" s="14" t="s">
        <v>345</v>
      </c>
      <c r="BM270" s="14" t="s">
        <v>461</v>
      </c>
    </row>
    <row r="271" spans="2:65" s="10" customFormat="1" ht="29.85" customHeight="1">
      <c r="B271" s="158"/>
      <c r="C271" s="159"/>
      <c r="D271" s="168" t="s">
        <v>1320</v>
      </c>
      <c r="E271" s="168"/>
      <c r="F271" s="168"/>
      <c r="G271" s="168"/>
      <c r="H271" s="168"/>
      <c r="I271" s="168"/>
      <c r="J271" s="168"/>
      <c r="K271" s="168"/>
      <c r="L271" s="168"/>
      <c r="M271" s="168"/>
      <c r="N271" s="258">
        <f>BK271</f>
        <v>0</v>
      </c>
      <c r="O271" s="259"/>
      <c r="P271" s="259"/>
      <c r="Q271" s="259"/>
      <c r="R271" s="161"/>
      <c r="T271" s="162"/>
      <c r="U271" s="159"/>
      <c r="V271" s="159"/>
      <c r="W271" s="163">
        <f>W272</f>
        <v>0</v>
      </c>
      <c r="X271" s="159"/>
      <c r="Y271" s="163">
        <f>Y272</f>
        <v>0</v>
      </c>
      <c r="Z271" s="159"/>
      <c r="AA271" s="164">
        <f>AA272</f>
        <v>0</v>
      </c>
      <c r="AR271" s="165" t="s">
        <v>23</v>
      </c>
      <c r="AT271" s="166" t="s">
        <v>79</v>
      </c>
      <c r="AU271" s="166" t="s">
        <v>23</v>
      </c>
      <c r="AY271" s="165" t="s">
        <v>175</v>
      </c>
      <c r="BK271" s="167">
        <f>BK272</f>
        <v>0</v>
      </c>
    </row>
    <row r="272" spans="2:65" s="1" customFormat="1" ht="22.5" customHeight="1">
      <c r="B272" s="31"/>
      <c r="C272" s="176" t="s">
        <v>80</v>
      </c>
      <c r="D272" s="176" t="s">
        <v>221</v>
      </c>
      <c r="E272" s="177" t="s">
        <v>1433</v>
      </c>
      <c r="F272" s="250" t="s">
        <v>1434</v>
      </c>
      <c r="G272" s="249"/>
      <c r="H272" s="249"/>
      <c r="I272" s="249"/>
      <c r="J272" s="178" t="s">
        <v>366</v>
      </c>
      <c r="K272" s="179">
        <v>36</v>
      </c>
      <c r="L272" s="251">
        <v>0</v>
      </c>
      <c r="M272" s="249"/>
      <c r="N272" s="252">
        <f>ROUND(L272*K272,2)</f>
        <v>0</v>
      </c>
      <c r="O272" s="249"/>
      <c r="P272" s="249"/>
      <c r="Q272" s="249"/>
      <c r="R272" s="33"/>
      <c r="T272" s="173" t="s">
        <v>21</v>
      </c>
      <c r="U272" s="40" t="s">
        <v>45</v>
      </c>
      <c r="V272" s="32"/>
      <c r="W272" s="174">
        <f>V272*K272</f>
        <v>0</v>
      </c>
      <c r="X272" s="174">
        <v>0</v>
      </c>
      <c r="Y272" s="174">
        <f>X272*K272</f>
        <v>0</v>
      </c>
      <c r="Z272" s="174">
        <v>0</v>
      </c>
      <c r="AA272" s="175">
        <f>Z272*K272</f>
        <v>0</v>
      </c>
      <c r="AR272" s="14" t="s">
        <v>345</v>
      </c>
      <c r="AT272" s="14" t="s">
        <v>221</v>
      </c>
      <c r="AU272" s="14" t="s">
        <v>90</v>
      </c>
      <c r="AY272" s="14" t="s">
        <v>175</v>
      </c>
      <c r="BE272" s="114">
        <f>IF(U272="základní",N272,0)</f>
        <v>0</v>
      </c>
      <c r="BF272" s="114">
        <f>IF(U272="snížená",N272,0)</f>
        <v>0</v>
      </c>
      <c r="BG272" s="114">
        <f>IF(U272="zákl. přenesená",N272,0)</f>
        <v>0</v>
      </c>
      <c r="BH272" s="114">
        <f>IF(U272="sníž. přenesená",N272,0)</f>
        <v>0</v>
      </c>
      <c r="BI272" s="114">
        <f>IF(U272="nulová",N272,0)</f>
        <v>0</v>
      </c>
      <c r="BJ272" s="14" t="s">
        <v>23</v>
      </c>
      <c r="BK272" s="114">
        <f>ROUND(L272*K272,2)</f>
        <v>0</v>
      </c>
      <c r="BL272" s="14" t="s">
        <v>345</v>
      </c>
      <c r="BM272" s="14" t="s">
        <v>1489</v>
      </c>
    </row>
    <row r="273" spans="2:65" s="10" customFormat="1" ht="29.85" customHeight="1">
      <c r="B273" s="158"/>
      <c r="C273" s="159"/>
      <c r="D273" s="168" t="s">
        <v>1321</v>
      </c>
      <c r="E273" s="168"/>
      <c r="F273" s="168"/>
      <c r="G273" s="168"/>
      <c r="H273" s="168"/>
      <c r="I273" s="168"/>
      <c r="J273" s="168"/>
      <c r="K273" s="168"/>
      <c r="L273" s="168"/>
      <c r="M273" s="168"/>
      <c r="N273" s="258">
        <f>BK273</f>
        <v>0</v>
      </c>
      <c r="O273" s="259"/>
      <c r="P273" s="259"/>
      <c r="Q273" s="259"/>
      <c r="R273" s="161"/>
      <c r="T273" s="162"/>
      <c r="U273" s="159"/>
      <c r="V273" s="159"/>
      <c r="W273" s="163">
        <f>SUM(W274:W283)</f>
        <v>0</v>
      </c>
      <c r="X273" s="159"/>
      <c r="Y273" s="163">
        <f>SUM(Y274:Y283)</f>
        <v>0</v>
      </c>
      <c r="Z273" s="159"/>
      <c r="AA273" s="164">
        <f>SUM(AA274:AA283)</f>
        <v>0</v>
      </c>
      <c r="AR273" s="165" t="s">
        <v>23</v>
      </c>
      <c r="AT273" s="166" t="s">
        <v>79</v>
      </c>
      <c r="AU273" s="166" t="s">
        <v>23</v>
      </c>
      <c r="AY273" s="165" t="s">
        <v>175</v>
      </c>
      <c r="BK273" s="167">
        <f>SUM(BK274:BK283)</f>
        <v>0</v>
      </c>
    </row>
    <row r="274" spans="2:65" s="1" customFormat="1" ht="44.25" customHeight="1">
      <c r="B274" s="31"/>
      <c r="C274" s="176" t="s">
        <v>80</v>
      </c>
      <c r="D274" s="176" t="s">
        <v>221</v>
      </c>
      <c r="E274" s="177" t="s">
        <v>1437</v>
      </c>
      <c r="F274" s="250" t="s">
        <v>1438</v>
      </c>
      <c r="G274" s="249"/>
      <c r="H274" s="249"/>
      <c r="I274" s="249"/>
      <c r="J274" s="178" t="s">
        <v>366</v>
      </c>
      <c r="K274" s="179">
        <v>1</v>
      </c>
      <c r="L274" s="251">
        <v>0</v>
      </c>
      <c r="M274" s="249"/>
      <c r="N274" s="252">
        <f t="shared" ref="N274:N283" si="35">ROUND(L274*K274,2)</f>
        <v>0</v>
      </c>
      <c r="O274" s="249"/>
      <c r="P274" s="249"/>
      <c r="Q274" s="249"/>
      <c r="R274" s="33"/>
      <c r="T274" s="173" t="s">
        <v>21</v>
      </c>
      <c r="U274" s="40" t="s">
        <v>45</v>
      </c>
      <c r="V274" s="32"/>
      <c r="W274" s="174">
        <f t="shared" ref="W274:W283" si="36">V274*K274</f>
        <v>0</v>
      </c>
      <c r="X274" s="174">
        <v>0</v>
      </c>
      <c r="Y274" s="174">
        <f t="shared" ref="Y274:Y283" si="37">X274*K274</f>
        <v>0</v>
      </c>
      <c r="Z274" s="174">
        <v>0</v>
      </c>
      <c r="AA274" s="175">
        <f t="shared" ref="AA274:AA283" si="38">Z274*K274</f>
        <v>0</v>
      </c>
      <c r="AR274" s="14" t="s">
        <v>345</v>
      </c>
      <c r="AT274" s="14" t="s">
        <v>221</v>
      </c>
      <c r="AU274" s="14" t="s">
        <v>90</v>
      </c>
      <c r="AY274" s="14" t="s">
        <v>175</v>
      </c>
      <c r="BE274" s="114">
        <f t="shared" ref="BE274:BE283" si="39">IF(U274="základní",N274,0)</f>
        <v>0</v>
      </c>
      <c r="BF274" s="114">
        <f t="shared" ref="BF274:BF283" si="40">IF(U274="snížená",N274,0)</f>
        <v>0</v>
      </c>
      <c r="BG274" s="114">
        <f t="shared" ref="BG274:BG283" si="41">IF(U274="zákl. přenesená",N274,0)</f>
        <v>0</v>
      </c>
      <c r="BH274" s="114">
        <f t="shared" ref="BH274:BH283" si="42">IF(U274="sníž. přenesená",N274,0)</f>
        <v>0</v>
      </c>
      <c r="BI274" s="114">
        <f t="shared" ref="BI274:BI283" si="43">IF(U274="nulová",N274,0)</f>
        <v>0</v>
      </c>
      <c r="BJ274" s="14" t="s">
        <v>23</v>
      </c>
      <c r="BK274" s="114">
        <f t="shared" ref="BK274:BK283" si="44">ROUND(L274*K274,2)</f>
        <v>0</v>
      </c>
      <c r="BL274" s="14" t="s">
        <v>345</v>
      </c>
      <c r="BM274" s="14" t="s">
        <v>465</v>
      </c>
    </row>
    <row r="275" spans="2:65" s="1" customFormat="1" ht="31.5" customHeight="1">
      <c r="B275" s="31"/>
      <c r="C275" s="176" t="s">
        <v>80</v>
      </c>
      <c r="D275" s="176" t="s">
        <v>221</v>
      </c>
      <c r="E275" s="177" t="s">
        <v>1439</v>
      </c>
      <c r="F275" s="250" t="s">
        <v>1440</v>
      </c>
      <c r="G275" s="249"/>
      <c r="H275" s="249"/>
      <c r="I275" s="249"/>
      <c r="J275" s="178" t="s">
        <v>366</v>
      </c>
      <c r="K275" s="179">
        <v>2</v>
      </c>
      <c r="L275" s="251">
        <v>0</v>
      </c>
      <c r="M275" s="249"/>
      <c r="N275" s="252">
        <f t="shared" si="35"/>
        <v>0</v>
      </c>
      <c r="O275" s="249"/>
      <c r="P275" s="249"/>
      <c r="Q275" s="249"/>
      <c r="R275" s="33"/>
      <c r="T275" s="173" t="s">
        <v>21</v>
      </c>
      <c r="U275" s="40" t="s">
        <v>45</v>
      </c>
      <c r="V275" s="32"/>
      <c r="W275" s="174">
        <f t="shared" si="36"/>
        <v>0</v>
      </c>
      <c r="X275" s="174">
        <v>0</v>
      </c>
      <c r="Y275" s="174">
        <f t="shared" si="37"/>
        <v>0</v>
      </c>
      <c r="Z275" s="174">
        <v>0</v>
      </c>
      <c r="AA275" s="175">
        <f t="shared" si="38"/>
        <v>0</v>
      </c>
      <c r="AR275" s="14" t="s">
        <v>345</v>
      </c>
      <c r="AT275" s="14" t="s">
        <v>221</v>
      </c>
      <c r="AU275" s="14" t="s">
        <v>90</v>
      </c>
      <c r="AY275" s="14" t="s">
        <v>175</v>
      </c>
      <c r="BE275" s="114">
        <f t="shared" si="39"/>
        <v>0</v>
      </c>
      <c r="BF275" s="114">
        <f t="shared" si="40"/>
        <v>0</v>
      </c>
      <c r="BG275" s="114">
        <f t="shared" si="41"/>
        <v>0</v>
      </c>
      <c r="BH275" s="114">
        <f t="shared" si="42"/>
        <v>0</v>
      </c>
      <c r="BI275" s="114">
        <f t="shared" si="43"/>
        <v>0</v>
      </c>
      <c r="BJ275" s="14" t="s">
        <v>23</v>
      </c>
      <c r="BK275" s="114">
        <f t="shared" si="44"/>
        <v>0</v>
      </c>
      <c r="BL275" s="14" t="s">
        <v>345</v>
      </c>
      <c r="BM275" s="14" t="s">
        <v>1490</v>
      </c>
    </row>
    <row r="276" spans="2:65" s="1" customFormat="1" ht="31.5" customHeight="1">
      <c r="B276" s="31"/>
      <c r="C276" s="176" t="s">
        <v>80</v>
      </c>
      <c r="D276" s="176" t="s">
        <v>221</v>
      </c>
      <c r="E276" s="177" t="s">
        <v>1441</v>
      </c>
      <c r="F276" s="250" t="s">
        <v>1442</v>
      </c>
      <c r="G276" s="249"/>
      <c r="H276" s="249"/>
      <c r="I276" s="249"/>
      <c r="J276" s="178" t="s">
        <v>366</v>
      </c>
      <c r="K276" s="179">
        <v>1</v>
      </c>
      <c r="L276" s="251">
        <v>0</v>
      </c>
      <c r="M276" s="249"/>
      <c r="N276" s="252">
        <f t="shared" si="35"/>
        <v>0</v>
      </c>
      <c r="O276" s="249"/>
      <c r="P276" s="249"/>
      <c r="Q276" s="249"/>
      <c r="R276" s="33"/>
      <c r="T276" s="173" t="s">
        <v>21</v>
      </c>
      <c r="U276" s="40" t="s">
        <v>45</v>
      </c>
      <c r="V276" s="32"/>
      <c r="W276" s="174">
        <f t="shared" si="36"/>
        <v>0</v>
      </c>
      <c r="X276" s="174">
        <v>0</v>
      </c>
      <c r="Y276" s="174">
        <f t="shared" si="37"/>
        <v>0</v>
      </c>
      <c r="Z276" s="174">
        <v>0</v>
      </c>
      <c r="AA276" s="175">
        <f t="shared" si="38"/>
        <v>0</v>
      </c>
      <c r="AR276" s="14" t="s">
        <v>345</v>
      </c>
      <c r="AT276" s="14" t="s">
        <v>221</v>
      </c>
      <c r="AU276" s="14" t="s">
        <v>90</v>
      </c>
      <c r="AY276" s="14" t="s">
        <v>175</v>
      </c>
      <c r="BE276" s="114">
        <f t="shared" si="39"/>
        <v>0</v>
      </c>
      <c r="BF276" s="114">
        <f t="shared" si="40"/>
        <v>0</v>
      </c>
      <c r="BG276" s="114">
        <f t="shared" si="41"/>
        <v>0</v>
      </c>
      <c r="BH276" s="114">
        <f t="shared" si="42"/>
        <v>0</v>
      </c>
      <c r="BI276" s="114">
        <f t="shared" si="43"/>
        <v>0</v>
      </c>
      <c r="BJ276" s="14" t="s">
        <v>23</v>
      </c>
      <c r="BK276" s="114">
        <f t="shared" si="44"/>
        <v>0</v>
      </c>
      <c r="BL276" s="14" t="s">
        <v>345</v>
      </c>
      <c r="BM276" s="14" t="s">
        <v>1491</v>
      </c>
    </row>
    <row r="277" spans="2:65" s="1" customFormat="1" ht="31.5" customHeight="1">
      <c r="B277" s="31"/>
      <c r="C277" s="176" t="s">
        <v>80</v>
      </c>
      <c r="D277" s="176" t="s">
        <v>221</v>
      </c>
      <c r="E277" s="177" t="s">
        <v>1443</v>
      </c>
      <c r="F277" s="250" t="s">
        <v>1444</v>
      </c>
      <c r="G277" s="249"/>
      <c r="H277" s="249"/>
      <c r="I277" s="249"/>
      <c r="J277" s="178" t="s">
        <v>366</v>
      </c>
      <c r="K277" s="179">
        <v>1</v>
      </c>
      <c r="L277" s="251">
        <v>0</v>
      </c>
      <c r="M277" s="249"/>
      <c r="N277" s="252">
        <f t="shared" si="35"/>
        <v>0</v>
      </c>
      <c r="O277" s="249"/>
      <c r="P277" s="249"/>
      <c r="Q277" s="249"/>
      <c r="R277" s="33"/>
      <c r="T277" s="173" t="s">
        <v>21</v>
      </c>
      <c r="U277" s="40" t="s">
        <v>45</v>
      </c>
      <c r="V277" s="32"/>
      <c r="W277" s="174">
        <f t="shared" si="36"/>
        <v>0</v>
      </c>
      <c r="X277" s="174">
        <v>0</v>
      </c>
      <c r="Y277" s="174">
        <f t="shared" si="37"/>
        <v>0</v>
      </c>
      <c r="Z277" s="174">
        <v>0</v>
      </c>
      <c r="AA277" s="175">
        <f t="shared" si="38"/>
        <v>0</v>
      </c>
      <c r="AR277" s="14" t="s">
        <v>345</v>
      </c>
      <c r="AT277" s="14" t="s">
        <v>221</v>
      </c>
      <c r="AU277" s="14" t="s">
        <v>90</v>
      </c>
      <c r="AY277" s="14" t="s">
        <v>175</v>
      </c>
      <c r="BE277" s="114">
        <f t="shared" si="39"/>
        <v>0</v>
      </c>
      <c r="BF277" s="114">
        <f t="shared" si="40"/>
        <v>0</v>
      </c>
      <c r="BG277" s="114">
        <f t="shared" si="41"/>
        <v>0</v>
      </c>
      <c r="BH277" s="114">
        <f t="shared" si="42"/>
        <v>0</v>
      </c>
      <c r="BI277" s="114">
        <f t="shared" si="43"/>
        <v>0</v>
      </c>
      <c r="BJ277" s="14" t="s">
        <v>23</v>
      </c>
      <c r="BK277" s="114">
        <f t="shared" si="44"/>
        <v>0</v>
      </c>
      <c r="BL277" s="14" t="s">
        <v>345</v>
      </c>
      <c r="BM277" s="14" t="s">
        <v>1492</v>
      </c>
    </row>
    <row r="278" spans="2:65" s="1" customFormat="1" ht="31.5" customHeight="1">
      <c r="B278" s="31"/>
      <c r="C278" s="176" t="s">
        <v>80</v>
      </c>
      <c r="D278" s="176" t="s">
        <v>221</v>
      </c>
      <c r="E278" s="177" t="s">
        <v>1445</v>
      </c>
      <c r="F278" s="250" t="s">
        <v>1446</v>
      </c>
      <c r="G278" s="249"/>
      <c r="H278" s="249"/>
      <c r="I278" s="249"/>
      <c r="J278" s="178" t="s">
        <v>366</v>
      </c>
      <c r="K278" s="179">
        <v>1</v>
      </c>
      <c r="L278" s="251">
        <v>0</v>
      </c>
      <c r="M278" s="249"/>
      <c r="N278" s="252">
        <f t="shared" si="35"/>
        <v>0</v>
      </c>
      <c r="O278" s="249"/>
      <c r="P278" s="249"/>
      <c r="Q278" s="249"/>
      <c r="R278" s="33"/>
      <c r="T278" s="173" t="s">
        <v>21</v>
      </c>
      <c r="U278" s="40" t="s">
        <v>45</v>
      </c>
      <c r="V278" s="32"/>
      <c r="W278" s="174">
        <f t="shared" si="36"/>
        <v>0</v>
      </c>
      <c r="X278" s="174">
        <v>0</v>
      </c>
      <c r="Y278" s="174">
        <f t="shared" si="37"/>
        <v>0</v>
      </c>
      <c r="Z278" s="174">
        <v>0</v>
      </c>
      <c r="AA278" s="175">
        <f t="shared" si="38"/>
        <v>0</v>
      </c>
      <c r="AR278" s="14" t="s">
        <v>345</v>
      </c>
      <c r="AT278" s="14" t="s">
        <v>221</v>
      </c>
      <c r="AU278" s="14" t="s">
        <v>90</v>
      </c>
      <c r="AY278" s="14" t="s">
        <v>175</v>
      </c>
      <c r="BE278" s="114">
        <f t="shared" si="39"/>
        <v>0</v>
      </c>
      <c r="BF278" s="114">
        <f t="shared" si="40"/>
        <v>0</v>
      </c>
      <c r="BG278" s="114">
        <f t="shared" si="41"/>
        <v>0</v>
      </c>
      <c r="BH278" s="114">
        <f t="shared" si="42"/>
        <v>0</v>
      </c>
      <c r="BI278" s="114">
        <f t="shared" si="43"/>
        <v>0</v>
      </c>
      <c r="BJ278" s="14" t="s">
        <v>23</v>
      </c>
      <c r="BK278" s="114">
        <f t="shared" si="44"/>
        <v>0</v>
      </c>
      <c r="BL278" s="14" t="s">
        <v>345</v>
      </c>
      <c r="BM278" s="14" t="s">
        <v>469</v>
      </c>
    </row>
    <row r="279" spans="2:65" s="1" customFormat="1" ht="31.5" customHeight="1">
      <c r="B279" s="31"/>
      <c r="C279" s="176" t="s">
        <v>80</v>
      </c>
      <c r="D279" s="176" t="s">
        <v>221</v>
      </c>
      <c r="E279" s="177" t="s">
        <v>1447</v>
      </c>
      <c r="F279" s="250" t="s">
        <v>1448</v>
      </c>
      <c r="G279" s="249"/>
      <c r="H279" s="249"/>
      <c r="I279" s="249"/>
      <c r="J279" s="178" t="s">
        <v>366</v>
      </c>
      <c r="K279" s="179">
        <v>1</v>
      </c>
      <c r="L279" s="251">
        <v>0</v>
      </c>
      <c r="M279" s="249"/>
      <c r="N279" s="252">
        <f t="shared" si="35"/>
        <v>0</v>
      </c>
      <c r="O279" s="249"/>
      <c r="P279" s="249"/>
      <c r="Q279" s="249"/>
      <c r="R279" s="33"/>
      <c r="T279" s="173" t="s">
        <v>21</v>
      </c>
      <c r="U279" s="40" t="s">
        <v>45</v>
      </c>
      <c r="V279" s="32"/>
      <c r="W279" s="174">
        <f t="shared" si="36"/>
        <v>0</v>
      </c>
      <c r="X279" s="174">
        <v>0</v>
      </c>
      <c r="Y279" s="174">
        <f t="shared" si="37"/>
        <v>0</v>
      </c>
      <c r="Z279" s="174">
        <v>0</v>
      </c>
      <c r="AA279" s="175">
        <f t="shared" si="38"/>
        <v>0</v>
      </c>
      <c r="AR279" s="14" t="s">
        <v>345</v>
      </c>
      <c r="AT279" s="14" t="s">
        <v>221</v>
      </c>
      <c r="AU279" s="14" t="s">
        <v>90</v>
      </c>
      <c r="AY279" s="14" t="s">
        <v>175</v>
      </c>
      <c r="BE279" s="114">
        <f t="shared" si="39"/>
        <v>0</v>
      </c>
      <c r="BF279" s="114">
        <f t="shared" si="40"/>
        <v>0</v>
      </c>
      <c r="BG279" s="114">
        <f t="shared" si="41"/>
        <v>0</v>
      </c>
      <c r="BH279" s="114">
        <f t="shared" si="42"/>
        <v>0</v>
      </c>
      <c r="BI279" s="114">
        <f t="shared" si="43"/>
        <v>0</v>
      </c>
      <c r="BJ279" s="14" t="s">
        <v>23</v>
      </c>
      <c r="BK279" s="114">
        <f t="shared" si="44"/>
        <v>0</v>
      </c>
      <c r="BL279" s="14" t="s">
        <v>345</v>
      </c>
      <c r="BM279" s="14" t="s">
        <v>1493</v>
      </c>
    </row>
    <row r="280" spans="2:65" s="1" customFormat="1" ht="31.5" customHeight="1">
      <c r="B280" s="31"/>
      <c r="C280" s="176" t="s">
        <v>80</v>
      </c>
      <c r="D280" s="176" t="s">
        <v>221</v>
      </c>
      <c r="E280" s="177" t="s">
        <v>1449</v>
      </c>
      <c r="F280" s="250" t="s">
        <v>1450</v>
      </c>
      <c r="G280" s="249"/>
      <c r="H280" s="249"/>
      <c r="I280" s="249"/>
      <c r="J280" s="178" t="s">
        <v>366</v>
      </c>
      <c r="K280" s="179">
        <v>1</v>
      </c>
      <c r="L280" s="251">
        <v>0</v>
      </c>
      <c r="M280" s="249"/>
      <c r="N280" s="252">
        <f t="shared" si="35"/>
        <v>0</v>
      </c>
      <c r="O280" s="249"/>
      <c r="P280" s="249"/>
      <c r="Q280" s="249"/>
      <c r="R280" s="33"/>
      <c r="T280" s="173" t="s">
        <v>21</v>
      </c>
      <c r="U280" s="40" t="s">
        <v>45</v>
      </c>
      <c r="V280" s="32"/>
      <c r="W280" s="174">
        <f t="shared" si="36"/>
        <v>0</v>
      </c>
      <c r="X280" s="174">
        <v>0</v>
      </c>
      <c r="Y280" s="174">
        <f t="shared" si="37"/>
        <v>0</v>
      </c>
      <c r="Z280" s="174">
        <v>0</v>
      </c>
      <c r="AA280" s="175">
        <f t="shared" si="38"/>
        <v>0</v>
      </c>
      <c r="AR280" s="14" t="s">
        <v>345</v>
      </c>
      <c r="AT280" s="14" t="s">
        <v>221</v>
      </c>
      <c r="AU280" s="14" t="s">
        <v>90</v>
      </c>
      <c r="AY280" s="14" t="s">
        <v>175</v>
      </c>
      <c r="BE280" s="114">
        <f t="shared" si="39"/>
        <v>0</v>
      </c>
      <c r="BF280" s="114">
        <f t="shared" si="40"/>
        <v>0</v>
      </c>
      <c r="BG280" s="114">
        <f t="shared" si="41"/>
        <v>0</v>
      </c>
      <c r="BH280" s="114">
        <f t="shared" si="42"/>
        <v>0</v>
      </c>
      <c r="BI280" s="114">
        <f t="shared" si="43"/>
        <v>0</v>
      </c>
      <c r="BJ280" s="14" t="s">
        <v>23</v>
      </c>
      <c r="BK280" s="114">
        <f t="shared" si="44"/>
        <v>0</v>
      </c>
      <c r="BL280" s="14" t="s">
        <v>345</v>
      </c>
      <c r="BM280" s="14" t="s">
        <v>485</v>
      </c>
    </row>
    <row r="281" spans="2:65" s="1" customFormat="1" ht="31.5" customHeight="1">
      <c r="B281" s="31"/>
      <c r="C281" s="176" t="s">
        <v>80</v>
      </c>
      <c r="D281" s="176" t="s">
        <v>221</v>
      </c>
      <c r="E281" s="177" t="s">
        <v>1451</v>
      </c>
      <c r="F281" s="250" t="s">
        <v>1452</v>
      </c>
      <c r="G281" s="249"/>
      <c r="H281" s="249"/>
      <c r="I281" s="249"/>
      <c r="J281" s="178" t="s">
        <v>366</v>
      </c>
      <c r="K281" s="179">
        <v>2</v>
      </c>
      <c r="L281" s="251">
        <v>0</v>
      </c>
      <c r="M281" s="249"/>
      <c r="N281" s="252">
        <f t="shared" si="35"/>
        <v>0</v>
      </c>
      <c r="O281" s="249"/>
      <c r="P281" s="249"/>
      <c r="Q281" s="249"/>
      <c r="R281" s="33"/>
      <c r="T281" s="173" t="s">
        <v>21</v>
      </c>
      <c r="U281" s="40" t="s">
        <v>45</v>
      </c>
      <c r="V281" s="32"/>
      <c r="W281" s="174">
        <f t="shared" si="36"/>
        <v>0</v>
      </c>
      <c r="X281" s="174">
        <v>0</v>
      </c>
      <c r="Y281" s="174">
        <f t="shared" si="37"/>
        <v>0</v>
      </c>
      <c r="Z281" s="174">
        <v>0</v>
      </c>
      <c r="AA281" s="175">
        <f t="shared" si="38"/>
        <v>0</v>
      </c>
      <c r="AR281" s="14" t="s">
        <v>345</v>
      </c>
      <c r="AT281" s="14" t="s">
        <v>221</v>
      </c>
      <c r="AU281" s="14" t="s">
        <v>90</v>
      </c>
      <c r="AY281" s="14" t="s">
        <v>175</v>
      </c>
      <c r="BE281" s="114">
        <f t="shared" si="39"/>
        <v>0</v>
      </c>
      <c r="BF281" s="114">
        <f t="shared" si="40"/>
        <v>0</v>
      </c>
      <c r="BG281" s="114">
        <f t="shared" si="41"/>
        <v>0</v>
      </c>
      <c r="BH281" s="114">
        <f t="shared" si="42"/>
        <v>0</v>
      </c>
      <c r="BI281" s="114">
        <f t="shared" si="43"/>
        <v>0</v>
      </c>
      <c r="BJ281" s="14" t="s">
        <v>23</v>
      </c>
      <c r="BK281" s="114">
        <f t="shared" si="44"/>
        <v>0</v>
      </c>
      <c r="BL281" s="14" t="s">
        <v>345</v>
      </c>
      <c r="BM281" s="14" t="s">
        <v>29</v>
      </c>
    </row>
    <row r="282" spans="2:65" s="1" customFormat="1" ht="22.5" customHeight="1">
      <c r="B282" s="31"/>
      <c r="C282" s="176" t="s">
        <v>80</v>
      </c>
      <c r="D282" s="176" t="s">
        <v>221</v>
      </c>
      <c r="E282" s="177" t="s">
        <v>1453</v>
      </c>
      <c r="F282" s="250" t="s">
        <v>1454</v>
      </c>
      <c r="G282" s="249"/>
      <c r="H282" s="249"/>
      <c r="I282" s="249"/>
      <c r="J282" s="178" t="s">
        <v>366</v>
      </c>
      <c r="K282" s="179">
        <v>1</v>
      </c>
      <c r="L282" s="251">
        <v>0</v>
      </c>
      <c r="M282" s="249"/>
      <c r="N282" s="252">
        <f t="shared" si="35"/>
        <v>0</v>
      </c>
      <c r="O282" s="249"/>
      <c r="P282" s="249"/>
      <c r="Q282" s="249"/>
      <c r="R282" s="33"/>
      <c r="T282" s="173" t="s">
        <v>21</v>
      </c>
      <c r="U282" s="40" t="s">
        <v>45</v>
      </c>
      <c r="V282" s="32"/>
      <c r="W282" s="174">
        <f t="shared" si="36"/>
        <v>0</v>
      </c>
      <c r="X282" s="174">
        <v>0</v>
      </c>
      <c r="Y282" s="174">
        <f t="shared" si="37"/>
        <v>0</v>
      </c>
      <c r="Z282" s="174">
        <v>0</v>
      </c>
      <c r="AA282" s="175">
        <f t="shared" si="38"/>
        <v>0</v>
      </c>
      <c r="AR282" s="14" t="s">
        <v>345</v>
      </c>
      <c r="AT282" s="14" t="s">
        <v>221</v>
      </c>
      <c r="AU282" s="14" t="s">
        <v>90</v>
      </c>
      <c r="AY282" s="14" t="s">
        <v>175</v>
      </c>
      <c r="BE282" s="114">
        <f t="shared" si="39"/>
        <v>0</v>
      </c>
      <c r="BF282" s="114">
        <f t="shared" si="40"/>
        <v>0</v>
      </c>
      <c r="BG282" s="114">
        <f t="shared" si="41"/>
        <v>0</v>
      </c>
      <c r="BH282" s="114">
        <f t="shared" si="42"/>
        <v>0</v>
      </c>
      <c r="BI282" s="114">
        <f t="shared" si="43"/>
        <v>0</v>
      </c>
      <c r="BJ282" s="14" t="s">
        <v>23</v>
      </c>
      <c r="BK282" s="114">
        <f t="shared" si="44"/>
        <v>0</v>
      </c>
      <c r="BL282" s="14" t="s">
        <v>345</v>
      </c>
      <c r="BM282" s="14" t="s">
        <v>492</v>
      </c>
    </row>
    <row r="283" spans="2:65" s="1" customFormat="1" ht="22.5" customHeight="1">
      <c r="B283" s="31"/>
      <c r="C283" s="176" t="s">
        <v>80</v>
      </c>
      <c r="D283" s="176" t="s">
        <v>221</v>
      </c>
      <c r="E283" s="177" t="s">
        <v>1455</v>
      </c>
      <c r="F283" s="250" t="s">
        <v>1456</v>
      </c>
      <c r="G283" s="249"/>
      <c r="H283" s="249"/>
      <c r="I283" s="249"/>
      <c r="J283" s="178" t="s">
        <v>366</v>
      </c>
      <c r="K283" s="179">
        <v>1</v>
      </c>
      <c r="L283" s="251">
        <v>0</v>
      </c>
      <c r="M283" s="249"/>
      <c r="N283" s="252">
        <f t="shared" si="35"/>
        <v>0</v>
      </c>
      <c r="O283" s="249"/>
      <c r="P283" s="249"/>
      <c r="Q283" s="249"/>
      <c r="R283" s="33"/>
      <c r="T283" s="173" t="s">
        <v>21</v>
      </c>
      <c r="U283" s="40" t="s">
        <v>45</v>
      </c>
      <c r="V283" s="32"/>
      <c r="W283" s="174">
        <f t="shared" si="36"/>
        <v>0</v>
      </c>
      <c r="X283" s="174">
        <v>0</v>
      </c>
      <c r="Y283" s="174">
        <f t="shared" si="37"/>
        <v>0</v>
      </c>
      <c r="Z283" s="174">
        <v>0</v>
      </c>
      <c r="AA283" s="175">
        <f t="shared" si="38"/>
        <v>0</v>
      </c>
      <c r="AR283" s="14" t="s">
        <v>345</v>
      </c>
      <c r="AT283" s="14" t="s">
        <v>221</v>
      </c>
      <c r="AU283" s="14" t="s">
        <v>90</v>
      </c>
      <c r="AY283" s="14" t="s">
        <v>175</v>
      </c>
      <c r="BE283" s="114">
        <f t="shared" si="39"/>
        <v>0</v>
      </c>
      <c r="BF283" s="114">
        <f t="shared" si="40"/>
        <v>0</v>
      </c>
      <c r="BG283" s="114">
        <f t="shared" si="41"/>
        <v>0</v>
      </c>
      <c r="BH283" s="114">
        <f t="shared" si="42"/>
        <v>0</v>
      </c>
      <c r="BI283" s="114">
        <f t="shared" si="43"/>
        <v>0</v>
      </c>
      <c r="BJ283" s="14" t="s">
        <v>23</v>
      </c>
      <c r="BK283" s="114">
        <f t="shared" si="44"/>
        <v>0</v>
      </c>
      <c r="BL283" s="14" t="s">
        <v>345</v>
      </c>
      <c r="BM283" s="14" t="s">
        <v>496</v>
      </c>
    </row>
    <row r="284" spans="2:65" s="10" customFormat="1" ht="29.85" customHeight="1">
      <c r="B284" s="158"/>
      <c r="C284" s="159"/>
      <c r="D284" s="168" t="s">
        <v>1322</v>
      </c>
      <c r="E284" s="168"/>
      <c r="F284" s="168"/>
      <c r="G284" s="168"/>
      <c r="H284" s="168"/>
      <c r="I284" s="168"/>
      <c r="J284" s="168"/>
      <c r="K284" s="168"/>
      <c r="L284" s="168"/>
      <c r="M284" s="168"/>
      <c r="N284" s="258">
        <f>BK284</f>
        <v>0</v>
      </c>
      <c r="O284" s="259"/>
      <c r="P284" s="259"/>
      <c r="Q284" s="259"/>
      <c r="R284" s="161"/>
      <c r="T284" s="162"/>
      <c r="U284" s="159"/>
      <c r="V284" s="159"/>
      <c r="W284" s="163">
        <f>SUM(W285:W286)</f>
        <v>0</v>
      </c>
      <c r="X284" s="159"/>
      <c r="Y284" s="163">
        <f>SUM(Y285:Y286)</f>
        <v>0</v>
      </c>
      <c r="Z284" s="159"/>
      <c r="AA284" s="164">
        <f>SUM(AA285:AA286)</f>
        <v>0</v>
      </c>
      <c r="AR284" s="165" t="s">
        <v>23</v>
      </c>
      <c r="AT284" s="166" t="s">
        <v>79</v>
      </c>
      <c r="AU284" s="166" t="s">
        <v>23</v>
      </c>
      <c r="AY284" s="165" t="s">
        <v>175</v>
      </c>
      <c r="BK284" s="167">
        <f>SUM(BK285:BK286)</f>
        <v>0</v>
      </c>
    </row>
    <row r="285" spans="2:65" s="1" customFormat="1" ht="44.25" customHeight="1">
      <c r="B285" s="31"/>
      <c r="C285" s="176" t="s">
        <v>80</v>
      </c>
      <c r="D285" s="176" t="s">
        <v>221</v>
      </c>
      <c r="E285" s="177" t="s">
        <v>1457</v>
      </c>
      <c r="F285" s="250" t="s">
        <v>1458</v>
      </c>
      <c r="G285" s="249"/>
      <c r="H285" s="249"/>
      <c r="I285" s="249"/>
      <c r="J285" s="178" t="s">
        <v>366</v>
      </c>
      <c r="K285" s="179">
        <v>1</v>
      </c>
      <c r="L285" s="251">
        <v>0</v>
      </c>
      <c r="M285" s="249"/>
      <c r="N285" s="252">
        <f>ROUND(L285*K285,2)</f>
        <v>0</v>
      </c>
      <c r="O285" s="249"/>
      <c r="P285" s="249"/>
      <c r="Q285" s="249"/>
      <c r="R285" s="33"/>
      <c r="T285" s="173" t="s">
        <v>21</v>
      </c>
      <c r="U285" s="40" t="s">
        <v>45</v>
      </c>
      <c r="V285" s="32"/>
      <c r="W285" s="174">
        <f>V285*K285</f>
        <v>0</v>
      </c>
      <c r="X285" s="174">
        <v>0</v>
      </c>
      <c r="Y285" s="174">
        <f>X285*K285</f>
        <v>0</v>
      </c>
      <c r="Z285" s="174">
        <v>0</v>
      </c>
      <c r="AA285" s="175">
        <f>Z285*K285</f>
        <v>0</v>
      </c>
      <c r="AR285" s="14" t="s">
        <v>345</v>
      </c>
      <c r="AT285" s="14" t="s">
        <v>221</v>
      </c>
      <c r="AU285" s="14" t="s">
        <v>90</v>
      </c>
      <c r="AY285" s="14" t="s">
        <v>175</v>
      </c>
      <c r="BE285" s="114">
        <f>IF(U285="základní",N285,0)</f>
        <v>0</v>
      </c>
      <c r="BF285" s="114">
        <f>IF(U285="snížená",N285,0)</f>
        <v>0</v>
      </c>
      <c r="BG285" s="114">
        <f>IF(U285="zákl. přenesená",N285,0)</f>
        <v>0</v>
      </c>
      <c r="BH285" s="114">
        <f>IF(U285="sníž. přenesená",N285,0)</f>
        <v>0</v>
      </c>
      <c r="BI285" s="114">
        <f>IF(U285="nulová",N285,0)</f>
        <v>0</v>
      </c>
      <c r="BJ285" s="14" t="s">
        <v>23</v>
      </c>
      <c r="BK285" s="114">
        <f>ROUND(L285*K285,2)</f>
        <v>0</v>
      </c>
      <c r="BL285" s="14" t="s">
        <v>345</v>
      </c>
      <c r="BM285" s="14" t="s">
        <v>500</v>
      </c>
    </row>
    <row r="286" spans="2:65" s="1" customFormat="1" ht="22.5" customHeight="1">
      <c r="B286" s="31"/>
      <c r="C286" s="176" t="s">
        <v>80</v>
      </c>
      <c r="D286" s="176" t="s">
        <v>221</v>
      </c>
      <c r="E286" s="177" t="s">
        <v>1459</v>
      </c>
      <c r="F286" s="250" t="s">
        <v>1460</v>
      </c>
      <c r="G286" s="249"/>
      <c r="H286" s="249"/>
      <c r="I286" s="249"/>
      <c r="J286" s="178" t="s">
        <v>1461</v>
      </c>
      <c r="K286" s="179">
        <v>1</v>
      </c>
      <c r="L286" s="251">
        <v>0</v>
      </c>
      <c r="M286" s="249"/>
      <c r="N286" s="252">
        <f>ROUND(L286*K286,2)</f>
        <v>0</v>
      </c>
      <c r="O286" s="249"/>
      <c r="P286" s="249"/>
      <c r="Q286" s="249"/>
      <c r="R286" s="33"/>
      <c r="T286" s="173" t="s">
        <v>21</v>
      </c>
      <c r="U286" s="40" t="s">
        <v>45</v>
      </c>
      <c r="V286" s="32"/>
      <c r="W286" s="174">
        <f>V286*K286</f>
        <v>0</v>
      </c>
      <c r="X286" s="174">
        <v>0</v>
      </c>
      <c r="Y286" s="174">
        <f>X286*K286</f>
        <v>0</v>
      </c>
      <c r="Z286" s="174">
        <v>0</v>
      </c>
      <c r="AA286" s="175">
        <f>Z286*K286</f>
        <v>0</v>
      </c>
      <c r="AR286" s="14" t="s">
        <v>345</v>
      </c>
      <c r="AT286" s="14" t="s">
        <v>221</v>
      </c>
      <c r="AU286" s="14" t="s">
        <v>90</v>
      </c>
      <c r="AY286" s="14" t="s">
        <v>175</v>
      </c>
      <c r="BE286" s="114">
        <f>IF(U286="základní",N286,0)</f>
        <v>0</v>
      </c>
      <c r="BF286" s="114">
        <f>IF(U286="snížená",N286,0)</f>
        <v>0</v>
      </c>
      <c r="BG286" s="114">
        <f>IF(U286="zákl. přenesená",N286,0)</f>
        <v>0</v>
      </c>
      <c r="BH286" s="114">
        <f>IF(U286="sníž. přenesená",N286,0)</f>
        <v>0</v>
      </c>
      <c r="BI286" s="114">
        <f>IF(U286="nulová",N286,0)</f>
        <v>0</v>
      </c>
      <c r="BJ286" s="14" t="s">
        <v>23</v>
      </c>
      <c r="BK286" s="114">
        <f>ROUND(L286*K286,2)</f>
        <v>0</v>
      </c>
      <c r="BL286" s="14" t="s">
        <v>345</v>
      </c>
      <c r="BM286" s="14" t="s">
        <v>1494</v>
      </c>
    </row>
    <row r="287" spans="2:65" s="10" customFormat="1" ht="29.85" customHeight="1">
      <c r="B287" s="158"/>
      <c r="C287" s="159"/>
      <c r="D287" s="168" t="s">
        <v>1324</v>
      </c>
      <c r="E287" s="168"/>
      <c r="F287" s="168"/>
      <c r="G287" s="168"/>
      <c r="H287" s="168"/>
      <c r="I287" s="168"/>
      <c r="J287" s="168"/>
      <c r="K287" s="168"/>
      <c r="L287" s="168"/>
      <c r="M287" s="168"/>
      <c r="N287" s="258">
        <f>BK287</f>
        <v>0</v>
      </c>
      <c r="O287" s="259"/>
      <c r="P287" s="259"/>
      <c r="Q287" s="259"/>
      <c r="R287" s="161"/>
      <c r="T287" s="162"/>
      <c r="U287" s="159"/>
      <c r="V287" s="159"/>
      <c r="W287" s="163">
        <f>SUM(W288:W290)</f>
        <v>0</v>
      </c>
      <c r="X287" s="159"/>
      <c r="Y287" s="163">
        <f>SUM(Y288:Y290)</f>
        <v>0</v>
      </c>
      <c r="Z287" s="159"/>
      <c r="AA287" s="164">
        <f>SUM(AA288:AA290)</f>
        <v>0</v>
      </c>
      <c r="AR287" s="165" t="s">
        <v>23</v>
      </c>
      <c r="AT287" s="166" t="s">
        <v>79</v>
      </c>
      <c r="AU287" s="166" t="s">
        <v>23</v>
      </c>
      <c r="AY287" s="165" t="s">
        <v>175</v>
      </c>
      <c r="BK287" s="167">
        <f>SUM(BK288:BK290)</f>
        <v>0</v>
      </c>
    </row>
    <row r="288" spans="2:65" s="1" customFormat="1" ht="22.5" customHeight="1">
      <c r="B288" s="31"/>
      <c r="C288" s="176" t="s">
        <v>80</v>
      </c>
      <c r="D288" s="176" t="s">
        <v>221</v>
      </c>
      <c r="E288" s="177" t="s">
        <v>1495</v>
      </c>
      <c r="F288" s="250" t="s">
        <v>1496</v>
      </c>
      <c r="G288" s="249"/>
      <c r="H288" s="249"/>
      <c r="I288" s="249"/>
      <c r="J288" s="178" t="s">
        <v>1461</v>
      </c>
      <c r="K288" s="179">
        <v>1</v>
      </c>
      <c r="L288" s="251">
        <v>0</v>
      </c>
      <c r="M288" s="249"/>
      <c r="N288" s="252">
        <f>ROUND(L288*K288,2)</f>
        <v>0</v>
      </c>
      <c r="O288" s="249"/>
      <c r="P288" s="249"/>
      <c r="Q288" s="249"/>
      <c r="R288" s="33"/>
      <c r="T288" s="173" t="s">
        <v>21</v>
      </c>
      <c r="U288" s="40" t="s">
        <v>45</v>
      </c>
      <c r="V288" s="32"/>
      <c r="W288" s="174">
        <f>V288*K288</f>
        <v>0</v>
      </c>
      <c r="X288" s="174">
        <v>0</v>
      </c>
      <c r="Y288" s="174">
        <f>X288*K288</f>
        <v>0</v>
      </c>
      <c r="Z288" s="174">
        <v>0</v>
      </c>
      <c r="AA288" s="175">
        <f>Z288*K288</f>
        <v>0</v>
      </c>
      <c r="AR288" s="14" t="s">
        <v>345</v>
      </c>
      <c r="AT288" s="14" t="s">
        <v>221</v>
      </c>
      <c r="AU288" s="14" t="s">
        <v>90</v>
      </c>
      <c r="AY288" s="14" t="s">
        <v>175</v>
      </c>
      <c r="BE288" s="114">
        <f>IF(U288="základní",N288,0)</f>
        <v>0</v>
      </c>
      <c r="BF288" s="114">
        <f>IF(U288="snížená",N288,0)</f>
        <v>0</v>
      </c>
      <c r="BG288" s="114">
        <f>IF(U288="zákl. přenesená",N288,0)</f>
        <v>0</v>
      </c>
      <c r="BH288" s="114">
        <f>IF(U288="sníž. přenesená",N288,0)</f>
        <v>0</v>
      </c>
      <c r="BI288" s="114">
        <f>IF(U288="nulová",N288,0)</f>
        <v>0</v>
      </c>
      <c r="BJ288" s="14" t="s">
        <v>23</v>
      </c>
      <c r="BK288" s="114">
        <f>ROUND(L288*K288,2)</f>
        <v>0</v>
      </c>
      <c r="BL288" s="14" t="s">
        <v>345</v>
      </c>
      <c r="BM288" s="14" t="s">
        <v>1497</v>
      </c>
    </row>
    <row r="289" spans="2:65" s="1" customFormat="1" ht="22.5" customHeight="1">
      <c r="B289" s="31"/>
      <c r="C289" s="176" t="s">
        <v>80</v>
      </c>
      <c r="D289" s="176" t="s">
        <v>221</v>
      </c>
      <c r="E289" s="177" t="s">
        <v>1498</v>
      </c>
      <c r="F289" s="250" t="s">
        <v>1499</v>
      </c>
      <c r="G289" s="249"/>
      <c r="H289" s="249"/>
      <c r="I289" s="249"/>
      <c r="J289" s="178" t="s">
        <v>1461</v>
      </c>
      <c r="K289" s="179">
        <v>1</v>
      </c>
      <c r="L289" s="251">
        <v>0</v>
      </c>
      <c r="M289" s="249"/>
      <c r="N289" s="252">
        <f>ROUND(L289*K289,2)</f>
        <v>0</v>
      </c>
      <c r="O289" s="249"/>
      <c r="P289" s="249"/>
      <c r="Q289" s="249"/>
      <c r="R289" s="33"/>
      <c r="T289" s="173" t="s">
        <v>21</v>
      </c>
      <c r="U289" s="40" t="s">
        <v>45</v>
      </c>
      <c r="V289" s="32"/>
      <c r="W289" s="174">
        <f>V289*K289</f>
        <v>0</v>
      </c>
      <c r="X289" s="174">
        <v>0</v>
      </c>
      <c r="Y289" s="174">
        <f>X289*K289</f>
        <v>0</v>
      </c>
      <c r="Z289" s="174">
        <v>0</v>
      </c>
      <c r="AA289" s="175">
        <f>Z289*K289</f>
        <v>0</v>
      </c>
      <c r="AR289" s="14" t="s">
        <v>345</v>
      </c>
      <c r="AT289" s="14" t="s">
        <v>221</v>
      </c>
      <c r="AU289" s="14" t="s">
        <v>90</v>
      </c>
      <c r="AY289" s="14" t="s">
        <v>175</v>
      </c>
      <c r="BE289" s="114">
        <f>IF(U289="základní",N289,0)</f>
        <v>0</v>
      </c>
      <c r="BF289" s="114">
        <f>IF(U289="snížená",N289,0)</f>
        <v>0</v>
      </c>
      <c r="BG289" s="114">
        <f>IF(U289="zákl. přenesená",N289,0)</f>
        <v>0</v>
      </c>
      <c r="BH289" s="114">
        <f>IF(U289="sníž. přenesená",N289,0)</f>
        <v>0</v>
      </c>
      <c r="BI289" s="114">
        <f>IF(U289="nulová",N289,0)</f>
        <v>0</v>
      </c>
      <c r="BJ289" s="14" t="s">
        <v>23</v>
      </c>
      <c r="BK289" s="114">
        <f>ROUND(L289*K289,2)</f>
        <v>0</v>
      </c>
      <c r="BL289" s="14" t="s">
        <v>345</v>
      </c>
      <c r="BM289" s="14" t="s">
        <v>1500</v>
      </c>
    </row>
    <row r="290" spans="2:65" s="1" customFormat="1" ht="22.5" customHeight="1">
      <c r="B290" s="31"/>
      <c r="C290" s="176" t="s">
        <v>80</v>
      </c>
      <c r="D290" s="176" t="s">
        <v>221</v>
      </c>
      <c r="E290" s="177" t="s">
        <v>1468</v>
      </c>
      <c r="F290" s="250" t="s">
        <v>1469</v>
      </c>
      <c r="G290" s="249"/>
      <c r="H290" s="249"/>
      <c r="I290" s="249"/>
      <c r="J290" s="178" t="s">
        <v>1461</v>
      </c>
      <c r="K290" s="179">
        <v>1</v>
      </c>
      <c r="L290" s="251">
        <v>0</v>
      </c>
      <c r="M290" s="249"/>
      <c r="N290" s="252">
        <f>ROUND(L290*K290,2)</f>
        <v>0</v>
      </c>
      <c r="O290" s="249"/>
      <c r="P290" s="249"/>
      <c r="Q290" s="249"/>
      <c r="R290" s="33"/>
      <c r="T290" s="173" t="s">
        <v>21</v>
      </c>
      <c r="U290" s="40" t="s">
        <v>45</v>
      </c>
      <c r="V290" s="32"/>
      <c r="W290" s="174">
        <f>V290*K290</f>
        <v>0</v>
      </c>
      <c r="X290" s="174">
        <v>0</v>
      </c>
      <c r="Y290" s="174">
        <f>X290*K290</f>
        <v>0</v>
      </c>
      <c r="Z290" s="174">
        <v>0</v>
      </c>
      <c r="AA290" s="175">
        <f>Z290*K290</f>
        <v>0</v>
      </c>
      <c r="AR290" s="14" t="s">
        <v>345</v>
      </c>
      <c r="AT290" s="14" t="s">
        <v>221</v>
      </c>
      <c r="AU290" s="14" t="s">
        <v>90</v>
      </c>
      <c r="AY290" s="14" t="s">
        <v>175</v>
      </c>
      <c r="BE290" s="114">
        <f>IF(U290="základní",N290,0)</f>
        <v>0</v>
      </c>
      <c r="BF290" s="114">
        <f>IF(U290="snížená",N290,0)</f>
        <v>0</v>
      </c>
      <c r="BG290" s="114">
        <f>IF(U290="zákl. přenesená",N290,0)</f>
        <v>0</v>
      </c>
      <c r="BH290" s="114">
        <f>IF(U290="sníž. přenesená",N290,0)</f>
        <v>0</v>
      </c>
      <c r="BI290" s="114">
        <f>IF(U290="nulová",N290,0)</f>
        <v>0</v>
      </c>
      <c r="BJ290" s="14" t="s">
        <v>23</v>
      </c>
      <c r="BK290" s="114">
        <f>ROUND(L290*K290,2)</f>
        <v>0</v>
      </c>
      <c r="BL290" s="14" t="s">
        <v>345</v>
      </c>
      <c r="BM290" s="14" t="s">
        <v>1501</v>
      </c>
    </row>
    <row r="291" spans="2:65" s="10" customFormat="1" ht="29.85" customHeight="1">
      <c r="B291" s="158"/>
      <c r="C291" s="159"/>
      <c r="D291" s="168" t="s">
        <v>1325</v>
      </c>
      <c r="E291" s="168"/>
      <c r="F291" s="168"/>
      <c r="G291" s="168"/>
      <c r="H291" s="168"/>
      <c r="I291" s="168"/>
      <c r="J291" s="168"/>
      <c r="K291" s="168"/>
      <c r="L291" s="168"/>
      <c r="M291" s="168"/>
      <c r="N291" s="258">
        <f>BK291</f>
        <v>0</v>
      </c>
      <c r="O291" s="259"/>
      <c r="P291" s="259"/>
      <c r="Q291" s="259"/>
      <c r="R291" s="161"/>
      <c r="T291" s="162"/>
      <c r="U291" s="159"/>
      <c r="V291" s="159"/>
      <c r="W291" s="163">
        <f>W292</f>
        <v>0</v>
      </c>
      <c r="X291" s="159"/>
      <c r="Y291" s="163">
        <f>Y292</f>
        <v>0</v>
      </c>
      <c r="Z291" s="159"/>
      <c r="AA291" s="164">
        <f>AA292</f>
        <v>0</v>
      </c>
      <c r="AR291" s="165" t="s">
        <v>23</v>
      </c>
      <c r="AT291" s="166" t="s">
        <v>79</v>
      </c>
      <c r="AU291" s="166" t="s">
        <v>23</v>
      </c>
      <c r="AY291" s="165" t="s">
        <v>175</v>
      </c>
      <c r="BK291" s="167">
        <f>BK292</f>
        <v>0</v>
      </c>
    </row>
    <row r="292" spans="2:65" s="1" customFormat="1" ht="22.5" customHeight="1">
      <c r="B292" s="31"/>
      <c r="C292" s="176" t="s">
        <v>80</v>
      </c>
      <c r="D292" s="176" t="s">
        <v>221</v>
      </c>
      <c r="E292" s="177" t="s">
        <v>1502</v>
      </c>
      <c r="F292" s="250" t="s">
        <v>1471</v>
      </c>
      <c r="G292" s="249"/>
      <c r="H292" s="249"/>
      <c r="I292" s="249"/>
      <c r="J292" s="178" t="s">
        <v>308</v>
      </c>
      <c r="K292" s="179">
        <v>1</v>
      </c>
      <c r="L292" s="251">
        <v>0</v>
      </c>
      <c r="M292" s="249"/>
      <c r="N292" s="252">
        <f>ROUND(L292*K292,2)</f>
        <v>0</v>
      </c>
      <c r="O292" s="249"/>
      <c r="P292" s="249"/>
      <c r="Q292" s="249"/>
      <c r="R292" s="33"/>
      <c r="T292" s="173" t="s">
        <v>21</v>
      </c>
      <c r="U292" s="40" t="s">
        <v>45</v>
      </c>
      <c r="V292" s="32"/>
      <c r="W292" s="174">
        <f>V292*K292</f>
        <v>0</v>
      </c>
      <c r="X292" s="174">
        <v>0</v>
      </c>
      <c r="Y292" s="174">
        <f>X292*K292</f>
        <v>0</v>
      </c>
      <c r="Z292" s="174">
        <v>0</v>
      </c>
      <c r="AA292" s="175">
        <f>Z292*K292</f>
        <v>0</v>
      </c>
      <c r="AR292" s="14" t="s">
        <v>345</v>
      </c>
      <c r="AT292" s="14" t="s">
        <v>221</v>
      </c>
      <c r="AU292" s="14" t="s">
        <v>90</v>
      </c>
      <c r="AY292" s="14" t="s">
        <v>175</v>
      </c>
      <c r="BE292" s="114">
        <f>IF(U292="základní",N292,0)</f>
        <v>0</v>
      </c>
      <c r="BF292" s="114">
        <f>IF(U292="snížená",N292,0)</f>
        <v>0</v>
      </c>
      <c r="BG292" s="114">
        <f>IF(U292="zákl. přenesená",N292,0)</f>
        <v>0</v>
      </c>
      <c r="BH292" s="114">
        <f>IF(U292="sníž. přenesená",N292,0)</f>
        <v>0</v>
      </c>
      <c r="BI292" s="114">
        <f>IF(U292="nulová",N292,0)</f>
        <v>0</v>
      </c>
      <c r="BJ292" s="14" t="s">
        <v>23</v>
      </c>
      <c r="BK292" s="114">
        <f>ROUND(L292*K292,2)</f>
        <v>0</v>
      </c>
      <c r="BL292" s="14" t="s">
        <v>345</v>
      </c>
      <c r="BM292" s="14" t="s">
        <v>1503</v>
      </c>
    </row>
    <row r="293" spans="2:65" s="10" customFormat="1" ht="37.35" customHeight="1">
      <c r="B293" s="158"/>
      <c r="C293" s="159"/>
      <c r="D293" s="160" t="s">
        <v>1327</v>
      </c>
      <c r="E293" s="160"/>
      <c r="F293" s="160"/>
      <c r="G293" s="160"/>
      <c r="H293" s="160"/>
      <c r="I293" s="160"/>
      <c r="J293" s="160"/>
      <c r="K293" s="160"/>
      <c r="L293" s="160"/>
      <c r="M293" s="160"/>
      <c r="N293" s="260">
        <f>BK293</f>
        <v>0</v>
      </c>
      <c r="O293" s="261"/>
      <c r="P293" s="261"/>
      <c r="Q293" s="261"/>
      <c r="R293" s="161"/>
      <c r="T293" s="162"/>
      <c r="U293" s="159"/>
      <c r="V293" s="159"/>
      <c r="W293" s="163">
        <f>W294+W299+W301+W306+W309+W312</f>
        <v>0</v>
      </c>
      <c r="X293" s="159"/>
      <c r="Y293" s="163">
        <f>Y294+Y299+Y301+Y306+Y309+Y312</f>
        <v>0</v>
      </c>
      <c r="Z293" s="159"/>
      <c r="AA293" s="164">
        <f>AA294+AA299+AA301+AA306+AA309+AA312</f>
        <v>0</v>
      </c>
      <c r="AR293" s="165" t="s">
        <v>23</v>
      </c>
      <c r="AT293" s="166" t="s">
        <v>79</v>
      </c>
      <c r="AU293" s="166" t="s">
        <v>80</v>
      </c>
      <c r="AY293" s="165" t="s">
        <v>175</v>
      </c>
      <c r="BK293" s="167">
        <f>BK294+BK299+BK301+BK306+BK309+BK312</f>
        <v>0</v>
      </c>
    </row>
    <row r="294" spans="2:65" s="10" customFormat="1" ht="19.899999999999999" customHeight="1">
      <c r="B294" s="158"/>
      <c r="C294" s="159"/>
      <c r="D294" s="168" t="s">
        <v>1328</v>
      </c>
      <c r="E294" s="168"/>
      <c r="F294" s="168"/>
      <c r="G294" s="168"/>
      <c r="H294" s="168"/>
      <c r="I294" s="168"/>
      <c r="J294" s="168"/>
      <c r="K294" s="168"/>
      <c r="L294" s="168"/>
      <c r="M294" s="168"/>
      <c r="N294" s="256">
        <f>BK294</f>
        <v>0</v>
      </c>
      <c r="O294" s="257"/>
      <c r="P294" s="257"/>
      <c r="Q294" s="257"/>
      <c r="R294" s="161"/>
      <c r="T294" s="162"/>
      <c r="U294" s="159"/>
      <c r="V294" s="159"/>
      <c r="W294" s="163">
        <f>SUM(W295:W298)</f>
        <v>0</v>
      </c>
      <c r="X294" s="159"/>
      <c r="Y294" s="163">
        <f>SUM(Y295:Y298)</f>
        <v>0</v>
      </c>
      <c r="Z294" s="159"/>
      <c r="AA294" s="164">
        <f>SUM(AA295:AA298)</f>
        <v>0</v>
      </c>
      <c r="AR294" s="165" t="s">
        <v>23</v>
      </c>
      <c r="AT294" s="166" t="s">
        <v>79</v>
      </c>
      <c r="AU294" s="166" t="s">
        <v>23</v>
      </c>
      <c r="AY294" s="165" t="s">
        <v>175</v>
      </c>
      <c r="BK294" s="167">
        <f>SUM(BK295:BK298)</f>
        <v>0</v>
      </c>
    </row>
    <row r="295" spans="2:65" s="1" customFormat="1" ht="31.5" customHeight="1">
      <c r="B295" s="31"/>
      <c r="C295" s="176" t="s">
        <v>80</v>
      </c>
      <c r="D295" s="176" t="s">
        <v>221</v>
      </c>
      <c r="E295" s="177" t="s">
        <v>1504</v>
      </c>
      <c r="F295" s="250" t="s">
        <v>1505</v>
      </c>
      <c r="G295" s="249"/>
      <c r="H295" s="249"/>
      <c r="I295" s="249"/>
      <c r="J295" s="178" t="s">
        <v>366</v>
      </c>
      <c r="K295" s="179">
        <v>13</v>
      </c>
      <c r="L295" s="251">
        <v>0</v>
      </c>
      <c r="M295" s="249"/>
      <c r="N295" s="252">
        <f>ROUND(L295*K295,2)</f>
        <v>0</v>
      </c>
      <c r="O295" s="249"/>
      <c r="P295" s="249"/>
      <c r="Q295" s="249"/>
      <c r="R295" s="33"/>
      <c r="T295" s="173" t="s">
        <v>21</v>
      </c>
      <c r="U295" s="40" t="s">
        <v>45</v>
      </c>
      <c r="V295" s="32"/>
      <c r="W295" s="174">
        <f>V295*K295</f>
        <v>0</v>
      </c>
      <c r="X295" s="174">
        <v>0</v>
      </c>
      <c r="Y295" s="174">
        <f>X295*K295</f>
        <v>0</v>
      </c>
      <c r="Z295" s="174">
        <v>0</v>
      </c>
      <c r="AA295" s="175">
        <f>Z295*K295</f>
        <v>0</v>
      </c>
      <c r="AR295" s="14" t="s">
        <v>345</v>
      </c>
      <c r="AT295" s="14" t="s">
        <v>221</v>
      </c>
      <c r="AU295" s="14" t="s">
        <v>90</v>
      </c>
      <c r="AY295" s="14" t="s">
        <v>175</v>
      </c>
      <c r="BE295" s="114">
        <f>IF(U295="základní",N295,0)</f>
        <v>0</v>
      </c>
      <c r="BF295" s="114">
        <f>IF(U295="snížená",N295,0)</f>
        <v>0</v>
      </c>
      <c r="BG295" s="114">
        <f>IF(U295="zákl. přenesená",N295,0)</f>
        <v>0</v>
      </c>
      <c r="BH295" s="114">
        <f>IF(U295="sníž. přenesená",N295,0)</f>
        <v>0</v>
      </c>
      <c r="BI295" s="114">
        <f>IF(U295="nulová",N295,0)</f>
        <v>0</v>
      </c>
      <c r="BJ295" s="14" t="s">
        <v>23</v>
      </c>
      <c r="BK295" s="114">
        <f>ROUND(L295*K295,2)</f>
        <v>0</v>
      </c>
      <c r="BL295" s="14" t="s">
        <v>345</v>
      </c>
      <c r="BM295" s="14" t="s">
        <v>1506</v>
      </c>
    </row>
    <row r="296" spans="2:65" s="1" customFormat="1" ht="22.5" customHeight="1">
      <c r="B296" s="31"/>
      <c r="C296" s="176" t="s">
        <v>80</v>
      </c>
      <c r="D296" s="176" t="s">
        <v>221</v>
      </c>
      <c r="E296" s="177" t="s">
        <v>1507</v>
      </c>
      <c r="F296" s="250" t="s">
        <v>1508</v>
      </c>
      <c r="G296" s="249"/>
      <c r="H296" s="249"/>
      <c r="I296" s="249"/>
      <c r="J296" s="178" t="s">
        <v>366</v>
      </c>
      <c r="K296" s="179">
        <v>13</v>
      </c>
      <c r="L296" s="251">
        <v>0</v>
      </c>
      <c r="M296" s="249"/>
      <c r="N296" s="252">
        <f>ROUND(L296*K296,2)</f>
        <v>0</v>
      </c>
      <c r="O296" s="249"/>
      <c r="P296" s="249"/>
      <c r="Q296" s="249"/>
      <c r="R296" s="33"/>
      <c r="T296" s="173" t="s">
        <v>21</v>
      </c>
      <c r="U296" s="40" t="s">
        <v>45</v>
      </c>
      <c r="V296" s="32"/>
      <c r="W296" s="174">
        <f>V296*K296</f>
        <v>0</v>
      </c>
      <c r="X296" s="174">
        <v>0</v>
      </c>
      <c r="Y296" s="174">
        <f>X296*K296</f>
        <v>0</v>
      </c>
      <c r="Z296" s="174">
        <v>0</v>
      </c>
      <c r="AA296" s="175">
        <f>Z296*K296</f>
        <v>0</v>
      </c>
      <c r="AR296" s="14" t="s">
        <v>345</v>
      </c>
      <c r="AT296" s="14" t="s">
        <v>221</v>
      </c>
      <c r="AU296" s="14" t="s">
        <v>90</v>
      </c>
      <c r="AY296" s="14" t="s">
        <v>175</v>
      </c>
      <c r="BE296" s="114">
        <f>IF(U296="základní",N296,0)</f>
        <v>0</v>
      </c>
      <c r="BF296" s="114">
        <f>IF(U296="snížená",N296,0)</f>
        <v>0</v>
      </c>
      <c r="BG296" s="114">
        <f>IF(U296="zákl. přenesená",N296,0)</f>
        <v>0</v>
      </c>
      <c r="BH296" s="114">
        <f>IF(U296="sníž. přenesená",N296,0)</f>
        <v>0</v>
      </c>
      <c r="BI296" s="114">
        <f>IF(U296="nulová",N296,0)</f>
        <v>0</v>
      </c>
      <c r="BJ296" s="14" t="s">
        <v>23</v>
      </c>
      <c r="BK296" s="114">
        <f>ROUND(L296*K296,2)</f>
        <v>0</v>
      </c>
      <c r="BL296" s="14" t="s">
        <v>345</v>
      </c>
      <c r="BM296" s="14" t="s">
        <v>1509</v>
      </c>
    </row>
    <row r="297" spans="2:65" s="1" customFormat="1" ht="57" customHeight="1">
      <c r="B297" s="31"/>
      <c r="C297" s="176" t="s">
        <v>80</v>
      </c>
      <c r="D297" s="176" t="s">
        <v>221</v>
      </c>
      <c r="E297" s="177" t="s">
        <v>1510</v>
      </c>
      <c r="F297" s="250" t="s">
        <v>1511</v>
      </c>
      <c r="G297" s="249"/>
      <c r="H297" s="249"/>
      <c r="I297" s="249"/>
      <c r="J297" s="178" t="s">
        <v>366</v>
      </c>
      <c r="K297" s="179">
        <v>3</v>
      </c>
      <c r="L297" s="251">
        <v>0</v>
      </c>
      <c r="M297" s="249"/>
      <c r="N297" s="252">
        <f>ROUND(L297*K297,2)</f>
        <v>0</v>
      </c>
      <c r="O297" s="249"/>
      <c r="P297" s="249"/>
      <c r="Q297" s="249"/>
      <c r="R297" s="33"/>
      <c r="T297" s="173" t="s">
        <v>21</v>
      </c>
      <c r="U297" s="40" t="s">
        <v>45</v>
      </c>
      <c r="V297" s="32"/>
      <c r="W297" s="174">
        <f>V297*K297</f>
        <v>0</v>
      </c>
      <c r="X297" s="174">
        <v>0</v>
      </c>
      <c r="Y297" s="174">
        <f>X297*K297</f>
        <v>0</v>
      </c>
      <c r="Z297" s="174">
        <v>0</v>
      </c>
      <c r="AA297" s="175">
        <f>Z297*K297</f>
        <v>0</v>
      </c>
      <c r="AR297" s="14" t="s">
        <v>345</v>
      </c>
      <c r="AT297" s="14" t="s">
        <v>221</v>
      </c>
      <c r="AU297" s="14" t="s">
        <v>90</v>
      </c>
      <c r="AY297" s="14" t="s">
        <v>175</v>
      </c>
      <c r="BE297" s="114">
        <f>IF(U297="základní",N297,0)</f>
        <v>0</v>
      </c>
      <c r="BF297" s="114">
        <f>IF(U297="snížená",N297,0)</f>
        <v>0</v>
      </c>
      <c r="BG297" s="114">
        <f>IF(U297="zákl. přenesená",N297,0)</f>
        <v>0</v>
      </c>
      <c r="BH297" s="114">
        <f>IF(U297="sníž. přenesená",N297,0)</f>
        <v>0</v>
      </c>
      <c r="BI297" s="114">
        <f>IF(U297="nulová",N297,0)</f>
        <v>0</v>
      </c>
      <c r="BJ297" s="14" t="s">
        <v>23</v>
      </c>
      <c r="BK297" s="114">
        <f>ROUND(L297*K297,2)</f>
        <v>0</v>
      </c>
      <c r="BL297" s="14" t="s">
        <v>345</v>
      </c>
      <c r="BM297" s="14" t="s">
        <v>1512</v>
      </c>
    </row>
    <row r="298" spans="2:65" s="1" customFormat="1" ht="31.5" customHeight="1">
      <c r="B298" s="31"/>
      <c r="C298" s="176" t="s">
        <v>80</v>
      </c>
      <c r="D298" s="176" t="s">
        <v>221</v>
      </c>
      <c r="E298" s="177" t="s">
        <v>1513</v>
      </c>
      <c r="F298" s="250" t="s">
        <v>1514</v>
      </c>
      <c r="G298" s="249"/>
      <c r="H298" s="249"/>
      <c r="I298" s="249"/>
      <c r="J298" s="178" t="s">
        <v>366</v>
      </c>
      <c r="K298" s="179">
        <v>2</v>
      </c>
      <c r="L298" s="251">
        <v>0</v>
      </c>
      <c r="M298" s="249"/>
      <c r="N298" s="252">
        <f>ROUND(L298*K298,2)</f>
        <v>0</v>
      </c>
      <c r="O298" s="249"/>
      <c r="P298" s="249"/>
      <c r="Q298" s="249"/>
      <c r="R298" s="33"/>
      <c r="T298" s="173" t="s">
        <v>21</v>
      </c>
      <c r="U298" s="40" t="s">
        <v>45</v>
      </c>
      <c r="V298" s="32"/>
      <c r="W298" s="174">
        <f>V298*K298</f>
        <v>0</v>
      </c>
      <c r="X298" s="174">
        <v>0</v>
      </c>
      <c r="Y298" s="174">
        <f>X298*K298</f>
        <v>0</v>
      </c>
      <c r="Z298" s="174">
        <v>0</v>
      </c>
      <c r="AA298" s="175">
        <f>Z298*K298</f>
        <v>0</v>
      </c>
      <c r="AR298" s="14" t="s">
        <v>345</v>
      </c>
      <c r="AT298" s="14" t="s">
        <v>221</v>
      </c>
      <c r="AU298" s="14" t="s">
        <v>90</v>
      </c>
      <c r="AY298" s="14" t="s">
        <v>175</v>
      </c>
      <c r="BE298" s="114">
        <f>IF(U298="základní",N298,0)</f>
        <v>0</v>
      </c>
      <c r="BF298" s="114">
        <f>IF(U298="snížená",N298,0)</f>
        <v>0</v>
      </c>
      <c r="BG298" s="114">
        <f>IF(U298="zákl. přenesená",N298,0)</f>
        <v>0</v>
      </c>
      <c r="BH298" s="114">
        <f>IF(U298="sníž. přenesená",N298,0)</f>
        <v>0</v>
      </c>
      <c r="BI298" s="114">
        <f>IF(U298="nulová",N298,0)</f>
        <v>0</v>
      </c>
      <c r="BJ298" s="14" t="s">
        <v>23</v>
      </c>
      <c r="BK298" s="114">
        <f>ROUND(L298*K298,2)</f>
        <v>0</v>
      </c>
      <c r="BL298" s="14" t="s">
        <v>345</v>
      </c>
      <c r="BM298" s="14" t="s">
        <v>1515</v>
      </c>
    </row>
    <row r="299" spans="2:65" s="10" customFormat="1" ht="29.85" customHeight="1">
      <c r="B299" s="158"/>
      <c r="C299" s="159"/>
      <c r="D299" s="168" t="s">
        <v>1329</v>
      </c>
      <c r="E299" s="168"/>
      <c r="F299" s="168"/>
      <c r="G299" s="168"/>
      <c r="H299" s="168"/>
      <c r="I299" s="168"/>
      <c r="J299" s="168"/>
      <c r="K299" s="168"/>
      <c r="L299" s="168"/>
      <c r="M299" s="168"/>
      <c r="N299" s="258">
        <f>BK299</f>
        <v>0</v>
      </c>
      <c r="O299" s="259"/>
      <c r="P299" s="259"/>
      <c r="Q299" s="259"/>
      <c r="R299" s="161"/>
      <c r="T299" s="162"/>
      <c r="U299" s="159"/>
      <c r="V299" s="159"/>
      <c r="W299" s="163">
        <f>W300</f>
        <v>0</v>
      </c>
      <c r="X299" s="159"/>
      <c r="Y299" s="163">
        <f>Y300</f>
        <v>0</v>
      </c>
      <c r="Z299" s="159"/>
      <c r="AA299" s="164">
        <f>AA300</f>
        <v>0</v>
      </c>
      <c r="AR299" s="165" t="s">
        <v>23</v>
      </c>
      <c r="AT299" s="166" t="s">
        <v>79</v>
      </c>
      <c r="AU299" s="166" t="s">
        <v>23</v>
      </c>
      <c r="AY299" s="165" t="s">
        <v>175</v>
      </c>
      <c r="BK299" s="167">
        <f>BK300</f>
        <v>0</v>
      </c>
    </row>
    <row r="300" spans="2:65" s="1" customFormat="1" ht="44.25" customHeight="1">
      <c r="B300" s="31"/>
      <c r="C300" s="176" t="s">
        <v>80</v>
      </c>
      <c r="D300" s="176" t="s">
        <v>221</v>
      </c>
      <c r="E300" s="177" t="s">
        <v>1516</v>
      </c>
      <c r="F300" s="250" t="s">
        <v>1517</v>
      </c>
      <c r="G300" s="249"/>
      <c r="H300" s="249"/>
      <c r="I300" s="249"/>
      <c r="J300" s="178" t="s">
        <v>366</v>
      </c>
      <c r="K300" s="179">
        <v>1</v>
      </c>
      <c r="L300" s="251">
        <v>0</v>
      </c>
      <c r="M300" s="249"/>
      <c r="N300" s="252">
        <f>ROUND(L300*K300,2)</f>
        <v>0</v>
      </c>
      <c r="O300" s="249"/>
      <c r="P300" s="249"/>
      <c r="Q300" s="249"/>
      <c r="R300" s="33"/>
      <c r="T300" s="173" t="s">
        <v>21</v>
      </c>
      <c r="U300" s="40" t="s">
        <v>45</v>
      </c>
      <c r="V300" s="32"/>
      <c r="W300" s="174">
        <f>V300*K300</f>
        <v>0</v>
      </c>
      <c r="X300" s="174">
        <v>0</v>
      </c>
      <c r="Y300" s="174">
        <f>X300*K300</f>
        <v>0</v>
      </c>
      <c r="Z300" s="174">
        <v>0</v>
      </c>
      <c r="AA300" s="175">
        <f>Z300*K300</f>
        <v>0</v>
      </c>
      <c r="AR300" s="14" t="s">
        <v>345</v>
      </c>
      <c r="AT300" s="14" t="s">
        <v>221</v>
      </c>
      <c r="AU300" s="14" t="s">
        <v>90</v>
      </c>
      <c r="AY300" s="14" t="s">
        <v>175</v>
      </c>
      <c r="BE300" s="114">
        <f>IF(U300="základní",N300,0)</f>
        <v>0</v>
      </c>
      <c r="BF300" s="114">
        <f>IF(U300="snížená",N300,0)</f>
        <v>0</v>
      </c>
      <c r="BG300" s="114">
        <f>IF(U300="zákl. přenesená",N300,0)</f>
        <v>0</v>
      </c>
      <c r="BH300" s="114">
        <f>IF(U300="sníž. přenesená",N300,0)</f>
        <v>0</v>
      </c>
      <c r="BI300" s="114">
        <f>IF(U300="nulová",N300,0)</f>
        <v>0</v>
      </c>
      <c r="BJ300" s="14" t="s">
        <v>23</v>
      </c>
      <c r="BK300" s="114">
        <f>ROUND(L300*K300,2)</f>
        <v>0</v>
      </c>
      <c r="BL300" s="14" t="s">
        <v>345</v>
      </c>
      <c r="BM300" s="14" t="s">
        <v>1518</v>
      </c>
    </row>
    <row r="301" spans="2:65" s="10" customFormat="1" ht="29.85" customHeight="1">
      <c r="B301" s="158"/>
      <c r="C301" s="159"/>
      <c r="D301" s="168" t="s">
        <v>1330</v>
      </c>
      <c r="E301" s="168"/>
      <c r="F301" s="168"/>
      <c r="G301" s="168"/>
      <c r="H301" s="168"/>
      <c r="I301" s="168"/>
      <c r="J301" s="168"/>
      <c r="K301" s="168"/>
      <c r="L301" s="168"/>
      <c r="M301" s="168"/>
      <c r="N301" s="258">
        <f>BK301</f>
        <v>0</v>
      </c>
      <c r="O301" s="259"/>
      <c r="P301" s="259"/>
      <c r="Q301" s="259"/>
      <c r="R301" s="161"/>
      <c r="T301" s="162"/>
      <c r="U301" s="159"/>
      <c r="V301" s="159"/>
      <c r="W301" s="163">
        <f>SUM(W302:W305)</f>
        <v>0</v>
      </c>
      <c r="X301" s="159"/>
      <c r="Y301" s="163">
        <f>SUM(Y302:Y305)</f>
        <v>0</v>
      </c>
      <c r="Z301" s="159"/>
      <c r="AA301" s="164">
        <f>SUM(AA302:AA305)</f>
        <v>0</v>
      </c>
      <c r="AR301" s="165" t="s">
        <v>23</v>
      </c>
      <c r="AT301" s="166" t="s">
        <v>79</v>
      </c>
      <c r="AU301" s="166" t="s">
        <v>23</v>
      </c>
      <c r="AY301" s="165" t="s">
        <v>175</v>
      </c>
      <c r="BK301" s="167">
        <f>SUM(BK302:BK305)</f>
        <v>0</v>
      </c>
    </row>
    <row r="302" spans="2:65" s="1" customFormat="1" ht="31.5" customHeight="1">
      <c r="B302" s="31"/>
      <c r="C302" s="176" t="s">
        <v>80</v>
      </c>
      <c r="D302" s="176" t="s">
        <v>221</v>
      </c>
      <c r="E302" s="177" t="s">
        <v>1519</v>
      </c>
      <c r="F302" s="250" t="s">
        <v>1520</v>
      </c>
      <c r="G302" s="249"/>
      <c r="H302" s="249"/>
      <c r="I302" s="249"/>
      <c r="J302" s="178" t="s">
        <v>366</v>
      </c>
      <c r="K302" s="179">
        <v>1</v>
      </c>
      <c r="L302" s="251">
        <v>0</v>
      </c>
      <c r="M302" s="249"/>
      <c r="N302" s="252">
        <f>ROUND(L302*K302,2)</f>
        <v>0</v>
      </c>
      <c r="O302" s="249"/>
      <c r="P302" s="249"/>
      <c r="Q302" s="249"/>
      <c r="R302" s="33"/>
      <c r="T302" s="173" t="s">
        <v>21</v>
      </c>
      <c r="U302" s="40" t="s">
        <v>45</v>
      </c>
      <c r="V302" s="32"/>
      <c r="W302" s="174">
        <f>V302*K302</f>
        <v>0</v>
      </c>
      <c r="X302" s="174">
        <v>0</v>
      </c>
      <c r="Y302" s="174">
        <f>X302*K302</f>
        <v>0</v>
      </c>
      <c r="Z302" s="174">
        <v>0</v>
      </c>
      <c r="AA302" s="175">
        <f>Z302*K302</f>
        <v>0</v>
      </c>
      <c r="AR302" s="14" t="s">
        <v>345</v>
      </c>
      <c r="AT302" s="14" t="s">
        <v>221</v>
      </c>
      <c r="AU302" s="14" t="s">
        <v>90</v>
      </c>
      <c r="AY302" s="14" t="s">
        <v>175</v>
      </c>
      <c r="BE302" s="114">
        <f>IF(U302="základní",N302,0)</f>
        <v>0</v>
      </c>
      <c r="BF302" s="114">
        <f>IF(U302="snížená",N302,0)</f>
        <v>0</v>
      </c>
      <c r="BG302" s="114">
        <f>IF(U302="zákl. přenesená",N302,0)</f>
        <v>0</v>
      </c>
      <c r="BH302" s="114">
        <f>IF(U302="sníž. přenesená",N302,0)</f>
        <v>0</v>
      </c>
      <c r="BI302" s="114">
        <f>IF(U302="nulová",N302,0)</f>
        <v>0</v>
      </c>
      <c r="BJ302" s="14" t="s">
        <v>23</v>
      </c>
      <c r="BK302" s="114">
        <f>ROUND(L302*K302,2)</f>
        <v>0</v>
      </c>
      <c r="BL302" s="14" t="s">
        <v>345</v>
      </c>
      <c r="BM302" s="14" t="s">
        <v>1521</v>
      </c>
    </row>
    <row r="303" spans="2:65" s="1" customFormat="1" ht="22.5" customHeight="1">
      <c r="B303" s="31"/>
      <c r="C303" s="176" t="s">
        <v>80</v>
      </c>
      <c r="D303" s="176" t="s">
        <v>221</v>
      </c>
      <c r="E303" s="177" t="s">
        <v>1522</v>
      </c>
      <c r="F303" s="250" t="s">
        <v>1523</v>
      </c>
      <c r="G303" s="249"/>
      <c r="H303" s="249"/>
      <c r="I303" s="249"/>
      <c r="J303" s="178" t="s">
        <v>366</v>
      </c>
      <c r="K303" s="179">
        <v>1</v>
      </c>
      <c r="L303" s="251">
        <v>0</v>
      </c>
      <c r="M303" s="249"/>
      <c r="N303" s="252">
        <f>ROUND(L303*K303,2)</f>
        <v>0</v>
      </c>
      <c r="O303" s="249"/>
      <c r="P303" s="249"/>
      <c r="Q303" s="249"/>
      <c r="R303" s="33"/>
      <c r="T303" s="173" t="s">
        <v>21</v>
      </c>
      <c r="U303" s="40" t="s">
        <v>45</v>
      </c>
      <c r="V303" s="32"/>
      <c r="W303" s="174">
        <f>V303*K303</f>
        <v>0</v>
      </c>
      <c r="X303" s="174">
        <v>0</v>
      </c>
      <c r="Y303" s="174">
        <f>X303*K303</f>
        <v>0</v>
      </c>
      <c r="Z303" s="174">
        <v>0</v>
      </c>
      <c r="AA303" s="175">
        <f>Z303*K303</f>
        <v>0</v>
      </c>
      <c r="AR303" s="14" t="s">
        <v>345</v>
      </c>
      <c r="AT303" s="14" t="s">
        <v>221</v>
      </c>
      <c r="AU303" s="14" t="s">
        <v>90</v>
      </c>
      <c r="AY303" s="14" t="s">
        <v>175</v>
      </c>
      <c r="BE303" s="114">
        <f>IF(U303="základní",N303,0)</f>
        <v>0</v>
      </c>
      <c r="BF303" s="114">
        <f>IF(U303="snížená",N303,0)</f>
        <v>0</v>
      </c>
      <c r="BG303" s="114">
        <f>IF(U303="zákl. přenesená",N303,0)</f>
        <v>0</v>
      </c>
      <c r="BH303" s="114">
        <f>IF(U303="sníž. přenesená",N303,0)</f>
        <v>0</v>
      </c>
      <c r="BI303" s="114">
        <f>IF(U303="nulová",N303,0)</f>
        <v>0</v>
      </c>
      <c r="BJ303" s="14" t="s">
        <v>23</v>
      </c>
      <c r="BK303" s="114">
        <f>ROUND(L303*K303,2)</f>
        <v>0</v>
      </c>
      <c r="BL303" s="14" t="s">
        <v>345</v>
      </c>
      <c r="BM303" s="14" t="s">
        <v>1524</v>
      </c>
    </row>
    <row r="304" spans="2:65" s="1" customFormat="1" ht="22.5" customHeight="1">
      <c r="B304" s="31"/>
      <c r="C304" s="176" t="s">
        <v>80</v>
      </c>
      <c r="D304" s="176" t="s">
        <v>221</v>
      </c>
      <c r="E304" s="177" t="s">
        <v>1525</v>
      </c>
      <c r="F304" s="250" t="s">
        <v>1526</v>
      </c>
      <c r="G304" s="249"/>
      <c r="H304" s="249"/>
      <c r="I304" s="249"/>
      <c r="J304" s="178" t="s">
        <v>366</v>
      </c>
      <c r="K304" s="179">
        <v>1</v>
      </c>
      <c r="L304" s="251">
        <v>0</v>
      </c>
      <c r="M304" s="249"/>
      <c r="N304" s="252">
        <f>ROUND(L304*K304,2)</f>
        <v>0</v>
      </c>
      <c r="O304" s="249"/>
      <c r="P304" s="249"/>
      <c r="Q304" s="249"/>
      <c r="R304" s="33"/>
      <c r="T304" s="173" t="s">
        <v>21</v>
      </c>
      <c r="U304" s="40" t="s">
        <v>45</v>
      </c>
      <c r="V304" s="32"/>
      <c r="W304" s="174">
        <f>V304*K304</f>
        <v>0</v>
      </c>
      <c r="X304" s="174">
        <v>0</v>
      </c>
      <c r="Y304" s="174">
        <f>X304*K304</f>
        <v>0</v>
      </c>
      <c r="Z304" s="174">
        <v>0</v>
      </c>
      <c r="AA304" s="175">
        <f>Z304*K304</f>
        <v>0</v>
      </c>
      <c r="AR304" s="14" t="s">
        <v>345</v>
      </c>
      <c r="AT304" s="14" t="s">
        <v>221</v>
      </c>
      <c r="AU304" s="14" t="s">
        <v>90</v>
      </c>
      <c r="AY304" s="14" t="s">
        <v>175</v>
      </c>
      <c r="BE304" s="114">
        <f>IF(U304="základní",N304,0)</f>
        <v>0</v>
      </c>
      <c r="BF304" s="114">
        <f>IF(U304="snížená",N304,0)</f>
        <v>0</v>
      </c>
      <c r="BG304" s="114">
        <f>IF(U304="zákl. přenesená",N304,0)</f>
        <v>0</v>
      </c>
      <c r="BH304" s="114">
        <f>IF(U304="sníž. přenesená",N304,0)</f>
        <v>0</v>
      </c>
      <c r="BI304" s="114">
        <f>IF(U304="nulová",N304,0)</f>
        <v>0</v>
      </c>
      <c r="BJ304" s="14" t="s">
        <v>23</v>
      </c>
      <c r="BK304" s="114">
        <f>ROUND(L304*K304,2)</f>
        <v>0</v>
      </c>
      <c r="BL304" s="14" t="s">
        <v>345</v>
      </c>
      <c r="BM304" s="14" t="s">
        <v>1527</v>
      </c>
    </row>
    <row r="305" spans="2:65" s="1" customFormat="1" ht="22.5" customHeight="1">
      <c r="B305" s="31"/>
      <c r="C305" s="176" t="s">
        <v>80</v>
      </c>
      <c r="D305" s="176" t="s">
        <v>221</v>
      </c>
      <c r="E305" s="177" t="s">
        <v>1528</v>
      </c>
      <c r="F305" s="250" t="s">
        <v>1529</v>
      </c>
      <c r="G305" s="249"/>
      <c r="H305" s="249"/>
      <c r="I305" s="249"/>
      <c r="J305" s="178" t="s">
        <v>366</v>
      </c>
      <c r="K305" s="179">
        <v>1</v>
      </c>
      <c r="L305" s="251">
        <v>0</v>
      </c>
      <c r="M305" s="249"/>
      <c r="N305" s="252">
        <f>ROUND(L305*K305,2)</f>
        <v>0</v>
      </c>
      <c r="O305" s="249"/>
      <c r="P305" s="249"/>
      <c r="Q305" s="249"/>
      <c r="R305" s="33"/>
      <c r="T305" s="173" t="s">
        <v>21</v>
      </c>
      <c r="U305" s="40" t="s">
        <v>45</v>
      </c>
      <c r="V305" s="32"/>
      <c r="W305" s="174">
        <f>V305*K305</f>
        <v>0</v>
      </c>
      <c r="X305" s="174">
        <v>0</v>
      </c>
      <c r="Y305" s="174">
        <f>X305*K305</f>
        <v>0</v>
      </c>
      <c r="Z305" s="174">
        <v>0</v>
      </c>
      <c r="AA305" s="175">
        <f>Z305*K305</f>
        <v>0</v>
      </c>
      <c r="AR305" s="14" t="s">
        <v>345</v>
      </c>
      <c r="AT305" s="14" t="s">
        <v>221</v>
      </c>
      <c r="AU305" s="14" t="s">
        <v>90</v>
      </c>
      <c r="AY305" s="14" t="s">
        <v>175</v>
      </c>
      <c r="BE305" s="114">
        <f>IF(U305="základní",N305,0)</f>
        <v>0</v>
      </c>
      <c r="BF305" s="114">
        <f>IF(U305="snížená",N305,0)</f>
        <v>0</v>
      </c>
      <c r="BG305" s="114">
        <f>IF(U305="zákl. přenesená",N305,0)</f>
        <v>0</v>
      </c>
      <c r="BH305" s="114">
        <f>IF(U305="sníž. přenesená",N305,0)</f>
        <v>0</v>
      </c>
      <c r="BI305" s="114">
        <f>IF(U305="nulová",N305,0)</f>
        <v>0</v>
      </c>
      <c r="BJ305" s="14" t="s">
        <v>23</v>
      </c>
      <c r="BK305" s="114">
        <f>ROUND(L305*K305,2)</f>
        <v>0</v>
      </c>
      <c r="BL305" s="14" t="s">
        <v>345</v>
      </c>
      <c r="BM305" s="14" t="s">
        <v>1530</v>
      </c>
    </row>
    <row r="306" spans="2:65" s="10" customFormat="1" ht="29.85" customHeight="1">
      <c r="B306" s="158"/>
      <c r="C306" s="159"/>
      <c r="D306" s="168" t="s">
        <v>1331</v>
      </c>
      <c r="E306" s="168"/>
      <c r="F306" s="168"/>
      <c r="G306" s="168"/>
      <c r="H306" s="168"/>
      <c r="I306" s="168"/>
      <c r="J306" s="168"/>
      <c r="K306" s="168"/>
      <c r="L306" s="168"/>
      <c r="M306" s="168"/>
      <c r="N306" s="258">
        <f>BK306</f>
        <v>0</v>
      </c>
      <c r="O306" s="259"/>
      <c r="P306" s="259"/>
      <c r="Q306" s="259"/>
      <c r="R306" s="161"/>
      <c r="T306" s="162"/>
      <c r="U306" s="159"/>
      <c r="V306" s="159"/>
      <c r="W306" s="163">
        <f>SUM(W307:W308)</f>
        <v>0</v>
      </c>
      <c r="X306" s="159"/>
      <c r="Y306" s="163">
        <f>SUM(Y307:Y308)</f>
        <v>0</v>
      </c>
      <c r="Z306" s="159"/>
      <c r="AA306" s="164">
        <f>SUM(AA307:AA308)</f>
        <v>0</v>
      </c>
      <c r="AR306" s="165" t="s">
        <v>23</v>
      </c>
      <c r="AT306" s="166" t="s">
        <v>79</v>
      </c>
      <c r="AU306" s="166" t="s">
        <v>23</v>
      </c>
      <c r="AY306" s="165" t="s">
        <v>175</v>
      </c>
      <c r="BK306" s="167">
        <f>SUM(BK307:BK308)</f>
        <v>0</v>
      </c>
    </row>
    <row r="307" spans="2:65" s="1" customFormat="1" ht="22.5" customHeight="1">
      <c r="B307" s="31"/>
      <c r="C307" s="176" t="s">
        <v>80</v>
      </c>
      <c r="D307" s="176" t="s">
        <v>221</v>
      </c>
      <c r="E307" s="177" t="s">
        <v>1531</v>
      </c>
      <c r="F307" s="250" t="s">
        <v>1532</v>
      </c>
      <c r="G307" s="249"/>
      <c r="H307" s="249"/>
      <c r="I307" s="249"/>
      <c r="J307" s="178" t="s">
        <v>366</v>
      </c>
      <c r="K307" s="179">
        <v>2</v>
      </c>
      <c r="L307" s="251">
        <v>0</v>
      </c>
      <c r="M307" s="249"/>
      <c r="N307" s="252">
        <f>ROUND(L307*K307,2)</f>
        <v>0</v>
      </c>
      <c r="O307" s="249"/>
      <c r="P307" s="249"/>
      <c r="Q307" s="249"/>
      <c r="R307" s="33"/>
      <c r="T307" s="173" t="s">
        <v>21</v>
      </c>
      <c r="U307" s="40" t="s">
        <v>45</v>
      </c>
      <c r="V307" s="32"/>
      <c r="W307" s="174">
        <f>V307*K307</f>
        <v>0</v>
      </c>
      <c r="X307" s="174">
        <v>0</v>
      </c>
      <c r="Y307" s="174">
        <f>X307*K307</f>
        <v>0</v>
      </c>
      <c r="Z307" s="174">
        <v>0</v>
      </c>
      <c r="AA307" s="175">
        <f>Z307*K307</f>
        <v>0</v>
      </c>
      <c r="AR307" s="14" t="s">
        <v>345</v>
      </c>
      <c r="AT307" s="14" t="s">
        <v>221</v>
      </c>
      <c r="AU307" s="14" t="s">
        <v>90</v>
      </c>
      <c r="AY307" s="14" t="s">
        <v>175</v>
      </c>
      <c r="BE307" s="114">
        <f>IF(U307="základní",N307,0)</f>
        <v>0</v>
      </c>
      <c r="BF307" s="114">
        <f>IF(U307="snížená",N307,0)</f>
        <v>0</v>
      </c>
      <c r="BG307" s="114">
        <f>IF(U307="zákl. přenesená",N307,0)</f>
        <v>0</v>
      </c>
      <c r="BH307" s="114">
        <f>IF(U307="sníž. přenesená",N307,0)</f>
        <v>0</v>
      </c>
      <c r="BI307" s="114">
        <f>IF(U307="nulová",N307,0)</f>
        <v>0</v>
      </c>
      <c r="BJ307" s="14" t="s">
        <v>23</v>
      </c>
      <c r="BK307" s="114">
        <f>ROUND(L307*K307,2)</f>
        <v>0</v>
      </c>
      <c r="BL307" s="14" t="s">
        <v>345</v>
      </c>
      <c r="BM307" s="14" t="s">
        <v>1533</v>
      </c>
    </row>
    <row r="308" spans="2:65" s="1" customFormat="1" ht="44.25" customHeight="1">
      <c r="B308" s="31"/>
      <c r="C308" s="176" t="s">
        <v>80</v>
      </c>
      <c r="D308" s="176" t="s">
        <v>221</v>
      </c>
      <c r="E308" s="177" t="s">
        <v>1534</v>
      </c>
      <c r="F308" s="250" t="s">
        <v>1535</v>
      </c>
      <c r="G308" s="249"/>
      <c r="H308" s="249"/>
      <c r="I308" s="249"/>
      <c r="J308" s="178" t="s">
        <v>366</v>
      </c>
      <c r="K308" s="179">
        <v>1</v>
      </c>
      <c r="L308" s="251">
        <v>0</v>
      </c>
      <c r="M308" s="249"/>
      <c r="N308" s="252">
        <f>ROUND(L308*K308,2)</f>
        <v>0</v>
      </c>
      <c r="O308" s="249"/>
      <c r="P308" s="249"/>
      <c r="Q308" s="249"/>
      <c r="R308" s="33"/>
      <c r="T308" s="173" t="s">
        <v>21</v>
      </c>
      <c r="U308" s="40" t="s">
        <v>45</v>
      </c>
      <c r="V308" s="32"/>
      <c r="W308" s="174">
        <f>V308*K308</f>
        <v>0</v>
      </c>
      <c r="X308" s="174">
        <v>0</v>
      </c>
      <c r="Y308" s="174">
        <f>X308*K308</f>
        <v>0</v>
      </c>
      <c r="Z308" s="174">
        <v>0</v>
      </c>
      <c r="AA308" s="175">
        <f>Z308*K308</f>
        <v>0</v>
      </c>
      <c r="AR308" s="14" t="s">
        <v>345</v>
      </c>
      <c r="AT308" s="14" t="s">
        <v>221</v>
      </c>
      <c r="AU308" s="14" t="s">
        <v>90</v>
      </c>
      <c r="AY308" s="14" t="s">
        <v>175</v>
      </c>
      <c r="BE308" s="114">
        <f>IF(U308="základní",N308,0)</f>
        <v>0</v>
      </c>
      <c r="BF308" s="114">
        <f>IF(U308="snížená",N308,0)</f>
        <v>0</v>
      </c>
      <c r="BG308" s="114">
        <f>IF(U308="zákl. přenesená",N308,0)</f>
        <v>0</v>
      </c>
      <c r="BH308" s="114">
        <f>IF(U308="sníž. přenesená",N308,0)</f>
        <v>0</v>
      </c>
      <c r="BI308" s="114">
        <f>IF(U308="nulová",N308,0)</f>
        <v>0</v>
      </c>
      <c r="BJ308" s="14" t="s">
        <v>23</v>
      </c>
      <c r="BK308" s="114">
        <f>ROUND(L308*K308,2)</f>
        <v>0</v>
      </c>
      <c r="BL308" s="14" t="s">
        <v>345</v>
      </c>
      <c r="BM308" s="14" t="s">
        <v>1536</v>
      </c>
    </row>
    <row r="309" spans="2:65" s="10" customFormat="1" ht="29.85" customHeight="1">
      <c r="B309" s="158"/>
      <c r="C309" s="159"/>
      <c r="D309" s="168" t="s">
        <v>1332</v>
      </c>
      <c r="E309" s="168"/>
      <c r="F309" s="168"/>
      <c r="G309" s="168"/>
      <c r="H309" s="168"/>
      <c r="I309" s="168"/>
      <c r="J309" s="168"/>
      <c r="K309" s="168"/>
      <c r="L309" s="168"/>
      <c r="M309" s="168"/>
      <c r="N309" s="258">
        <f>BK309</f>
        <v>0</v>
      </c>
      <c r="O309" s="259"/>
      <c r="P309" s="259"/>
      <c r="Q309" s="259"/>
      <c r="R309" s="161"/>
      <c r="T309" s="162"/>
      <c r="U309" s="159"/>
      <c r="V309" s="159"/>
      <c r="W309" s="163">
        <f>SUM(W310:W311)</f>
        <v>0</v>
      </c>
      <c r="X309" s="159"/>
      <c r="Y309" s="163">
        <f>SUM(Y310:Y311)</f>
        <v>0</v>
      </c>
      <c r="Z309" s="159"/>
      <c r="AA309" s="164">
        <f>SUM(AA310:AA311)</f>
        <v>0</v>
      </c>
      <c r="AR309" s="165" t="s">
        <v>23</v>
      </c>
      <c r="AT309" s="166" t="s">
        <v>79</v>
      </c>
      <c r="AU309" s="166" t="s">
        <v>23</v>
      </c>
      <c r="AY309" s="165" t="s">
        <v>175</v>
      </c>
      <c r="BK309" s="167">
        <f>SUM(BK310:BK311)</f>
        <v>0</v>
      </c>
    </row>
    <row r="310" spans="2:65" s="1" customFormat="1" ht="22.5" customHeight="1">
      <c r="B310" s="31"/>
      <c r="C310" s="176" t="s">
        <v>80</v>
      </c>
      <c r="D310" s="176" t="s">
        <v>221</v>
      </c>
      <c r="E310" s="177" t="s">
        <v>1537</v>
      </c>
      <c r="F310" s="250" t="s">
        <v>1538</v>
      </c>
      <c r="G310" s="249"/>
      <c r="H310" s="249"/>
      <c r="I310" s="249"/>
      <c r="J310" s="178" t="s">
        <v>366</v>
      </c>
      <c r="K310" s="179">
        <v>1</v>
      </c>
      <c r="L310" s="251">
        <v>0</v>
      </c>
      <c r="M310" s="249"/>
      <c r="N310" s="252">
        <f>ROUND(L310*K310,2)</f>
        <v>0</v>
      </c>
      <c r="O310" s="249"/>
      <c r="P310" s="249"/>
      <c r="Q310" s="249"/>
      <c r="R310" s="33"/>
      <c r="T310" s="173" t="s">
        <v>21</v>
      </c>
      <c r="U310" s="40" t="s">
        <v>45</v>
      </c>
      <c r="V310" s="32"/>
      <c r="W310" s="174">
        <f>V310*K310</f>
        <v>0</v>
      </c>
      <c r="X310" s="174">
        <v>0</v>
      </c>
      <c r="Y310" s="174">
        <f>X310*K310</f>
        <v>0</v>
      </c>
      <c r="Z310" s="174">
        <v>0</v>
      </c>
      <c r="AA310" s="175">
        <f>Z310*K310</f>
        <v>0</v>
      </c>
      <c r="AR310" s="14" t="s">
        <v>345</v>
      </c>
      <c r="AT310" s="14" t="s">
        <v>221</v>
      </c>
      <c r="AU310" s="14" t="s">
        <v>90</v>
      </c>
      <c r="AY310" s="14" t="s">
        <v>175</v>
      </c>
      <c r="BE310" s="114">
        <f>IF(U310="základní",N310,0)</f>
        <v>0</v>
      </c>
      <c r="BF310" s="114">
        <f>IF(U310="snížená",N310,0)</f>
        <v>0</v>
      </c>
      <c r="BG310" s="114">
        <f>IF(U310="zákl. přenesená",N310,0)</f>
        <v>0</v>
      </c>
      <c r="BH310" s="114">
        <f>IF(U310="sníž. přenesená",N310,0)</f>
        <v>0</v>
      </c>
      <c r="BI310" s="114">
        <f>IF(U310="nulová",N310,0)</f>
        <v>0</v>
      </c>
      <c r="BJ310" s="14" t="s">
        <v>23</v>
      </c>
      <c r="BK310" s="114">
        <f>ROUND(L310*K310,2)</f>
        <v>0</v>
      </c>
      <c r="BL310" s="14" t="s">
        <v>345</v>
      </c>
      <c r="BM310" s="14" t="s">
        <v>1539</v>
      </c>
    </row>
    <row r="311" spans="2:65" s="1" customFormat="1" ht="44.25" customHeight="1">
      <c r="B311" s="31"/>
      <c r="C311" s="176" t="s">
        <v>80</v>
      </c>
      <c r="D311" s="176" t="s">
        <v>221</v>
      </c>
      <c r="E311" s="177" t="s">
        <v>1534</v>
      </c>
      <c r="F311" s="250" t="s">
        <v>1535</v>
      </c>
      <c r="G311" s="249"/>
      <c r="H311" s="249"/>
      <c r="I311" s="249"/>
      <c r="J311" s="178" t="s">
        <v>366</v>
      </c>
      <c r="K311" s="179">
        <v>1</v>
      </c>
      <c r="L311" s="251">
        <v>0</v>
      </c>
      <c r="M311" s="249"/>
      <c r="N311" s="252">
        <f>ROUND(L311*K311,2)</f>
        <v>0</v>
      </c>
      <c r="O311" s="249"/>
      <c r="P311" s="249"/>
      <c r="Q311" s="249"/>
      <c r="R311" s="33"/>
      <c r="T311" s="173" t="s">
        <v>21</v>
      </c>
      <c r="U311" s="40" t="s">
        <v>45</v>
      </c>
      <c r="V311" s="32"/>
      <c r="W311" s="174">
        <f>V311*K311</f>
        <v>0</v>
      </c>
      <c r="X311" s="174">
        <v>0</v>
      </c>
      <c r="Y311" s="174">
        <f>X311*K311</f>
        <v>0</v>
      </c>
      <c r="Z311" s="174">
        <v>0</v>
      </c>
      <c r="AA311" s="175">
        <f>Z311*K311</f>
        <v>0</v>
      </c>
      <c r="AR311" s="14" t="s">
        <v>345</v>
      </c>
      <c r="AT311" s="14" t="s">
        <v>221</v>
      </c>
      <c r="AU311" s="14" t="s">
        <v>90</v>
      </c>
      <c r="AY311" s="14" t="s">
        <v>175</v>
      </c>
      <c r="BE311" s="114">
        <f>IF(U311="základní",N311,0)</f>
        <v>0</v>
      </c>
      <c r="BF311" s="114">
        <f>IF(U311="snížená",N311,0)</f>
        <v>0</v>
      </c>
      <c r="BG311" s="114">
        <f>IF(U311="zákl. přenesená",N311,0)</f>
        <v>0</v>
      </c>
      <c r="BH311" s="114">
        <f>IF(U311="sníž. přenesená",N311,0)</f>
        <v>0</v>
      </c>
      <c r="BI311" s="114">
        <f>IF(U311="nulová",N311,0)</f>
        <v>0</v>
      </c>
      <c r="BJ311" s="14" t="s">
        <v>23</v>
      </c>
      <c r="BK311" s="114">
        <f>ROUND(L311*K311,2)</f>
        <v>0</v>
      </c>
      <c r="BL311" s="14" t="s">
        <v>345</v>
      </c>
      <c r="BM311" s="14" t="s">
        <v>504</v>
      </c>
    </row>
    <row r="312" spans="2:65" s="10" customFormat="1" ht="29.85" customHeight="1">
      <c r="B312" s="158"/>
      <c r="C312" s="159"/>
      <c r="D312" s="168" t="s">
        <v>1333</v>
      </c>
      <c r="E312" s="168"/>
      <c r="F312" s="168"/>
      <c r="G312" s="168"/>
      <c r="H312" s="168"/>
      <c r="I312" s="168"/>
      <c r="J312" s="168"/>
      <c r="K312" s="168"/>
      <c r="L312" s="168"/>
      <c r="M312" s="168"/>
      <c r="N312" s="258">
        <f>BK312</f>
        <v>0</v>
      </c>
      <c r="O312" s="259"/>
      <c r="P312" s="259"/>
      <c r="Q312" s="259"/>
      <c r="R312" s="161"/>
      <c r="T312" s="162"/>
      <c r="U312" s="159"/>
      <c r="V312" s="159"/>
      <c r="W312" s="163">
        <f>SUM(W313:W315)</f>
        <v>0</v>
      </c>
      <c r="X312" s="159"/>
      <c r="Y312" s="163">
        <f>SUM(Y313:Y315)</f>
        <v>0</v>
      </c>
      <c r="Z312" s="159"/>
      <c r="AA312" s="164">
        <f>SUM(AA313:AA315)</f>
        <v>0</v>
      </c>
      <c r="AR312" s="165" t="s">
        <v>23</v>
      </c>
      <c r="AT312" s="166" t="s">
        <v>79</v>
      </c>
      <c r="AU312" s="166" t="s">
        <v>23</v>
      </c>
      <c r="AY312" s="165" t="s">
        <v>175</v>
      </c>
      <c r="BK312" s="167">
        <f>SUM(BK313:BK315)</f>
        <v>0</v>
      </c>
    </row>
    <row r="313" spans="2:65" s="1" customFormat="1" ht="22.5" customHeight="1">
      <c r="B313" s="31"/>
      <c r="C313" s="176" t="s">
        <v>80</v>
      </c>
      <c r="D313" s="176" t="s">
        <v>221</v>
      </c>
      <c r="E313" s="177" t="s">
        <v>1540</v>
      </c>
      <c r="F313" s="250" t="s">
        <v>1541</v>
      </c>
      <c r="G313" s="249"/>
      <c r="H313" s="249"/>
      <c r="I313" s="249"/>
      <c r="J313" s="178" t="s">
        <v>366</v>
      </c>
      <c r="K313" s="179">
        <v>1</v>
      </c>
      <c r="L313" s="251">
        <v>0</v>
      </c>
      <c r="M313" s="249"/>
      <c r="N313" s="252">
        <f>ROUND(L313*K313,2)</f>
        <v>0</v>
      </c>
      <c r="O313" s="249"/>
      <c r="P313" s="249"/>
      <c r="Q313" s="249"/>
      <c r="R313" s="33"/>
      <c r="T313" s="173" t="s">
        <v>21</v>
      </c>
      <c r="U313" s="40" t="s">
        <v>45</v>
      </c>
      <c r="V313" s="32"/>
      <c r="W313" s="174">
        <f>V313*K313</f>
        <v>0</v>
      </c>
      <c r="X313" s="174">
        <v>0</v>
      </c>
      <c r="Y313" s="174">
        <f>X313*K313</f>
        <v>0</v>
      </c>
      <c r="Z313" s="174">
        <v>0</v>
      </c>
      <c r="AA313" s="175">
        <f>Z313*K313</f>
        <v>0</v>
      </c>
      <c r="AR313" s="14" t="s">
        <v>345</v>
      </c>
      <c r="AT313" s="14" t="s">
        <v>221</v>
      </c>
      <c r="AU313" s="14" t="s">
        <v>90</v>
      </c>
      <c r="AY313" s="14" t="s">
        <v>175</v>
      </c>
      <c r="BE313" s="114">
        <f>IF(U313="základní",N313,0)</f>
        <v>0</v>
      </c>
      <c r="BF313" s="114">
        <f>IF(U313="snížená",N313,0)</f>
        <v>0</v>
      </c>
      <c r="BG313" s="114">
        <f>IF(U313="zákl. přenesená",N313,0)</f>
        <v>0</v>
      </c>
      <c r="BH313" s="114">
        <f>IF(U313="sníž. přenesená",N313,0)</f>
        <v>0</v>
      </c>
      <c r="BI313" s="114">
        <f>IF(U313="nulová",N313,0)</f>
        <v>0</v>
      </c>
      <c r="BJ313" s="14" t="s">
        <v>23</v>
      </c>
      <c r="BK313" s="114">
        <f>ROUND(L313*K313,2)</f>
        <v>0</v>
      </c>
      <c r="BL313" s="14" t="s">
        <v>345</v>
      </c>
      <c r="BM313" s="14" t="s">
        <v>509</v>
      </c>
    </row>
    <row r="314" spans="2:65" s="1" customFormat="1" ht="44.25" customHeight="1">
      <c r="B314" s="31"/>
      <c r="C314" s="176" t="s">
        <v>80</v>
      </c>
      <c r="D314" s="176" t="s">
        <v>221</v>
      </c>
      <c r="E314" s="177" t="s">
        <v>1542</v>
      </c>
      <c r="F314" s="250" t="s">
        <v>1543</v>
      </c>
      <c r="G314" s="249"/>
      <c r="H314" s="249"/>
      <c r="I314" s="249"/>
      <c r="J314" s="178" t="s">
        <v>366</v>
      </c>
      <c r="K314" s="179">
        <v>4</v>
      </c>
      <c r="L314" s="251">
        <v>0</v>
      </c>
      <c r="M314" s="249"/>
      <c r="N314" s="252">
        <f>ROUND(L314*K314,2)</f>
        <v>0</v>
      </c>
      <c r="O314" s="249"/>
      <c r="P314" s="249"/>
      <c r="Q314" s="249"/>
      <c r="R314" s="33"/>
      <c r="T314" s="173" t="s">
        <v>21</v>
      </c>
      <c r="U314" s="40" t="s">
        <v>45</v>
      </c>
      <c r="V314" s="32"/>
      <c r="W314" s="174">
        <f>V314*K314</f>
        <v>0</v>
      </c>
      <c r="X314" s="174">
        <v>0</v>
      </c>
      <c r="Y314" s="174">
        <f>X314*K314</f>
        <v>0</v>
      </c>
      <c r="Z314" s="174">
        <v>0</v>
      </c>
      <c r="AA314" s="175">
        <f>Z314*K314</f>
        <v>0</v>
      </c>
      <c r="AR314" s="14" t="s">
        <v>345</v>
      </c>
      <c r="AT314" s="14" t="s">
        <v>221</v>
      </c>
      <c r="AU314" s="14" t="s">
        <v>90</v>
      </c>
      <c r="AY314" s="14" t="s">
        <v>175</v>
      </c>
      <c r="BE314" s="114">
        <f>IF(U314="základní",N314,0)</f>
        <v>0</v>
      </c>
      <c r="BF314" s="114">
        <f>IF(U314="snížená",N314,0)</f>
        <v>0</v>
      </c>
      <c r="BG314" s="114">
        <f>IF(U314="zákl. přenesená",N314,0)</f>
        <v>0</v>
      </c>
      <c r="BH314" s="114">
        <f>IF(U314="sníž. přenesená",N314,0)</f>
        <v>0</v>
      </c>
      <c r="BI314" s="114">
        <f>IF(U314="nulová",N314,0)</f>
        <v>0</v>
      </c>
      <c r="BJ314" s="14" t="s">
        <v>23</v>
      </c>
      <c r="BK314" s="114">
        <f>ROUND(L314*K314,2)</f>
        <v>0</v>
      </c>
      <c r="BL314" s="14" t="s">
        <v>345</v>
      </c>
      <c r="BM314" s="14" t="s">
        <v>513</v>
      </c>
    </row>
    <row r="315" spans="2:65" s="1" customFormat="1" ht="44.25" customHeight="1">
      <c r="B315" s="31"/>
      <c r="C315" s="176" t="s">
        <v>80</v>
      </c>
      <c r="D315" s="176" t="s">
        <v>221</v>
      </c>
      <c r="E315" s="177" t="s">
        <v>1544</v>
      </c>
      <c r="F315" s="250" t="s">
        <v>1545</v>
      </c>
      <c r="G315" s="249"/>
      <c r="H315" s="249"/>
      <c r="I315" s="249"/>
      <c r="J315" s="178" t="s">
        <v>366</v>
      </c>
      <c r="K315" s="179">
        <v>3</v>
      </c>
      <c r="L315" s="251">
        <v>0</v>
      </c>
      <c r="M315" s="249"/>
      <c r="N315" s="252">
        <f>ROUND(L315*K315,2)</f>
        <v>0</v>
      </c>
      <c r="O315" s="249"/>
      <c r="P315" s="249"/>
      <c r="Q315" s="249"/>
      <c r="R315" s="33"/>
      <c r="T315" s="173" t="s">
        <v>21</v>
      </c>
      <c r="U315" s="40" t="s">
        <v>45</v>
      </c>
      <c r="V315" s="32"/>
      <c r="W315" s="174">
        <f>V315*K315</f>
        <v>0</v>
      </c>
      <c r="X315" s="174">
        <v>0</v>
      </c>
      <c r="Y315" s="174">
        <f>X315*K315</f>
        <v>0</v>
      </c>
      <c r="Z315" s="174">
        <v>0</v>
      </c>
      <c r="AA315" s="175">
        <f>Z315*K315</f>
        <v>0</v>
      </c>
      <c r="AR315" s="14" t="s">
        <v>345</v>
      </c>
      <c r="AT315" s="14" t="s">
        <v>221</v>
      </c>
      <c r="AU315" s="14" t="s">
        <v>90</v>
      </c>
      <c r="AY315" s="14" t="s">
        <v>175</v>
      </c>
      <c r="BE315" s="114">
        <f>IF(U315="základní",N315,0)</f>
        <v>0</v>
      </c>
      <c r="BF315" s="114">
        <f>IF(U315="snížená",N315,0)</f>
        <v>0</v>
      </c>
      <c r="BG315" s="114">
        <f>IF(U315="zákl. přenesená",N315,0)</f>
        <v>0</v>
      </c>
      <c r="BH315" s="114">
        <f>IF(U315="sníž. přenesená",N315,0)</f>
        <v>0</v>
      </c>
      <c r="BI315" s="114">
        <f>IF(U315="nulová",N315,0)</f>
        <v>0</v>
      </c>
      <c r="BJ315" s="14" t="s">
        <v>23</v>
      </c>
      <c r="BK315" s="114">
        <f>ROUND(L315*K315,2)</f>
        <v>0</v>
      </c>
      <c r="BL315" s="14" t="s">
        <v>345</v>
      </c>
      <c r="BM315" s="14" t="s">
        <v>518</v>
      </c>
    </row>
    <row r="316" spans="2:65" s="10" customFormat="1" ht="37.35" customHeight="1">
      <c r="B316" s="158"/>
      <c r="C316" s="159"/>
      <c r="D316" s="160" t="s">
        <v>1334</v>
      </c>
      <c r="E316" s="160"/>
      <c r="F316" s="160"/>
      <c r="G316" s="160"/>
      <c r="H316" s="160"/>
      <c r="I316" s="160"/>
      <c r="J316" s="160"/>
      <c r="K316" s="160"/>
      <c r="L316" s="160"/>
      <c r="M316" s="160"/>
      <c r="N316" s="260">
        <f>BK316</f>
        <v>0</v>
      </c>
      <c r="O316" s="261"/>
      <c r="P316" s="261"/>
      <c r="Q316" s="261"/>
      <c r="R316" s="161"/>
      <c r="T316" s="162"/>
      <c r="U316" s="159"/>
      <c r="V316" s="159"/>
      <c r="W316" s="163">
        <f>W317+W321</f>
        <v>0</v>
      </c>
      <c r="X316" s="159"/>
      <c r="Y316" s="163">
        <f>Y317+Y321</f>
        <v>0</v>
      </c>
      <c r="Z316" s="159"/>
      <c r="AA316" s="164">
        <f>AA317+AA321</f>
        <v>0</v>
      </c>
      <c r="AR316" s="165" t="s">
        <v>23</v>
      </c>
      <c r="AT316" s="166" t="s">
        <v>79</v>
      </c>
      <c r="AU316" s="166" t="s">
        <v>80</v>
      </c>
      <c r="AY316" s="165" t="s">
        <v>175</v>
      </c>
      <c r="BK316" s="167">
        <f>BK317+BK321</f>
        <v>0</v>
      </c>
    </row>
    <row r="317" spans="2:65" s="10" customFormat="1" ht="19.899999999999999" customHeight="1">
      <c r="B317" s="158"/>
      <c r="C317" s="159"/>
      <c r="D317" s="168" t="s">
        <v>1335</v>
      </c>
      <c r="E317" s="168"/>
      <c r="F317" s="168"/>
      <c r="G317" s="168"/>
      <c r="H317" s="168"/>
      <c r="I317" s="168"/>
      <c r="J317" s="168"/>
      <c r="K317" s="168"/>
      <c r="L317" s="168"/>
      <c r="M317" s="168"/>
      <c r="N317" s="256">
        <f>BK317</f>
        <v>0</v>
      </c>
      <c r="O317" s="257"/>
      <c r="P317" s="257"/>
      <c r="Q317" s="257"/>
      <c r="R317" s="161"/>
      <c r="T317" s="162"/>
      <c r="U317" s="159"/>
      <c r="V317" s="159"/>
      <c r="W317" s="163">
        <f>SUM(W318:W320)</f>
        <v>0</v>
      </c>
      <c r="X317" s="159"/>
      <c r="Y317" s="163">
        <f>SUM(Y318:Y320)</f>
        <v>0</v>
      </c>
      <c r="Z317" s="159"/>
      <c r="AA317" s="164">
        <f>SUM(AA318:AA320)</f>
        <v>0</v>
      </c>
      <c r="AR317" s="165" t="s">
        <v>23</v>
      </c>
      <c r="AT317" s="166" t="s">
        <v>79</v>
      </c>
      <c r="AU317" s="166" t="s">
        <v>23</v>
      </c>
      <c r="AY317" s="165" t="s">
        <v>175</v>
      </c>
      <c r="BK317" s="167">
        <f>SUM(BK318:BK320)</f>
        <v>0</v>
      </c>
    </row>
    <row r="318" spans="2:65" s="1" customFormat="1" ht="22.5" customHeight="1">
      <c r="B318" s="31"/>
      <c r="C318" s="176" t="s">
        <v>80</v>
      </c>
      <c r="D318" s="176" t="s">
        <v>221</v>
      </c>
      <c r="E318" s="177" t="s">
        <v>1546</v>
      </c>
      <c r="F318" s="250" t="s">
        <v>1547</v>
      </c>
      <c r="G318" s="249"/>
      <c r="H318" s="249"/>
      <c r="I318" s="249"/>
      <c r="J318" s="178" t="s">
        <v>507</v>
      </c>
      <c r="K318" s="179">
        <v>12</v>
      </c>
      <c r="L318" s="251">
        <v>0</v>
      </c>
      <c r="M318" s="249"/>
      <c r="N318" s="252">
        <f>ROUND(L318*K318,2)</f>
        <v>0</v>
      </c>
      <c r="O318" s="249"/>
      <c r="P318" s="249"/>
      <c r="Q318" s="249"/>
      <c r="R318" s="33"/>
      <c r="T318" s="173" t="s">
        <v>21</v>
      </c>
      <c r="U318" s="40" t="s">
        <v>45</v>
      </c>
      <c r="V318" s="32"/>
      <c r="W318" s="174">
        <f>V318*K318</f>
        <v>0</v>
      </c>
      <c r="X318" s="174">
        <v>0</v>
      </c>
      <c r="Y318" s="174">
        <f>X318*K318</f>
        <v>0</v>
      </c>
      <c r="Z318" s="174">
        <v>0</v>
      </c>
      <c r="AA318" s="175">
        <f>Z318*K318</f>
        <v>0</v>
      </c>
      <c r="AR318" s="14" t="s">
        <v>345</v>
      </c>
      <c r="AT318" s="14" t="s">
        <v>221</v>
      </c>
      <c r="AU318" s="14" t="s">
        <v>90</v>
      </c>
      <c r="AY318" s="14" t="s">
        <v>175</v>
      </c>
      <c r="BE318" s="114">
        <f>IF(U318="základní",N318,0)</f>
        <v>0</v>
      </c>
      <c r="BF318" s="114">
        <f>IF(U318="snížená",N318,0)</f>
        <v>0</v>
      </c>
      <c r="BG318" s="114">
        <f>IF(U318="zákl. přenesená",N318,0)</f>
        <v>0</v>
      </c>
      <c r="BH318" s="114">
        <f>IF(U318="sníž. přenesená",N318,0)</f>
        <v>0</v>
      </c>
      <c r="BI318" s="114">
        <f>IF(U318="nulová",N318,0)</f>
        <v>0</v>
      </c>
      <c r="BJ318" s="14" t="s">
        <v>23</v>
      </c>
      <c r="BK318" s="114">
        <f>ROUND(L318*K318,2)</f>
        <v>0</v>
      </c>
      <c r="BL318" s="14" t="s">
        <v>345</v>
      </c>
      <c r="BM318" s="14" t="s">
        <v>521</v>
      </c>
    </row>
    <row r="319" spans="2:65" s="1" customFormat="1" ht="22.5" customHeight="1">
      <c r="B319" s="31"/>
      <c r="C319" s="176" t="s">
        <v>80</v>
      </c>
      <c r="D319" s="176" t="s">
        <v>221</v>
      </c>
      <c r="E319" s="177" t="s">
        <v>1548</v>
      </c>
      <c r="F319" s="250" t="s">
        <v>1549</v>
      </c>
      <c r="G319" s="249"/>
      <c r="H319" s="249"/>
      <c r="I319" s="249"/>
      <c r="J319" s="178" t="s">
        <v>507</v>
      </c>
      <c r="K319" s="179">
        <v>48</v>
      </c>
      <c r="L319" s="251">
        <v>0</v>
      </c>
      <c r="M319" s="249"/>
      <c r="N319" s="252">
        <f>ROUND(L319*K319,2)</f>
        <v>0</v>
      </c>
      <c r="O319" s="249"/>
      <c r="P319" s="249"/>
      <c r="Q319" s="249"/>
      <c r="R319" s="33"/>
      <c r="T319" s="173" t="s">
        <v>21</v>
      </c>
      <c r="U319" s="40" t="s">
        <v>45</v>
      </c>
      <c r="V319" s="32"/>
      <c r="W319" s="174">
        <f>V319*K319</f>
        <v>0</v>
      </c>
      <c r="X319" s="174">
        <v>0</v>
      </c>
      <c r="Y319" s="174">
        <f>X319*K319</f>
        <v>0</v>
      </c>
      <c r="Z319" s="174">
        <v>0</v>
      </c>
      <c r="AA319" s="175">
        <f>Z319*K319</f>
        <v>0</v>
      </c>
      <c r="AR319" s="14" t="s">
        <v>345</v>
      </c>
      <c r="AT319" s="14" t="s">
        <v>221</v>
      </c>
      <c r="AU319" s="14" t="s">
        <v>90</v>
      </c>
      <c r="AY319" s="14" t="s">
        <v>175</v>
      </c>
      <c r="BE319" s="114">
        <f>IF(U319="základní",N319,0)</f>
        <v>0</v>
      </c>
      <c r="BF319" s="114">
        <f>IF(U319="snížená",N319,0)</f>
        <v>0</v>
      </c>
      <c r="BG319" s="114">
        <f>IF(U319="zákl. přenesená",N319,0)</f>
        <v>0</v>
      </c>
      <c r="BH319" s="114">
        <f>IF(U319="sníž. přenesená",N319,0)</f>
        <v>0</v>
      </c>
      <c r="BI319" s="114">
        <f>IF(U319="nulová",N319,0)</f>
        <v>0</v>
      </c>
      <c r="BJ319" s="14" t="s">
        <v>23</v>
      </c>
      <c r="BK319" s="114">
        <f>ROUND(L319*K319,2)</f>
        <v>0</v>
      </c>
      <c r="BL319" s="14" t="s">
        <v>345</v>
      </c>
      <c r="BM319" s="14" t="s">
        <v>1550</v>
      </c>
    </row>
    <row r="320" spans="2:65" s="1" customFormat="1" ht="22.5" customHeight="1">
      <c r="B320" s="31"/>
      <c r="C320" s="176" t="s">
        <v>80</v>
      </c>
      <c r="D320" s="176" t="s">
        <v>221</v>
      </c>
      <c r="E320" s="177" t="s">
        <v>1551</v>
      </c>
      <c r="F320" s="250" t="s">
        <v>1552</v>
      </c>
      <c r="G320" s="249"/>
      <c r="H320" s="249"/>
      <c r="I320" s="249"/>
      <c r="J320" s="178" t="s">
        <v>507</v>
      </c>
      <c r="K320" s="179">
        <v>16</v>
      </c>
      <c r="L320" s="251">
        <v>0</v>
      </c>
      <c r="M320" s="249"/>
      <c r="N320" s="252">
        <f>ROUND(L320*K320,2)</f>
        <v>0</v>
      </c>
      <c r="O320" s="249"/>
      <c r="P320" s="249"/>
      <c r="Q320" s="249"/>
      <c r="R320" s="33"/>
      <c r="T320" s="173" t="s">
        <v>21</v>
      </c>
      <c r="U320" s="40" t="s">
        <v>45</v>
      </c>
      <c r="V320" s="32"/>
      <c r="W320" s="174">
        <f>V320*K320</f>
        <v>0</v>
      </c>
      <c r="X320" s="174">
        <v>0</v>
      </c>
      <c r="Y320" s="174">
        <f>X320*K320</f>
        <v>0</v>
      </c>
      <c r="Z320" s="174">
        <v>0</v>
      </c>
      <c r="AA320" s="175">
        <f>Z320*K320</f>
        <v>0</v>
      </c>
      <c r="AR320" s="14" t="s">
        <v>345</v>
      </c>
      <c r="AT320" s="14" t="s">
        <v>221</v>
      </c>
      <c r="AU320" s="14" t="s">
        <v>90</v>
      </c>
      <c r="AY320" s="14" t="s">
        <v>175</v>
      </c>
      <c r="BE320" s="114">
        <f>IF(U320="základní",N320,0)</f>
        <v>0</v>
      </c>
      <c r="BF320" s="114">
        <f>IF(U320="snížená",N320,0)</f>
        <v>0</v>
      </c>
      <c r="BG320" s="114">
        <f>IF(U320="zákl. přenesená",N320,0)</f>
        <v>0</v>
      </c>
      <c r="BH320" s="114">
        <f>IF(U320="sníž. přenesená",N320,0)</f>
        <v>0</v>
      </c>
      <c r="BI320" s="114">
        <f>IF(U320="nulová",N320,0)</f>
        <v>0</v>
      </c>
      <c r="BJ320" s="14" t="s">
        <v>23</v>
      </c>
      <c r="BK320" s="114">
        <f>ROUND(L320*K320,2)</f>
        <v>0</v>
      </c>
      <c r="BL320" s="14" t="s">
        <v>345</v>
      </c>
      <c r="BM320" s="14" t="s">
        <v>1553</v>
      </c>
    </row>
    <row r="321" spans="2:65" s="10" customFormat="1" ht="29.85" customHeight="1">
      <c r="B321" s="158"/>
      <c r="C321" s="159"/>
      <c r="D321" s="168" t="s">
        <v>1336</v>
      </c>
      <c r="E321" s="168"/>
      <c r="F321" s="168"/>
      <c r="G321" s="168"/>
      <c r="H321" s="168"/>
      <c r="I321" s="168"/>
      <c r="J321" s="168"/>
      <c r="K321" s="168"/>
      <c r="L321" s="168"/>
      <c r="M321" s="168"/>
      <c r="N321" s="258">
        <f>BK321</f>
        <v>0</v>
      </c>
      <c r="O321" s="259"/>
      <c r="P321" s="259"/>
      <c r="Q321" s="259"/>
      <c r="R321" s="161"/>
      <c r="T321" s="162"/>
      <c r="U321" s="159"/>
      <c r="V321" s="159"/>
      <c r="W321" s="163">
        <f>SUM(W322:W323)</f>
        <v>0</v>
      </c>
      <c r="X321" s="159"/>
      <c r="Y321" s="163">
        <f>SUM(Y322:Y323)</f>
        <v>0</v>
      </c>
      <c r="Z321" s="159"/>
      <c r="AA321" s="164">
        <f>SUM(AA322:AA323)</f>
        <v>0</v>
      </c>
      <c r="AR321" s="165" t="s">
        <v>23</v>
      </c>
      <c r="AT321" s="166" t="s">
        <v>79</v>
      </c>
      <c r="AU321" s="166" t="s">
        <v>23</v>
      </c>
      <c r="AY321" s="165" t="s">
        <v>175</v>
      </c>
      <c r="BK321" s="167">
        <f>SUM(BK322:BK323)</f>
        <v>0</v>
      </c>
    </row>
    <row r="322" spans="2:65" s="1" customFormat="1" ht="22.5" customHeight="1">
      <c r="B322" s="31"/>
      <c r="C322" s="176" t="s">
        <v>80</v>
      </c>
      <c r="D322" s="176" t="s">
        <v>221</v>
      </c>
      <c r="E322" s="177" t="s">
        <v>1546</v>
      </c>
      <c r="F322" s="250" t="s">
        <v>1547</v>
      </c>
      <c r="G322" s="249"/>
      <c r="H322" s="249"/>
      <c r="I322" s="249"/>
      <c r="J322" s="178" t="s">
        <v>507</v>
      </c>
      <c r="K322" s="179">
        <v>6</v>
      </c>
      <c r="L322" s="251">
        <v>0</v>
      </c>
      <c r="M322" s="249"/>
      <c r="N322" s="252">
        <f>ROUND(L322*K322,2)</f>
        <v>0</v>
      </c>
      <c r="O322" s="249"/>
      <c r="P322" s="249"/>
      <c r="Q322" s="249"/>
      <c r="R322" s="33"/>
      <c r="T322" s="173" t="s">
        <v>21</v>
      </c>
      <c r="U322" s="40" t="s">
        <v>45</v>
      </c>
      <c r="V322" s="32"/>
      <c r="W322" s="174">
        <f>V322*K322</f>
        <v>0</v>
      </c>
      <c r="X322" s="174">
        <v>0</v>
      </c>
      <c r="Y322" s="174">
        <f>X322*K322</f>
        <v>0</v>
      </c>
      <c r="Z322" s="174">
        <v>0</v>
      </c>
      <c r="AA322" s="175">
        <f>Z322*K322</f>
        <v>0</v>
      </c>
      <c r="AR322" s="14" t="s">
        <v>345</v>
      </c>
      <c r="AT322" s="14" t="s">
        <v>221</v>
      </c>
      <c r="AU322" s="14" t="s">
        <v>90</v>
      </c>
      <c r="AY322" s="14" t="s">
        <v>175</v>
      </c>
      <c r="BE322" s="114">
        <f>IF(U322="základní",N322,0)</f>
        <v>0</v>
      </c>
      <c r="BF322" s="114">
        <f>IF(U322="snížená",N322,0)</f>
        <v>0</v>
      </c>
      <c r="BG322" s="114">
        <f>IF(U322="zákl. přenesená",N322,0)</f>
        <v>0</v>
      </c>
      <c r="BH322" s="114">
        <f>IF(U322="sníž. přenesená",N322,0)</f>
        <v>0</v>
      </c>
      <c r="BI322" s="114">
        <f>IF(U322="nulová",N322,0)</f>
        <v>0</v>
      </c>
      <c r="BJ322" s="14" t="s">
        <v>23</v>
      </c>
      <c r="BK322" s="114">
        <f>ROUND(L322*K322,2)</f>
        <v>0</v>
      </c>
      <c r="BL322" s="14" t="s">
        <v>345</v>
      </c>
      <c r="BM322" s="14" t="s">
        <v>1554</v>
      </c>
    </row>
    <row r="323" spans="2:65" s="1" customFormat="1" ht="22.5" customHeight="1">
      <c r="B323" s="31"/>
      <c r="C323" s="176" t="s">
        <v>80</v>
      </c>
      <c r="D323" s="176" t="s">
        <v>221</v>
      </c>
      <c r="E323" s="177" t="s">
        <v>1548</v>
      </c>
      <c r="F323" s="250" t="s">
        <v>1549</v>
      </c>
      <c r="G323" s="249"/>
      <c r="H323" s="249"/>
      <c r="I323" s="249"/>
      <c r="J323" s="178" t="s">
        <v>507</v>
      </c>
      <c r="K323" s="179">
        <v>20</v>
      </c>
      <c r="L323" s="251">
        <v>0</v>
      </c>
      <c r="M323" s="249"/>
      <c r="N323" s="252">
        <f>ROUND(L323*K323,2)</f>
        <v>0</v>
      </c>
      <c r="O323" s="249"/>
      <c r="P323" s="249"/>
      <c r="Q323" s="249"/>
      <c r="R323" s="33"/>
      <c r="T323" s="173" t="s">
        <v>21</v>
      </c>
      <c r="U323" s="40" t="s">
        <v>45</v>
      </c>
      <c r="V323" s="32"/>
      <c r="W323" s="174">
        <f>V323*K323</f>
        <v>0</v>
      </c>
      <c r="X323" s="174">
        <v>0</v>
      </c>
      <c r="Y323" s="174">
        <f>X323*K323</f>
        <v>0</v>
      </c>
      <c r="Z323" s="174">
        <v>0</v>
      </c>
      <c r="AA323" s="175">
        <f>Z323*K323</f>
        <v>0</v>
      </c>
      <c r="AR323" s="14" t="s">
        <v>345</v>
      </c>
      <c r="AT323" s="14" t="s">
        <v>221</v>
      </c>
      <c r="AU323" s="14" t="s">
        <v>90</v>
      </c>
      <c r="AY323" s="14" t="s">
        <v>175</v>
      </c>
      <c r="BE323" s="114">
        <f>IF(U323="základní",N323,0)</f>
        <v>0</v>
      </c>
      <c r="BF323" s="114">
        <f>IF(U323="snížená",N323,0)</f>
        <v>0</v>
      </c>
      <c r="BG323" s="114">
        <f>IF(U323="zákl. přenesená",N323,0)</f>
        <v>0</v>
      </c>
      <c r="BH323" s="114">
        <f>IF(U323="sníž. přenesená",N323,0)</f>
        <v>0</v>
      </c>
      <c r="BI323" s="114">
        <f>IF(U323="nulová",N323,0)</f>
        <v>0</v>
      </c>
      <c r="BJ323" s="14" t="s">
        <v>23</v>
      </c>
      <c r="BK323" s="114">
        <f>ROUND(L323*K323,2)</f>
        <v>0</v>
      </c>
      <c r="BL323" s="14" t="s">
        <v>345</v>
      </c>
      <c r="BM323" s="14" t="s">
        <v>1555</v>
      </c>
    </row>
    <row r="324" spans="2:65" s="10" customFormat="1" ht="37.35" customHeight="1">
      <c r="B324" s="158"/>
      <c r="C324" s="159"/>
      <c r="D324" s="160" t="s">
        <v>1337</v>
      </c>
      <c r="E324" s="160"/>
      <c r="F324" s="160"/>
      <c r="G324" s="160"/>
      <c r="H324" s="160"/>
      <c r="I324" s="160"/>
      <c r="J324" s="160"/>
      <c r="K324" s="160"/>
      <c r="L324" s="160"/>
      <c r="M324" s="160"/>
      <c r="N324" s="260">
        <f>BK324</f>
        <v>0</v>
      </c>
      <c r="O324" s="261"/>
      <c r="P324" s="261"/>
      <c r="Q324" s="261"/>
      <c r="R324" s="161"/>
      <c r="T324" s="162"/>
      <c r="U324" s="159"/>
      <c r="V324" s="159"/>
      <c r="W324" s="163">
        <f>W325+W330+W336</f>
        <v>0</v>
      </c>
      <c r="X324" s="159"/>
      <c r="Y324" s="163">
        <f>Y325+Y330+Y336</f>
        <v>0</v>
      </c>
      <c r="Z324" s="159"/>
      <c r="AA324" s="164">
        <f>AA325+AA330+AA336</f>
        <v>0</v>
      </c>
      <c r="AR324" s="165" t="s">
        <v>23</v>
      </c>
      <c r="AT324" s="166" t="s">
        <v>79</v>
      </c>
      <c r="AU324" s="166" t="s">
        <v>80</v>
      </c>
      <c r="AY324" s="165" t="s">
        <v>175</v>
      </c>
      <c r="BK324" s="167">
        <f>BK325+BK330+BK336</f>
        <v>0</v>
      </c>
    </row>
    <row r="325" spans="2:65" s="10" customFormat="1" ht="19.899999999999999" customHeight="1">
      <c r="B325" s="158"/>
      <c r="C325" s="159"/>
      <c r="D325" s="168" t="s">
        <v>1338</v>
      </c>
      <c r="E325" s="168"/>
      <c r="F325" s="168"/>
      <c r="G325" s="168"/>
      <c r="H325" s="168"/>
      <c r="I325" s="168"/>
      <c r="J325" s="168"/>
      <c r="K325" s="168"/>
      <c r="L325" s="168"/>
      <c r="M325" s="168"/>
      <c r="N325" s="256">
        <f>BK325</f>
        <v>0</v>
      </c>
      <c r="O325" s="257"/>
      <c r="P325" s="257"/>
      <c r="Q325" s="257"/>
      <c r="R325" s="161"/>
      <c r="T325" s="162"/>
      <c r="U325" s="159"/>
      <c r="V325" s="159"/>
      <c r="W325" s="163">
        <f>SUM(W326:W329)</f>
        <v>0</v>
      </c>
      <c r="X325" s="159"/>
      <c r="Y325" s="163">
        <f>SUM(Y326:Y329)</f>
        <v>0</v>
      </c>
      <c r="Z325" s="159"/>
      <c r="AA325" s="164">
        <f>SUM(AA326:AA329)</f>
        <v>0</v>
      </c>
      <c r="AR325" s="165" t="s">
        <v>23</v>
      </c>
      <c r="AT325" s="166" t="s">
        <v>79</v>
      </c>
      <c r="AU325" s="166" t="s">
        <v>23</v>
      </c>
      <c r="AY325" s="165" t="s">
        <v>175</v>
      </c>
      <c r="BK325" s="167">
        <f>SUM(BK326:BK329)</f>
        <v>0</v>
      </c>
    </row>
    <row r="326" spans="2:65" s="1" customFormat="1" ht="22.5" customHeight="1">
      <c r="B326" s="31"/>
      <c r="C326" s="176" t="s">
        <v>80</v>
      </c>
      <c r="D326" s="176" t="s">
        <v>221</v>
      </c>
      <c r="E326" s="177" t="s">
        <v>1556</v>
      </c>
      <c r="F326" s="250" t="s">
        <v>1557</v>
      </c>
      <c r="G326" s="249"/>
      <c r="H326" s="249"/>
      <c r="I326" s="249"/>
      <c r="J326" s="178" t="s">
        <v>180</v>
      </c>
      <c r="K326" s="179">
        <v>56</v>
      </c>
      <c r="L326" s="251">
        <v>0</v>
      </c>
      <c r="M326" s="249"/>
      <c r="N326" s="252">
        <f>ROUND(L326*K326,2)</f>
        <v>0</v>
      </c>
      <c r="O326" s="249"/>
      <c r="P326" s="249"/>
      <c r="Q326" s="249"/>
      <c r="R326" s="33"/>
      <c r="T326" s="173" t="s">
        <v>21</v>
      </c>
      <c r="U326" s="40" t="s">
        <v>45</v>
      </c>
      <c r="V326" s="32"/>
      <c r="W326" s="174">
        <f>V326*K326</f>
        <v>0</v>
      </c>
      <c r="X326" s="174">
        <v>0</v>
      </c>
      <c r="Y326" s="174">
        <f>X326*K326</f>
        <v>0</v>
      </c>
      <c r="Z326" s="174">
        <v>0</v>
      </c>
      <c r="AA326" s="175">
        <f>Z326*K326</f>
        <v>0</v>
      </c>
      <c r="AR326" s="14" t="s">
        <v>345</v>
      </c>
      <c r="AT326" s="14" t="s">
        <v>221</v>
      </c>
      <c r="AU326" s="14" t="s">
        <v>90</v>
      </c>
      <c r="AY326" s="14" t="s">
        <v>175</v>
      </c>
      <c r="BE326" s="114">
        <f>IF(U326="základní",N326,0)</f>
        <v>0</v>
      </c>
      <c r="BF326" s="114">
        <f>IF(U326="snížená",N326,0)</f>
        <v>0</v>
      </c>
      <c r="BG326" s="114">
        <f>IF(U326="zákl. přenesená",N326,0)</f>
        <v>0</v>
      </c>
      <c r="BH326" s="114">
        <f>IF(U326="sníž. přenesená",N326,0)</f>
        <v>0</v>
      </c>
      <c r="BI326" s="114">
        <f>IF(U326="nulová",N326,0)</f>
        <v>0</v>
      </c>
      <c r="BJ326" s="14" t="s">
        <v>23</v>
      </c>
      <c r="BK326" s="114">
        <f>ROUND(L326*K326,2)</f>
        <v>0</v>
      </c>
      <c r="BL326" s="14" t="s">
        <v>345</v>
      </c>
      <c r="BM326" s="14" t="s">
        <v>1558</v>
      </c>
    </row>
    <row r="327" spans="2:65" s="1" customFormat="1" ht="22.5" customHeight="1">
      <c r="B327" s="31"/>
      <c r="C327" s="176" t="s">
        <v>80</v>
      </c>
      <c r="D327" s="176" t="s">
        <v>221</v>
      </c>
      <c r="E327" s="177" t="s">
        <v>1559</v>
      </c>
      <c r="F327" s="250" t="s">
        <v>1560</v>
      </c>
      <c r="G327" s="249"/>
      <c r="H327" s="249"/>
      <c r="I327" s="249"/>
      <c r="J327" s="178" t="s">
        <v>180</v>
      </c>
      <c r="K327" s="179">
        <v>50</v>
      </c>
      <c r="L327" s="251">
        <v>0</v>
      </c>
      <c r="M327" s="249"/>
      <c r="N327" s="252">
        <f>ROUND(L327*K327,2)</f>
        <v>0</v>
      </c>
      <c r="O327" s="249"/>
      <c r="P327" s="249"/>
      <c r="Q327" s="249"/>
      <c r="R327" s="33"/>
      <c r="T327" s="173" t="s">
        <v>21</v>
      </c>
      <c r="U327" s="40" t="s">
        <v>45</v>
      </c>
      <c r="V327" s="32"/>
      <c r="W327" s="174">
        <f>V327*K327</f>
        <v>0</v>
      </c>
      <c r="X327" s="174">
        <v>0</v>
      </c>
      <c r="Y327" s="174">
        <f>X327*K327</f>
        <v>0</v>
      </c>
      <c r="Z327" s="174">
        <v>0</v>
      </c>
      <c r="AA327" s="175">
        <f>Z327*K327</f>
        <v>0</v>
      </c>
      <c r="AR327" s="14" t="s">
        <v>345</v>
      </c>
      <c r="AT327" s="14" t="s">
        <v>221</v>
      </c>
      <c r="AU327" s="14" t="s">
        <v>90</v>
      </c>
      <c r="AY327" s="14" t="s">
        <v>175</v>
      </c>
      <c r="BE327" s="114">
        <f>IF(U327="základní",N327,0)</f>
        <v>0</v>
      </c>
      <c r="BF327" s="114">
        <f>IF(U327="snížená",N327,0)</f>
        <v>0</v>
      </c>
      <c r="BG327" s="114">
        <f>IF(U327="zákl. přenesená",N327,0)</f>
        <v>0</v>
      </c>
      <c r="BH327" s="114">
        <f>IF(U327="sníž. přenesená",N327,0)</f>
        <v>0</v>
      </c>
      <c r="BI327" s="114">
        <f>IF(U327="nulová",N327,0)</f>
        <v>0</v>
      </c>
      <c r="BJ327" s="14" t="s">
        <v>23</v>
      </c>
      <c r="BK327" s="114">
        <f>ROUND(L327*K327,2)</f>
        <v>0</v>
      </c>
      <c r="BL327" s="14" t="s">
        <v>345</v>
      </c>
      <c r="BM327" s="14" t="s">
        <v>1561</v>
      </c>
    </row>
    <row r="328" spans="2:65" s="1" customFormat="1" ht="31.5" customHeight="1">
      <c r="B328" s="31"/>
      <c r="C328" s="176" t="s">
        <v>80</v>
      </c>
      <c r="D328" s="176" t="s">
        <v>221</v>
      </c>
      <c r="E328" s="177" t="s">
        <v>1562</v>
      </c>
      <c r="F328" s="250" t="s">
        <v>1563</v>
      </c>
      <c r="G328" s="249"/>
      <c r="H328" s="249"/>
      <c r="I328" s="249"/>
      <c r="J328" s="178" t="s">
        <v>366</v>
      </c>
      <c r="K328" s="179">
        <v>1</v>
      </c>
      <c r="L328" s="251">
        <v>0</v>
      </c>
      <c r="M328" s="249"/>
      <c r="N328" s="252">
        <f>ROUND(L328*K328,2)</f>
        <v>0</v>
      </c>
      <c r="O328" s="249"/>
      <c r="P328" s="249"/>
      <c r="Q328" s="249"/>
      <c r="R328" s="33"/>
      <c r="T328" s="173" t="s">
        <v>21</v>
      </c>
      <c r="U328" s="40" t="s">
        <v>45</v>
      </c>
      <c r="V328" s="32"/>
      <c r="W328" s="174">
        <f>V328*K328</f>
        <v>0</v>
      </c>
      <c r="X328" s="174">
        <v>0</v>
      </c>
      <c r="Y328" s="174">
        <f>X328*K328</f>
        <v>0</v>
      </c>
      <c r="Z328" s="174">
        <v>0</v>
      </c>
      <c r="AA328" s="175">
        <f>Z328*K328</f>
        <v>0</v>
      </c>
      <c r="AR328" s="14" t="s">
        <v>345</v>
      </c>
      <c r="AT328" s="14" t="s">
        <v>221</v>
      </c>
      <c r="AU328" s="14" t="s">
        <v>90</v>
      </c>
      <c r="AY328" s="14" t="s">
        <v>175</v>
      </c>
      <c r="BE328" s="114">
        <f>IF(U328="základní",N328,0)</f>
        <v>0</v>
      </c>
      <c r="BF328" s="114">
        <f>IF(U328="snížená",N328,0)</f>
        <v>0</v>
      </c>
      <c r="BG328" s="114">
        <f>IF(U328="zákl. přenesená",N328,0)</f>
        <v>0</v>
      </c>
      <c r="BH328" s="114">
        <f>IF(U328="sníž. přenesená",N328,0)</f>
        <v>0</v>
      </c>
      <c r="BI328" s="114">
        <f>IF(U328="nulová",N328,0)</f>
        <v>0</v>
      </c>
      <c r="BJ328" s="14" t="s">
        <v>23</v>
      </c>
      <c r="BK328" s="114">
        <f>ROUND(L328*K328,2)</f>
        <v>0</v>
      </c>
      <c r="BL328" s="14" t="s">
        <v>345</v>
      </c>
      <c r="BM328" s="14" t="s">
        <v>1564</v>
      </c>
    </row>
    <row r="329" spans="2:65" s="1" customFormat="1" ht="31.5" customHeight="1">
      <c r="B329" s="31"/>
      <c r="C329" s="176" t="s">
        <v>80</v>
      </c>
      <c r="D329" s="176" t="s">
        <v>221</v>
      </c>
      <c r="E329" s="177" t="s">
        <v>1565</v>
      </c>
      <c r="F329" s="250" t="s">
        <v>1566</v>
      </c>
      <c r="G329" s="249"/>
      <c r="H329" s="249"/>
      <c r="I329" s="249"/>
      <c r="J329" s="178" t="s">
        <v>366</v>
      </c>
      <c r="K329" s="179">
        <v>30</v>
      </c>
      <c r="L329" s="251">
        <v>0</v>
      </c>
      <c r="M329" s="249"/>
      <c r="N329" s="252">
        <f>ROUND(L329*K329,2)</f>
        <v>0</v>
      </c>
      <c r="O329" s="249"/>
      <c r="P329" s="249"/>
      <c r="Q329" s="249"/>
      <c r="R329" s="33"/>
      <c r="T329" s="173" t="s">
        <v>21</v>
      </c>
      <c r="U329" s="40" t="s">
        <v>45</v>
      </c>
      <c r="V329" s="32"/>
      <c r="W329" s="174">
        <f>V329*K329</f>
        <v>0</v>
      </c>
      <c r="X329" s="174">
        <v>0</v>
      </c>
      <c r="Y329" s="174">
        <f>X329*K329</f>
        <v>0</v>
      </c>
      <c r="Z329" s="174">
        <v>0</v>
      </c>
      <c r="AA329" s="175">
        <f>Z329*K329</f>
        <v>0</v>
      </c>
      <c r="AR329" s="14" t="s">
        <v>345</v>
      </c>
      <c r="AT329" s="14" t="s">
        <v>221</v>
      </c>
      <c r="AU329" s="14" t="s">
        <v>90</v>
      </c>
      <c r="AY329" s="14" t="s">
        <v>175</v>
      </c>
      <c r="BE329" s="114">
        <f>IF(U329="základní",N329,0)</f>
        <v>0</v>
      </c>
      <c r="BF329" s="114">
        <f>IF(U329="snížená",N329,0)</f>
        <v>0</v>
      </c>
      <c r="BG329" s="114">
        <f>IF(U329="zákl. přenesená",N329,0)</f>
        <v>0</v>
      </c>
      <c r="BH329" s="114">
        <f>IF(U329="sníž. přenesená",N329,0)</f>
        <v>0</v>
      </c>
      <c r="BI329" s="114">
        <f>IF(U329="nulová",N329,0)</f>
        <v>0</v>
      </c>
      <c r="BJ329" s="14" t="s">
        <v>23</v>
      </c>
      <c r="BK329" s="114">
        <f>ROUND(L329*K329,2)</f>
        <v>0</v>
      </c>
      <c r="BL329" s="14" t="s">
        <v>345</v>
      </c>
      <c r="BM329" s="14" t="s">
        <v>1567</v>
      </c>
    </row>
    <row r="330" spans="2:65" s="10" customFormat="1" ht="29.85" customHeight="1">
      <c r="B330" s="158"/>
      <c r="C330" s="159"/>
      <c r="D330" s="168" t="s">
        <v>1339</v>
      </c>
      <c r="E330" s="168"/>
      <c r="F330" s="168"/>
      <c r="G330" s="168"/>
      <c r="H330" s="168"/>
      <c r="I330" s="168"/>
      <c r="J330" s="168"/>
      <c r="K330" s="168"/>
      <c r="L330" s="168"/>
      <c r="M330" s="168"/>
      <c r="N330" s="258">
        <f>BK330</f>
        <v>0</v>
      </c>
      <c r="O330" s="259"/>
      <c r="P330" s="259"/>
      <c r="Q330" s="259"/>
      <c r="R330" s="161"/>
      <c r="T330" s="162"/>
      <c r="U330" s="159"/>
      <c r="V330" s="159"/>
      <c r="W330" s="163">
        <f>SUM(W331:W335)</f>
        <v>0</v>
      </c>
      <c r="X330" s="159"/>
      <c r="Y330" s="163">
        <f>SUM(Y331:Y335)</f>
        <v>0</v>
      </c>
      <c r="Z330" s="159"/>
      <c r="AA330" s="164">
        <f>SUM(AA331:AA335)</f>
        <v>0</v>
      </c>
      <c r="AR330" s="165" t="s">
        <v>23</v>
      </c>
      <c r="AT330" s="166" t="s">
        <v>79</v>
      </c>
      <c r="AU330" s="166" t="s">
        <v>23</v>
      </c>
      <c r="AY330" s="165" t="s">
        <v>175</v>
      </c>
      <c r="BK330" s="167">
        <f>SUM(BK331:BK335)</f>
        <v>0</v>
      </c>
    </row>
    <row r="331" spans="2:65" s="1" customFormat="1" ht="22.5" customHeight="1">
      <c r="B331" s="31"/>
      <c r="C331" s="176" t="s">
        <v>80</v>
      </c>
      <c r="D331" s="176" t="s">
        <v>221</v>
      </c>
      <c r="E331" s="177" t="s">
        <v>1568</v>
      </c>
      <c r="F331" s="250" t="s">
        <v>1569</v>
      </c>
      <c r="G331" s="249"/>
      <c r="H331" s="249"/>
      <c r="I331" s="249"/>
      <c r="J331" s="178" t="s">
        <v>180</v>
      </c>
      <c r="K331" s="179">
        <v>10</v>
      </c>
      <c r="L331" s="251">
        <v>0</v>
      </c>
      <c r="M331" s="249"/>
      <c r="N331" s="252">
        <f>ROUND(L331*K331,2)</f>
        <v>0</v>
      </c>
      <c r="O331" s="249"/>
      <c r="P331" s="249"/>
      <c r="Q331" s="249"/>
      <c r="R331" s="33"/>
      <c r="T331" s="173" t="s">
        <v>21</v>
      </c>
      <c r="U331" s="40" t="s">
        <v>45</v>
      </c>
      <c r="V331" s="32"/>
      <c r="W331" s="174">
        <f>V331*K331</f>
        <v>0</v>
      </c>
      <c r="X331" s="174">
        <v>0</v>
      </c>
      <c r="Y331" s="174">
        <f>X331*K331</f>
        <v>0</v>
      </c>
      <c r="Z331" s="174">
        <v>0</v>
      </c>
      <c r="AA331" s="175">
        <f>Z331*K331</f>
        <v>0</v>
      </c>
      <c r="AR331" s="14" t="s">
        <v>345</v>
      </c>
      <c r="AT331" s="14" t="s">
        <v>221</v>
      </c>
      <c r="AU331" s="14" t="s">
        <v>90</v>
      </c>
      <c r="AY331" s="14" t="s">
        <v>175</v>
      </c>
      <c r="BE331" s="114">
        <f>IF(U331="základní",N331,0)</f>
        <v>0</v>
      </c>
      <c r="BF331" s="114">
        <f>IF(U331="snížená",N331,0)</f>
        <v>0</v>
      </c>
      <c r="BG331" s="114">
        <f>IF(U331="zákl. přenesená",N331,0)</f>
        <v>0</v>
      </c>
      <c r="BH331" s="114">
        <f>IF(U331="sníž. přenesená",N331,0)</f>
        <v>0</v>
      </c>
      <c r="BI331" s="114">
        <f>IF(U331="nulová",N331,0)</f>
        <v>0</v>
      </c>
      <c r="BJ331" s="14" t="s">
        <v>23</v>
      </c>
      <c r="BK331" s="114">
        <f>ROUND(L331*K331,2)</f>
        <v>0</v>
      </c>
      <c r="BL331" s="14" t="s">
        <v>345</v>
      </c>
      <c r="BM331" s="14" t="s">
        <v>525</v>
      </c>
    </row>
    <row r="332" spans="2:65" s="1" customFormat="1" ht="22.5" customHeight="1">
      <c r="B332" s="31"/>
      <c r="C332" s="176" t="s">
        <v>80</v>
      </c>
      <c r="D332" s="176" t="s">
        <v>221</v>
      </c>
      <c r="E332" s="177" t="s">
        <v>1556</v>
      </c>
      <c r="F332" s="250" t="s">
        <v>1557</v>
      </c>
      <c r="G332" s="249"/>
      <c r="H332" s="249"/>
      <c r="I332" s="249"/>
      <c r="J332" s="178" t="s">
        <v>180</v>
      </c>
      <c r="K332" s="179">
        <v>10</v>
      </c>
      <c r="L332" s="251">
        <v>0</v>
      </c>
      <c r="M332" s="249"/>
      <c r="N332" s="252">
        <f>ROUND(L332*K332,2)</f>
        <v>0</v>
      </c>
      <c r="O332" s="249"/>
      <c r="P332" s="249"/>
      <c r="Q332" s="249"/>
      <c r="R332" s="33"/>
      <c r="T332" s="173" t="s">
        <v>21</v>
      </c>
      <c r="U332" s="40" t="s">
        <v>45</v>
      </c>
      <c r="V332" s="32"/>
      <c r="W332" s="174">
        <f>V332*K332</f>
        <v>0</v>
      </c>
      <c r="X332" s="174">
        <v>0</v>
      </c>
      <c r="Y332" s="174">
        <f>X332*K332</f>
        <v>0</v>
      </c>
      <c r="Z332" s="174">
        <v>0</v>
      </c>
      <c r="AA332" s="175">
        <f>Z332*K332</f>
        <v>0</v>
      </c>
      <c r="AR332" s="14" t="s">
        <v>345</v>
      </c>
      <c r="AT332" s="14" t="s">
        <v>221</v>
      </c>
      <c r="AU332" s="14" t="s">
        <v>90</v>
      </c>
      <c r="AY332" s="14" t="s">
        <v>175</v>
      </c>
      <c r="BE332" s="114">
        <f>IF(U332="základní",N332,0)</f>
        <v>0</v>
      </c>
      <c r="BF332" s="114">
        <f>IF(U332="snížená",N332,0)</f>
        <v>0</v>
      </c>
      <c r="BG332" s="114">
        <f>IF(U332="zákl. přenesená",N332,0)</f>
        <v>0</v>
      </c>
      <c r="BH332" s="114">
        <f>IF(U332="sníž. přenesená",N332,0)</f>
        <v>0</v>
      </c>
      <c r="BI332" s="114">
        <f>IF(U332="nulová",N332,0)</f>
        <v>0</v>
      </c>
      <c r="BJ332" s="14" t="s">
        <v>23</v>
      </c>
      <c r="BK332" s="114">
        <f>ROUND(L332*K332,2)</f>
        <v>0</v>
      </c>
      <c r="BL332" s="14" t="s">
        <v>345</v>
      </c>
      <c r="BM332" s="14" t="s">
        <v>1570</v>
      </c>
    </row>
    <row r="333" spans="2:65" s="1" customFormat="1" ht="31.5" customHeight="1">
      <c r="B333" s="31"/>
      <c r="C333" s="176" t="s">
        <v>80</v>
      </c>
      <c r="D333" s="176" t="s">
        <v>221</v>
      </c>
      <c r="E333" s="177" t="s">
        <v>1562</v>
      </c>
      <c r="F333" s="250" t="s">
        <v>1563</v>
      </c>
      <c r="G333" s="249"/>
      <c r="H333" s="249"/>
      <c r="I333" s="249"/>
      <c r="J333" s="178" t="s">
        <v>366</v>
      </c>
      <c r="K333" s="179">
        <v>1</v>
      </c>
      <c r="L333" s="251">
        <v>0</v>
      </c>
      <c r="M333" s="249"/>
      <c r="N333" s="252">
        <f>ROUND(L333*K333,2)</f>
        <v>0</v>
      </c>
      <c r="O333" s="249"/>
      <c r="P333" s="249"/>
      <c r="Q333" s="249"/>
      <c r="R333" s="33"/>
      <c r="T333" s="173" t="s">
        <v>21</v>
      </c>
      <c r="U333" s="40" t="s">
        <v>45</v>
      </c>
      <c r="V333" s="32"/>
      <c r="W333" s="174">
        <f>V333*K333</f>
        <v>0</v>
      </c>
      <c r="X333" s="174">
        <v>0</v>
      </c>
      <c r="Y333" s="174">
        <f>X333*K333</f>
        <v>0</v>
      </c>
      <c r="Z333" s="174">
        <v>0</v>
      </c>
      <c r="AA333" s="175">
        <f>Z333*K333</f>
        <v>0</v>
      </c>
      <c r="AR333" s="14" t="s">
        <v>345</v>
      </c>
      <c r="AT333" s="14" t="s">
        <v>221</v>
      </c>
      <c r="AU333" s="14" t="s">
        <v>90</v>
      </c>
      <c r="AY333" s="14" t="s">
        <v>175</v>
      </c>
      <c r="BE333" s="114">
        <f>IF(U333="základní",N333,0)</f>
        <v>0</v>
      </c>
      <c r="BF333" s="114">
        <f>IF(U333="snížená",N333,0)</f>
        <v>0</v>
      </c>
      <c r="BG333" s="114">
        <f>IF(U333="zákl. přenesená",N333,0)</f>
        <v>0</v>
      </c>
      <c r="BH333" s="114">
        <f>IF(U333="sníž. přenesená",N333,0)</f>
        <v>0</v>
      </c>
      <c r="BI333" s="114">
        <f>IF(U333="nulová",N333,0)</f>
        <v>0</v>
      </c>
      <c r="BJ333" s="14" t="s">
        <v>23</v>
      </c>
      <c r="BK333" s="114">
        <f>ROUND(L333*K333,2)</f>
        <v>0</v>
      </c>
      <c r="BL333" s="14" t="s">
        <v>345</v>
      </c>
      <c r="BM333" s="14" t="s">
        <v>1571</v>
      </c>
    </row>
    <row r="334" spans="2:65" s="1" customFormat="1" ht="22.5" customHeight="1">
      <c r="B334" s="31"/>
      <c r="C334" s="176" t="s">
        <v>80</v>
      </c>
      <c r="D334" s="176" t="s">
        <v>221</v>
      </c>
      <c r="E334" s="177" t="s">
        <v>1572</v>
      </c>
      <c r="F334" s="250" t="s">
        <v>1573</v>
      </c>
      <c r="G334" s="249"/>
      <c r="H334" s="249"/>
      <c r="I334" s="249"/>
      <c r="J334" s="178" t="s">
        <v>366</v>
      </c>
      <c r="K334" s="179">
        <v>3</v>
      </c>
      <c r="L334" s="251">
        <v>0</v>
      </c>
      <c r="M334" s="249"/>
      <c r="N334" s="252">
        <f>ROUND(L334*K334,2)</f>
        <v>0</v>
      </c>
      <c r="O334" s="249"/>
      <c r="P334" s="249"/>
      <c r="Q334" s="249"/>
      <c r="R334" s="33"/>
      <c r="T334" s="173" t="s">
        <v>21</v>
      </c>
      <c r="U334" s="40" t="s">
        <v>45</v>
      </c>
      <c r="V334" s="32"/>
      <c r="W334" s="174">
        <f>V334*K334</f>
        <v>0</v>
      </c>
      <c r="X334" s="174">
        <v>0</v>
      </c>
      <c r="Y334" s="174">
        <f>X334*K334</f>
        <v>0</v>
      </c>
      <c r="Z334" s="174">
        <v>0</v>
      </c>
      <c r="AA334" s="175">
        <f>Z334*K334</f>
        <v>0</v>
      </c>
      <c r="AR334" s="14" t="s">
        <v>345</v>
      </c>
      <c r="AT334" s="14" t="s">
        <v>221</v>
      </c>
      <c r="AU334" s="14" t="s">
        <v>90</v>
      </c>
      <c r="AY334" s="14" t="s">
        <v>175</v>
      </c>
      <c r="BE334" s="114">
        <f>IF(U334="základní",N334,0)</f>
        <v>0</v>
      </c>
      <c r="BF334" s="114">
        <f>IF(U334="snížená",N334,0)</f>
        <v>0</v>
      </c>
      <c r="BG334" s="114">
        <f>IF(U334="zákl. přenesená",N334,0)</f>
        <v>0</v>
      </c>
      <c r="BH334" s="114">
        <f>IF(U334="sníž. přenesená",N334,0)</f>
        <v>0</v>
      </c>
      <c r="BI334" s="114">
        <f>IF(U334="nulová",N334,0)</f>
        <v>0</v>
      </c>
      <c r="BJ334" s="14" t="s">
        <v>23</v>
      </c>
      <c r="BK334" s="114">
        <f>ROUND(L334*K334,2)</f>
        <v>0</v>
      </c>
      <c r="BL334" s="14" t="s">
        <v>345</v>
      </c>
      <c r="BM334" s="14" t="s">
        <v>1574</v>
      </c>
    </row>
    <row r="335" spans="2:65" s="1" customFormat="1" ht="22.5" customHeight="1">
      <c r="B335" s="31"/>
      <c r="C335" s="176" t="s">
        <v>80</v>
      </c>
      <c r="D335" s="176" t="s">
        <v>221</v>
      </c>
      <c r="E335" s="177" t="s">
        <v>1575</v>
      </c>
      <c r="F335" s="250" t="s">
        <v>1576</v>
      </c>
      <c r="G335" s="249"/>
      <c r="H335" s="249"/>
      <c r="I335" s="249"/>
      <c r="J335" s="178" t="s">
        <v>366</v>
      </c>
      <c r="K335" s="179">
        <v>2</v>
      </c>
      <c r="L335" s="251">
        <v>0</v>
      </c>
      <c r="M335" s="249"/>
      <c r="N335" s="252">
        <f>ROUND(L335*K335,2)</f>
        <v>0</v>
      </c>
      <c r="O335" s="249"/>
      <c r="P335" s="249"/>
      <c r="Q335" s="249"/>
      <c r="R335" s="33"/>
      <c r="T335" s="173" t="s">
        <v>21</v>
      </c>
      <c r="U335" s="40" t="s">
        <v>45</v>
      </c>
      <c r="V335" s="32"/>
      <c r="W335" s="174">
        <f>V335*K335</f>
        <v>0</v>
      </c>
      <c r="X335" s="174">
        <v>0</v>
      </c>
      <c r="Y335" s="174">
        <f>X335*K335</f>
        <v>0</v>
      </c>
      <c r="Z335" s="174">
        <v>0</v>
      </c>
      <c r="AA335" s="175">
        <f>Z335*K335</f>
        <v>0</v>
      </c>
      <c r="AR335" s="14" t="s">
        <v>345</v>
      </c>
      <c r="AT335" s="14" t="s">
        <v>221</v>
      </c>
      <c r="AU335" s="14" t="s">
        <v>90</v>
      </c>
      <c r="AY335" s="14" t="s">
        <v>175</v>
      </c>
      <c r="BE335" s="114">
        <f>IF(U335="základní",N335,0)</f>
        <v>0</v>
      </c>
      <c r="BF335" s="114">
        <f>IF(U335="snížená",N335,0)</f>
        <v>0</v>
      </c>
      <c r="BG335" s="114">
        <f>IF(U335="zákl. přenesená",N335,0)</f>
        <v>0</v>
      </c>
      <c r="BH335" s="114">
        <f>IF(U335="sníž. přenesená",N335,0)</f>
        <v>0</v>
      </c>
      <c r="BI335" s="114">
        <f>IF(U335="nulová",N335,0)</f>
        <v>0</v>
      </c>
      <c r="BJ335" s="14" t="s">
        <v>23</v>
      </c>
      <c r="BK335" s="114">
        <f>ROUND(L335*K335,2)</f>
        <v>0</v>
      </c>
      <c r="BL335" s="14" t="s">
        <v>345</v>
      </c>
      <c r="BM335" s="14" t="s">
        <v>1577</v>
      </c>
    </row>
    <row r="336" spans="2:65" s="10" customFormat="1" ht="29.85" customHeight="1">
      <c r="B336" s="158"/>
      <c r="C336" s="159"/>
      <c r="D336" s="168" t="s">
        <v>1340</v>
      </c>
      <c r="E336" s="168"/>
      <c r="F336" s="168"/>
      <c r="G336" s="168"/>
      <c r="H336" s="168"/>
      <c r="I336" s="168"/>
      <c r="J336" s="168"/>
      <c r="K336" s="168"/>
      <c r="L336" s="168"/>
      <c r="M336" s="168"/>
      <c r="N336" s="258">
        <f>BK336</f>
        <v>0</v>
      </c>
      <c r="O336" s="259"/>
      <c r="P336" s="259"/>
      <c r="Q336" s="259"/>
      <c r="R336" s="161"/>
      <c r="T336" s="162"/>
      <c r="U336" s="159"/>
      <c r="V336" s="159"/>
      <c r="W336" s="163">
        <f>SUM(W337:W339)</f>
        <v>0</v>
      </c>
      <c r="X336" s="159"/>
      <c r="Y336" s="163">
        <f>SUM(Y337:Y339)</f>
        <v>0</v>
      </c>
      <c r="Z336" s="159"/>
      <c r="AA336" s="164">
        <f>SUM(AA337:AA339)</f>
        <v>0</v>
      </c>
      <c r="AR336" s="165" t="s">
        <v>23</v>
      </c>
      <c r="AT336" s="166" t="s">
        <v>79</v>
      </c>
      <c r="AU336" s="166" t="s">
        <v>23</v>
      </c>
      <c r="AY336" s="165" t="s">
        <v>175</v>
      </c>
      <c r="BK336" s="167">
        <f>SUM(BK337:BK339)</f>
        <v>0</v>
      </c>
    </row>
    <row r="337" spans="2:65" s="1" customFormat="1" ht="22.5" customHeight="1">
      <c r="B337" s="31"/>
      <c r="C337" s="176" t="s">
        <v>80</v>
      </c>
      <c r="D337" s="176" t="s">
        <v>221</v>
      </c>
      <c r="E337" s="177" t="s">
        <v>1578</v>
      </c>
      <c r="F337" s="250" t="s">
        <v>1579</v>
      </c>
      <c r="G337" s="249"/>
      <c r="H337" s="249"/>
      <c r="I337" s="249"/>
      <c r="J337" s="178" t="s">
        <v>366</v>
      </c>
      <c r="K337" s="179">
        <v>4</v>
      </c>
      <c r="L337" s="251">
        <v>0</v>
      </c>
      <c r="M337" s="249"/>
      <c r="N337" s="252">
        <f>ROUND(L337*K337,2)</f>
        <v>0</v>
      </c>
      <c r="O337" s="249"/>
      <c r="P337" s="249"/>
      <c r="Q337" s="249"/>
      <c r="R337" s="33"/>
      <c r="T337" s="173" t="s">
        <v>21</v>
      </c>
      <c r="U337" s="40" t="s">
        <v>45</v>
      </c>
      <c r="V337" s="32"/>
      <c r="W337" s="174">
        <f>V337*K337</f>
        <v>0</v>
      </c>
      <c r="X337" s="174">
        <v>0</v>
      </c>
      <c r="Y337" s="174">
        <f>X337*K337</f>
        <v>0</v>
      </c>
      <c r="Z337" s="174">
        <v>0</v>
      </c>
      <c r="AA337" s="175">
        <f>Z337*K337</f>
        <v>0</v>
      </c>
      <c r="AR337" s="14" t="s">
        <v>345</v>
      </c>
      <c r="AT337" s="14" t="s">
        <v>221</v>
      </c>
      <c r="AU337" s="14" t="s">
        <v>90</v>
      </c>
      <c r="AY337" s="14" t="s">
        <v>175</v>
      </c>
      <c r="BE337" s="114">
        <f>IF(U337="základní",N337,0)</f>
        <v>0</v>
      </c>
      <c r="BF337" s="114">
        <f>IF(U337="snížená",N337,0)</f>
        <v>0</v>
      </c>
      <c r="BG337" s="114">
        <f>IF(U337="zákl. přenesená",N337,0)</f>
        <v>0</v>
      </c>
      <c r="BH337" s="114">
        <f>IF(U337="sníž. přenesená",N337,0)</f>
        <v>0</v>
      </c>
      <c r="BI337" s="114">
        <f>IF(U337="nulová",N337,0)</f>
        <v>0</v>
      </c>
      <c r="BJ337" s="14" t="s">
        <v>23</v>
      </c>
      <c r="BK337" s="114">
        <f>ROUND(L337*K337,2)</f>
        <v>0</v>
      </c>
      <c r="BL337" s="14" t="s">
        <v>345</v>
      </c>
      <c r="BM337" s="14" t="s">
        <v>1580</v>
      </c>
    </row>
    <row r="338" spans="2:65" s="1" customFormat="1" ht="22.5" customHeight="1">
      <c r="B338" s="31"/>
      <c r="C338" s="176" t="s">
        <v>80</v>
      </c>
      <c r="D338" s="176" t="s">
        <v>221</v>
      </c>
      <c r="E338" s="177" t="s">
        <v>1568</v>
      </c>
      <c r="F338" s="250" t="s">
        <v>1569</v>
      </c>
      <c r="G338" s="249"/>
      <c r="H338" s="249"/>
      <c r="I338" s="249"/>
      <c r="J338" s="178" t="s">
        <v>180</v>
      </c>
      <c r="K338" s="179">
        <v>16</v>
      </c>
      <c r="L338" s="251">
        <v>0</v>
      </c>
      <c r="M338" s="249"/>
      <c r="N338" s="252">
        <f>ROUND(L338*K338,2)</f>
        <v>0</v>
      </c>
      <c r="O338" s="249"/>
      <c r="P338" s="249"/>
      <c r="Q338" s="249"/>
      <c r="R338" s="33"/>
      <c r="T338" s="173" t="s">
        <v>21</v>
      </c>
      <c r="U338" s="40" t="s">
        <v>45</v>
      </c>
      <c r="V338" s="32"/>
      <c r="W338" s="174">
        <f>V338*K338</f>
        <v>0</v>
      </c>
      <c r="X338" s="174">
        <v>0</v>
      </c>
      <c r="Y338" s="174">
        <f>X338*K338</f>
        <v>0</v>
      </c>
      <c r="Z338" s="174">
        <v>0</v>
      </c>
      <c r="AA338" s="175">
        <f>Z338*K338</f>
        <v>0</v>
      </c>
      <c r="AR338" s="14" t="s">
        <v>345</v>
      </c>
      <c r="AT338" s="14" t="s">
        <v>221</v>
      </c>
      <c r="AU338" s="14" t="s">
        <v>90</v>
      </c>
      <c r="AY338" s="14" t="s">
        <v>175</v>
      </c>
      <c r="BE338" s="114">
        <f>IF(U338="základní",N338,0)</f>
        <v>0</v>
      </c>
      <c r="BF338" s="114">
        <f>IF(U338="snížená",N338,0)</f>
        <v>0</v>
      </c>
      <c r="BG338" s="114">
        <f>IF(U338="zákl. přenesená",N338,0)</f>
        <v>0</v>
      </c>
      <c r="BH338" s="114">
        <f>IF(U338="sníž. přenesená",N338,0)</f>
        <v>0</v>
      </c>
      <c r="BI338" s="114">
        <f>IF(U338="nulová",N338,0)</f>
        <v>0</v>
      </c>
      <c r="BJ338" s="14" t="s">
        <v>23</v>
      </c>
      <c r="BK338" s="114">
        <f>ROUND(L338*K338,2)</f>
        <v>0</v>
      </c>
      <c r="BL338" s="14" t="s">
        <v>345</v>
      </c>
      <c r="BM338" s="14" t="s">
        <v>1581</v>
      </c>
    </row>
    <row r="339" spans="2:65" s="1" customFormat="1" ht="22.5" customHeight="1">
      <c r="B339" s="31"/>
      <c r="C339" s="176" t="s">
        <v>80</v>
      </c>
      <c r="D339" s="176" t="s">
        <v>221</v>
      </c>
      <c r="E339" s="177" t="s">
        <v>1572</v>
      </c>
      <c r="F339" s="250" t="s">
        <v>1573</v>
      </c>
      <c r="G339" s="249"/>
      <c r="H339" s="249"/>
      <c r="I339" s="249"/>
      <c r="J339" s="178" t="s">
        <v>366</v>
      </c>
      <c r="K339" s="179">
        <v>2</v>
      </c>
      <c r="L339" s="251">
        <v>0</v>
      </c>
      <c r="M339" s="249"/>
      <c r="N339" s="252">
        <f>ROUND(L339*K339,2)</f>
        <v>0</v>
      </c>
      <c r="O339" s="249"/>
      <c r="P339" s="249"/>
      <c r="Q339" s="249"/>
      <c r="R339" s="33"/>
      <c r="T339" s="173" t="s">
        <v>21</v>
      </c>
      <c r="U339" s="40" t="s">
        <v>45</v>
      </c>
      <c r="V339" s="32"/>
      <c r="W339" s="174">
        <f>V339*K339</f>
        <v>0</v>
      </c>
      <c r="X339" s="174">
        <v>0</v>
      </c>
      <c r="Y339" s="174">
        <f>X339*K339</f>
        <v>0</v>
      </c>
      <c r="Z339" s="174">
        <v>0</v>
      </c>
      <c r="AA339" s="175">
        <f>Z339*K339</f>
        <v>0</v>
      </c>
      <c r="AR339" s="14" t="s">
        <v>345</v>
      </c>
      <c r="AT339" s="14" t="s">
        <v>221</v>
      </c>
      <c r="AU339" s="14" t="s">
        <v>90</v>
      </c>
      <c r="AY339" s="14" t="s">
        <v>175</v>
      </c>
      <c r="BE339" s="114">
        <f>IF(U339="základní",N339,0)</f>
        <v>0</v>
      </c>
      <c r="BF339" s="114">
        <f>IF(U339="snížená",N339,0)</f>
        <v>0</v>
      </c>
      <c r="BG339" s="114">
        <f>IF(U339="zákl. přenesená",N339,0)</f>
        <v>0</v>
      </c>
      <c r="BH339" s="114">
        <f>IF(U339="sníž. přenesená",N339,0)</f>
        <v>0</v>
      </c>
      <c r="BI339" s="114">
        <f>IF(U339="nulová",N339,0)</f>
        <v>0</v>
      </c>
      <c r="BJ339" s="14" t="s">
        <v>23</v>
      </c>
      <c r="BK339" s="114">
        <f>ROUND(L339*K339,2)</f>
        <v>0</v>
      </c>
      <c r="BL339" s="14" t="s">
        <v>345</v>
      </c>
      <c r="BM339" s="14" t="s">
        <v>1582</v>
      </c>
    </row>
    <row r="340" spans="2:65" s="10" customFormat="1" ht="37.35" customHeight="1">
      <c r="B340" s="158"/>
      <c r="C340" s="159"/>
      <c r="D340" s="160" t="s">
        <v>1341</v>
      </c>
      <c r="E340" s="160"/>
      <c r="F340" s="160"/>
      <c r="G340" s="160"/>
      <c r="H340" s="160"/>
      <c r="I340" s="160"/>
      <c r="J340" s="160"/>
      <c r="K340" s="160"/>
      <c r="L340" s="160"/>
      <c r="M340" s="160"/>
      <c r="N340" s="260">
        <f>BK340</f>
        <v>0</v>
      </c>
      <c r="O340" s="261"/>
      <c r="P340" s="261"/>
      <c r="Q340" s="261"/>
      <c r="R340" s="161"/>
      <c r="T340" s="162"/>
      <c r="U340" s="159"/>
      <c r="V340" s="159"/>
      <c r="W340" s="163">
        <f>W341+W344+SUM(W346:W348)+W351+W355+W359+W362+W364</f>
        <v>0</v>
      </c>
      <c r="X340" s="159"/>
      <c r="Y340" s="163">
        <f>Y341+Y344+SUM(Y346:Y348)+Y351+Y355+Y359+Y362+Y364</f>
        <v>0</v>
      </c>
      <c r="Z340" s="159"/>
      <c r="AA340" s="164">
        <f>AA341+AA344+SUM(AA346:AA348)+AA351+AA355+AA359+AA362+AA364</f>
        <v>0</v>
      </c>
      <c r="AR340" s="165" t="s">
        <v>23</v>
      </c>
      <c r="AT340" s="166" t="s">
        <v>79</v>
      </c>
      <c r="AU340" s="166" t="s">
        <v>80</v>
      </c>
      <c r="AY340" s="165" t="s">
        <v>175</v>
      </c>
      <c r="BK340" s="167">
        <f>BK341+BK344+SUM(BK346:BK348)+BK351+BK355+BK359+BK362+BK364</f>
        <v>0</v>
      </c>
    </row>
    <row r="341" spans="2:65" s="10" customFormat="1" ht="19.899999999999999" customHeight="1">
      <c r="B341" s="158"/>
      <c r="C341" s="159"/>
      <c r="D341" s="168" t="s">
        <v>1342</v>
      </c>
      <c r="E341" s="168"/>
      <c r="F341" s="168"/>
      <c r="G341" s="168"/>
      <c r="H341" s="168"/>
      <c r="I341" s="168"/>
      <c r="J341" s="168"/>
      <c r="K341" s="168"/>
      <c r="L341" s="168"/>
      <c r="M341" s="168"/>
      <c r="N341" s="256">
        <f>BK341</f>
        <v>0</v>
      </c>
      <c r="O341" s="257"/>
      <c r="P341" s="257"/>
      <c r="Q341" s="257"/>
      <c r="R341" s="161"/>
      <c r="T341" s="162"/>
      <c r="U341" s="159"/>
      <c r="V341" s="159"/>
      <c r="W341" s="163">
        <f>SUM(W342:W343)</f>
        <v>0</v>
      </c>
      <c r="X341" s="159"/>
      <c r="Y341" s="163">
        <f>SUM(Y342:Y343)</f>
        <v>0</v>
      </c>
      <c r="Z341" s="159"/>
      <c r="AA341" s="164">
        <f>SUM(AA342:AA343)</f>
        <v>0</v>
      </c>
      <c r="AR341" s="165" t="s">
        <v>23</v>
      </c>
      <c r="AT341" s="166" t="s">
        <v>79</v>
      </c>
      <c r="AU341" s="166" t="s">
        <v>23</v>
      </c>
      <c r="AY341" s="165" t="s">
        <v>175</v>
      </c>
      <c r="BK341" s="167">
        <f>SUM(BK342:BK343)</f>
        <v>0</v>
      </c>
    </row>
    <row r="342" spans="2:65" s="1" customFormat="1" ht="22.5" customHeight="1">
      <c r="B342" s="31"/>
      <c r="C342" s="176" t="s">
        <v>80</v>
      </c>
      <c r="D342" s="176" t="s">
        <v>221</v>
      </c>
      <c r="E342" s="177" t="s">
        <v>1583</v>
      </c>
      <c r="F342" s="250" t="s">
        <v>1584</v>
      </c>
      <c r="G342" s="249"/>
      <c r="H342" s="249"/>
      <c r="I342" s="249"/>
      <c r="J342" s="178" t="s">
        <v>798</v>
      </c>
      <c r="K342" s="179">
        <v>25</v>
      </c>
      <c r="L342" s="251">
        <v>0</v>
      </c>
      <c r="M342" s="249"/>
      <c r="N342" s="252">
        <f>ROUND(L342*K342,2)</f>
        <v>0</v>
      </c>
      <c r="O342" s="249"/>
      <c r="P342" s="249"/>
      <c r="Q342" s="249"/>
      <c r="R342" s="33"/>
      <c r="T342" s="173" t="s">
        <v>21</v>
      </c>
      <c r="U342" s="40" t="s">
        <v>45</v>
      </c>
      <c r="V342" s="32"/>
      <c r="W342" s="174">
        <f>V342*K342</f>
        <v>0</v>
      </c>
      <c r="X342" s="174">
        <v>0</v>
      </c>
      <c r="Y342" s="174">
        <f>X342*K342</f>
        <v>0</v>
      </c>
      <c r="Z342" s="174">
        <v>0</v>
      </c>
      <c r="AA342" s="175">
        <f>Z342*K342</f>
        <v>0</v>
      </c>
      <c r="AR342" s="14" t="s">
        <v>345</v>
      </c>
      <c r="AT342" s="14" t="s">
        <v>221</v>
      </c>
      <c r="AU342" s="14" t="s">
        <v>90</v>
      </c>
      <c r="AY342" s="14" t="s">
        <v>175</v>
      </c>
      <c r="BE342" s="114">
        <f>IF(U342="základní",N342,0)</f>
        <v>0</v>
      </c>
      <c r="BF342" s="114">
        <f>IF(U342="snížená",N342,0)</f>
        <v>0</v>
      </c>
      <c r="BG342" s="114">
        <f>IF(U342="zákl. přenesená",N342,0)</f>
        <v>0</v>
      </c>
      <c r="BH342" s="114">
        <f>IF(U342="sníž. přenesená",N342,0)</f>
        <v>0</v>
      </c>
      <c r="BI342" s="114">
        <f>IF(U342="nulová",N342,0)</f>
        <v>0</v>
      </c>
      <c r="BJ342" s="14" t="s">
        <v>23</v>
      </c>
      <c r="BK342" s="114">
        <f>ROUND(L342*K342,2)</f>
        <v>0</v>
      </c>
      <c r="BL342" s="14" t="s">
        <v>345</v>
      </c>
      <c r="BM342" s="14" t="s">
        <v>573</v>
      </c>
    </row>
    <row r="343" spans="2:65" s="1" customFormat="1" ht="22.5" customHeight="1">
      <c r="B343" s="31"/>
      <c r="C343" s="32"/>
      <c r="D343" s="32"/>
      <c r="E343" s="32"/>
      <c r="F343" s="264" t="s">
        <v>1585</v>
      </c>
      <c r="G343" s="202"/>
      <c r="H343" s="202"/>
      <c r="I343" s="202"/>
      <c r="J343" s="32"/>
      <c r="K343" s="32"/>
      <c r="L343" s="32"/>
      <c r="M343" s="32"/>
      <c r="N343" s="32"/>
      <c r="O343" s="32"/>
      <c r="P343" s="32"/>
      <c r="Q343" s="32"/>
      <c r="R343" s="33"/>
      <c r="T343" s="74"/>
      <c r="U343" s="32"/>
      <c r="V343" s="32"/>
      <c r="W343" s="32"/>
      <c r="X343" s="32"/>
      <c r="Y343" s="32"/>
      <c r="Z343" s="32"/>
      <c r="AA343" s="75"/>
      <c r="AT343" s="14" t="s">
        <v>1278</v>
      </c>
      <c r="AU343" s="14" t="s">
        <v>90</v>
      </c>
    </row>
    <row r="344" spans="2:65" s="10" customFormat="1" ht="29.85" customHeight="1">
      <c r="B344" s="158"/>
      <c r="C344" s="159"/>
      <c r="D344" s="168" t="s">
        <v>1343</v>
      </c>
      <c r="E344" s="168"/>
      <c r="F344" s="168"/>
      <c r="G344" s="168"/>
      <c r="H344" s="168"/>
      <c r="I344" s="168"/>
      <c r="J344" s="168"/>
      <c r="K344" s="168"/>
      <c r="L344" s="168"/>
      <c r="M344" s="168"/>
      <c r="N344" s="256">
        <f>BK344</f>
        <v>0</v>
      </c>
      <c r="O344" s="257"/>
      <c r="P344" s="257"/>
      <c r="Q344" s="257"/>
      <c r="R344" s="161"/>
      <c r="T344" s="162"/>
      <c r="U344" s="159"/>
      <c r="V344" s="159"/>
      <c r="W344" s="163">
        <f>W345</f>
        <v>0</v>
      </c>
      <c r="X344" s="159"/>
      <c r="Y344" s="163">
        <f>Y345</f>
        <v>0</v>
      </c>
      <c r="Z344" s="159"/>
      <c r="AA344" s="164">
        <f>AA345</f>
        <v>0</v>
      </c>
      <c r="AR344" s="165" t="s">
        <v>23</v>
      </c>
      <c r="AT344" s="166" t="s">
        <v>79</v>
      </c>
      <c r="AU344" s="166" t="s">
        <v>23</v>
      </c>
      <c r="AY344" s="165" t="s">
        <v>175</v>
      </c>
      <c r="BK344" s="167">
        <f>BK345</f>
        <v>0</v>
      </c>
    </row>
    <row r="345" spans="2:65" s="1" customFormat="1" ht="22.5" customHeight="1">
      <c r="B345" s="31"/>
      <c r="C345" s="176" t="s">
        <v>80</v>
      </c>
      <c r="D345" s="176" t="s">
        <v>221</v>
      </c>
      <c r="E345" s="177" t="s">
        <v>1586</v>
      </c>
      <c r="F345" s="250" t="s">
        <v>1587</v>
      </c>
      <c r="G345" s="249"/>
      <c r="H345" s="249"/>
      <c r="I345" s="249"/>
      <c r="J345" s="178" t="s">
        <v>1461</v>
      </c>
      <c r="K345" s="179">
        <v>3</v>
      </c>
      <c r="L345" s="251">
        <v>0</v>
      </c>
      <c r="M345" s="249"/>
      <c r="N345" s="252">
        <f>ROUND(L345*K345,2)</f>
        <v>0</v>
      </c>
      <c r="O345" s="249"/>
      <c r="P345" s="249"/>
      <c r="Q345" s="249"/>
      <c r="R345" s="33"/>
      <c r="T345" s="173" t="s">
        <v>21</v>
      </c>
      <c r="U345" s="40" t="s">
        <v>45</v>
      </c>
      <c r="V345" s="32"/>
      <c r="W345" s="174">
        <f>V345*K345</f>
        <v>0</v>
      </c>
      <c r="X345" s="174">
        <v>0</v>
      </c>
      <c r="Y345" s="174">
        <f>X345*K345</f>
        <v>0</v>
      </c>
      <c r="Z345" s="174">
        <v>0</v>
      </c>
      <c r="AA345" s="175">
        <f>Z345*K345</f>
        <v>0</v>
      </c>
      <c r="AR345" s="14" t="s">
        <v>345</v>
      </c>
      <c r="AT345" s="14" t="s">
        <v>221</v>
      </c>
      <c r="AU345" s="14" t="s">
        <v>90</v>
      </c>
      <c r="AY345" s="14" t="s">
        <v>175</v>
      </c>
      <c r="BE345" s="114">
        <f>IF(U345="základní",N345,0)</f>
        <v>0</v>
      </c>
      <c r="BF345" s="114">
        <f>IF(U345="snížená",N345,0)</f>
        <v>0</v>
      </c>
      <c r="BG345" s="114">
        <f>IF(U345="zákl. přenesená",N345,0)</f>
        <v>0</v>
      </c>
      <c r="BH345" s="114">
        <f>IF(U345="sníž. přenesená",N345,0)</f>
        <v>0</v>
      </c>
      <c r="BI345" s="114">
        <f>IF(U345="nulová",N345,0)</f>
        <v>0</v>
      </c>
      <c r="BJ345" s="14" t="s">
        <v>23</v>
      </c>
      <c r="BK345" s="114">
        <f>ROUND(L345*K345,2)</f>
        <v>0</v>
      </c>
      <c r="BL345" s="14" t="s">
        <v>345</v>
      </c>
      <c r="BM345" s="14" t="s">
        <v>1588</v>
      </c>
    </row>
    <row r="346" spans="2:65" s="10" customFormat="1" ht="29.85" customHeight="1">
      <c r="B346" s="158"/>
      <c r="C346" s="159"/>
      <c r="D346" s="168" t="s">
        <v>1344</v>
      </c>
      <c r="E346" s="168"/>
      <c r="F346" s="168"/>
      <c r="G346" s="168"/>
      <c r="H346" s="168"/>
      <c r="I346" s="168"/>
      <c r="J346" s="168"/>
      <c r="K346" s="168"/>
      <c r="L346" s="168"/>
      <c r="M346" s="168"/>
      <c r="N346" s="265">
        <f>BK346</f>
        <v>0</v>
      </c>
      <c r="O346" s="266"/>
      <c r="P346" s="266"/>
      <c r="Q346" s="266"/>
      <c r="R346" s="161"/>
      <c r="T346" s="162"/>
      <c r="U346" s="159"/>
      <c r="V346" s="159"/>
      <c r="W346" s="163">
        <v>0</v>
      </c>
      <c r="X346" s="159"/>
      <c r="Y346" s="163">
        <v>0</v>
      </c>
      <c r="Z346" s="159"/>
      <c r="AA346" s="164">
        <v>0</v>
      </c>
      <c r="AR346" s="165" t="s">
        <v>23</v>
      </c>
      <c r="AT346" s="166" t="s">
        <v>79</v>
      </c>
      <c r="AU346" s="166" t="s">
        <v>23</v>
      </c>
      <c r="AY346" s="165" t="s">
        <v>175</v>
      </c>
      <c r="BK346" s="167">
        <v>0</v>
      </c>
    </row>
    <row r="347" spans="2:65" s="10" customFormat="1" ht="19.899999999999999" customHeight="1">
      <c r="B347" s="158"/>
      <c r="C347" s="159"/>
      <c r="D347" s="168" t="s">
        <v>1345</v>
      </c>
      <c r="E347" s="168"/>
      <c r="F347" s="168"/>
      <c r="G347" s="168"/>
      <c r="H347" s="168"/>
      <c r="I347" s="168"/>
      <c r="J347" s="168"/>
      <c r="K347" s="168"/>
      <c r="L347" s="168"/>
      <c r="M347" s="168"/>
      <c r="N347" s="267">
        <f>BK347</f>
        <v>0</v>
      </c>
      <c r="O347" s="219"/>
      <c r="P347" s="219"/>
      <c r="Q347" s="219"/>
      <c r="R347" s="161"/>
      <c r="T347" s="162"/>
      <c r="U347" s="159"/>
      <c r="V347" s="159"/>
      <c r="W347" s="163">
        <v>0</v>
      </c>
      <c r="X347" s="159"/>
      <c r="Y347" s="163">
        <v>0</v>
      </c>
      <c r="Z347" s="159"/>
      <c r="AA347" s="164">
        <v>0</v>
      </c>
      <c r="AR347" s="165" t="s">
        <v>23</v>
      </c>
      <c r="AT347" s="166" t="s">
        <v>79</v>
      </c>
      <c r="AU347" s="166" t="s">
        <v>23</v>
      </c>
      <c r="AY347" s="165" t="s">
        <v>175</v>
      </c>
      <c r="BK347" s="167">
        <v>0</v>
      </c>
    </row>
    <row r="348" spans="2:65" s="10" customFormat="1" ht="19.899999999999999" customHeight="1">
      <c r="B348" s="158"/>
      <c r="C348" s="159"/>
      <c r="D348" s="168" t="s">
        <v>1346</v>
      </c>
      <c r="E348" s="168"/>
      <c r="F348" s="168"/>
      <c r="G348" s="168"/>
      <c r="H348" s="168"/>
      <c r="I348" s="168"/>
      <c r="J348" s="168"/>
      <c r="K348" s="168"/>
      <c r="L348" s="168"/>
      <c r="M348" s="168"/>
      <c r="N348" s="256">
        <f>BK348</f>
        <v>0</v>
      </c>
      <c r="O348" s="257"/>
      <c r="P348" s="257"/>
      <c r="Q348" s="257"/>
      <c r="R348" s="161"/>
      <c r="T348" s="162"/>
      <c r="U348" s="159"/>
      <c r="V348" s="159"/>
      <c r="W348" s="163">
        <f>SUM(W349:W350)</f>
        <v>0</v>
      </c>
      <c r="X348" s="159"/>
      <c r="Y348" s="163">
        <f>SUM(Y349:Y350)</f>
        <v>0</v>
      </c>
      <c r="Z348" s="159"/>
      <c r="AA348" s="164">
        <f>SUM(AA349:AA350)</f>
        <v>0</v>
      </c>
      <c r="AR348" s="165" t="s">
        <v>23</v>
      </c>
      <c r="AT348" s="166" t="s">
        <v>79</v>
      </c>
      <c r="AU348" s="166" t="s">
        <v>23</v>
      </c>
      <c r="AY348" s="165" t="s">
        <v>175</v>
      </c>
      <c r="BK348" s="167">
        <f>SUM(BK349:BK350)</f>
        <v>0</v>
      </c>
    </row>
    <row r="349" spans="2:65" s="1" customFormat="1" ht="22.5" customHeight="1">
      <c r="B349" s="31"/>
      <c r="C349" s="176" t="s">
        <v>80</v>
      </c>
      <c r="D349" s="176" t="s">
        <v>221</v>
      </c>
      <c r="E349" s="177" t="s">
        <v>1589</v>
      </c>
      <c r="F349" s="250" t="s">
        <v>1590</v>
      </c>
      <c r="G349" s="249"/>
      <c r="H349" s="249"/>
      <c r="I349" s="249"/>
      <c r="J349" s="178" t="s">
        <v>180</v>
      </c>
      <c r="K349" s="179">
        <v>44</v>
      </c>
      <c r="L349" s="251">
        <v>0</v>
      </c>
      <c r="M349" s="249"/>
      <c r="N349" s="252">
        <f>ROUND(L349*K349,2)</f>
        <v>0</v>
      </c>
      <c r="O349" s="249"/>
      <c r="P349" s="249"/>
      <c r="Q349" s="249"/>
      <c r="R349" s="33"/>
      <c r="T349" s="173" t="s">
        <v>21</v>
      </c>
      <c r="U349" s="40" t="s">
        <v>45</v>
      </c>
      <c r="V349" s="32"/>
      <c r="W349" s="174">
        <f>V349*K349</f>
        <v>0</v>
      </c>
      <c r="X349" s="174">
        <v>0</v>
      </c>
      <c r="Y349" s="174">
        <f>X349*K349</f>
        <v>0</v>
      </c>
      <c r="Z349" s="174">
        <v>0</v>
      </c>
      <c r="AA349" s="175">
        <f>Z349*K349</f>
        <v>0</v>
      </c>
      <c r="AR349" s="14" t="s">
        <v>345</v>
      </c>
      <c r="AT349" s="14" t="s">
        <v>221</v>
      </c>
      <c r="AU349" s="14" t="s">
        <v>90</v>
      </c>
      <c r="AY349" s="14" t="s">
        <v>175</v>
      </c>
      <c r="BE349" s="114">
        <f>IF(U349="základní",N349,0)</f>
        <v>0</v>
      </c>
      <c r="BF349" s="114">
        <f>IF(U349="snížená",N349,0)</f>
        <v>0</v>
      </c>
      <c r="BG349" s="114">
        <f>IF(U349="zákl. přenesená",N349,0)</f>
        <v>0</v>
      </c>
      <c r="BH349" s="114">
        <f>IF(U349="sníž. přenesená",N349,0)</f>
        <v>0</v>
      </c>
      <c r="BI349" s="114">
        <f>IF(U349="nulová",N349,0)</f>
        <v>0</v>
      </c>
      <c r="BJ349" s="14" t="s">
        <v>23</v>
      </c>
      <c r="BK349" s="114">
        <f>ROUND(L349*K349,2)</f>
        <v>0</v>
      </c>
      <c r="BL349" s="14" t="s">
        <v>345</v>
      </c>
      <c r="BM349" s="14" t="s">
        <v>1591</v>
      </c>
    </row>
    <row r="350" spans="2:65" s="1" customFormat="1" ht="22.5" customHeight="1">
      <c r="B350" s="31"/>
      <c r="C350" s="176" t="s">
        <v>80</v>
      </c>
      <c r="D350" s="176" t="s">
        <v>221</v>
      </c>
      <c r="E350" s="177" t="s">
        <v>1592</v>
      </c>
      <c r="F350" s="250" t="s">
        <v>1593</v>
      </c>
      <c r="G350" s="249"/>
      <c r="H350" s="249"/>
      <c r="I350" s="249"/>
      <c r="J350" s="178" t="s">
        <v>180</v>
      </c>
      <c r="K350" s="179">
        <v>23</v>
      </c>
      <c r="L350" s="251">
        <v>0</v>
      </c>
      <c r="M350" s="249"/>
      <c r="N350" s="252">
        <f>ROUND(L350*K350,2)</f>
        <v>0</v>
      </c>
      <c r="O350" s="249"/>
      <c r="P350" s="249"/>
      <c r="Q350" s="249"/>
      <c r="R350" s="33"/>
      <c r="T350" s="173" t="s">
        <v>21</v>
      </c>
      <c r="U350" s="40" t="s">
        <v>45</v>
      </c>
      <c r="V350" s="32"/>
      <c r="W350" s="174">
        <f>V350*K350</f>
        <v>0</v>
      </c>
      <c r="X350" s="174">
        <v>0</v>
      </c>
      <c r="Y350" s="174">
        <f>X350*K350</f>
        <v>0</v>
      </c>
      <c r="Z350" s="174">
        <v>0</v>
      </c>
      <c r="AA350" s="175">
        <f>Z350*K350</f>
        <v>0</v>
      </c>
      <c r="AR350" s="14" t="s">
        <v>345</v>
      </c>
      <c r="AT350" s="14" t="s">
        <v>221</v>
      </c>
      <c r="AU350" s="14" t="s">
        <v>90</v>
      </c>
      <c r="AY350" s="14" t="s">
        <v>175</v>
      </c>
      <c r="BE350" s="114">
        <f>IF(U350="základní",N350,0)</f>
        <v>0</v>
      </c>
      <c r="BF350" s="114">
        <f>IF(U350="snížená",N350,0)</f>
        <v>0</v>
      </c>
      <c r="BG350" s="114">
        <f>IF(U350="zákl. přenesená",N350,0)</f>
        <v>0</v>
      </c>
      <c r="BH350" s="114">
        <f>IF(U350="sníž. přenesená",N350,0)</f>
        <v>0</v>
      </c>
      <c r="BI350" s="114">
        <f>IF(U350="nulová",N350,0)</f>
        <v>0</v>
      </c>
      <c r="BJ350" s="14" t="s">
        <v>23</v>
      </c>
      <c r="BK350" s="114">
        <f>ROUND(L350*K350,2)</f>
        <v>0</v>
      </c>
      <c r="BL350" s="14" t="s">
        <v>345</v>
      </c>
      <c r="BM350" s="14" t="s">
        <v>613</v>
      </c>
    </row>
    <row r="351" spans="2:65" s="10" customFormat="1" ht="29.85" customHeight="1">
      <c r="B351" s="158"/>
      <c r="C351" s="159"/>
      <c r="D351" s="168" t="s">
        <v>1347</v>
      </c>
      <c r="E351" s="168"/>
      <c r="F351" s="168"/>
      <c r="G351" s="168"/>
      <c r="H351" s="168"/>
      <c r="I351" s="168"/>
      <c r="J351" s="168"/>
      <c r="K351" s="168"/>
      <c r="L351" s="168"/>
      <c r="M351" s="168"/>
      <c r="N351" s="258">
        <f>BK351</f>
        <v>0</v>
      </c>
      <c r="O351" s="259"/>
      <c r="P351" s="259"/>
      <c r="Q351" s="259"/>
      <c r="R351" s="161"/>
      <c r="T351" s="162"/>
      <c r="U351" s="159"/>
      <c r="V351" s="159"/>
      <c r="W351" s="163">
        <f>SUM(W352:W354)</f>
        <v>0</v>
      </c>
      <c r="X351" s="159"/>
      <c r="Y351" s="163">
        <f>SUM(Y352:Y354)</f>
        <v>0</v>
      </c>
      <c r="Z351" s="159"/>
      <c r="AA351" s="164">
        <f>SUM(AA352:AA354)</f>
        <v>0</v>
      </c>
      <c r="AR351" s="165" t="s">
        <v>23</v>
      </c>
      <c r="AT351" s="166" t="s">
        <v>79</v>
      </c>
      <c r="AU351" s="166" t="s">
        <v>23</v>
      </c>
      <c r="AY351" s="165" t="s">
        <v>175</v>
      </c>
      <c r="BK351" s="167">
        <f>SUM(BK352:BK354)</f>
        <v>0</v>
      </c>
    </row>
    <row r="352" spans="2:65" s="1" customFormat="1" ht="22.5" customHeight="1">
      <c r="B352" s="31"/>
      <c r="C352" s="176" t="s">
        <v>80</v>
      </c>
      <c r="D352" s="176" t="s">
        <v>221</v>
      </c>
      <c r="E352" s="177" t="s">
        <v>1594</v>
      </c>
      <c r="F352" s="250" t="s">
        <v>1595</v>
      </c>
      <c r="G352" s="249"/>
      <c r="H352" s="249"/>
      <c r="I352" s="249"/>
      <c r="J352" s="178" t="s">
        <v>180</v>
      </c>
      <c r="K352" s="179">
        <v>22</v>
      </c>
      <c r="L352" s="251">
        <v>0</v>
      </c>
      <c r="M352" s="249"/>
      <c r="N352" s="252">
        <f>ROUND(L352*K352,2)</f>
        <v>0</v>
      </c>
      <c r="O352" s="249"/>
      <c r="P352" s="249"/>
      <c r="Q352" s="249"/>
      <c r="R352" s="33"/>
      <c r="T352" s="173" t="s">
        <v>21</v>
      </c>
      <c r="U352" s="40" t="s">
        <v>45</v>
      </c>
      <c r="V352" s="32"/>
      <c r="W352" s="174">
        <f>V352*K352</f>
        <v>0</v>
      </c>
      <c r="X352" s="174">
        <v>0</v>
      </c>
      <c r="Y352" s="174">
        <f>X352*K352</f>
        <v>0</v>
      </c>
      <c r="Z352" s="174">
        <v>0</v>
      </c>
      <c r="AA352" s="175">
        <f>Z352*K352</f>
        <v>0</v>
      </c>
      <c r="AR352" s="14" t="s">
        <v>345</v>
      </c>
      <c r="AT352" s="14" t="s">
        <v>221</v>
      </c>
      <c r="AU352" s="14" t="s">
        <v>90</v>
      </c>
      <c r="AY352" s="14" t="s">
        <v>175</v>
      </c>
      <c r="BE352" s="114">
        <f>IF(U352="základní",N352,0)</f>
        <v>0</v>
      </c>
      <c r="BF352" s="114">
        <f>IF(U352="snížená",N352,0)</f>
        <v>0</v>
      </c>
      <c r="BG352" s="114">
        <f>IF(U352="zákl. přenesená",N352,0)</f>
        <v>0</v>
      </c>
      <c r="BH352" s="114">
        <f>IF(U352="sníž. přenesená",N352,0)</f>
        <v>0</v>
      </c>
      <c r="BI352" s="114">
        <f>IF(U352="nulová",N352,0)</f>
        <v>0</v>
      </c>
      <c r="BJ352" s="14" t="s">
        <v>23</v>
      </c>
      <c r="BK352" s="114">
        <f>ROUND(L352*K352,2)</f>
        <v>0</v>
      </c>
      <c r="BL352" s="14" t="s">
        <v>345</v>
      </c>
      <c r="BM352" s="14" t="s">
        <v>1596</v>
      </c>
    </row>
    <row r="353" spans="2:65" s="1" customFormat="1" ht="22.5" customHeight="1">
      <c r="B353" s="31"/>
      <c r="C353" s="176" t="s">
        <v>80</v>
      </c>
      <c r="D353" s="176" t="s">
        <v>221</v>
      </c>
      <c r="E353" s="177" t="s">
        <v>1597</v>
      </c>
      <c r="F353" s="250" t="s">
        <v>1598</v>
      </c>
      <c r="G353" s="249"/>
      <c r="H353" s="249"/>
      <c r="I353" s="249"/>
      <c r="J353" s="178" t="s">
        <v>180</v>
      </c>
      <c r="K353" s="179">
        <v>130</v>
      </c>
      <c r="L353" s="251">
        <v>0</v>
      </c>
      <c r="M353" s="249"/>
      <c r="N353" s="252">
        <f>ROUND(L353*K353,2)</f>
        <v>0</v>
      </c>
      <c r="O353" s="249"/>
      <c r="P353" s="249"/>
      <c r="Q353" s="249"/>
      <c r="R353" s="33"/>
      <c r="T353" s="173" t="s">
        <v>21</v>
      </c>
      <c r="U353" s="40" t="s">
        <v>45</v>
      </c>
      <c r="V353" s="32"/>
      <c r="W353" s="174">
        <f>V353*K353</f>
        <v>0</v>
      </c>
      <c r="X353" s="174">
        <v>0</v>
      </c>
      <c r="Y353" s="174">
        <f>X353*K353</f>
        <v>0</v>
      </c>
      <c r="Z353" s="174">
        <v>0</v>
      </c>
      <c r="AA353" s="175">
        <f>Z353*K353</f>
        <v>0</v>
      </c>
      <c r="AR353" s="14" t="s">
        <v>345</v>
      </c>
      <c r="AT353" s="14" t="s">
        <v>221</v>
      </c>
      <c r="AU353" s="14" t="s">
        <v>90</v>
      </c>
      <c r="AY353" s="14" t="s">
        <v>175</v>
      </c>
      <c r="BE353" s="114">
        <f>IF(U353="základní",N353,0)</f>
        <v>0</v>
      </c>
      <c r="BF353" s="114">
        <f>IF(U353="snížená",N353,0)</f>
        <v>0</v>
      </c>
      <c r="BG353" s="114">
        <f>IF(U353="zákl. přenesená",N353,0)</f>
        <v>0</v>
      </c>
      <c r="BH353" s="114">
        <f>IF(U353="sníž. přenesená",N353,0)</f>
        <v>0</v>
      </c>
      <c r="BI353" s="114">
        <f>IF(U353="nulová",N353,0)</f>
        <v>0</v>
      </c>
      <c r="BJ353" s="14" t="s">
        <v>23</v>
      </c>
      <c r="BK353" s="114">
        <f>ROUND(L353*K353,2)</f>
        <v>0</v>
      </c>
      <c r="BL353" s="14" t="s">
        <v>345</v>
      </c>
      <c r="BM353" s="14" t="s">
        <v>621</v>
      </c>
    </row>
    <row r="354" spans="2:65" s="1" customFormat="1" ht="22.5" customHeight="1">
      <c r="B354" s="31"/>
      <c r="C354" s="176" t="s">
        <v>80</v>
      </c>
      <c r="D354" s="176" t="s">
        <v>221</v>
      </c>
      <c r="E354" s="177" t="s">
        <v>1599</v>
      </c>
      <c r="F354" s="250" t="s">
        <v>1600</v>
      </c>
      <c r="G354" s="249"/>
      <c r="H354" s="249"/>
      <c r="I354" s="249"/>
      <c r="J354" s="178" t="s">
        <v>180</v>
      </c>
      <c r="K354" s="179">
        <v>58</v>
      </c>
      <c r="L354" s="251">
        <v>0</v>
      </c>
      <c r="M354" s="249"/>
      <c r="N354" s="252">
        <f>ROUND(L354*K354,2)</f>
        <v>0</v>
      </c>
      <c r="O354" s="249"/>
      <c r="P354" s="249"/>
      <c r="Q354" s="249"/>
      <c r="R354" s="33"/>
      <c r="T354" s="173" t="s">
        <v>21</v>
      </c>
      <c r="U354" s="40" t="s">
        <v>45</v>
      </c>
      <c r="V354" s="32"/>
      <c r="W354" s="174">
        <f>V354*K354</f>
        <v>0</v>
      </c>
      <c r="X354" s="174">
        <v>0</v>
      </c>
      <c r="Y354" s="174">
        <f>X354*K354</f>
        <v>0</v>
      </c>
      <c r="Z354" s="174">
        <v>0</v>
      </c>
      <c r="AA354" s="175">
        <f>Z354*K354</f>
        <v>0</v>
      </c>
      <c r="AR354" s="14" t="s">
        <v>345</v>
      </c>
      <c r="AT354" s="14" t="s">
        <v>221</v>
      </c>
      <c r="AU354" s="14" t="s">
        <v>90</v>
      </c>
      <c r="AY354" s="14" t="s">
        <v>175</v>
      </c>
      <c r="BE354" s="114">
        <f>IF(U354="základní",N354,0)</f>
        <v>0</v>
      </c>
      <c r="BF354" s="114">
        <f>IF(U354="snížená",N354,0)</f>
        <v>0</v>
      </c>
      <c r="BG354" s="114">
        <f>IF(U354="zákl. přenesená",N354,0)</f>
        <v>0</v>
      </c>
      <c r="BH354" s="114">
        <f>IF(U354="sníž. přenesená",N354,0)</f>
        <v>0</v>
      </c>
      <c r="BI354" s="114">
        <f>IF(U354="nulová",N354,0)</f>
        <v>0</v>
      </c>
      <c r="BJ354" s="14" t="s">
        <v>23</v>
      </c>
      <c r="BK354" s="114">
        <f>ROUND(L354*K354,2)</f>
        <v>0</v>
      </c>
      <c r="BL354" s="14" t="s">
        <v>345</v>
      </c>
      <c r="BM354" s="14" t="s">
        <v>633</v>
      </c>
    </row>
    <row r="355" spans="2:65" s="10" customFormat="1" ht="29.85" customHeight="1">
      <c r="B355" s="158"/>
      <c r="C355" s="159"/>
      <c r="D355" s="168" t="s">
        <v>1348</v>
      </c>
      <c r="E355" s="168"/>
      <c r="F355" s="168"/>
      <c r="G355" s="168"/>
      <c r="H355" s="168"/>
      <c r="I355" s="168"/>
      <c r="J355" s="168"/>
      <c r="K355" s="168"/>
      <c r="L355" s="168"/>
      <c r="M355" s="168"/>
      <c r="N355" s="258">
        <f>BK355</f>
        <v>0</v>
      </c>
      <c r="O355" s="259"/>
      <c r="P355" s="259"/>
      <c r="Q355" s="259"/>
      <c r="R355" s="161"/>
      <c r="T355" s="162"/>
      <c r="U355" s="159"/>
      <c r="V355" s="159"/>
      <c r="W355" s="163">
        <f>SUM(W356:W358)</f>
        <v>0</v>
      </c>
      <c r="X355" s="159"/>
      <c r="Y355" s="163">
        <f>SUM(Y356:Y358)</f>
        <v>0</v>
      </c>
      <c r="Z355" s="159"/>
      <c r="AA355" s="164">
        <f>SUM(AA356:AA358)</f>
        <v>0</v>
      </c>
      <c r="AR355" s="165" t="s">
        <v>23</v>
      </c>
      <c r="AT355" s="166" t="s">
        <v>79</v>
      </c>
      <c r="AU355" s="166" t="s">
        <v>23</v>
      </c>
      <c r="AY355" s="165" t="s">
        <v>175</v>
      </c>
      <c r="BK355" s="167">
        <f>SUM(BK356:BK358)</f>
        <v>0</v>
      </c>
    </row>
    <row r="356" spans="2:65" s="1" customFormat="1" ht="22.5" customHeight="1">
      <c r="B356" s="31"/>
      <c r="C356" s="176" t="s">
        <v>80</v>
      </c>
      <c r="D356" s="176" t="s">
        <v>221</v>
      </c>
      <c r="E356" s="177" t="s">
        <v>1601</v>
      </c>
      <c r="F356" s="250" t="s">
        <v>1602</v>
      </c>
      <c r="G356" s="249"/>
      <c r="H356" s="249"/>
      <c r="I356" s="249"/>
      <c r="J356" s="178" t="s">
        <v>180</v>
      </c>
      <c r="K356" s="179">
        <v>127</v>
      </c>
      <c r="L356" s="251">
        <v>0</v>
      </c>
      <c r="M356" s="249"/>
      <c r="N356" s="252">
        <f>ROUND(L356*K356,2)</f>
        <v>0</v>
      </c>
      <c r="O356" s="249"/>
      <c r="P356" s="249"/>
      <c r="Q356" s="249"/>
      <c r="R356" s="33"/>
      <c r="T356" s="173" t="s">
        <v>21</v>
      </c>
      <c r="U356" s="40" t="s">
        <v>45</v>
      </c>
      <c r="V356" s="32"/>
      <c r="W356" s="174">
        <f>V356*K356</f>
        <v>0</v>
      </c>
      <c r="X356" s="174">
        <v>0</v>
      </c>
      <c r="Y356" s="174">
        <f>X356*K356</f>
        <v>0</v>
      </c>
      <c r="Z356" s="174">
        <v>0</v>
      </c>
      <c r="AA356" s="175">
        <f>Z356*K356</f>
        <v>0</v>
      </c>
      <c r="AR356" s="14" t="s">
        <v>345</v>
      </c>
      <c r="AT356" s="14" t="s">
        <v>221</v>
      </c>
      <c r="AU356" s="14" t="s">
        <v>90</v>
      </c>
      <c r="AY356" s="14" t="s">
        <v>175</v>
      </c>
      <c r="BE356" s="114">
        <f>IF(U356="základní",N356,0)</f>
        <v>0</v>
      </c>
      <c r="BF356" s="114">
        <f>IF(U356="snížená",N356,0)</f>
        <v>0</v>
      </c>
      <c r="BG356" s="114">
        <f>IF(U356="zákl. přenesená",N356,0)</f>
        <v>0</v>
      </c>
      <c r="BH356" s="114">
        <f>IF(U356="sníž. přenesená",N356,0)</f>
        <v>0</v>
      </c>
      <c r="BI356" s="114">
        <f>IF(U356="nulová",N356,0)</f>
        <v>0</v>
      </c>
      <c r="BJ356" s="14" t="s">
        <v>23</v>
      </c>
      <c r="BK356" s="114">
        <f>ROUND(L356*K356,2)</f>
        <v>0</v>
      </c>
      <c r="BL356" s="14" t="s">
        <v>345</v>
      </c>
      <c r="BM356" s="14" t="s">
        <v>1603</v>
      </c>
    </row>
    <row r="357" spans="2:65" s="1" customFormat="1" ht="22.5" customHeight="1">
      <c r="B357" s="31"/>
      <c r="C357" s="176" t="s">
        <v>80</v>
      </c>
      <c r="D357" s="176" t="s">
        <v>221</v>
      </c>
      <c r="E357" s="177" t="s">
        <v>1604</v>
      </c>
      <c r="F357" s="250" t="s">
        <v>1605</v>
      </c>
      <c r="G357" s="249"/>
      <c r="H357" s="249"/>
      <c r="I357" s="249"/>
      <c r="J357" s="178" t="s">
        <v>180</v>
      </c>
      <c r="K357" s="179">
        <v>64</v>
      </c>
      <c r="L357" s="251">
        <v>0</v>
      </c>
      <c r="M357" s="249"/>
      <c r="N357" s="252">
        <f>ROUND(L357*K357,2)</f>
        <v>0</v>
      </c>
      <c r="O357" s="249"/>
      <c r="P357" s="249"/>
      <c r="Q357" s="249"/>
      <c r="R357" s="33"/>
      <c r="T357" s="173" t="s">
        <v>21</v>
      </c>
      <c r="U357" s="40" t="s">
        <v>45</v>
      </c>
      <c r="V357" s="32"/>
      <c r="W357" s="174">
        <f>V357*K357</f>
        <v>0</v>
      </c>
      <c r="X357" s="174">
        <v>0</v>
      </c>
      <c r="Y357" s="174">
        <f>X357*K357</f>
        <v>0</v>
      </c>
      <c r="Z357" s="174">
        <v>0</v>
      </c>
      <c r="AA357" s="175">
        <f>Z357*K357</f>
        <v>0</v>
      </c>
      <c r="AR357" s="14" t="s">
        <v>345</v>
      </c>
      <c r="AT357" s="14" t="s">
        <v>221</v>
      </c>
      <c r="AU357" s="14" t="s">
        <v>90</v>
      </c>
      <c r="AY357" s="14" t="s">
        <v>175</v>
      </c>
      <c r="BE357" s="114">
        <f>IF(U357="základní",N357,0)</f>
        <v>0</v>
      </c>
      <c r="BF357" s="114">
        <f>IF(U357="snížená",N357,0)</f>
        <v>0</v>
      </c>
      <c r="BG357" s="114">
        <f>IF(U357="zákl. přenesená",N357,0)</f>
        <v>0</v>
      </c>
      <c r="BH357" s="114">
        <f>IF(U357="sníž. přenesená",N357,0)</f>
        <v>0</v>
      </c>
      <c r="BI357" s="114">
        <f>IF(U357="nulová",N357,0)</f>
        <v>0</v>
      </c>
      <c r="BJ357" s="14" t="s">
        <v>23</v>
      </c>
      <c r="BK357" s="114">
        <f>ROUND(L357*K357,2)</f>
        <v>0</v>
      </c>
      <c r="BL357" s="14" t="s">
        <v>345</v>
      </c>
      <c r="BM357" s="14" t="s">
        <v>641</v>
      </c>
    </row>
    <row r="358" spans="2:65" s="1" customFormat="1" ht="22.5" customHeight="1">
      <c r="B358" s="31"/>
      <c r="C358" s="176" t="s">
        <v>80</v>
      </c>
      <c r="D358" s="176" t="s">
        <v>221</v>
      </c>
      <c r="E358" s="177" t="s">
        <v>1606</v>
      </c>
      <c r="F358" s="250" t="s">
        <v>1607</v>
      </c>
      <c r="G358" s="249"/>
      <c r="H358" s="249"/>
      <c r="I358" s="249"/>
      <c r="J358" s="178" t="s">
        <v>180</v>
      </c>
      <c r="K358" s="179">
        <v>29</v>
      </c>
      <c r="L358" s="251">
        <v>0</v>
      </c>
      <c r="M358" s="249"/>
      <c r="N358" s="252">
        <f>ROUND(L358*K358,2)</f>
        <v>0</v>
      </c>
      <c r="O358" s="249"/>
      <c r="P358" s="249"/>
      <c r="Q358" s="249"/>
      <c r="R358" s="33"/>
      <c r="T358" s="173" t="s">
        <v>21</v>
      </c>
      <c r="U358" s="40" t="s">
        <v>45</v>
      </c>
      <c r="V358" s="32"/>
      <c r="W358" s="174">
        <f>V358*K358</f>
        <v>0</v>
      </c>
      <c r="X358" s="174">
        <v>0</v>
      </c>
      <c r="Y358" s="174">
        <f>X358*K358</f>
        <v>0</v>
      </c>
      <c r="Z358" s="174">
        <v>0</v>
      </c>
      <c r="AA358" s="175">
        <f>Z358*K358</f>
        <v>0</v>
      </c>
      <c r="AR358" s="14" t="s">
        <v>345</v>
      </c>
      <c r="AT358" s="14" t="s">
        <v>221</v>
      </c>
      <c r="AU358" s="14" t="s">
        <v>90</v>
      </c>
      <c r="AY358" s="14" t="s">
        <v>175</v>
      </c>
      <c r="BE358" s="114">
        <f>IF(U358="základní",N358,0)</f>
        <v>0</v>
      </c>
      <c r="BF358" s="114">
        <f>IF(U358="snížená",N358,0)</f>
        <v>0</v>
      </c>
      <c r="BG358" s="114">
        <f>IF(U358="zákl. přenesená",N358,0)</f>
        <v>0</v>
      </c>
      <c r="BH358" s="114">
        <f>IF(U358="sníž. přenesená",N358,0)</f>
        <v>0</v>
      </c>
      <c r="BI358" s="114">
        <f>IF(U358="nulová",N358,0)</f>
        <v>0</v>
      </c>
      <c r="BJ358" s="14" t="s">
        <v>23</v>
      </c>
      <c r="BK358" s="114">
        <f>ROUND(L358*K358,2)</f>
        <v>0</v>
      </c>
      <c r="BL358" s="14" t="s">
        <v>345</v>
      </c>
      <c r="BM358" s="14" t="s">
        <v>645</v>
      </c>
    </row>
    <row r="359" spans="2:65" s="10" customFormat="1" ht="29.85" customHeight="1">
      <c r="B359" s="158"/>
      <c r="C359" s="159"/>
      <c r="D359" s="168" t="s">
        <v>1349</v>
      </c>
      <c r="E359" s="168"/>
      <c r="F359" s="168"/>
      <c r="G359" s="168"/>
      <c r="H359" s="168"/>
      <c r="I359" s="168"/>
      <c r="J359" s="168"/>
      <c r="K359" s="168"/>
      <c r="L359" s="168"/>
      <c r="M359" s="168"/>
      <c r="N359" s="258">
        <f>BK359</f>
        <v>0</v>
      </c>
      <c r="O359" s="259"/>
      <c r="P359" s="259"/>
      <c r="Q359" s="259"/>
      <c r="R359" s="161"/>
      <c r="T359" s="162"/>
      <c r="U359" s="159"/>
      <c r="V359" s="159"/>
      <c r="W359" s="163">
        <f>SUM(W360:W361)</f>
        <v>0</v>
      </c>
      <c r="X359" s="159"/>
      <c r="Y359" s="163">
        <f>SUM(Y360:Y361)</f>
        <v>0</v>
      </c>
      <c r="Z359" s="159"/>
      <c r="AA359" s="164">
        <f>SUM(AA360:AA361)</f>
        <v>0</v>
      </c>
      <c r="AR359" s="165" t="s">
        <v>23</v>
      </c>
      <c r="AT359" s="166" t="s">
        <v>79</v>
      </c>
      <c r="AU359" s="166" t="s">
        <v>23</v>
      </c>
      <c r="AY359" s="165" t="s">
        <v>175</v>
      </c>
      <c r="BK359" s="167">
        <f>SUM(BK360:BK361)</f>
        <v>0</v>
      </c>
    </row>
    <row r="360" spans="2:65" s="1" customFormat="1" ht="22.5" customHeight="1">
      <c r="B360" s="31"/>
      <c r="C360" s="176" t="s">
        <v>80</v>
      </c>
      <c r="D360" s="176" t="s">
        <v>221</v>
      </c>
      <c r="E360" s="177" t="s">
        <v>1608</v>
      </c>
      <c r="F360" s="250" t="s">
        <v>1609</v>
      </c>
      <c r="G360" s="249"/>
      <c r="H360" s="249"/>
      <c r="I360" s="249"/>
      <c r="J360" s="178" t="s">
        <v>180</v>
      </c>
      <c r="K360" s="179">
        <v>546</v>
      </c>
      <c r="L360" s="251">
        <v>0</v>
      </c>
      <c r="M360" s="249"/>
      <c r="N360" s="252">
        <f>ROUND(L360*K360,2)</f>
        <v>0</v>
      </c>
      <c r="O360" s="249"/>
      <c r="P360" s="249"/>
      <c r="Q360" s="249"/>
      <c r="R360" s="33"/>
      <c r="T360" s="173" t="s">
        <v>21</v>
      </c>
      <c r="U360" s="40" t="s">
        <v>45</v>
      </c>
      <c r="V360" s="32"/>
      <c r="W360" s="174">
        <f>V360*K360</f>
        <v>0</v>
      </c>
      <c r="X360" s="174">
        <v>0</v>
      </c>
      <c r="Y360" s="174">
        <f>X360*K360</f>
        <v>0</v>
      </c>
      <c r="Z360" s="174">
        <v>0</v>
      </c>
      <c r="AA360" s="175">
        <f>Z360*K360</f>
        <v>0</v>
      </c>
      <c r="AR360" s="14" t="s">
        <v>345</v>
      </c>
      <c r="AT360" s="14" t="s">
        <v>221</v>
      </c>
      <c r="AU360" s="14" t="s">
        <v>90</v>
      </c>
      <c r="AY360" s="14" t="s">
        <v>175</v>
      </c>
      <c r="BE360" s="114">
        <f>IF(U360="základní",N360,0)</f>
        <v>0</v>
      </c>
      <c r="BF360" s="114">
        <f>IF(U360="snížená",N360,0)</f>
        <v>0</v>
      </c>
      <c r="BG360" s="114">
        <f>IF(U360="zákl. přenesená",N360,0)</f>
        <v>0</v>
      </c>
      <c r="BH360" s="114">
        <f>IF(U360="sníž. přenesená",N360,0)</f>
        <v>0</v>
      </c>
      <c r="BI360" s="114">
        <f>IF(U360="nulová",N360,0)</f>
        <v>0</v>
      </c>
      <c r="BJ360" s="14" t="s">
        <v>23</v>
      </c>
      <c r="BK360" s="114">
        <f>ROUND(L360*K360,2)</f>
        <v>0</v>
      </c>
      <c r="BL360" s="14" t="s">
        <v>345</v>
      </c>
      <c r="BM360" s="14" t="s">
        <v>649</v>
      </c>
    </row>
    <row r="361" spans="2:65" s="1" customFormat="1" ht="22.5" customHeight="1">
      <c r="B361" s="31"/>
      <c r="C361" s="176" t="s">
        <v>80</v>
      </c>
      <c r="D361" s="176" t="s">
        <v>221</v>
      </c>
      <c r="E361" s="177" t="s">
        <v>1610</v>
      </c>
      <c r="F361" s="250" t="s">
        <v>1611</v>
      </c>
      <c r="G361" s="249"/>
      <c r="H361" s="249"/>
      <c r="I361" s="249"/>
      <c r="J361" s="178" t="s">
        <v>180</v>
      </c>
      <c r="K361" s="179">
        <v>160</v>
      </c>
      <c r="L361" s="251">
        <v>0</v>
      </c>
      <c r="M361" s="249"/>
      <c r="N361" s="252">
        <f>ROUND(L361*K361,2)</f>
        <v>0</v>
      </c>
      <c r="O361" s="249"/>
      <c r="P361" s="249"/>
      <c r="Q361" s="249"/>
      <c r="R361" s="33"/>
      <c r="T361" s="173" t="s">
        <v>21</v>
      </c>
      <c r="U361" s="40" t="s">
        <v>45</v>
      </c>
      <c r="V361" s="32"/>
      <c r="W361" s="174">
        <f>V361*K361</f>
        <v>0</v>
      </c>
      <c r="X361" s="174">
        <v>0</v>
      </c>
      <c r="Y361" s="174">
        <f>X361*K361</f>
        <v>0</v>
      </c>
      <c r="Z361" s="174">
        <v>0</v>
      </c>
      <c r="AA361" s="175">
        <f>Z361*K361</f>
        <v>0</v>
      </c>
      <c r="AR361" s="14" t="s">
        <v>345</v>
      </c>
      <c r="AT361" s="14" t="s">
        <v>221</v>
      </c>
      <c r="AU361" s="14" t="s">
        <v>90</v>
      </c>
      <c r="AY361" s="14" t="s">
        <v>175</v>
      </c>
      <c r="BE361" s="114">
        <f>IF(U361="základní",N361,0)</f>
        <v>0</v>
      </c>
      <c r="BF361" s="114">
        <f>IF(U361="snížená",N361,0)</f>
        <v>0</v>
      </c>
      <c r="BG361" s="114">
        <f>IF(U361="zákl. přenesená",N361,0)</f>
        <v>0</v>
      </c>
      <c r="BH361" s="114">
        <f>IF(U361="sníž. přenesená",N361,0)</f>
        <v>0</v>
      </c>
      <c r="BI361" s="114">
        <f>IF(U361="nulová",N361,0)</f>
        <v>0</v>
      </c>
      <c r="BJ361" s="14" t="s">
        <v>23</v>
      </c>
      <c r="BK361" s="114">
        <f>ROUND(L361*K361,2)</f>
        <v>0</v>
      </c>
      <c r="BL361" s="14" t="s">
        <v>345</v>
      </c>
      <c r="BM361" s="14" t="s">
        <v>653</v>
      </c>
    </row>
    <row r="362" spans="2:65" s="10" customFormat="1" ht="29.85" customHeight="1">
      <c r="B362" s="158"/>
      <c r="C362" s="159"/>
      <c r="D362" s="168" t="s">
        <v>1350</v>
      </c>
      <c r="E362" s="168"/>
      <c r="F362" s="168"/>
      <c r="G362" s="168"/>
      <c r="H362" s="168"/>
      <c r="I362" s="168"/>
      <c r="J362" s="168"/>
      <c r="K362" s="168"/>
      <c r="L362" s="168"/>
      <c r="M362" s="168"/>
      <c r="N362" s="258">
        <f>BK362</f>
        <v>0</v>
      </c>
      <c r="O362" s="259"/>
      <c r="P362" s="259"/>
      <c r="Q362" s="259"/>
      <c r="R362" s="161"/>
      <c r="T362" s="162"/>
      <c r="U362" s="159"/>
      <c r="V362" s="159"/>
      <c r="W362" s="163">
        <f>W363</f>
        <v>0</v>
      </c>
      <c r="X362" s="159"/>
      <c r="Y362" s="163">
        <f>Y363</f>
        <v>0</v>
      </c>
      <c r="Z362" s="159"/>
      <c r="AA362" s="164">
        <f>AA363</f>
        <v>0</v>
      </c>
      <c r="AR362" s="165" t="s">
        <v>23</v>
      </c>
      <c r="AT362" s="166" t="s">
        <v>79</v>
      </c>
      <c r="AU362" s="166" t="s">
        <v>23</v>
      </c>
      <c r="AY362" s="165" t="s">
        <v>175</v>
      </c>
      <c r="BK362" s="167">
        <f>BK363</f>
        <v>0</v>
      </c>
    </row>
    <row r="363" spans="2:65" s="1" customFormat="1" ht="22.5" customHeight="1">
      <c r="B363" s="31"/>
      <c r="C363" s="176" t="s">
        <v>80</v>
      </c>
      <c r="D363" s="176" t="s">
        <v>221</v>
      </c>
      <c r="E363" s="177" t="s">
        <v>1612</v>
      </c>
      <c r="F363" s="250" t="s">
        <v>1613</v>
      </c>
      <c r="G363" s="249"/>
      <c r="H363" s="249"/>
      <c r="I363" s="249"/>
      <c r="J363" s="178" t="s">
        <v>180</v>
      </c>
      <c r="K363" s="179">
        <v>85</v>
      </c>
      <c r="L363" s="251">
        <v>0</v>
      </c>
      <c r="M363" s="249"/>
      <c r="N363" s="252">
        <f>ROUND(L363*K363,2)</f>
        <v>0</v>
      </c>
      <c r="O363" s="249"/>
      <c r="P363" s="249"/>
      <c r="Q363" s="249"/>
      <c r="R363" s="33"/>
      <c r="T363" s="173" t="s">
        <v>21</v>
      </c>
      <c r="U363" s="40" t="s">
        <v>45</v>
      </c>
      <c r="V363" s="32"/>
      <c r="W363" s="174">
        <f>V363*K363</f>
        <v>0</v>
      </c>
      <c r="X363" s="174">
        <v>0</v>
      </c>
      <c r="Y363" s="174">
        <f>X363*K363</f>
        <v>0</v>
      </c>
      <c r="Z363" s="174">
        <v>0</v>
      </c>
      <c r="AA363" s="175">
        <f>Z363*K363</f>
        <v>0</v>
      </c>
      <c r="AR363" s="14" t="s">
        <v>345</v>
      </c>
      <c r="AT363" s="14" t="s">
        <v>221</v>
      </c>
      <c r="AU363" s="14" t="s">
        <v>90</v>
      </c>
      <c r="AY363" s="14" t="s">
        <v>175</v>
      </c>
      <c r="BE363" s="114">
        <f>IF(U363="základní",N363,0)</f>
        <v>0</v>
      </c>
      <c r="BF363" s="114">
        <f>IF(U363="snížená",N363,0)</f>
        <v>0</v>
      </c>
      <c r="BG363" s="114">
        <f>IF(U363="zákl. přenesená",N363,0)</f>
        <v>0</v>
      </c>
      <c r="BH363" s="114">
        <f>IF(U363="sníž. přenesená",N363,0)</f>
        <v>0</v>
      </c>
      <c r="BI363" s="114">
        <f>IF(U363="nulová",N363,0)</f>
        <v>0</v>
      </c>
      <c r="BJ363" s="14" t="s">
        <v>23</v>
      </c>
      <c r="BK363" s="114">
        <f>ROUND(L363*K363,2)</f>
        <v>0</v>
      </c>
      <c r="BL363" s="14" t="s">
        <v>345</v>
      </c>
      <c r="BM363" s="14" t="s">
        <v>657</v>
      </c>
    </row>
    <row r="364" spans="2:65" s="10" customFormat="1" ht="29.85" customHeight="1">
      <c r="B364" s="158"/>
      <c r="C364" s="159"/>
      <c r="D364" s="168" t="s">
        <v>1351</v>
      </c>
      <c r="E364" s="168"/>
      <c r="F364" s="168"/>
      <c r="G364" s="168"/>
      <c r="H364" s="168"/>
      <c r="I364" s="168"/>
      <c r="J364" s="168"/>
      <c r="K364" s="168"/>
      <c r="L364" s="168"/>
      <c r="M364" s="168"/>
      <c r="N364" s="258">
        <f>BK364</f>
        <v>0</v>
      </c>
      <c r="O364" s="259"/>
      <c r="P364" s="259"/>
      <c r="Q364" s="259"/>
      <c r="R364" s="161"/>
      <c r="T364" s="162"/>
      <c r="U364" s="159"/>
      <c r="V364" s="159"/>
      <c r="W364" s="163">
        <f>SUM(W365:W367)</f>
        <v>0</v>
      </c>
      <c r="X364" s="159"/>
      <c r="Y364" s="163">
        <f>SUM(Y365:Y367)</f>
        <v>0</v>
      </c>
      <c r="Z364" s="159"/>
      <c r="AA364" s="164">
        <f>SUM(AA365:AA367)</f>
        <v>0</v>
      </c>
      <c r="AR364" s="165" t="s">
        <v>23</v>
      </c>
      <c r="AT364" s="166" t="s">
        <v>79</v>
      </c>
      <c r="AU364" s="166" t="s">
        <v>23</v>
      </c>
      <c r="AY364" s="165" t="s">
        <v>175</v>
      </c>
      <c r="BK364" s="167">
        <f>SUM(BK365:BK367)</f>
        <v>0</v>
      </c>
    </row>
    <row r="365" spans="2:65" s="1" customFormat="1" ht="22.5" customHeight="1">
      <c r="B365" s="31"/>
      <c r="C365" s="176" t="s">
        <v>80</v>
      </c>
      <c r="D365" s="176" t="s">
        <v>221</v>
      </c>
      <c r="E365" s="177" t="s">
        <v>1614</v>
      </c>
      <c r="F365" s="250" t="s">
        <v>1615</v>
      </c>
      <c r="G365" s="249"/>
      <c r="H365" s="249"/>
      <c r="I365" s="249"/>
      <c r="J365" s="178" t="s">
        <v>210</v>
      </c>
      <c r="K365" s="179">
        <v>0.1</v>
      </c>
      <c r="L365" s="251">
        <v>0</v>
      </c>
      <c r="M365" s="249"/>
      <c r="N365" s="252">
        <f>ROUND(L365*K365,2)</f>
        <v>0</v>
      </c>
      <c r="O365" s="249"/>
      <c r="P365" s="249"/>
      <c r="Q365" s="249"/>
      <c r="R365" s="33"/>
      <c r="T365" s="173" t="s">
        <v>21</v>
      </c>
      <c r="U365" s="40" t="s">
        <v>45</v>
      </c>
      <c r="V365" s="32"/>
      <c r="W365" s="174">
        <f>V365*K365</f>
        <v>0</v>
      </c>
      <c r="X365" s="174">
        <v>0</v>
      </c>
      <c r="Y365" s="174">
        <f>X365*K365</f>
        <v>0</v>
      </c>
      <c r="Z365" s="174">
        <v>0</v>
      </c>
      <c r="AA365" s="175">
        <f>Z365*K365</f>
        <v>0</v>
      </c>
      <c r="AR365" s="14" t="s">
        <v>345</v>
      </c>
      <c r="AT365" s="14" t="s">
        <v>221</v>
      </c>
      <c r="AU365" s="14" t="s">
        <v>90</v>
      </c>
      <c r="AY365" s="14" t="s">
        <v>175</v>
      </c>
      <c r="BE365" s="114">
        <f>IF(U365="základní",N365,0)</f>
        <v>0</v>
      </c>
      <c r="BF365" s="114">
        <f>IF(U365="snížená",N365,0)</f>
        <v>0</v>
      </c>
      <c r="BG365" s="114">
        <f>IF(U365="zákl. přenesená",N365,0)</f>
        <v>0</v>
      </c>
      <c r="BH365" s="114">
        <f>IF(U365="sníž. přenesená",N365,0)</f>
        <v>0</v>
      </c>
      <c r="BI365" s="114">
        <f>IF(U365="nulová",N365,0)</f>
        <v>0</v>
      </c>
      <c r="BJ365" s="14" t="s">
        <v>23</v>
      </c>
      <c r="BK365" s="114">
        <f>ROUND(L365*K365,2)</f>
        <v>0</v>
      </c>
      <c r="BL365" s="14" t="s">
        <v>345</v>
      </c>
      <c r="BM365" s="14" t="s">
        <v>662</v>
      </c>
    </row>
    <row r="366" spans="2:65" s="1" customFormat="1" ht="22.5" customHeight="1">
      <c r="B366" s="31"/>
      <c r="C366" s="176" t="s">
        <v>80</v>
      </c>
      <c r="D366" s="176" t="s">
        <v>221</v>
      </c>
      <c r="E366" s="177" t="s">
        <v>1616</v>
      </c>
      <c r="F366" s="250" t="s">
        <v>1617</v>
      </c>
      <c r="G366" s="249"/>
      <c r="H366" s="249"/>
      <c r="I366" s="249"/>
      <c r="J366" s="178" t="s">
        <v>308</v>
      </c>
      <c r="K366" s="179">
        <v>2</v>
      </c>
      <c r="L366" s="251">
        <v>0</v>
      </c>
      <c r="M366" s="249"/>
      <c r="N366" s="252">
        <f>ROUND(L366*K366,2)</f>
        <v>0</v>
      </c>
      <c r="O366" s="249"/>
      <c r="P366" s="249"/>
      <c r="Q366" s="249"/>
      <c r="R366" s="33"/>
      <c r="T366" s="173" t="s">
        <v>21</v>
      </c>
      <c r="U366" s="40" t="s">
        <v>45</v>
      </c>
      <c r="V366" s="32"/>
      <c r="W366" s="174">
        <f>V366*K366</f>
        <v>0</v>
      </c>
      <c r="X366" s="174">
        <v>0</v>
      </c>
      <c r="Y366" s="174">
        <f>X366*K366</f>
        <v>0</v>
      </c>
      <c r="Z366" s="174">
        <v>0</v>
      </c>
      <c r="AA366" s="175">
        <f>Z366*K366</f>
        <v>0</v>
      </c>
      <c r="AR366" s="14" t="s">
        <v>345</v>
      </c>
      <c r="AT366" s="14" t="s">
        <v>221</v>
      </c>
      <c r="AU366" s="14" t="s">
        <v>90</v>
      </c>
      <c r="AY366" s="14" t="s">
        <v>175</v>
      </c>
      <c r="BE366" s="114">
        <f>IF(U366="základní",N366,0)</f>
        <v>0</v>
      </c>
      <c r="BF366" s="114">
        <f>IF(U366="snížená",N366,0)</f>
        <v>0</v>
      </c>
      <c r="BG366" s="114">
        <f>IF(U366="zákl. přenesená",N366,0)</f>
        <v>0</v>
      </c>
      <c r="BH366" s="114">
        <f>IF(U366="sníž. přenesená",N366,0)</f>
        <v>0</v>
      </c>
      <c r="BI366" s="114">
        <f>IF(U366="nulová",N366,0)</f>
        <v>0</v>
      </c>
      <c r="BJ366" s="14" t="s">
        <v>23</v>
      </c>
      <c r="BK366" s="114">
        <f>ROUND(L366*K366,2)</f>
        <v>0</v>
      </c>
      <c r="BL366" s="14" t="s">
        <v>345</v>
      </c>
      <c r="BM366" s="14" t="s">
        <v>666</v>
      </c>
    </row>
    <row r="367" spans="2:65" s="1" customFormat="1" ht="22.5" customHeight="1">
      <c r="B367" s="31"/>
      <c r="C367" s="176" t="s">
        <v>80</v>
      </c>
      <c r="D367" s="176" t="s">
        <v>221</v>
      </c>
      <c r="E367" s="177" t="s">
        <v>1618</v>
      </c>
      <c r="F367" s="250" t="s">
        <v>1619</v>
      </c>
      <c r="G367" s="249"/>
      <c r="H367" s="249"/>
      <c r="I367" s="249"/>
      <c r="J367" s="178" t="s">
        <v>308</v>
      </c>
      <c r="K367" s="179">
        <v>2</v>
      </c>
      <c r="L367" s="251">
        <v>0</v>
      </c>
      <c r="M367" s="249"/>
      <c r="N367" s="252">
        <f>ROUND(L367*K367,2)</f>
        <v>0</v>
      </c>
      <c r="O367" s="249"/>
      <c r="P367" s="249"/>
      <c r="Q367" s="249"/>
      <c r="R367" s="33"/>
      <c r="T367" s="173" t="s">
        <v>21</v>
      </c>
      <c r="U367" s="40" t="s">
        <v>45</v>
      </c>
      <c r="V367" s="32"/>
      <c r="W367" s="174">
        <f>V367*K367</f>
        <v>0</v>
      </c>
      <c r="X367" s="174">
        <v>0</v>
      </c>
      <c r="Y367" s="174">
        <f>X367*K367</f>
        <v>0</v>
      </c>
      <c r="Z367" s="174">
        <v>0</v>
      </c>
      <c r="AA367" s="175">
        <f>Z367*K367</f>
        <v>0</v>
      </c>
      <c r="AR367" s="14" t="s">
        <v>345</v>
      </c>
      <c r="AT367" s="14" t="s">
        <v>221</v>
      </c>
      <c r="AU367" s="14" t="s">
        <v>90</v>
      </c>
      <c r="AY367" s="14" t="s">
        <v>175</v>
      </c>
      <c r="BE367" s="114">
        <f>IF(U367="základní",N367,0)</f>
        <v>0</v>
      </c>
      <c r="BF367" s="114">
        <f>IF(U367="snížená",N367,0)</f>
        <v>0</v>
      </c>
      <c r="BG367" s="114">
        <f>IF(U367="zákl. přenesená",N367,0)</f>
        <v>0</v>
      </c>
      <c r="BH367" s="114">
        <f>IF(U367="sníž. přenesená",N367,0)</f>
        <v>0</v>
      </c>
      <c r="BI367" s="114">
        <f>IF(U367="nulová",N367,0)</f>
        <v>0</v>
      </c>
      <c r="BJ367" s="14" t="s">
        <v>23</v>
      </c>
      <c r="BK367" s="114">
        <f>ROUND(L367*K367,2)</f>
        <v>0</v>
      </c>
      <c r="BL367" s="14" t="s">
        <v>345</v>
      </c>
      <c r="BM367" s="14" t="s">
        <v>670</v>
      </c>
    </row>
    <row r="368" spans="2:65" s="10" customFormat="1" ht="37.35" customHeight="1">
      <c r="B368" s="158"/>
      <c r="C368" s="159"/>
      <c r="D368" s="160" t="s">
        <v>1352</v>
      </c>
      <c r="E368" s="160"/>
      <c r="F368" s="160"/>
      <c r="G368" s="160"/>
      <c r="H368" s="160"/>
      <c r="I368" s="160"/>
      <c r="J368" s="160"/>
      <c r="K368" s="160"/>
      <c r="L368" s="160"/>
      <c r="M368" s="160"/>
      <c r="N368" s="260">
        <f>BK368</f>
        <v>0</v>
      </c>
      <c r="O368" s="261"/>
      <c r="P368" s="261"/>
      <c r="Q368" s="261"/>
      <c r="R368" s="161"/>
      <c r="T368" s="162"/>
      <c r="U368" s="159"/>
      <c r="V368" s="159"/>
      <c r="W368" s="163">
        <f>W369+W372+W374+W376+W377</f>
        <v>0</v>
      </c>
      <c r="X368" s="159"/>
      <c r="Y368" s="163">
        <f>Y369+Y372+Y374+Y376+Y377</f>
        <v>0</v>
      </c>
      <c r="Z368" s="159"/>
      <c r="AA368" s="164">
        <f>AA369+AA372+AA374+AA376+AA377</f>
        <v>0</v>
      </c>
      <c r="AR368" s="165" t="s">
        <v>23</v>
      </c>
      <c r="AT368" s="166" t="s">
        <v>79</v>
      </c>
      <c r="AU368" s="166" t="s">
        <v>80</v>
      </c>
      <c r="AY368" s="165" t="s">
        <v>175</v>
      </c>
      <c r="BK368" s="167">
        <f>BK369+BK372+BK374+BK376+BK377</f>
        <v>0</v>
      </c>
    </row>
    <row r="369" spans="2:65" s="10" customFormat="1" ht="19.899999999999999" customHeight="1">
      <c r="B369" s="158"/>
      <c r="C369" s="159"/>
      <c r="D369" s="168" t="s">
        <v>1353</v>
      </c>
      <c r="E369" s="168"/>
      <c r="F369" s="168"/>
      <c r="G369" s="168"/>
      <c r="H369" s="168"/>
      <c r="I369" s="168"/>
      <c r="J369" s="168"/>
      <c r="K369" s="168"/>
      <c r="L369" s="168"/>
      <c r="M369" s="168"/>
      <c r="N369" s="256">
        <f>BK369</f>
        <v>0</v>
      </c>
      <c r="O369" s="257"/>
      <c r="P369" s="257"/>
      <c r="Q369" s="257"/>
      <c r="R369" s="161"/>
      <c r="T369" s="162"/>
      <c r="U369" s="159"/>
      <c r="V369" s="159"/>
      <c r="W369" s="163">
        <f>SUM(W370:W371)</f>
        <v>0</v>
      </c>
      <c r="X369" s="159"/>
      <c r="Y369" s="163">
        <f>SUM(Y370:Y371)</f>
        <v>0</v>
      </c>
      <c r="Z369" s="159"/>
      <c r="AA369" s="164">
        <f>SUM(AA370:AA371)</f>
        <v>0</v>
      </c>
      <c r="AR369" s="165" t="s">
        <v>23</v>
      </c>
      <c r="AT369" s="166" t="s">
        <v>79</v>
      </c>
      <c r="AU369" s="166" t="s">
        <v>23</v>
      </c>
      <c r="AY369" s="165" t="s">
        <v>175</v>
      </c>
      <c r="BK369" s="167">
        <f>SUM(BK370:BK371)</f>
        <v>0</v>
      </c>
    </row>
    <row r="370" spans="2:65" s="1" customFormat="1" ht="22.5" customHeight="1">
      <c r="B370" s="31"/>
      <c r="C370" s="176" t="s">
        <v>80</v>
      </c>
      <c r="D370" s="176" t="s">
        <v>221</v>
      </c>
      <c r="E370" s="177" t="s">
        <v>1620</v>
      </c>
      <c r="F370" s="250" t="s">
        <v>1621</v>
      </c>
      <c r="G370" s="249"/>
      <c r="H370" s="249"/>
      <c r="I370" s="249"/>
      <c r="J370" s="178" t="s">
        <v>308</v>
      </c>
      <c r="K370" s="179">
        <v>1</v>
      </c>
      <c r="L370" s="251">
        <v>0</v>
      </c>
      <c r="M370" s="249"/>
      <c r="N370" s="252">
        <f>ROUND(L370*K370,2)</f>
        <v>0</v>
      </c>
      <c r="O370" s="249"/>
      <c r="P370" s="249"/>
      <c r="Q370" s="249"/>
      <c r="R370" s="33"/>
      <c r="T370" s="173" t="s">
        <v>21</v>
      </c>
      <c r="U370" s="40" t="s">
        <v>45</v>
      </c>
      <c r="V370" s="32"/>
      <c r="W370" s="174">
        <f>V370*K370</f>
        <v>0</v>
      </c>
      <c r="X370" s="174">
        <v>0</v>
      </c>
      <c r="Y370" s="174">
        <f>X370*K370</f>
        <v>0</v>
      </c>
      <c r="Z370" s="174">
        <v>0</v>
      </c>
      <c r="AA370" s="175">
        <f>Z370*K370</f>
        <v>0</v>
      </c>
      <c r="AR370" s="14" t="s">
        <v>345</v>
      </c>
      <c r="AT370" s="14" t="s">
        <v>221</v>
      </c>
      <c r="AU370" s="14" t="s">
        <v>90</v>
      </c>
      <c r="AY370" s="14" t="s">
        <v>175</v>
      </c>
      <c r="BE370" s="114">
        <f>IF(U370="základní",N370,0)</f>
        <v>0</v>
      </c>
      <c r="BF370" s="114">
        <f>IF(U370="snížená",N370,0)</f>
        <v>0</v>
      </c>
      <c r="BG370" s="114">
        <f>IF(U370="zákl. přenesená",N370,0)</f>
        <v>0</v>
      </c>
      <c r="BH370" s="114">
        <f>IF(U370="sníž. přenesená",N370,0)</f>
        <v>0</v>
      </c>
      <c r="BI370" s="114">
        <f>IF(U370="nulová",N370,0)</f>
        <v>0</v>
      </c>
      <c r="BJ370" s="14" t="s">
        <v>23</v>
      </c>
      <c r="BK370" s="114">
        <f>ROUND(L370*K370,2)</f>
        <v>0</v>
      </c>
      <c r="BL370" s="14" t="s">
        <v>345</v>
      </c>
      <c r="BM370" s="14" t="s">
        <v>674</v>
      </c>
    </row>
    <row r="371" spans="2:65" s="1" customFormat="1" ht="22.5" customHeight="1">
      <c r="B371" s="31"/>
      <c r="C371" s="176" t="s">
        <v>80</v>
      </c>
      <c r="D371" s="176" t="s">
        <v>221</v>
      </c>
      <c r="E371" s="177" t="s">
        <v>1622</v>
      </c>
      <c r="F371" s="250" t="s">
        <v>1623</v>
      </c>
      <c r="G371" s="249"/>
      <c r="H371" s="249"/>
      <c r="I371" s="249"/>
      <c r="J371" s="178" t="s">
        <v>308</v>
      </c>
      <c r="K371" s="179">
        <v>1</v>
      </c>
      <c r="L371" s="251">
        <v>0</v>
      </c>
      <c r="M371" s="249"/>
      <c r="N371" s="252">
        <f>ROUND(L371*K371,2)</f>
        <v>0</v>
      </c>
      <c r="O371" s="249"/>
      <c r="P371" s="249"/>
      <c r="Q371" s="249"/>
      <c r="R371" s="33"/>
      <c r="T371" s="173" t="s">
        <v>21</v>
      </c>
      <c r="U371" s="40" t="s">
        <v>45</v>
      </c>
      <c r="V371" s="32"/>
      <c r="W371" s="174">
        <f>V371*K371</f>
        <v>0</v>
      </c>
      <c r="X371" s="174">
        <v>0</v>
      </c>
      <c r="Y371" s="174">
        <f>X371*K371</f>
        <v>0</v>
      </c>
      <c r="Z371" s="174">
        <v>0</v>
      </c>
      <c r="AA371" s="175">
        <f>Z371*K371</f>
        <v>0</v>
      </c>
      <c r="AR371" s="14" t="s">
        <v>345</v>
      </c>
      <c r="AT371" s="14" t="s">
        <v>221</v>
      </c>
      <c r="AU371" s="14" t="s">
        <v>90</v>
      </c>
      <c r="AY371" s="14" t="s">
        <v>175</v>
      </c>
      <c r="BE371" s="114">
        <f>IF(U371="základní",N371,0)</f>
        <v>0</v>
      </c>
      <c r="BF371" s="114">
        <f>IF(U371="snížená",N371,0)</f>
        <v>0</v>
      </c>
      <c r="BG371" s="114">
        <f>IF(U371="zákl. přenesená",N371,0)</f>
        <v>0</v>
      </c>
      <c r="BH371" s="114">
        <f>IF(U371="sníž. přenesená",N371,0)</f>
        <v>0</v>
      </c>
      <c r="BI371" s="114">
        <f>IF(U371="nulová",N371,0)</f>
        <v>0</v>
      </c>
      <c r="BJ371" s="14" t="s">
        <v>23</v>
      </c>
      <c r="BK371" s="114">
        <f>ROUND(L371*K371,2)</f>
        <v>0</v>
      </c>
      <c r="BL371" s="14" t="s">
        <v>345</v>
      </c>
      <c r="BM371" s="14" t="s">
        <v>678</v>
      </c>
    </row>
    <row r="372" spans="2:65" s="10" customFormat="1" ht="29.85" customHeight="1">
      <c r="B372" s="158"/>
      <c r="C372" s="159"/>
      <c r="D372" s="168" t="s">
        <v>1354</v>
      </c>
      <c r="E372" s="168"/>
      <c r="F372" s="168"/>
      <c r="G372" s="168"/>
      <c r="H372" s="168"/>
      <c r="I372" s="168"/>
      <c r="J372" s="168"/>
      <c r="K372" s="168"/>
      <c r="L372" s="168"/>
      <c r="M372" s="168"/>
      <c r="N372" s="258">
        <f>BK372</f>
        <v>0</v>
      </c>
      <c r="O372" s="259"/>
      <c r="P372" s="259"/>
      <c r="Q372" s="259"/>
      <c r="R372" s="161"/>
      <c r="T372" s="162"/>
      <c r="U372" s="159"/>
      <c r="V372" s="159"/>
      <c r="W372" s="163">
        <f>W373</f>
        <v>0</v>
      </c>
      <c r="X372" s="159"/>
      <c r="Y372" s="163">
        <f>Y373</f>
        <v>0</v>
      </c>
      <c r="Z372" s="159"/>
      <c r="AA372" s="164">
        <f>AA373</f>
        <v>0</v>
      </c>
      <c r="AR372" s="165" t="s">
        <v>23</v>
      </c>
      <c r="AT372" s="166" t="s">
        <v>79</v>
      </c>
      <c r="AU372" s="166" t="s">
        <v>23</v>
      </c>
      <c r="AY372" s="165" t="s">
        <v>175</v>
      </c>
      <c r="BK372" s="167">
        <f>BK373</f>
        <v>0</v>
      </c>
    </row>
    <row r="373" spans="2:65" s="1" customFormat="1" ht="22.5" customHeight="1">
      <c r="B373" s="31"/>
      <c r="C373" s="176" t="s">
        <v>80</v>
      </c>
      <c r="D373" s="176" t="s">
        <v>221</v>
      </c>
      <c r="E373" s="177" t="s">
        <v>1624</v>
      </c>
      <c r="F373" s="250" t="s">
        <v>1625</v>
      </c>
      <c r="G373" s="249"/>
      <c r="H373" s="249"/>
      <c r="I373" s="249"/>
      <c r="J373" s="178" t="s">
        <v>308</v>
      </c>
      <c r="K373" s="179">
        <v>1</v>
      </c>
      <c r="L373" s="251">
        <v>0</v>
      </c>
      <c r="M373" s="249"/>
      <c r="N373" s="252">
        <f>ROUND(L373*K373,2)</f>
        <v>0</v>
      </c>
      <c r="O373" s="249"/>
      <c r="P373" s="249"/>
      <c r="Q373" s="249"/>
      <c r="R373" s="33"/>
      <c r="T373" s="173" t="s">
        <v>21</v>
      </c>
      <c r="U373" s="40" t="s">
        <v>45</v>
      </c>
      <c r="V373" s="32"/>
      <c r="W373" s="174">
        <f>V373*K373</f>
        <v>0</v>
      </c>
      <c r="X373" s="174">
        <v>0</v>
      </c>
      <c r="Y373" s="174">
        <f>X373*K373</f>
        <v>0</v>
      </c>
      <c r="Z373" s="174">
        <v>0</v>
      </c>
      <c r="AA373" s="175">
        <f>Z373*K373</f>
        <v>0</v>
      </c>
      <c r="AR373" s="14" t="s">
        <v>345</v>
      </c>
      <c r="AT373" s="14" t="s">
        <v>221</v>
      </c>
      <c r="AU373" s="14" t="s">
        <v>90</v>
      </c>
      <c r="AY373" s="14" t="s">
        <v>175</v>
      </c>
      <c r="BE373" s="114">
        <f>IF(U373="základní",N373,0)</f>
        <v>0</v>
      </c>
      <c r="BF373" s="114">
        <f>IF(U373="snížená",N373,0)</f>
        <v>0</v>
      </c>
      <c r="BG373" s="114">
        <f>IF(U373="zákl. přenesená",N373,0)</f>
        <v>0</v>
      </c>
      <c r="BH373" s="114">
        <f>IF(U373="sníž. přenesená",N373,0)</f>
        <v>0</v>
      </c>
      <c r="BI373" s="114">
        <f>IF(U373="nulová",N373,0)</f>
        <v>0</v>
      </c>
      <c r="BJ373" s="14" t="s">
        <v>23</v>
      </c>
      <c r="BK373" s="114">
        <f>ROUND(L373*K373,2)</f>
        <v>0</v>
      </c>
      <c r="BL373" s="14" t="s">
        <v>345</v>
      </c>
      <c r="BM373" s="14" t="s">
        <v>682</v>
      </c>
    </row>
    <row r="374" spans="2:65" s="10" customFormat="1" ht="29.85" customHeight="1">
      <c r="B374" s="158"/>
      <c r="C374" s="159"/>
      <c r="D374" s="168" t="s">
        <v>1355</v>
      </c>
      <c r="E374" s="168"/>
      <c r="F374" s="168"/>
      <c r="G374" s="168"/>
      <c r="H374" s="168"/>
      <c r="I374" s="168"/>
      <c r="J374" s="168"/>
      <c r="K374" s="168"/>
      <c r="L374" s="168"/>
      <c r="M374" s="168"/>
      <c r="N374" s="258">
        <f>BK374</f>
        <v>0</v>
      </c>
      <c r="O374" s="259"/>
      <c r="P374" s="259"/>
      <c r="Q374" s="259"/>
      <c r="R374" s="161"/>
      <c r="T374" s="162"/>
      <c r="U374" s="159"/>
      <c r="V374" s="159"/>
      <c r="W374" s="163">
        <f>W375</f>
        <v>0</v>
      </c>
      <c r="X374" s="159"/>
      <c r="Y374" s="163">
        <f>Y375</f>
        <v>0</v>
      </c>
      <c r="Z374" s="159"/>
      <c r="AA374" s="164">
        <f>AA375</f>
        <v>0</v>
      </c>
      <c r="AR374" s="165" t="s">
        <v>23</v>
      </c>
      <c r="AT374" s="166" t="s">
        <v>79</v>
      </c>
      <c r="AU374" s="166" t="s">
        <v>23</v>
      </c>
      <c r="AY374" s="165" t="s">
        <v>175</v>
      </c>
      <c r="BK374" s="167">
        <f>BK375</f>
        <v>0</v>
      </c>
    </row>
    <row r="375" spans="2:65" s="1" customFormat="1" ht="22.5" customHeight="1">
      <c r="B375" s="31"/>
      <c r="C375" s="176" t="s">
        <v>80</v>
      </c>
      <c r="D375" s="176" t="s">
        <v>221</v>
      </c>
      <c r="E375" s="177" t="s">
        <v>1626</v>
      </c>
      <c r="F375" s="250" t="s">
        <v>1627</v>
      </c>
      <c r="G375" s="249"/>
      <c r="H375" s="249"/>
      <c r="I375" s="249"/>
      <c r="J375" s="178" t="s">
        <v>308</v>
      </c>
      <c r="K375" s="179">
        <v>1</v>
      </c>
      <c r="L375" s="251">
        <v>0</v>
      </c>
      <c r="M375" s="249"/>
      <c r="N375" s="252">
        <f>ROUND(L375*K375,2)</f>
        <v>0</v>
      </c>
      <c r="O375" s="249"/>
      <c r="P375" s="249"/>
      <c r="Q375" s="249"/>
      <c r="R375" s="33"/>
      <c r="T375" s="173" t="s">
        <v>21</v>
      </c>
      <c r="U375" s="40" t="s">
        <v>45</v>
      </c>
      <c r="V375" s="32"/>
      <c r="W375" s="174">
        <f>V375*K375</f>
        <v>0</v>
      </c>
      <c r="X375" s="174">
        <v>0</v>
      </c>
      <c r="Y375" s="174">
        <f>X375*K375</f>
        <v>0</v>
      </c>
      <c r="Z375" s="174">
        <v>0</v>
      </c>
      <c r="AA375" s="175">
        <f>Z375*K375</f>
        <v>0</v>
      </c>
      <c r="AR375" s="14" t="s">
        <v>345</v>
      </c>
      <c r="AT375" s="14" t="s">
        <v>221</v>
      </c>
      <c r="AU375" s="14" t="s">
        <v>90</v>
      </c>
      <c r="AY375" s="14" t="s">
        <v>175</v>
      </c>
      <c r="BE375" s="114">
        <f>IF(U375="základní",N375,0)</f>
        <v>0</v>
      </c>
      <c r="BF375" s="114">
        <f>IF(U375="snížená",N375,0)</f>
        <v>0</v>
      </c>
      <c r="BG375" s="114">
        <f>IF(U375="zákl. přenesená",N375,0)</f>
        <v>0</v>
      </c>
      <c r="BH375" s="114">
        <f>IF(U375="sníž. přenesená",N375,0)</f>
        <v>0</v>
      </c>
      <c r="BI375" s="114">
        <f>IF(U375="nulová",N375,0)</f>
        <v>0</v>
      </c>
      <c r="BJ375" s="14" t="s">
        <v>23</v>
      </c>
      <c r="BK375" s="114">
        <f>ROUND(L375*K375,2)</f>
        <v>0</v>
      </c>
      <c r="BL375" s="14" t="s">
        <v>345</v>
      </c>
      <c r="BM375" s="14" t="s">
        <v>686</v>
      </c>
    </row>
    <row r="376" spans="2:65" s="10" customFormat="1" ht="29.85" customHeight="1">
      <c r="B376" s="158"/>
      <c r="C376" s="159"/>
      <c r="D376" s="168" t="s">
        <v>1356</v>
      </c>
      <c r="E376" s="168"/>
      <c r="F376" s="168"/>
      <c r="G376" s="168"/>
      <c r="H376" s="168"/>
      <c r="I376" s="168"/>
      <c r="J376" s="168"/>
      <c r="K376" s="168"/>
      <c r="L376" s="168"/>
      <c r="M376" s="168"/>
      <c r="N376" s="265">
        <f>BK376</f>
        <v>0</v>
      </c>
      <c r="O376" s="266"/>
      <c r="P376" s="266"/>
      <c r="Q376" s="266"/>
      <c r="R376" s="161"/>
      <c r="T376" s="162"/>
      <c r="U376" s="159"/>
      <c r="V376" s="159"/>
      <c r="W376" s="163">
        <v>0</v>
      </c>
      <c r="X376" s="159"/>
      <c r="Y376" s="163">
        <v>0</v>
      </c>
      <c r="Z376" s="159"/>
      <c r="AA376" s="164">
        <v>0</v>
      </c>
      <c r="AR376" s="165" t="s">
        <v>23</v>
      </c>
      <c r="AT376" s="166" t="s">
        <v>79</v>
      </c>
      <c r="AU376" s="166" t="s">
        <v>23</v>
      </c>
      <c r="AY376" s="165" t="s">
        <v>175</v>
      </c>
      <c r="BK376" s="167">
        <v>0</v>
      </c>
    </row>
    <row r="377" spans="2:65" s="10" customFormat="1" ht="19.899999999999999" customHeight="1">
      <c r="B377" s="158"/>
      <c r="C377" s="159"/>
      <c r="D377" s="168" t="s">
        <v>1357</v>
      </c>
      <c r="E377" s="168"/>
      <c r="F377" s="168"/>
      <c r="G377" s="168"/>
      <c r="H377" s="168"/>
      <c r="I377" s="168"/>
      <c r="J377" s="168"/>
      <c r="K377" s="168"/>
      <c r="L377" s="168"/>
      <c r="M377" s="168"/>
      <c r="N377" s="256">
        <f>BK377</f>
        <v>0</v>
      </c>
      <c r="O377" s="257"/>
      <c r="P377" s="257"/>
      <c r="Q377" s="257"/>
      <c r="R377" s="161"/>
      <c r="T377" s="162"/>
      <c r="U377" s="159"/>
      <c r="V377" s="159"/>
      <c r="W377" s="163">
        <f>SUM(W378:W382)</f>
        <v>0</v>
      </c>
      <c r="X377" s="159"/>
      <c r="Y377" s="163">
        <f>SUM(Y378:Y382)</f>
        <v>0</v>
      </c>
      <c r="Z377" s="159"/>
      <c r="AA377" s="164">
        <f>SUM(AA378:AA382)</f>
        <v>0</v>
      </c>
      <c r="AR377" s="165" t="s">
        <v>23</v>
      </c>
      <c r="AT377" s="166" t="s">
        <v>79</v>
      </c>
      <c r="AU377" s="166" t="s">
        <v>23</v>
      </c>
      <c r="AY377" s="165" t="s">
        <v>175</v>
      </c>
      <c r="BK377" s="167">
        <f>SUM(BK378:BK382)</f>
        <v>0</v>
      </c>
    </row>
    <row r="378" spans="2:65" s="1" customFormat="1" ht="22.5" customHeight="1">
      <c r="B378" s="31"/>
      <c r="C378" s="176" t="s">
        <v>80</v>
      </c>
      <c r="D378" s="176" t="s">
        <v>221</v>
      </c>
      <c r="E378" s="177" t="s">
        <v>1628</v>
      </c>
      <c r="F378" s="250" t="s">
        <v>1629</v>
      </c>
      <c r="G378" s="249"/>
      <c r="H378" s="249"/>
      <c r="I378" s="249"/>
      <c r="J378" s="178" t="s">
        <v>308</v>
      </c>
      <c r="K378" s="179">
        <v>1</v>
      </c>
      <c r="L378" s="251">
        <v>0</v>
      </c>
      <c r="M378" s="249"/>
      <c r="N378" s="252">
        <f>ROUND(L378*K378,2)</f>
        <v>0</v>
      </c>
      <c r="O378" s="249"/>
      <c r="P378" s="249"/>
      <c r="Q378" s="249"/>
      <c r="R378" s="33"/>
      <c r="T378" s="173" t="s">
        <v>21</v>
      </c>
      <c r="U378" s="40" t="s">
        <v>45</v>
      </c>
      <c r="V378" s="32"/>
      <c r="W378" s="174">
        <f>V378*K378</f>
        <v>0</v>
      </c>
      <c r="X378" s="174">
        <v>0</v>
      </c>
      <c r="Y378" s="174">
        <f>X378*K378</f>
        <v>0</v>
      </c>
      <c r="Z378" s="174">
        <v>0</v>
      </c>
      <c r="AA378" s="175">
        <f>Z378*K378</f>
        <v>0</v>
      </c>
      <c r="AR378" s="14" t="s">
        <v>345</v>
      </c>
      <c r="AT378" s="14" t="s">
        <v>221</v>
      </c>
      <c r="AU378" s="14" t="s">
        <v>90</v>
      </c>
      <c r="AY378" s="14" t="s">
        <v>175</v>
      </c>
      <c r="BE378" s="114">
        <f>IF(U378="základní",N378,0)</f>
        <v>0</v>
      </c>
      <c r="BF378" s="114">
        <f>IF(U378="snížená",N378,0)</f>
        <v>0</v>
      </c>
      <c r="BG378" s="114">
        <f>IF(U378="zákl. přenesená",N378,0)</f>
        <v>0</v>
      </c>
      <c r="BH378" s="114">
        <f>IF(U378="sníž. přenesená",N378,0)</f>
        <v>0</v>
      </c>
      <c r="BI378" s="114">
        <f>IF(U378="nulová",N378,0)</f>
        <v>0</v>
      </c>
      <c r="BJ378" s="14" t="s">
        <v>23</v>
      </c>
      <c r="BK378" s="114">
        <f>ROUND(L378*K378,2)</f>
        <v>0</v>
      </c>
      <c r="BL378" s="14" t="s">
        <v>345</v>
      </c>
      <c r="BM378" s="14" t="s">
        <v>689</v>
      </c>
    </row>
    <row r="379" spans="2:65" s="1" customFormat="1" ht="22.5" customHeight="1">
      <c r="B379" s="31"/>
      <c r="C379" s="176" t="s">
        <v>80</v>
      </c>
      <c r="D379" s="176" t="s">
        <v>221</v>
      </c>
      <c r="E379" s="177" t="s">
        <v>1630</v>
      </c>
      <c r="F379" s="250" t="s">
        <v>1631</v>
      </c>
      <c r="G379" s="249"/>
      <c r="H379" s="249"/>
      <c r="I379" s="249"/>
      <c r="J379" s="178" t="s">
        <v>308</v>
      </c>
      <c r="K379" s="179">
        <v>1</v>
      </c>
      <c r="L379" s="251">
        <v>0</v>
      </c>
      <c r="M379" s="249"/>
      <c r="N379" s="252">
        <f>ROUND(L379*K379,2)</f>
        <v>0</v>
      </c>
      <c r="O379" s="249"/>
      <c r="P379" s="249"/>
      <c r="Q379" s="249"/>
      <c r="R379" s="33"/>
      <c r="T379" s="173" t="s">
        <v>21</v>
      </c>
      <c r="U379" s="40" t="s">
        <v>45</v>
      </c>
      <c r="V379" s="32"/>
      <c r="W379" s="174">
        <f>V379*K379</f>
        <v>0</v>
      </c>
      <c r="X379" s="174">
        <v>0</v>
      </c>
      <c r="Y379" s="174">
        <f>X379*K379</f>
        <v>0</v>
      </c>
      <c r="Z379" s="174">
        <v>0</v>
      </c>
      <c r="AA379" s="175">
        <f>Z379*K379</f>
        <v>0</v>
      </c>
      <c r="AR379" s="14" t="s">
        <v>345</v>
      </c>
      <c r="AT379" s="14" t="s">
        <v>221</v>
      </c>
      <c r="AU379" s="14" t="s">
        <v>90</v>
      </c>
      <c r="AY379" s="14" t="s">
        <v>175</v>
      </c>
      <c r="BE379" s="114">
        <f>IF(U379="základní",N379,0)</f>
        <v>0</v>
      </c>
      <c r="BF379" s="114">
        <f>IF(U379="snížená",N379,0)</f>
        <v>0</v>
      </c>
      <c r="BG379" s="114">
        <f>IF(U379="zákl. přenesená",N379,0)</f>
        <v>0</v>
      </c>
      <c r="BH379" s="114">
        <f>IF(U379="sníž. přenesená",N379,0)</f>
        <v>0</v>
      </c>
      <c r="BI379" s="114">
        <f>IF(U379="nulová",N379,0)</f>
        <v>0</v>
      </c>
      <c r="BJ379" s="14" t="s">
        <v>23</v>
      </c>
      <c r="BK379" s="114">
        <f>ROUND(L379*K379,2)</f>
        <v>0</v>
      </c>
      <c r="BL379" s="14" t="s">
        <v>345</v>
      </c>
      <c r="BM379" s="14" t="s">
        <v>693</v>
      </c>
    </row>
    <row r="380" spans="2:65" s="1" customFormat="1" ht="22.5" customHeight="1">
      <c r="B380" s="31"/>
      <c r="C380" s="176" t="s">
        <v>80</v>
      </c>
      <c r="D380" s="176" t="s">
        <v>221</v>
      </c>
      <c r="E380" s="177" t="s">
        <v>1632</v>
      </c>
      <c r="F380" s="250" t="s">
        <v>1633</v>
      </c>
      <c r="G380" s="249"/>
      <c r="H380" s="249"/>
      <c r="I380" s="249"/>
      <c r="J380" s="178" t="s">
        <v>308</v>
      </c>
      <c r="K380" s="179">
        <v>1</v>
      </c>
      <c r="L380" s="251">
        <v>0</v>
      </c>
      <c r="M380" s="249"/>
      <c r="N380" s="252">
        <f>ROUND(L380*K380,2)</f>
        <v>0</v>
      </c>
      <c r="O380" s="249"/>
      <c r="P380" s="249"/>
      <c r="Q380" s="249"/>
      <c r="R380" s="33"/>
      <c r="T380" s="173" t="s">
        <v>21</v>
      </c>
      <c r="U380" s="40" t="s">
        <v>45</v>
      </c>
      <c r="V380" s="32"/>
      <c r="W380" s="174">
        <f>V380*K380</f>
        <v>0</v>
      </c>
      <c r="X380" s="174">
        <v>0</v>
      </c>
      <c r="Y380" s="174">
        <f>X380*K380</f>
        <v>0</v>
      </c>
      <c r="Z380" s="174">
        <v>0</v>
      </c>
      <c r="AA380" s="175">
        <f>Z380*K380</f>
        <v>0</v>
      </c>
      <c r="AR380" s="14" t="s">
        <v>345</v>
      </c>
      <c r="AT380" s="14" t="s">
        <v>221</v>
      </c>
      <c r="AU380" s="14" t="s">
        <v>90</v>
      </c>
      <c r="AY380" s="14" t="s">
        <v>175</v>
      </c>
      <c r="BE380" s="114">
        <f>IF(U380="základní",N380,0)</f>
        <v>0</v>
      </c>
      <c r="BF380" s="114">
        <f>IF(U380="snížená",N380,0)</f>
        <v>0</v>
      </c>
      <c r="BG380" s="114">
        <f>IF(U380="zákl. přenesená",N380,0)</f>
        <v>0</v>
      </c>
      <c r="BH380" s="114">
        <f>IF(U380="sníž. přenesená",N380,0)</f>
        <v>0</v>
      </c>
      <c r="BI380" s="114">
        <f>IF(U380="nulová",N380,0)</f>
        <v>0</v>
      </c>
      <c r="BJ380" s="14" t="s">
        <v>23</v>
      </c>
      <c r="BK380" s="114">
        <f>ROUND(L380*K380,2)</f>
        <v>0</v>
      </c>
      <c r="BL380" s="14" t="s">
        <v>345</v>
      </c>
      <c r="BM380" s="14" t="s">
        <v>1634</v>
      </c>
    </row>
    <row r="381" spans="2:65" s="1" customFormat="1" ht="22.5" customHeight="1">
      <c r="B381" s="31"/>
      <c r="C381" s="176" t="s">
        <v>80</v>
      </c>
      <c r="D381" s="176" t="s">
        <v>221</v>
      </c>
      <c r="E381" s="177" t="s">
        <v>1635</v>
      </c>
      <c r="F381" s="250" t="s">
        <v>1636</v>
      </c>
      <c r="G381" s="249"/>
      <c r="H381" s="249"/>
      <c r="I381" s="249"/>
      <c r="J381" s="178" t="s">
        <v>308</v>
      </c>
      <c r="K381" s="179">
        <v>1</v>
      </c>
      <c r="L381" s="251">
        <v>0</v>
      </c>
      <c r="M381" s="249"/>
      <c r="N381" s="252">
        <f>ROUND(L381*K381,2)</f>
        <v>0</v>
      </c>
      <c r="O381" s="249"/>
      <c r="P381" s="249"/>
      <c r="Q381" s="249"/>
      <c r="R381" s="33"/>
      <c r="T381" s="173" t="s">
        <v>21</v>
      </c>
      <c r="U381" s="40" t="s">
        <v>45</v>
      </c>
      <c r="V381" s="32"/>
      <c r="W381" s="174">
        <f>V381*K381</f>
        <v>0</v>
      </c>
      <c r="X381" s="174">
        <v>0</v>
      </c>
      <c r="Y381" s="174">
        <f>X381*K381</f>
        <v>0</v>
      </c>
      <c r="Z381" s="174">
        <v>0</v>
      </c>
      <c r="AA381" s="175">
        <f>Z381*K381</f>
        <v>0</v>
      </c>
      <c r="AR381" s="14" t="s">
        <v>345</v>
      </c>
      <c r="AT381" s="14" t="s">
        <v>221</v>
      </c>
      <c r="AU381" s="14" t="s">
        <v>90</v>
      </c>
      <c r="AY381" s="14" t="s">
        <v>175</v>
      </c>
      <c r="BE381" s="114">
        <f>IF(U381="základní",N381,0)</f>
        <v>0</v>
      </c>
      <c r="BF381" s="114">
        <f>IF(U381="snížená",N381,0)</f>
        <v>0</v>
      </c>
      <c r="BG381" s="114">
        <f>IF(U381="zákl. přenesená",N381,0)</f>
        <v>0</v>
      </c>
      <c r="BH381" s="114">
        <f>IF(U381="sníž. přenesená",N381,0)</f>
        <v>0</v>
      </c>
      <c r="BI381" s="114">
        <f>IF(U381="nulová",N381,0)</f>
        <v>0</v>
      </c>
      <c r="BJ381" s="14" t="s">
        <v>23</v>
      </c>
      <c r="BK381" s="114">
        <f>ROUND(L381*K381,2)</f>
        <v>0</v>
      </c>
      <c r="BL381" s="14" t="s">
        <v>345</v>
      </c>
      <c r="BM381" s="14" t="s">
        <v>701</v>
      </c>
    </row>
    <row r="382" spans="2:65" s="1" customFormat="1" ht="22.5" customHeight="1">
      <c r="B382" s="31"/>
      <c r="C382" s="176" t="s">
        <v>80</v>
      </c>
      <c r="D382" s="176" t="s">
        <v>221</v>
      </c>
      <c r="E382" s="177" t="s">
        <v>1637</v>
      </c>
      <c r="F382" s="250" t="s">
        <v>1638</v>
      </c>
      <c r="G382" s="249"/>
      <c r="H382" s="249"/>
      <c r="I382" s="249"/>
      <c r="J382" s="178" t="s">
        <v>308</v>
      </c>
      <c r="K382" s="179">
        <v>1</v>
      </c>
      <c r="L382" s="251">
        <v>0</v>
      </c>
      <c r="M382" s="249"/>
      <c r="N382" s="252">
        <f>ROUND(L382*K382,2)</f>
        <v>0</v>
      </c>
      <c r="O382" s="249"/>
      <c r="P382" s="249"/>
      <c r="Q382" s="249"/>
      <c r="R382" s="33"/>
      <c r="T382" s="173" t="s">
        <v>21</v>
      </c>
      <c r="U382" s="40" t="s">
        <v>45</v>
      </c>
      <c r="V382" s="32"/>
      <c r="W382" s="174">
        <f>V382*K382</f>
        <v>0</v>
      </c>
      <c r="X382" s="174">
        <v>0</v>
      </c>
      <c r="Y382" s="174">
        <f>X382*K382</f>
        <v>0</v>
      </c>
      <c r="Z382" s="174">
        <v>0</v>
      </c>
      <c r="AA382" s="175">
        <f>Z382*K382</f>
        <v>0</v>
      </c>
      <c r="AR382" s="14" t="s">
        <v>345</v>
      </c>
      <c r="AT382" s="14" t="s">
        <v>221</v>
      </c>
      <c r="AU382" s="14" t="s">
        <v>90</v>
      </c>
      <c r="AY382" s="14" t="s">
        <v>175</v>
      </c>
      <c r="BE382" s="114">
        <f>IF(U382="základní",N382,0)</f>
        <v>0</v>
      </c>
      <c r="BF382" s="114">
        <f>IF(U382="snížená",N382,0)</f>
        <v>0</v>
      </c>
      <c r="BG382" s="114">
        <f>IF(U382="zákl. přenesená",N382,0)</f>
        <v>0</v>
      </c>
      <c r="BH382" s="114">
        <f>IF(U382="sníž. přenesená",N382,0)</f>
        <v>0</v>
      </c>
      <c r="BI382" s="114">
        <f>IF(U382="nulová",N382,0)</f>
        <v>0</v>
      </c>
      <c r="BJ382" s="14" t="s">
        <v>23</v>
      </c>
      <c r="BK382" s="114">
        <f>ROUND(L382*K382,2)</f>
        <v>0</v>
      </c>
      <c r="BL382" s="14" t="s">
        <v>345</v>
      </c>
      <c r="BM382" s="14" t="s">
        <v>1639</v>
      </c>
    </row>
    <row r="383" spans="2:65" s="1" customFormat="1" ht="49.9" customHeight="1">
      <c r="B383" s="31"/>
      <c r="C383" s="32"/>
      <c r="D383" s="160" t="s">
        <v>785</v>
      </c>
      <c r="E383" s="32"/>
      <c r="F383" s="32"/>
      <c r="G383" s="32"/>
      <c r="H383" s="32"/>
      <c r="I383" s="32"/>
      <c r="J383" s="32"/>
      <c r="K383" s="32"/>
      <c r="L383" s="32"/>
      <c r="M383" s="32"/>
      <c r="N383" s="260">
        <f>BK383</f>
        <v>0</v>
      </c>
      <c r="O383" s="261"/>
      <c r="P383" s="261"/>
      <c r="Q383" s="261"/>
      <c r="R383" s="33"/>
      <c r="T383" s="149"/>
      <c r="U383" s="52"/>
      <c r="V383" s="52"/>
      <c r="W383" s="52"/>
      <c r="X383" s="52"/>
      <c r="Y383" s="52"/>
      <c r="Z383" s="52"/>
      <c r="AA383" s="54"/>
      <c r="AT383" s="14" t="s">
        <v>79</v>
      </c>
      <c r="AU383" s="14" t="s">
        <v>80</v>
      </c>
      <c r="AY383" s="14" t="s">
        <v>786</v>
      </c>
      <c r="BK383" s="114">
        <v>0</v>
      </c>
    </row>
    <row r="384" spans="2:65" s="1" customFormat="1" ht="6.95" customHeight="1">
      <c r="B384" s="55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7"/>
    </row>
  </sheetData>
  <sheetProtection password="CC35" sheet="1" objects="1" scenarios="1" formatColumns="0" formatRows="0" sort="0" autoFilter="0"/>
  <mergeCells count="665">
    <mergeCell ref="N376:Q376"/>
    <mergeCell ref="N377:Q377"/>
    <mergeCell ref="N383:Q383"/>
    <mergeCell ref="H1:K1"/>
    <mergeCell ref="S2:AC2"/>
    <mergeCell ref="N346:Q346"/>
    <mergeCell ref="N347:Q347"/>
    <mergeCell ref="N348:Q348"/>
    <mergeCell ref="N351:Q351"/>
    <mergeCell ref="N355:Q355"/>
    <mergeCell ref="N359:Q359"/>
    <mergeCell ref="N362:Q362"/>
    <mergeCell ref="N364:Q364"/>
    <mergeCell ref="N368:Q368"/>
    <mergeCell ref="N301:Q301"/>
    <mergeCell ref="N306:Q306"/>
    <mergeCell ref="N309:Q309"/>
    <mergeCell ref="N312:Q312"/>
    <mergeCell ref="N316:Q316"/>
    <mergeCell ref="N317:Q317"/>
    <mergeCell ref="N321:Q321"/>
    <mergeCell ref="N324:Q324"/>
    <mergeCell ref="N325:Q325"/>
    <mergeCell ref="F381:I381"/>
    <mergeCell ref="L381:M381"/>
    <mergeCell ref="N381:Q381"/>
    <mergeCell ref="F382:I382"/>
    <mergeCell ref="L382:M382"/>
    <mergeCell ref="N382:Q382"/>
    <mergeCell ref="N167:Q167"/>
    <mergeCell ref="N168:Q168"/>
    <mergeCell ref="N169:Q169"/>
    <mergeCell ref="N203:Q203"/>
    <mergeCell ref="N208:Q208"/>
    <mergeCell ref="N211:Q211"/>
    <mergeCell ref="N222:Q222"/>
    <mergeCell ref="N225:Q225"/>
    <mergeCell ref="N227:Q227"/>
    <mergeCell ref="N231:Q231"/>
    <mergeCell ref="N233:Q233"/>
    <mergeCell ref="N234:Q234"/>
    <mergeCell ref="N269:Q269"/>
    <mergeCell ref="N271:Q271"/>
    <mergeCell ref="N273:Q273"/>
    <mergeCell ref="N284:Q284"/>
    <mergeCell ref="N287:Q287"/>
    <mergeCell ref="N291:Q291"/>
    <mergeCell ref="F378:I378"/>
    <mergeCell ref="L378:M378"/>
    <mergeCell ref="N378:Q378"/>
    <mergeCell ref="F379:I379"/>
    <mergeCell ref="L379:M379"/>
    <mergeCell ref="N379:Q379"/>
    <mergeCell ref="F380:I380"/>
    <mergeCell ref="L380:M380"/>
    <mergeCell ref="N380:Q380"/>
    <mergeCell ref="F371:I371"/>
    <mergeCell ref="L371:M371"/>
    <mergeCell ref="N371:Q371"/>
    <mergeCell ref="F373:I373"/>
    <mergeCell ref="L373:M373"/>
    <mergeCell ref="N373:Q373"/>
    <mergeCell ref="F375:I375"/>
    <mergeCell ref="L375:M375"/>
    <mergeCell ref="N375:Q375"/>
    <mergeCell ref="N372:Q372"/>
    <mergeCell ref="N374:Q374"/>
    <mergeCell ref="F366:I366"/>
    <mergeCell ref="L366:M366"/>
    <mergeCell ref="N366:Q366"/>
    <mergeCell ref="F367:I367"/>
    <mergeCell ref="L367:M367"/>
    <mergeCell ref="N367:Q367"/>
    <mergeCell ref="F370:I370"/>
    <mergeCell ref="L370:M370"/>
    <mergeCell ref="N370:Q370"/>
    <mergeCell ref="N369:Q369"/>
    <mergeCell ref="F361:I361"/>
    <mergeCell ref="L361:M361"/>
    <mergeCell ref="N361:Q361"/>
    <mergeCell ref="F363:I363"/>
    <mergeCell ref="L363:M363"/>
    <mergeCell ref="N363:Q363"/>
    <mergeCell ref="F365:I365"/>
    <mergeCell ref="L365:M365"/>
    <mergeCell ref="N365:Q365"/>
    <mergeCell ref="F357:I357"/>
    <mergeCell ref="L357:M357"/>
    <mergeCell ref="N357:Q357"/>
    <mergeCell ref="F358:I358"/>
    <mergeCell ref="L358:M358"/>
    <mergeCell ref="N358:Q358"/>
    <mergeCell ref="F360:I360"/>
    <mergeCell ref="L360:M360"/>
    <mergeCell ref="N360:Q360"/>
    <mergeCell ref="F353:I353"/>
    <mergeCell ref="L353:M353"/>
    <mergeCell ref="N353:Q353"/>
    <mergeCell ref="F354:I354"/>
    <mergeCell ref="L354:M354"/>
    <mergeCell ref="N354:Q354"/>
    <mergeCell ref="F356:I356"/>
    <mergeCell ref="L356:M356"/>
    <mergeCell ref="N356:Q356"/>
    <mergeCell ref="F349:I349"/>
    <mergeCell ref="L349:M349"/>
    <mergeCell ref="N349:Q349"/>
    <mergeCell ref="F350:I350"/>
    <mergeCell ref="L350:M350"/>
    <mergeCell ref="N350:Q350"/>
    <mergeCell ref="F352:I352"/>
    <mergeCell ref="L352:M352"/>
    <mergeCell ref="N352:Q352"/>
    <mergeCell ref="F339:I339"/>
    <mergeCell ref="L339:M339"/>
    <mergeCell ref="N339:Q339"/>
    <mergeCell ref="F342:I342"/>
    <mergeCell ref="L342:M342"/>
    <mergeCell ref="N342:Q342"/>
    <mergeCell ref="F343:I343"/>
    <mergeCell ref="F345:I345"/>
    <mergeCell ref="L345:M345"/>
    <mergeCell ref="N345:Q345"/>
    <mergeCell ref="N340:Q340"/>
    <mergeCell ref="N341:Q341"/>
    <mergeCell ref="N344:Q344"/>
    <mergeCell ref="F335:I335"/>
    <mergeCell ref="L335:M335"/>
    <mergeCell ref="N335:Q335"/>
    <mergeCell ref="F337:I337"/>
    <mergeCell ref="L337:M337"/>
    <mergeCell ref="N337:Q337"/>
    <mergeCell ref="F338:I338"/>
    <mergeCell ref="L338:M338"/>
    <mergeCell ref="N338:Q338"/>
    <mergeCell ref="N336:Q336"/>
    <mergeCell ref="F332:I332"/>
    <mergeCell ref="L332:M332"/>
    <mergeCell ref="N332:Q332"/>
    <mergeCell ref="F333:I333"/>
    <mergeCell ref="L333:M333"/>
    <mergeCell ref="N333:Q333"/>
    <mergeCell ref="F334:I334"/>
    <mergeCell ref="L334:M334"/>
    <mergeCell ref="N334:Q334"/>
    <mergeCell ref="F328:I328"/>
    <mergeCell ref="L328:M328"/>
    <mergeCell ref="N328:Q328"/>
    <mergeCell ref="F329:I329"/>
    <mergeCell ref="L329:M329"/>
    <mergeCell ref="N329:Q329"/>
    <mergeCell ref="F331:I331"/>
    <mergeCell ref="L331:M331"/>
    <mergeCell ref="N331:Q331"/>
    <mergeCell ref="N330:Q330"/>
    <mergeCell ref="F323:I323"/>
    <mergeCell ref="L323:M323"/>
    <mergeCell ref="N323:Q323"/>
    <mergeCell ref="F326:I326"/>
    <mergeCell ref="L326:M326"/>
    <mergeCell ref="N326:Q326"/>
    <mergeCell ref="F327:I327"/>
    <mergeCell ref="L327:M327"/>
    <mergeCell ref="N327:Q327"/>
    <mergeCell ref="F319:I319"/>
    <mergeCell ref="L319:M319"/>
    <mergeCell ref="N319:Q319"/>
    <mergeCell ref="F320:I320"/>
    <mergeCell ref="L320:M320"/>
    <mergeCell ref="N320:Q320"/>
    <mergeCell ref="F322:I322"/>
    <mergeCell ref="L322:M322"/>
    <mergeCell ref="N322:Q322"/>
    <mergeCell ref="F314:I314"/>
    <mergeCell ref="L314:M314"/>
    <mergeCell ref="N314:Q314"/>
    <mergeCell ref="F315:I315"/>
    <mergeCell ref="L315:M315"/>
    <mergeCell ref="N315:Q315"/>
    <mergeCell ref="F318:I318"/>
    <mergeCell ref="L318:M318"/>
    <mergeCell ref="N318:Q318"/>
    <mergeCell ref="F310:I310"/>
    <mergeCell ref="L310:M310"/>
    <mergeCell ref="N310:Q310"/>
    <mergeCell ref="F311:I311"/>
    <mergeCell ref="L311:M311"/>
    <mergeCell ref="N311:Q311"/>
    <mergeCell ref="F313:I313"/>
    <mergeCell ref="L313:M313"/>
    <mergeCell ref="N313:Q313"/>
    <mergeCell ref="F305:I305"/>
    <mergeCell ref="L305:M305"/>
    <mergeCell ref="N305:Q305"/>
    <mergeCell ref="F307:I307"/>
    <mergeCell ref="L307:M307"/>
    <mergeCell ref="N307:Q307"/>
    <mergeCell ref="F308:I308"/>
    <mergeCell ref="L308:M308"/>
    <mergeCell ref="N308:Q308"/>
    <mergeCell ref="F302:I302"/>
    <mergeCell ref="L302:M302"/>
    <mergeCell ref="N302:Q302"/>
    <mergeCell ref="F303:I303"/>
    <mergeCell ref="L303:M303"/>
    <mergeCell ref="N303:Q303"/>
    <mergeCell ref="F304:I304"/>
    <mergeCell ref="L304:M304"/>
    <mergeCell ref="N304:Q304"/>
    <mergeCell ref="F297:I297"/>
    <mergeCell ref="L297:M297"/>
    <mergeCell ref="N297:Q297"/>
    <mergeCell ref="F298:I298"/>
    <mergeCell ref="L298:M298"/>
    <mergeCell ref="N298:Q298"/>
    <mergeCell ref="F300:I300"/>
    <mergeCell ref="L300:M300"/>
    <mergeCell ref="N300:Q300"/>
    <mergeCell ref="N299:Q299"/>
    <mergeCell ref="F292:I292"/>
    <mergeCell ref="L292:M292"/>
    <mergeCell ref="N292:Q292"/>
    <mergeCell ref="F295:I295"/>
    <mergeCell ref="L295:M295"/>
    <mergeCell ref="N295:Q295"/>
    <mergeCell ref="F296:I296"/>
    <mergeCell ref="L296:M296"/>
    <mergeCell ref="N296:Q296"/>
    <mergeCell ref="N293:Q293"/>
    <mergeCell ref="N294:Q294"/>
    <mergeCell ref="F288:I288"/>
    <mergeCell ref="L288:M288"/>
    <mergeCell ref="N288:Q288"/>
    <mergeCell ref="F289:I289"/>
    <mergeCell ref="L289:M289"/>
    <mergeCell ref="N289:Q289"/>
    <mergeCell ref="F290:I290"/>
    <mergeCell ref="L290:M290"/>
    <mergeCell ref="N290:Q290"/>
    <mergeCell ref="F283:I283"/>
    <mergeCell ref="L283:M283"/>
    <mergeCell ref="N283:Q283"/>
    <mergeCell ref="F285:I285"/>
    <mergeCell ref="L285:M285"/>
    <mergeCell ref="N285:Q285"/>
    <mergeCell ref="F286:I286"/>
    <mergeCell ref="L286:M286"/>
    <mergeCell ref="N286:Q286"/>
    <mergeCell ref="F280:I280"/>
    <mergeCell ref="L280:M280"/>
    <mergeCell ref="N280:Q280"/>
    <mergeCell ref="F281:I281"/>
    <mergeCell ref="L281:M281"/>
    <mergeCell ref="N281:Q281"/>
    <mergeCell ref="F282:I282"/>
    <mergeCell ref="L282:M282"/>
    <mergeCell ref="N282:Q282"/>
    <mergeCell ref="F277:I277"/>
    <mergeCell ref="L277:M277"/>
    <mergeCell ref="N277:Q277"/>
    <mergeCell ref="F278:I278"/>
    <mergeCell ref="L278:M278"/>
    <mergeCell ref="N278:Q278"/>
    <mergeCell ref="F279:I279"/>
    <mergeCell ref="L279:M279"/>
    <mergeCell ref="N279:Q279"/>
    <mergeCell ref="F274:I274"/>
    <mergeCell ref="L274:M274"/>
    <mergeCell ref="N274:Q274"/>
    <mergeCell ref="F275:I275"/>
    <mergeCell ref="L275:M275"/>
    <mergeCell ref="N275:Q275"/>
    <mergeCell ref="F276:I276"/>
    <mergeCell ref="L276:M276"/>
    <mergeCell ref="N276:Q276"/>
    <mergeCell ref="F268:I268"/>
    <mergeCell ref="L268:M268"/>
    <mergeCell ref="N268:Q268"/>
    <mergeCell ref="F270:I270"/>
    <mergeCell ref="L270:M270"/>
    <mergeCell ref="N270:Q270"/>
    <mergeCell ref="F272:I272"/>
    <mergeCell ref="L272:M272"/>
    <mergeCell ref="N272:Q272"/>
    <mergeCell ref="F265:I265"/>
    <mergeCell ref="L265:M265"/>
    <mergeCell ref="N265:Q265"/>
    <mergeCell ref="F266:I266"/>
    <mergeCell ref="L266:M266"/>
    <mergeCell ref="N266:Q266"/>
    <mergeCell ref="F267:I267"/>
    <mergeCell ref="L267:M267"/>
    <mergeCell ref="N267:Q267"/>
    <mergeCell ref="F262:I262"/>
    <mergeCell ref="L262:M262"/>
    <mergeCell ref="N262:Q262"/>
    <mergeCell ref="F263:I263"/>
    <mergeCell ref="L263:M263"/>
    <mergeCell ref="N263:Q263"/>
    <mergeCell ref="F264:I264"/>
    <mergeCell ref="L264:M264"/>
    <mergeCell ref="N264:Q264"/>
    <mergeCell ref="F259:I259"/>
    <mergeCell ref="L259:M259"/>
    <mergeCell ref="N259:Q259"/>
    <mergeCell ref="F260:I260"/>
    <mergeCell ref="L260:M260"/>
    <mergeCell ref="N260:Q260"/>
    <mergeCell ref="F261:I261"/>
    <mergeCell ref="L261:M261"/>
    <mergeCell ref="N261:Q261"/>
    <mergeCell ref="F256:I256"/>
    <mergeCell ref="L256:M256"/>
    <mergeCell ref="N256:Q256"/>
    <mergeCell ref="F257:I257"/>
    <mergeCell ref="L257:M257"/>
    <mergeCell ref="N257:Q257"/>
    <mergeCell ref="F258:I258"/>
    <mergeCell ref="L258:M258"/>
    <mergeCell ref="N258:Q258"/>
    <mergeCell ref="F253:I253"/>
    <mergeCell ref="L253:M253"/>
    <mergeCell ref="N253:Q253"/>
    <mergeCell ref="F254:I254"/>
    <mergeCell ref="L254:M254"/>
    <mergeCell ref="N254:Q254"/>
    <mergeCell ref="F255:I255"/>
    <mergeCell ref="L255:M255"/>
    <mergeCell ref="N255:Q255"/>
    <mergeCell ref="F250:I250"/>
    <mergeCell ref="L250:M250"/>
    <mergeCell ref="N250:Q250"/>
    <mergeCell ref="F251:I251"/>
    <mergeCell ref="L251:M251"/>
    <mergeCell ref="N251:Q251"/>
    <mergeCell ref="F252:I252"/>
    <mergeCell ref="L252:M252"/>
    <mergeCell ref="N252:Q252"/>
    <mergeCell ref="F247:I247"/>
    <mergeCell ref="L247:M247"/>
    <mergeCell ref="N247:Q247"/>
    <mergeCell ref="F248:I248"/>
    <mergeCell ref="L248:M248"/>
    <mergeCell ref="N248:Q248"/>
    <mergeCell ref="F249:I249"/>
    <mergeCell ref="L249:M249"/>
    <mergeCell ref="N249:Q249"/>
    <mergeCell ref="F244:I244"/>
    <mergeCell ref="L244:M244"/>
    <mergeCell ref="N244:Q244"/>
    <mergeCell ref="F245:I245"/>
    <mergeCell ref="L245:M245"/>
    <mergeCell ref="N245:Q245"/>
    <mergeCell ref="F246:I246"/>
    <mergeCell ref="L246:M246"/>
    <mergeCell ref="N246:Q246"/>
    <mergeCell ref="F241:I241"/>
    <mergeCell ref="L241:M241"/>
    <mergeCell ref="N241:Q241"/>
    <mergeCell ref="F242:I242"/>
    <mergeCell ref="L242:M242"/>
    <mergeCell ref="N242:Q242"/>
    <mergeCell ref="F243:I243"/>
    <mergeCell ref="L243:M243"/>
    <mergeCell ref="N243:Q243"/>
    <mergeCell ref="F238:I238"/>
    <mergeCell ref="L238:M238"/>
    <mergeCell ref="N238:Q238"/>
    <mergeCell ref="F239:I239"/>
    <mergeCell ref="L239:M239"/>
    <mergeCell ref="N239:Q239"/>
    <mergeCell ref="F240:I240"/>
    <mergeCell ref="L240:M240"/>
    <mergeCell ref="N240:Q240"/>
    <mergeCell ref="F235:I235"/>
    <mergeCell ref="L235:M235"/>
    <mergeCell ref="N235:Q235"/>
    <mergeCell ref="F236:I236"/>
    <mergeCell ref="L236:M236"/>
    <mergeCell ref="N236:Q236"/>
    <mergeCell ref="F237:I237"/>
    <mergeCell ref="L237:M237"/>
    <mergeCell ref="N237:Q237"/>
    <mergeCell ref="F229:I229"/>
    <mergeCell ref="L229:M229"/>
    <mergeCell ref="N229:Q229"/>
    <mergeCell ref="F230:I230"/>
    <mergeCell ref="L230:M230"/>
    <mergeCell ref="N230:Q230"/>
    <mergeCell ref="F232:I232"/>
    <mergeCell ref="L232:M232"/>
    <mergeCell ref="N232:Q232"/>
    <mergeCell ref="F224:I224"/>
    <mergeCell ref="L224:M224"/>
    <mergeCell ref="N224:Q224"/>
    <mergeCell ref="F226:I226"/>
    <mergeCell ref="L226:M226"/>
    <mergeCell ref="N226:Q226"/>
    <mergeCell ref="F228:I228"/>
    <mergeCell ref="L228:M228"/>
    <mergeCell ref="N228:Q228"/>
    <mergeCell ref="F220:I220"/>
    <mergeCell ref="L220:M220"/>
    <mergeCell ref="N220:Q220"/>
    <mergeCell ref="F221:I221"/>
    <mergeCell ref="L221:M221"/>
    <mergeCell ref="N221:Q221"/>
    <mergeCell ref="F223:I223"/>
    <mergeCell ref="L223:M223"/>
    <mergeCell ref="N223:Q223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0:I210"/>
    <mergeCell ref="L210:M210"/>
    <mergeCell ref="N210:Q210"/>
    <mergeCell ref="F212:I212"/>
    <mergeCell ref="L212:M212"/>
    <mergeCell ref="N212:Q212"/>
    <mergeCell ref="F213:I213"/>
    <mergeCell ref="L213:M213"/>
    <mergeCell ref="N213:Q213"/>
    <mergeCell ref="F206:I206"/>
    <mergeCell ref="L206:M206"/>
    <mergeCell ref="N206:Q206"/>
    <mergeCell ref="F207:I207"/>
    <mergeCell ref="L207:M207"/>
    <mergeCell ref="N207:Q207"/>
    <mergeCell ref="F209:I209"/>
    <mergeCell ref="L209:M209"/>
    <mergeCell ref="N209:Q209"/>
    <mergeCell ref="F202:I202"/>
    <mergeCell ref="L202:M202"/>
    <mergeCell ref="N202:Q202"/>
    <mergeCell ref="F204:I204"/>
    <mergeCell ref="L204:M204"/>
    <mergeCell ref="N204:Q204"/>
    <mergeCell ref="F205:I205"/>
    <mergeCell ref="L205:M205"/>
    <mergeCell ref="N205:Q205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M164:Q164"/>
    <mergeCell ref="F166:I166"/>
    <mergeCell ref="L166:M166"/>
    <mergeCell ref="N166:Q166"/>
    <mergeCell ref="F170:I170"/>
    <mergeCell ref="L170:M170"/>
    <mergeCell ref="N170:Q170"/>
    <mergeCell ref="F171:I171"/>
    <mergeCell ref="L171:M171"/>
    <mergeCell ref="N171:Q171"/>
    <mergeCell ref="N146:Q146"/>
    <mergeCell ref="L148:Q148"/>
    <mergeCell ref="C154:Q154"/>
    <mergeCell ref="F156:P156"/>
    <mergeCell ref="F158:P158"/>
    <mergeCell ref="F157:P157"/>
    <mergeCell ref="F159:P159"/>
    <mergeCell ref="M161:P161"/>
    <mergeCell ref="M163:Q163"/>
    <mergeCell ref="D141:H141"/>
    <mergeCell ref="N141:Q141"/>
    <mergeCell ref="D142:H142"/>
    <mergeCell ref="N142:Q142"/>
    <mergeCell ref="D143:H143"/>
    <mergeCell ref="N143:Q143"/>
    <mergeCell ref="D144:H144"/>
    <mergeCell ref="N144:Q144"/>
    <mergeCell ref="D145:H145"/>
    <mergeCell ref="N145:Q145"/>
    <mergeCell ref="N131:Q131"/>
    <mergeCell ref="N132:Q132"/>
    <mergeCell ref="N133:Q133"/>
    <mergeCell ref="N134:Q134"/>
    <mergeCell ref="N135:Q135"/>
    <mergeCell ref="N136:Q136"/>
    <mergeCell ref="N137:Q137"/>
    <mergeCell ref="N138:Q138"/>
    <mergeCell ref="N140:Q140"/>
    <mergeCell ref="N122:Q122"/>
    <mergeCell ref="N123:Q123"/>
    <mergeCell ref="N124:Q124"/>
    <mergeCell ref="N125:Q125"/>
    <mergeCell ref="N126:Q126"/>
    <mergeCell ref="N127:Q127"/>
    <mergeCell ref="N128:Q128"/>
    <mergeCell ref="N129:Q129"/>
    <mergeCell ref="N130:Q130"/>
    <mergeCell ref="N113:Q113"/>
    <mergeCell ref="N114:Q114"/>
    <mergeCell ref="N115:Q115"/>
    <mergeCell ref="N116:Q116"/>
    <mergeCell ref="N117:Q117"/>
    <mergeCell ref="N118:Q118"/>
    <mergeCell ref="N119:Q119"/>
    <mergeCell ref="N120:Q120"/>
    <mergeCell ref="N121:Q121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2:Q112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M85:Q85"/>
    <mergeCell ref="M86:Q86"/>
    <mergeCell ref="C88:G88"/>
    <mergeCell ref="N88:Q88"/>
    <mergeCell ref="N90:Q90"/>
    <mergeCell ref="N91:Q91"/>
    <mergeCell ref="N92:Q92"/>
    <mergeCell ref="N93:Q93"/>
    <mergeCell ref="N94:Q94"/>
    <mergeCell ref="H38:J38"/>
    <mergeCell ref="M38:P38"/>
    <mergeCell ref="L40:P40"/>
    <mergeCell ref="C76:Q76"/>
    <mergeCell ref="F78:P78"/>
    <mergeCell ref="F80:P80"/>
    <mergeCell ref="F79:P79"/>
    <mergeCell ref="F81:P81"/>
    <mergeCell ref="M83:P83"/>
    <mergeCell ref="M30:P30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6:P16"/>
    <mergeCell ref="E17:L17"/>
    <mergeCell ref="O17:P17"/>
    <mergeCell ref="O19:P19"/>
    <mergeCell ref="O20:P20"/>
    <mergeCell ref="O22:P22"/>
    <mergeCell ref="O23:P23"/>
    <mergeCell ref="E26:L26"/>
    <mergeCell ref="M29:P29"/>
    <mergeCell ref="C2:Q2"/>
    <mergeCell ref="C4:Q4"/>
    <mergeCell ref="F6:P6"/>
    <mergeCell ref="F8:P8"/>
    <mergeCell ref="F7:P7"/>
    <mergeCell ref="F9:P9"/>
    <mergeCell ref="O11:P11"/>
    <mergeCell ref="O13:P13"/>
    <mergeCell ref="O14:P14"/>
  </mergeCells>
  <hyperlinks>
    <hyperlink ref="F1:G1" location="C2" tooltip="Krycí list rozpočtu" display="1) Krycí list rozpočtu"/>
    <hyperlink ref="H1:K1" location="C88" tooltip="Rekapitulace rozpočtu" display="2) Rekapitulace rozpočtu"/>
    <hyperlink ref="L1" location="C166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4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274"/>
      <c r="B1" s="271"/>
      <c r="C1" s="271"/>
      <c r="D1" s="272" t="s">
        <v>1</v>
      </c>
      <c r="E1" s="271"/>
      <c r="F1" s="269" t="s">
        <v>1708</v>
      </c>
      <c r="G1" s="269"/>
      <c r="H1" s="273" t="s">
        <v>1709</v>
      </c>
      <c r="I1" s="273"/>
      <c r="J1" s="273"/>
      <c r="K1" s="273"/>
      <c r="L1" s="269" t="s">
        <v>1710</v>
      </c>
      <c r="M1" s="271"/>
      <c r="N1" s="271"/>
      <c r="O1" s="272" t="s">
        <v>127</v>
      </c>
      <c r="P1" s="271"/>
      <c r="Q1" s="271"/>
      <c r="R1" s="271"/>
      <c r="S1" s="269" t="s">
        <v>1711</v>
      </c>
      <c r="T1" s="269"/>
      <c r="U1" s="274"/>
      <c r="V1" s="274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>
      <c r="C2" s="181" t="s">
        <v>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228" t="s">
        <v>6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T2" s="14" t="s">
        <v>114</v>
      </c>
    </row>
    <row r="3" spans="1:6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90</v>
      </c>
    </row>
    <row r="4" spans="1:66" ht="36.950000000000003" customHeight="1">
      <c r="B4" s="18"/>
      <c r="C4" s="183" t="s">
        <v>128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20"/>
      <c r="T4" s="21" t="s">
        <v>11</v>
      </c>
      <c r="AT4" s="14" t="s">
        <v>4</v>
      </c>
    </row>
    <row r="5" spans="1:66" ht="6.9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66" ht="25.35" customHeight="1">
      <c r="B6" s="18"/>
      <c r="C6" s="19"/>
      <c r="D6" s="26" t="s">
        <v>17</v>
      </c>
      <c r="E6" s="19"/>
      <c r="F6" s="229" t="str">
        <f>'Rekapitulace stavby'!K6</f>
        <v>Praha GŠ - ekologizace kotelny v budově A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9"/>
      <c r="R6" s="20"/>
    </row>
    <row r="7" spans="1:66" ht="25.35" customHeight="1">
      <c r="B7" s="18"/>
      <c r="C7" s="19"/>
      <c r="D7" s="26" t="s">
        <v>129</v>
      </c>
      <c r="E7" s="19"/>
      <c r="F7" s="229" t="s">
        <v>130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9"/>
      <c r="R7" s="20"/>
    </row>
    <row r="8" spans="1:66" ht="25.35" customHeight="1">
      <c r="B8" s="18"/>
      <c r="C8" s="19"/>
      <c r="D8" s="26" t="s">
        <v>131</v>
      </c>
      <c r="E8" s="19"/>
      <c r="F8" s="229" t="s">
        <v>1315</v>
      </c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9"/>
      <c r="R8" s="20"/>
    </row>
    <row r="9" spans="1:66" s="1" customFormat="1" ht="32.85" customHeight="1">
      <c r="B9" s="31"/>
      <c r="C9" s="32"/>
      <c r="D9" s="25" t="s">
        <v>1041</v>
      </c>
      <c r="E9" s="32"/>
      <c r="F9" s="189" t="s">
        <v>1640</v>
      </c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32"/>
      <c r="R9" s="33"/>
    </row>
    <row r="10" spans="1:66" s="1" customFormat="1" ht="14.45" customHeight="1">
      <c r="B10" s="31"/>
      <c r="C10" s="32"/>
      <c r="D10" s="26" t="s">
        <v>20</v>
      </c>
      <c r="E10" s="32"/>
      <c r="F10" s="24" t="s">
        <v>21</v>
      </c>
      <c r="G10" s="32"/>
      <c r="H10" s="32"/>
      <c r="I10" s="32"/>
      <c r="J10" s="32"/>
      <c r="K10" s="32"/>
      <c r="L10" s="32"/>
      <c r="M10" s="26" t="s">
        <v>22</v>
      </c>
      <c r="N10" s="32"/>
      <c r="O10" s="24" t="s">
        <v>21</v>
      </c>
      <c r="P10" s="32"/>
      <c r="Q10" s="32"/>
      <c r="R10" s="33"/>
    </row>
    <row r="11" spans="1:66" s="1" customFormat="1" ht="14.45" customHeight="1">
      <c r="B11" s="31"/>
      <c r="C11" s="32"/>
      <c r="D11" s="26" t="s">
        <v>24</v>
      </c>
      <c r="E11" s="32"/>
      <c r="F11" s="24" t="s">
        <v>1271</v>
      </c>
      <c r="G11" s="32"/>
      <c r="H11" s="32"/>
      <c r="I11" s="32"/>
      <c r="J11" s="32"/>
      <c r="K11" s="32"/>
      <c r="L11" s="32"/>
      <c r="M11" s="26" t="s">
        <v>26</v>
      </c>
      <c r="N11" s="32"/>
      <c r="O11" s="230" t="str">
        <f>'Rekapitulace stavby'!AN8</f>
        <v>11.5.2016</v>
      </c>
      <c r="P11" s="202"/>
      <c r="Q11" s="32"/>
      <c r="R11" s="33"/>
    </row>
    <row r="12" spans="1:66" s="1" customFormat="1" ht="10.9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5" customHeight="1">
      <c r="B13" s="31"/>
      <c r="C13" s="32"/>
      <c r="D13" s="26" t="s">
        <v>30</v>
      </c>
      <c r="E13" s="32"/>
      <c r="F13" s="32"/>
      <c r="G13" s="32"/>
      <c r="H13" s="32"/>
      <c r="I13" s="32"/>
      <c r="J13" s="32"/>
      <c r="K13" s="32"/>
      <c r="L13" s="32"/>
      <c r="M13" s="26" t="s">
        <v>31</v>
      </c>
      <c r="N13" s="32"/>
      <c r="O13" s="188" t="str">
        <f>IF('Rekapitulace stavby'!AN10="","",'Rekapitulace stavby'!AN10)</f>
        <v/>
      </c>
      <c r="P13" s="202"/>
      <c r="Q13" s="32"/>
      <c r="R13" s="33"/>
    </row>
    <row r="14" spans="1:66" s="1" customFormat="1" ht="18" customHeight="1">
      <c r="B14" s="31"/>
      <c r="C14" s="32"/>
      <c r="D14" s="32"/>
      <c r="E14" s="24" t="str">
        <f>IF('Rekapitulace stavby'!E11="","",'Rekapitulace stavby'!E11)</f>
        <v>ARMÁDNÍ SERVISNÍ, P.O.</v>
      </c>
      <c r="F14" s="32"/>
      <c r="G14" s="32"/>
      <c r="H14" s="32"/>
      <c r="I14" s="32"/>
      <c r="J14" s="32"/>
      <c r="K14" s="32"/>
      <c r="L14" s="32"/>
      <c r="M14" s="26" t="s">
        <v>33</v>
      </c>
      <c r="N14" s="32"/>
      <c r="O14" s="188" t="str">
        <f>IF('Rekapitulace stavby'!AN11="","",'Rekapitulace stavby'!AN11)</f>
        <v/>
      </c>
      <c r="P14" s="202"/>
      <c r="Q14" s="32"/>
      <c r="R14" s="33"/>
    </row>
    <row r="15" spans="1:66" s="1" customFormat="1" ht="6.95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5" customHeight="1">
      <c r="B16" s="31"/>
      <c r="C16" s="32"/>
      <c r="D16" s="26" t="s">
        <v>34</v>
      </c>
      <c r="E16" s="32"/>
      <c r="F16" s="32"/>
      <c r="G16" s="32"/>
      <c r="H16" s="32"/>
      <c r="I16" s="32"/>
      <c r="J16" s="32"/>
      <c r="K16" s="32"/>
      <c r="L16" s="32"/>
      <c r="M16" s="26" t="s">
        <v>31</v>
      </c>
      <c r="N16" s="32"/>
      <c r="O16" s="231" t="str">
        <f>IF('Rekapitulace stavby'!AN13="","",'Rekapitulace stavby'!AN13)</f>
        <v>Vyplň údaj</v>
      </c>
      <c r="P16" s="202"/>
      <c r="Q16" s="32"/>
      <c r="R16" s="33"/>
    </row>
    <row r="17" spans="2:18" s="1" customFormat="1" ht="18" customHeight="1">
      <c r="B17" s="31"/>
      <c r="C17" s="32"/>
      <c r="D17" s="32"/>
      <c r="E17" s="231" t="str">
        <f>IF('Rekapitulace stavby'!E14="","",'Rekapitulace stavby'!E14)</f>
        <v>Vyplň údaj</v>
      </c>
      <c r="F17" s="202"/>
      <c r="G17" s="202"/>
      <c r="H17" s="202"/>
      <c r="I17" s="202"/>
      <c r="J17" s="202"/>
      <c r="K17" s="202"/>
      <c r="L17" s="202"/>
      <c r="M17" s="26" t="s">
        <v>33</v>
      </c>
      <c r="N17" s="32"/>
      <c r="O17" s="231" t="str">
        <f>IF('Rekapitulace stavby'!AN14="","",'Rekapitulace stavby'!AN14)</f>
        <v>Vyplň údaj</v>
      </c>
      <c r="P17" s="202"/>
      <c r="Q17" s="32"/>
      <c r="R17" s="33"/>
    </row>
    <row r="18" spans="2:18" s="1" customFormat="1" ht="6.95" customHeight="1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5" customHeight="1">
      <c r="B19" s="31"/>
      <c r="C19" s="32"/>
      <c r="D19" s="26" t="s">
        <v>36</v>
      </c>
      <c r="E19" s="32"/>
      <c r="F19" s="32"/>
      <c r="G19" s="32"/>
      <c r="H19" s="32"/>
      <c r="I19" s="32"/>
      <c r="J19" s="32"/>
      <c r="K19" s="32"/>
      <c r="L19" s="32"/>
      <c r="M19" s="26" t="s">
        <v>31</v>
      </c>
      <c r="N19" s="32"/>
      <c r="O19" s="188" t="str">
        <f>IF('Rekapitulace stavby'!AN16="","",'Rekapitulace stavby'!AN16)</f>
        <v/>
      </c>
      <c r="P19" s="202"/>
      <c r="Q19" s="32"/>
      <c r="R19" s="33"/>
    </row>
    <row r="20" spans="2:18" s="1" customFormat="1" ht="18" customHeight="1">
      <c r="B20" s="31"/>
      <c r="C20" s="32"/>
      <c r="D20" s="32"/>
      <c r="E20" s="24" t="str">
        <f>IF('Rekapitulace stavby'!E17="","",'Rekapitulace stavby'!E17)</f>
        <v>EVČ s.r.o.</v>
      </c>
      <c r="F20" s="32"/>
      <c r="G20" s="32"/>
      <c r="H20" s="32"/>
      <c r="I20" s="32"/>
      <c r="J20" s="32"/>
      <c r="K20" s="32"/>
      <c r="L20" s="32"/>
      <c r="M20" s="26" t="s">
        <v>33</v>
      </c>
      <c r="N20" s="32"/>
      <c r="O20" s="188" t="str">
        <f>IF('Rekapitulace stavby'!AN17="","",'Rekapitulace stavby'!AN17)</f>
        <v/>
      </c>
      <c r="P20" s="202"/>
      <c r="Q20" s="32"/>
      <c r="R20" s="33"/>
    </row>
    <row r="21" spans="2:18" s="1" customFormat="1" ht="6.95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5" customHeight="1">
      <c r="B22" s="31"/>
      <c r="C22" s="32"/>
      <c r="D22" s="26" t="s">
        <v>38</v>
      </c>
      <c r="E22" s="32"/>
      <c r="F22" s="32"/>
      <c r="G22" s="32"/>
      <c r="H22" s="32"/>
      <c r="I22" s="32"/>
      <c r="J22" s="32"/>
      <c r="K22" s="32"/>
      <c r="L22" s="32"/>
      <c r="M22" s="26" t="s">
        <v>31</v>
      </c>
      <c r="N22" s="32"/>
      <c r="O22" s="188" t="str">
        <f>IF('Rekapitulace stavby'!AN19="","",'Rekapitulace stavby'!AN19)</f>
        <v/>
      </c>
      <c r="P22" s="202"/>
      <c r="Q22" s="32"/>
      <c r="R22" s="33"/>
    </row>
    <row r="23" spans="2:18" s="1" customFormat="1" ht="18" customHeight="1">
      <c r="B23" s="31"/>
      <c r="C23" s="32"/>
      <c r="D23" s="32"/>
      <c r="E23" s="24" t="str">
        <f>IF('Rekapitulace stavby'!E20="","",'Rekapitulace stavby'!E20)</f>
        <v>EVČ s.r.o.</v>
      </c>
      <c r="F23" s="32"/>
      <c r="G23" s="32"/>
      <c r="H23" s="32"/>
      <c r="I23" s="32"/>
      <c r="J23" s="32"/>
      <c r="K23" s="32"/>
      <c r="L23" s="32"/>
      <c r="M23" s="26" t="s">
        <v>33</v>
      </c>
      <c r="N23" s="32"/>
      <c r="O23" s="188" t="str">
        <f>IF('Rekapitulace stavby'!AN20="","",'Rekapitulace stavby'!AN20)</f>
        <v/>
      </c>
      <c r="P23" s="202"/>
      <c r="Q23" s="32"/>
      <c r="R23" s="33"/>
    </row>
    <row r="24" spans="2:18" s="1" customFormat="1" ht="6.95" customHeight="1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14.45" customHeight="1">
      <c r="B25" s="31"/>
      <c r="C25" s="32"/>
      <c r="D25" s="26" t="s">
        <v>39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91.5" customHeight="1">
      <c r="B26" s="31"/>
      <c r="C26" s="32"/>
      <c r="D26" s="32"/>
      <c r="E26" s="191" t="s">
        <v>40</v>
      </c>
      <c r="F26" s="202"/>
      <c r="G26" s="202"/>
      <c r="H26" s="202"/>
      <c r="I26" s="202"/>
      <c r="J26" s="202"/>
      <c r="K26" s="202"/>
      <c r="L26" s="202"/>
      <c r="M26" s="32"/>
      <c r="N26" s="32"/>
      <c r="O26" s="32"/>
      <c r="P26" s="32"/>
      <c r="Q26" s="32"/>
      <c r="R26" s="33"/>
    </row>
    <row r="27" spans="2:18" s="1" customFormat="1" ht="6.95" customHeight="1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3"/>
    </row>
    <row r="28" spans="2:18" s="1" customFormat="1" ht="6.95" customHeight="1">
      <c r="B28" s="31"/>
      <c r="C28" s="3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32"/>
      <c r="R28" s="33"/>
    </row>
    <row r="29" spans="2:18" s="1" customFormat="1" ht="14.45" customHeight="1">
      <c r="B29" s="31"/>
      <c r="C29" s="32"/>
      <c r="D29" s="122" t="s">
        <v>134</v>
      </c>
      <c r="E29" s="32"/>
      <c r="F29" s="32"/>
      <c r="G29" s="32"/>
      <c r="H29" s="32"/>
      <c r="I29" s="32"/>
      <c r="J29" s="32"/>
      <c r="K29" s="32"/>
      <c r="L29" s="32"/>
      <c r="M29" s="192">
        <f>N90</f>
        <v>0</v>
      </c>
      <c r="N29" s="202"/>
      <c r="O29" s="202"/>
      <c r="P29" s="202"/>
      <c r="Q29" s="32"/>
      <c r="R29" s="33"/>
    </row>
    <row r="30" spans="2:18" s="1" customFormat="1" ht="14.45" customHeight="1">
      <c r="B30" s="31"/>
      <c r="C30" s="32"/>
      <c r="D30" s="30" t="s">
        <v>121</v>
      </c>
      <c r="E30" s="32"/>
      <c r="F30" s="32"/>
      <c r="G30" s="32"/>
      <c r="H30" s="32"/>
      <c r="I30" s="32"/>
      <c r="J30" s="32"/>
      <c r="K30" s="32"/>
      <c r="L30" s="32"/>
      <c r="M30" s="192">
        <f>N98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3"/>
    </row>
    <row r="32" spans="2:18" s="1" customFormat="1" ht="25.35" customHeight="1">
      <c r="B32" s="31"/>
      <c r="C32" s="32"/>
      <c r="D32" s="123" t="s">
        <v>43</v>
      </c>
      <c r="E32" s="32"/>
      <c r="F32" s="32"/>
      <c r="G32" s="32"/>
      <c r="H32" s="32"/>
      <c r="I32" s="32"/>
      <c r="J32" s="32"/>
      <c r="K32" s="32"/>
      <c r="L32" s="32"/>
      <c r="M32" s="232">
        <f>ROUND(M29+M30,2)</f>
        <v>0</v>
      </c>
      <c r="N32" s="202"/>
      <c r="O32" s="202"/>
      <c r="P32" s="202"/>
      <c r="Q32" s="32"/>
      <c r="R32" s="33"/>
    </row>
    <row r="33" spans="2:18" s="1" customFormat="1" ht="6.95" customHeight="1">
      <c r="B33" s="31"/>
      <c r="C33" s="32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32"/>
      <c r="R33" s="33"/>
    </row>
    <row r="34" spans="2:18" s="1" customFormat="1" ht="14.45" customHeight="1">
      <c r="B34" s="31"/>
      <c r="C34" s="32"/>
      <c r="D34" s="38" t="s">
        <v>44</v>
      </c>
      <c r="E34" s="38" t="s">
        <v>45</v>
      </c>
      <c r="F34" s="39">
        <v>0.21</v>
      </c>
      <c r="G34" s="124" t="s">
        <v>46</v>
      </c>
      <c r="H34" s="233">
        <f>(SUM(BE98:BE105)+SUM(BE125:BE141))</f>
        <v>0</v>
      </c>
      <c r="I34" s="202"/>
      <c r="J34" s="202"/>
      <c r="K34" s="32"/>
      <c r="L34" s="32"/>
      <c r="M34" s="233">
        <f>ROUND((SUM(BE98:BE105)+SUM(BE125:BE141)), 2)*F34</f>
        <v>0</v>
      </c>
      <c r="N34" s="202"/>
      <c r="O34" s="202"/>
      <c r="P34" s="202"/>
      <c r="Q34" s="32"/>
      <c r="R34" s="33"/>
    </row>
    <row r="35" spans="2:18" s="1" customFormat="1" ht="14.45" customHeight="1">
      <c r="B35" s="31"/>
      <c r="C35" s="32"/>
      <c r="D35" s="32"/>
      <c r="E35" s="38" t="s">
        <v>47</v>
      </c>
      <c r="F35" s="39">
        <v>0.15</v>
      </c>
      <c r="G35" s="124" t="s">
        <v>46</v>
      </c>
      <c r="H35" s="233">
        <f>(SUM(BF98:BF105)+SUM(BF125:BF141))</f>
        <v>0</v>
      </c>
      <c r="I35" s="202"/>
      <c r="J35" s="202"/>
      <c r="K35" s="32"/>
      <c r="L35" s="32"/>
      <c r="M35" s="233">
        <f>ROUND((SUM(BF98:BF105)+SUM(BF125:BF141)), 2)*F35</f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48</v>
      </c>
      <c r="F36" s="39">
        <v>0.21</v>
      </c>
      <c r="G36" s="124" t="s">
        <v>46</v>
      </c>
      <c r="H36" s="233">
        <f>(SUM(BG98:BG105)+SUM(BG125:BG141))</f>
        <v>0</v>
      </c>
      <c r="I36" s="202"/>
      <c r="J36" s="202"/>
      <c r="K36" s="32"/>
      <c r="L36" s="32"/>
      <c r="M36" s="233">
        <v>0</v>
      </c>
      <c r="N36" s="202"/>
      <c r="O36" s="202"/>
      <c r="P36" s="202"/>
      <c r="Q36" s="32"/>
      <c r="R36" s="33"/>
    </row>
    <row r="37" spans="2:18" s="1" customFormat="1" ht="14.45" hidden="1" customHeight="1">
      <c r="B37" s="31"/>
      <c r="C37" s="32"/>
      <c r="D37" s="32"/>
      <c r="E37" s="38" t="s">
        <v>49</v>
      </c>
      <c r="F37" s="39">
        <v>0.15</v>
      </c>
      <c r="G37" s="124" t="s">
        <v>46</v>
      </c>
      <c r="H37" s="233">
        <f>(SUM(BH98:BH105)+SUM(BH125:BH141))</f>
        <v>0</v>
      </c>
      <c r="I37" s="202"/>
      <c r="J37" s="202"/>
      <c r="K37" s="32"/>
      <c r="L37" s="32"/>
      <c r="M37" s="233">
        <v>0</v>
      </c>
      <c r="N37" s="202"/>
      <c r="O37" s="202"/>
      <c r="P37" s="202"/>
      <c r="Q37" s="32"/>
      <c r="R37" s="33"/>
    </row>
    <row r="38" spans="2:18" s="1" customFormat="1" ht="14.45" hidden="1" customHeight="1">
      <c r="B38" s="31"/>
      <c r="C38" s="32"/>
      <c r="D38" s="32"/>
      <c r="E38" s="38" t="s">
        <v>50</v>
      </c>
      <c r="F38" s="39">
        <v>0</v>
      </c>
      <c r="G38" s="124" t="s">
        <v>46</v>
      </c>
      <c r="H38" s="233">
        <f>(SUM(BI98:BI105)+SUM(BI125:BI141))</f>
        <v>0</v>
      </c>
      <c r="I38" s="202"/>
      <c r="J38" s="202"/>
      <c r="K38" s="32"/>
      <c r="L38" s="32"/>
      <c r="M38" s="233">
        <v>0</v>
      </c>
      <c r="N38" s="202"/>
      <c r="O38" s="202"/>
      <c r="P38" s="202"/>
      <c r="Q38" s="32"/>
      <c r="R38" s="33"/>
    </row>
    <row r="39" spans="2:18" s="1" customFormat="1" ht="6.9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25.35" customHeight="1">
      <c r="B40" s="31"/>
      <c r="C40" s="121"/>
      <c r="D40" s="125" t="s">
        <v>51</v>
      </c>
      <c r="E40" s="76"/>
      <c r="F40" s="76"/>
      <c r="G40" s="126" t="s">
        <v>52</v>
      </c>
      <c r="H40" s="127" t="s">
        <v>53</v>
      </c>
      <c r="I40" s="76"/>
      <c r="J40" s="76"/>
      <c r="K40" s="76"/>
      <c r="L40" s="234">
        <f>SUM(M32:M38)</f>
        <v>0</v>
      </c>
      <c r="M40" s="212"/>
      <c r="N40" s="212"/>
      <c r="O40" s="212"/>
      <c r="P40" s="214"/>
      <c r="Q40" s="121"/>
      <c r="R40" s="33"/>
    </row>
    <row r="41" spans="2:18" s="1" customFormat="1" ht="14.45" customHeight="1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 s="1" customFormat="1" ht="14.45" customHeight="1"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/>
    </row>
    <row r="43" spans="2:18" ht="13.5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2:18" ht="13.5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2:18" ht="13.5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ht="13.5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2:18" ht="13.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2:18" ht="13.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2:18" ht="13.5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2:18" s="1" customFormat="1">
      <c r="B50" s="31"/>
      <c r="C50" s="32"/>
      <c r="D50" s="46" t="s">
        <v>54</v>
      </c>
      <c r="E50" s="47"/>
      <c r="F50" s="47"/>
      <c r="G50" s="47"/>
      <c r="H50" s="48"/>
      <c r="I50" s="32"/>
      <c r="J50" s="46" t="s">
        <v>55</v>
      </c>
      <c r="K50" s="47"/>
      <c r="L50" s="47"/>
      <c r="M50" s="47"/>
      <c r="N50" s="47"/>
      <c r="O50" s="47"/>
      <c r="P50" s="48"/>
      <c r="Q50" s="32"/>
      <c r="R50" s="33"/>
    </row>
    <row r="51" spans="2:18" ht="13.5">
      <c r="B51" s="18"/>
      <c r="C51" s="19"/>
      <c r="D51" s="49"/>
      <c r="E51" s="19"/>
      <c r="F51" s="19"/>
      <c r="G51" s="19"/>
      <c r="H51" s="50"/>
      <c r="I51" s="19"/>
      <c r="J51" s="49"/>
      <c r="K51" s="19"/>
      <c r="L51" s="19"/>
      <c r="M51" s="19"/>
      <c r="N51" s="19"/>
      <c r="O51" s="19"/>
      <c r="P51" s="50"/>
      <c r="Q51" s="19"/>
      <c r="R51" s="20"/>
    </row>
    <row r="52" spans="2:18" ht="13.5">
      <c r="B52" s="18"/>
      <c r="C52" s="19"/>
      <c r="D52" s="49"/>
      <c r="E52" s="19"/>
      <c r="F52" s="19"/>
      <c r="G52" s="19"/>
      <c r="H52" s="50"/>
      <c r="I52" s="19"/>
      <c r="J52" s="49"/>
      <c r="K52" s="19"/>
      <c r="L52" s="19"/>
      <c r="M52" s="19"/>
      <c r="N52" s="19"/>
      <c r="O52" s="19"/>
      <c r="P52" s="50"/>
      <c r="Q52" s="19"/>
      <c r="R52" s="20"/>
    </row>
    <row r="53" spans="2:18" ht="13.5">
      <c r="B53" s="18"/>
      <c r="C53" s="19"/>
      <c r="D53" s="49"/>
      <c r="E53" s="19"/>
      <c r="F53" s="19"/>
      <c r="G53" s="19"/>
      <c r="H53" s="50"/>
      <c r="I53" s="19"/>
      <c r="J53" s="49"/>
      <c r="K53" s="19"/>
      <c r="L53" s="19"/>
      <c r="M53" s="19"/>
      <c r="N53" s="19"/>
      <c r="O53" s="19"/>
      <c r="P53" s="50"/>
      <c r="Q53" s="19"/>
      <c r="R53" s="20"/>
    </row>
    <row r="54" spans="2:18" ht="13.5">
      <c r="B54" s="18"/>
      <c r="C54" s="19"/>
      <c r="D54" s="49"/>
      <c r="E54" s="19"/>
      <c r="F54" s="19"/>
      <c r="G54" s="19"/>
      <c r="H54" s="50"/>
      <c r="I54" s="19"/>
      <c r="J54" s="49"/>
      <c r="K54" s="19"/>
      <c r="L54" s="19"/>
      <c r="M54" s="19"/>
      <c r="N54" s="19"/>
      <c r="O54" s="19"/>
      <c r="P54" s="50"/>
      <c r="Q54" s="19"/>
      <c r="R54" s="20"/>
    </row>
    <row r="55" spans="2:18" ht="13.5">
      <c r="B55" s="18"/>
      <c r="C55" s="19"/>
      <c r="D55" s="49"/>
      <c r="E55" s="19"/>
      <c r="F55" s="19"/>
      <c r="G55" s="19"/>
      <c r="H55" s="50"/>
      <c r="I55" s="19"/>
      <c r="J55" s="49"/>
      <c r="K55" s="19"/>
      <c r="L55" s="19"/>
      <c r="M55" s="19"/>
      <c r="N55" s="19"/>
      <c r="O55" s="19"/>
      <c r="P55" s="50"/>
      <c r="Q55" s="19"/>
      <c r="R55" s="20"/>
    </row>
    <row r="56" spans="2:18" ht="13.5">
      <c r="B56" s="18"/>
      <c r="C56" s="19"/>
      <c r="D56" s="49"/>
      <c r="E56" s="19"/>
      <c r="F56" s="19"/>
      <c r="G56" s="19"/>
      <c r="H56" s="50"/>
      <c r="I56" s="19"/>
      <c r="J56" s="49"/>
      <c r="K56" s="19"/>
      <c r="L56" s="19"/>
      <c r="M56" s="19"/>
      <c r="N56" s="19"/>
      <c r="O56" s="19"/>
      <c r="P56" s="50"/>
      <c r="Q56" s="19"/>
      <c r="R56" s="20"/>
    </row>
    <row r="57" spans="2:18" ht="13.5">
      <c r="B57" s="18"/>
      <c r="C57" s="19"/>
      <c r="D57" s="49"/>
      <c r="E57" s="19"/>
      <c r="F57" s="19"/>
      <c r="G57" s="19"/>
      <c r="H57" s="50"/>
      <c r="I57" s="19"/>
      <c r="J57" s="49"/>
      <c r="K57" s="19"/>
      <c r="L57" s="19"/>
      <c r="M57" s="19"/>
      <c r="N57" s="19"/>
      <c r="O57" s="19"/>
      <c r="P57" s="50"/>
      <c r="Q57" s="19"/>
      <c r="R57" s="20"/>
    </row>
    <row r="58" spans="2:18" ht="13.5">
      <c r="B58" s="18"/>
      <c r="C58" s="19"/>
      <c r="D58" s="49"/>
      <c r="E58" s="19"/>
      <c r="F58" s="19"/>
      <c r="G58" s="19"/>
      <c r="H58" s="50"/>
      <c r="I58" s="19"/>
      <c r="J58" s="49"/>
      <c r="K58" s="19"/>
      <c r="L58" s="19"/>
      <c r="M58" s="19"/>
      <c r="N58" s="19"/>
      <c r="O58" s="19"/>
      <c r="P58" s="50"/>
      <c r="Q58" s="19"/>
      <c r="R58" s="20"/>
    </row>
    <row r="59" spans="2:18" s="1" customFormat="1">
      <c r="B59" s="31"/>
      <c r="C59" s="32"/>
      <c r="D59" s="51" t="s">
        <v>56</v>
      </c>
      <c r="E59" s="52"/>
      <c r="F59" s="52"/>
      <c r="G59" s="53" t="s">
        <v>57</v>
      </c>
      <c r="H59" s="54"/>
      <c r="I59" s="32"/>
      <c r="J59" s="51" t="s">
        <v>56</v>
      </c>
      <c r="K59" s="52"/>
      <c r="L59" s="52"/>
      <c r="M59" s="52"/>
      <c r="N59" s="53" t="s">
        <v>57</v>
      </c>
      <c r="O59" s="52"/>
      <c r="P59" s="54"/>
      <c r="Q59" s="32"/>
      <c r="R59" s="33"/>
    </row>
    <row r="60" spans="2:18" ht="13.5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2:18" s="1" customFormat="1">
      <c r="B61" s="31"/>
      <c r="C61" s="32"/>
      <c r="D61" s="46" t="s">
        <v>58</v>
      </c>
      <c r="E61" s="47"/>
      <c r="F61" s="47"/>
      <c r="G61" s="47"/>
      <c r="H61" s="48"/>
      <c r="I61" s="32"/>
      <c r="J61" s="46" t="s">
        <v>59</v>
      </c>
      <c r="K61" s="47"/>
      <c r="L61" s="47"/>
      <c r="M61" s="47"/>
      <c r="N61" s="47"/>
      <c r="O61" s="47"/>
      <c r="P61" s="48"/>
      <c r="Q61" s="32"/>
      <c r="R61" s="33"/>
    </row>
    <row r="62" spans="2:18" ht="13.5">
      <c r="B62" s="18"/>
      <c r="C62" s="19"/>
      <c r="D62" s="49"/>
      <c r="E62" s="19"/>
      <c r="F62" s="19"/>
      <c r="G62" s="19"/>
      <c r="H62" s="50"/>
      <c r="I62" s="19"/>
      <c r="J62" s="49"/>
      <c r="K62" s="19"/>
      <c r="L62" s="19"/>
      <c r="M62" s="19"/>
      <c r="N62" s="19"/>
      <c r="O62" s="19"/>
      <c r="P62" s="50"/>
      <c r="Q62" s="19"/>
      <c r="R62" s="20"/>
    </row>
    <row r="63" spans="2:18" ht="13.5">
      <c r="B63" s="18"/>
      <c r="C63" s="19"/>
      <c r="D63" s="49"/>
      <c r="E63" s="19"/>
      <c r="F63" s="19"/>
      <c r="G63" s="19"/>
      <c r="H63" s="50"/>
      <c r="I63" s="19"/>
      <c r="J63" s="49"/>
      <c r="K63" s="19"/>
      <c r="L63" s="19"/>
      <c r="M63" s="19"/>
      <c r="N63" s="19"/>
      <c r="O63" s="19"/>
      <c r="P63" s="50"/>
      <c r="Q63" s="19"/>
      <c r="R63" s="20"/>
    </row>
    <row r="64" spans="2:18" ht="13.5">
      <c r="B64" s="18"/>
      <c r="C64" s="19"/>
      <c r="D64" s="49"/>
      <c r="E64" s="19"/>
      <c r="F64" s="19"/>
      <c r="G64" s="19"/>
      <c r="H64" s="50"/>
      <c r="I64" s="19"/>
      <c r="J64" s="49"/>
      <c r="K64" s="19"/>
      <c r="L64" s="19"/>
      <c r="M64" s="19"/>
      <c r="N64" s="19"/>
      <c r="O64" s="19"/>
      <c r="P64" s="50"/>
      <c r="Q64" s="19"/>
      <c r="R64" s="20"/>
    </row>
    <row r="65" spans="2:21" ht="13.5">
      <c r="B65" s="18"/>
      <c r="C65" s="19"/>
      <c r="D65" s="49"/>
      <c r="E65" s="19"/>
      <c r="F65" s="19"/>
      <c r="G65" s="19"/>
      <c r="H65" s="50"/>
      <c r="I65" s="19"/>
      <c r="J65" s="49"/>
      <c r="K65" s="19"/>
      <c r="L65" s="19"/>
      <c r="M65" s="19"/>
      <c r="N65" s="19"/>
      <c r="O65" s="19"/>
      <c r="P65" s="50"/>
      <c r="Q65" s="19"/>
      <c r="R65" s="20"/>
    </row>
    <row r="66" spans="2:21" ht="13.5">
      <c r="B66" s="18"/>
      <c r="C66" s="19"/>
      <c r="D66" s="49"/>
      <c r="E66" s="19"/>
      <c r="F66" s="19"/>
      <c r="G66" s="19"/>
      <c r="H66" s="50"/>
      <c r="I66" s="19"/>
      <c r="J66" s="49"/>
      <c r="K66" s="19"/>
      <c r="L66" s="19"/>
      <c r="M66" s="19"/>
      <c r="N66" s="19"/>
      <c r="O66" s="19"/>
      <c r="P66" s="50"/>
      <c r="Q66" s="19"/>
      <c r="R66" s="20"/>
    </row>
    <row r="67" spans="2:21" ht="13.5">
      <c r="B67" s="18"/>
      <c r="C67" s="19"/>
      <c r="D67" s="49"/>
      <c r="E67" s="19"/>
      <c r="F67" s="19"/>
      <c r="G67" s="19"/>
      <c r="H67" s="50"/>
      <c r="I67" s="19"/>
      <c r="J67" s="49"/>
      <c r="K67" s="19"/>
      <c r="L67" s="19"/>
      <c r="M67" s="19"/>
      <c r="N67" s="19"/>
      <c r="O67" s="19"/>
      <c r="P67" s="50"/>
      <c r="Q67" s="19"/>
      <c r="R67" s="20"/>
    </row>
    <row r="68" spans="2:21" ht="13.5">
      <c r="B68" s="18"/>
      <c r="C68" s="19"/>
      <c r="D68" s="49"/>
      <c r="E68" s="19"/>
      <c r="F68" s="19"/>
      <c r="G68" s="19"/>
      <c r="H68" s="50"/>
      <c r="I68" s="19"/>
      <c r="J68" s="49"/>
      <c r="K68" s="19"/>
      <c r="L68" s="19"/>
      <c r="M68" s="19"/>
      <c r="N68" s="19"/>
      <c r="O68" s="19"/>
      <c r="P68" s="50"/>
      <c r="Q68" s="19"/>
      <c r="R68" s="20"/>
    </row>
    <row r="69" spans="2:21" ht="13.5">
      <c r="B69" s="18"/>
      <c r="C69" s="19"/>
      <c r="D69" s="49"/>
      <c r="E69" s="19"/>
      <c r="F69" s="19"/>
      <c r="G69" s="19"/>
      <c r="H69" s="50"/>
      <c r="I69" s="19"/>
      <c r="J69" s="49"/>
      <c r="K69" s="19"/>
      <c r="L69" s="19"/>
      <c r="M69" s="19"/>
      <c r="N69" s="19"/>
      <c r="O69" s="19"/>
      <c r="P69" s="50"/>
      <c r="Q69" s="19"/>
      <c r="R69" s="20"/>
    </row>
    <row r="70" spans="2:21" s="1" customFormat="1">
      <c r="B70" s="31"/>
      <c r="C70" s="32"/>
      <c r="D70" s="51" t="s">
        <v>56</v>
      </c>
      <c r="E70" s="52"/>
      <c r="F70" s="52"/>
      <c r="G70" s="53" t="s">
        <v>57</v>
      </c>
      <c r="H70" s="54"/>
      <c r="I70" s="32"/>
      <c r="J70" s="51" t="s">
        <v>56</v>
      </c>
      <c r="K70" s="52"/>
      <c r="L70" s="52"/>
      <c r="M70" s="52"/>
      <c r="N70" s="53" t="s">
        <v>57</v>
      </c>
      <c r="O70" s="52"/>
      <c r="P70" s="54"/>
      <c r="Q70" s="32"/>
      <c r="R70" s="33"/>
    </row>
    <row r="71" spans="2:21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1"/>
      <c r="C76" s="183" t="s">
        <v>135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3"/>
      <c r="T76" s="131"/>
      <c r="U76" s="131"/>
    </row>
    <row r="77" spans="2:21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31"/>
      <c r="U77" s="131"/>
    </row>
    <row r="78" spans="2:21" s="1" customFormat="1" ht="30" customHeight="1">
      <c r="B78" s="31"/>
      <c r="C78" s="26" t="s">
        <v>17</v>
      </c>
      <c r="D78" s="32"/>
      <c r="E78" s="32"/>
      <c r="F78" s="229" t="str">
        <f>F6</f>
        <v>Praha GŠ - ekologizace kotelny v budově A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32"/>
      <c r="R78" s="33"/>
      <c r="T78" s="131"/>
      <c r="U78" s="131"/>
    </row>
    <row r="79" spans="2:21" ht="30" customHeight="1">
      <c r="B79" s="18"/>
      <c r="C79" s="26" t="s">
        <v>129</v>
      </c>
      <c r="D79" s="19"/>
      <c r="E79" s="19"/>
      <c r="F79" s="229" t="s">
        <v>130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9"/>
      <c r="R79" s="20"/>
      <c r="T79" s="132"/>
      <c r="U79" s="132"/>
    </row>
    <row r="80" spans="2:21" ht="30" customHeight="1">
      <c r="B80" s="18"/>
      <c r="C80" s="26" t="s">
        <v>131</v>
      </c>
      <c r="D80" s="19"/>
      <c r="E80" s="19"/>
      <c r="F80" s="229" t="s">
        <v>1315</v>
      </c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9"/>
      <c r="R80" s="20"/>
      <c r="T80" s="132"/>
      <c r="U80" s="132"/>
    </row>
    <row r="81" spans="2:47" s="1" customFormat="1" ht="36.950000000000003" customHeight="1">
      <c r="B81" s="31"/>
      <c r="C81" s="65" t="s">
        <v>1041</v>
      </c>
      <c r="D81" s="32"/>
      <c r="E81" s="32"/>
      <c r="F81" s="203" t="str">
        <f>F9</f>
        <v>ME a EL2 - ME a EL2</v>
      </c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32"/>
      <c r="R81" s="33"/>
      <c r="T81" s="131"/>
      <c r="U81" s="131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31"/>
      <c r="U82" s="131"/>
    </row>
    <row r="83" spans="2:47" s="1" customFormat="1" ht="18" customHeight="1">
      <c r="B83" s="31"/>
      <c r="C83" s="26" t="s">
        <v>24</v>
      </c>
      <c r="D83" s="32"/>
      <c r="E83" s="32"/>
      <c r="F83" s="24" t="str">
        <f>F11</f>
        <v xml:space="preserve"> </v>
      </c>
      <c r="G83" s="32"/>
      <c r="H83" s="32"/>
      <c r="I83" s="32"/>
      <c r="J83" s="32"/>
      <c r="K83" s="26" t="s">
        <v>26</v>
      </c>
      <c r="L83" s="32"/>
      <c r="M83" s="235" t="str">
        <f>IF(O11="","",O11)</f>
        <v>11.5.2016</v>
      </c>
      <c r="N83" s="202"/>
      <c r="O83" s="202"/>
      <c r="P83" s="202"/>
      <c r="Q83" s="32"/>
      <c r="R83" s="33"/>
      <c r="T83" s="131"/>
      <c r="U83" s="131"/>
    </row>
    <row r="84" spans="2:47" s="1" customFormat="1" ht="6.95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  <c r="T84" s="131"/>
      <c r="U84" s="131"/>
    </row>
    <row r="85" spans="2:47" s="1" customFormat="1">
      <c r="B85" s="31"/>
      <c r="C85" s="26" t="s">
        <v>30</v>
      </c>
      <c r="D85" s="32"/>
      <c r="E85" s="32"/>
      <c r="F85" s="24" t="str">
        <f>E14</f>
        <v>ARMÁDNÍ SERVISNÍ, P.O.</v>
      </c>
      <c r="G85" s="32"/>
      <c r="H85" s="32"/>
      <c r="I85" s="32"/>
      <c r="J85" s="32"/>
      <c r="K85" s="26" t="s">
        <v>36</v>
      </c>
      <c r="L85" s="32"/>
      <c r="M85" s="188" t="str">
        <f>E20</f>
        <v>EVČ s.r.o.</v>
      </c>
      <c r="N85" s="202"/>
      <c r="O85" s="202"/>
      <c r="P85" s="202"/>
      <c r="Q85" s="202"/>
      <c r="R85" s="33"/>
      <c r="T85" s="131"/>
      <c r="U85" s="131"/>
    </row>
    <row r="86" spans="2:47" s="1" customFormat="1" ht="14.45" customHeight="1">
      <c r="B86" s="31"/>
      <c r="C86" s="26" t="s">
        <v>34</v>
      </c>
      <c r="D86" s="32"/>
      <c r="E86" s="32"/>
      <c r="F86" s="24" t="str">
        <f>IF(E17="","",E17)</f>
        <v>Vyplň údaj</v>
      </c>
      <c r="G86" s="32"/>
      <c r="H86" s="32"/>
      <c r="I86" s="32"/>
      <c r="J86" s="32"/>
      <c r="K86" s="26" t="s">
        <v>38</v>
      </c>
      <c r="L86" s="32"/>
      <c r="M86" s="188" t="str">
        <f>E23</f>
        <v>EVČ s.r.o.</v>
      </c>
      <c r="N86" s="202"/>
      <c r="O86" s="202"/>
      <c r="P86" s="202"/>
      <c r="Q86" s="202"/>
      <c r="R86" s="33"/>
      <c r="T86" s="131"/>
      <c r="U86" s="131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31"/>
      <c r="U87" s="131"/>
    </row>
    <row r="88" spans="2:47" s="1" customFormat="1" ht="29.25" customHeight="1">
      <c r="B88" s="31"/>
      <c r="C88" s="236" t="s">
        <v>136</v>
      </c>
      <c r="D88" s="237"/>
      <c r="E88" s="237"/>
      <c r="F88" s="237"/>
      <c r="G88" s="237"/>
      <c r="H88" s="121"/>
      <c r="I88" s="121"/>
      <c r="J88" s="121"/>
      <c r="K88" s="121"/>
      <c r="L88" s="121"/>
      <c r="M88" s="121"/>
      <c r="N88" s="236" t="s">
        <v>137</v>
      </c>
      <c r="O88" s="202"/>
      <c r="P88" s="202"/>
      <c r="Q88" s="202"/>
      <c r="R88" s="33"/>
      <c r="T88" s="131"/>
      <c r="U88" s="131"/>
    </row>
    <row r="89" spans="2:47" s="1" customFormat="1" ht="10.35" customHeight="1"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3"/>
      <c r="T89" s="131"/>
      <c r="U89" s="131"/>
    </row>
    <row r="90" spans="2:47" s="1" customFormat="1" ht="29.25" customHeight="1">
      <c r="B90" s="31"/>
      <c r="C90" s="133" t="s">
        <v>138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226">
        <f>N125</f>
        <v>0</v>
      </c>
      <c r="O90" s="202"/>
      <c r="P90" s="202"/>
      <c r="Q90" s="202"/>
      <c r="R90" s="33"/>
      <c r="T90" s="131"/>
      <c r="U90" s="131"/>
      <c r="AU90" s="14" t="s">
        <v>139</v>
      </c>
    </row>
    <row r="91" spans="2:47" s="7" customFormat="1" ht="24.95" customHeight="1">
      <c r="B91" s="134"/>
      <c r="C91" s="135"/>
      <c r="D91" s="136" t="s">
        <v>1641</v>
      </c>
      <c r="E91" s="135"/>
      <c r="F91" s="135"/>
      <c r="G91" s="135"/>
      <c r="H91" s="135"/>
      <c r="I91" s="135"/>
      <c r="J91" s="135"/>
      <c r="K91" s="135"/>
      <c r="L91" s="135"/>
      <c r="M91" s="135"/>
      <c r="N91" s="238">
        <f>N126</f>
        <v>0</v>
      </c>
      <c r="O91" s="239"/>
      <c r="P91" s="239"/>
      <c r="Q91" s="239"/>
      <c r="R91" s="137"/>
      <c r="T91" s="138"/>
      <c r="U91" s="138"/>
    </row>
    <row r="92" spans="2:47" s="8" customFormat="1" ht="19.899999999999999" customHeight="1">
      <c r="B92" s="139"/>
      <c r="C92" s="99"/>
      <c r="D92" s="110" t="s">
        <v>1642</v>
      </c>
      <c r="E92" s="99"/>
      <c r="F92" s="99"/>
      <c r="G92" s="99"/>
      <c r="H92" s="99"/>
      <c r="I92" s="99"/>
      <c r="J92" s="99"/>
      <c r="K92" s="99"/>
      <c r="L92" s="99"/>
      <c r="M92" s="99"/>
      <c r="N92" s="219">
        <f>N127</f>
        <v>0</v>
      </c>
      <c r="O92" s="220"/>
      <c r="P92" s="220"/>
      <c r="Q92" s="220"/>
      <c r="R92" s="140"/>
      <c r="T92" s="141"/>
      <c r="U92" s="141"/>
    </row>
    <row r="93" spans="2:47" s="8" customFormat="1" ht="19.899999999999999" customHeight="1">
      <c r="B93" s="139"/>
      <c r="C93" s="99"/>
      <c r="D93" s="110" t="s">
        <v>1643</v>
      </c>
      <c r="E93" s="99"/>
      <c r="F93" s="99"/>
      <c r="G93" s="99"/>
      <c r="H93" s="99"/>
      <c r="I93" s="99"/>
      <c r="J93" s="99"/>
      <c r="K93" s="99"/>
      <c r="L93" s="99"/>
      <c r="M93" s="99"/>
      <c r="N93" s="219">
        <f>N134</f>
        <v>0</v>
      </c>
      <c r="O93" s="220"/>
      <c r="P93" s="220"/>
      <c r="Q93" s="220"/>
      <c r="R93" s="140"/>
      <c r="T93" s="141"/>
      <c r="U93" s="141"/>
    </row>
    <row r="94" spans="2:47" s="7" customFormat="1" ht="24.95" customHeight="1">
      <c r="B94" s="134"/>
      <c r="C94" s="135"/>
      <c r="D94" s="136" t="s">
        <v>1644</v>
      </c>
      <c r="E94" s="135"/>
      <c r="F94" s="135"/>
      <c r="G94" s="135"/>
      <c r="H94" s="135"/>
      <c r="I94" s="135"/>
      <c r="J94" s="135"/>
      <c r="K94" s="135"/>
      <c r="L94" s="135"/>
      <c r="M94" s="135"/>
      <c r="N94" s="238">
        <f>N136</f>
        <v>0</v>
      </c>
      <c r="O94" s="239"/>
      <c r="P94" s="239"/>
      <c r="Q94" s="239"/>
      <c r="R94" s="137"/>
      <c r="T94" s="138"/>
      <c r="U94" s="138"/>
    </row>
    <row r="95" spans="2:47" s="8" customFormat="1" ht="19.899999999999999" customHeight="1">
      <c r="B95" s="139"/>
      <c r="C95" s="99"/>
      <c r="D95" s="110" t="s">
        <v>1645</v>
      </c>
      <c r="E95" s="99"/>
      <c r="F95" s="99"/>
      <c r="G95" s="99"/>
      <c r="H95" s="99"/>
      <c r="I95" s="99"/>
      <c r="J95" s="99"/>
      <c r="K95" s="99"/>
      <c r="L95" s="99"/>
      <c r="M95" s="99"/>
      <c r="N95" s="219">
        <f>N137</f>
        <v>0</v>
      </c>
      <c r="O95" s="220"/>
      <c r="P95" s="220"/>
      <c r="Q95" s="220"/>
      <c r="R95" s="140"/>
      <c r="T95" s="141"/>
      <c r="U95" s="141"/>
    </row>
    <row r="96" spans="2:47" s="8" customFormat="1" ht="19.899999999999999" customHeight="1">
      <c r="B96" s="139"/>
      <c r="C96" s="99"/>
      <c r="D96" s="110" t="s">
        <v>1646</v>
      </c>
      <c r="E96" s="99"/>
      <c r="F96" s="99"/>
      <c r="G96" s="99"/>
      <c r="H96" s="99"/>
      <c r="I96" s="99"/>
      <c r="J96" s="99"/>
      <c r="K96" s="99"/>
      <c r="L96" s="99"/>
      <c r="M96" s="99"/>
      <c r="N96" s="219">
        <f>N139</f>
        <v>0</v>
      </c>
      <c r="O96" s="220"/>
      <c r="P96" s="220"/>
      <c r="Q96" s="220"/>
      <c r="R96" s="140"/>
      <c r="T96" s="141"/>
      <c r="U96" s="141"/>
    </row>
    <row r="97" spans="2:65" s="1" customFormat="1" ht="21.75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  <c r="T97" s="131"/>
      <c r="U97" s="131"/>
    </row>
    <row r="98" spans="2:65" s="1" customFormat="1" ht="29.25" customHeight="1">
      <c r="B98" s="31"/>
      <c r="C98" s="133" t="s">
        <v>153</v>
      </c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40">
        <f>ROUND(N99+N100+N101+N102+N103+N104,2)</f>
        <v>0</v>
      </c>
      <c r="O98" s="202"/>
      <c r="P98" s="202"/>
      <c r="Q98" s="202"/>
      <c r="R98" s="33"/>
      <c r="T98" s="142"/>
      <c r="U98" s="143" t="s">
        <v>44</v>
      </c>
    </row>
    <row r="99" spans="2:65" s="1" customFormat="1" ht="18" customHeight="1">
      <c r="B99" s="31"/>
      <c r="C99" s="32"/>
      <c r="D99" s="224" t="s">
        <v>154</v>
      </c>
      <c r="E99" s="202"/>
      <c r="F99" s="202"/>
      <c r="G99" s="202"/>
      <c r="H99" s="202"/>
      <c r="I99" s="32"/>
      <c r="J99" s="32"/>
      <c r="K99" s="32"/>
      <c r="L99" s="32"/>
      <c r="M99" s="32"/>
      <c r="N99" s="223">
        <f>ROUND(N90*T99,2)</f>
        <v>0</v>
      </c>
      <c r="O99" s="202"/>
      <c r="P99" s="202"/>
      <c r="Q99" s="202"/>
      <c r="R99" s="33"/>
      <c r="S99" s="144"/>
      <c r="T99" s="74"/>
      <c r="U99" s="145" t="s">
        <v>45</v>
      </c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7" t="s">
        <v>115</v>
      </c>
      <c r="AZ99" s="146"/>
      <c r="BA99" s="146"/>
      <c r="BB99" s="146"/>
      <c r="BC99" s="146"/>
      <c r="BD99" s="146"/>
      <c r="BE99" s="148">
        <f t="shared" ref="BE99:BE104" si="0">IF(U99="základní",N99,0)</f>
        <v>0</v>
      </c>
      <c r="BF99" s="148">
        <f t="shared" ref="BF99:BF104" si="1">IF(U99="snížená",N99,0)</f>
        <v>0</v>
      </c>
      <c r="BG99" s="148">
        <f t="shared" ref="BG99:BG104" si="2">IF(U99="zákl. přenesená",N99,0)</f>
        <v>0</v>
      </c>
      <c r="BH99" s="148">
        <f t="shared" ref="BH99:BH104" si="3">IF(U99="sníž. přenesená",N99,0)</f>
        <v>0</v>
      </c>
      <c r="BI99" s="148">
        <f t="shared" ref="BI99:BI104" si="4">IF(U99="nulová",N99,0)</f>
        <v>0</v>
      </c>
      <c r="BJ99" s="147" t="s">
        <v>23</v>
      </c>
      <c r="BK99" s="146"/>
      <c r="BL99" s="146"/>
      <c r="BM99" s="146"/>
    </row>
    <row r="100" spans="2:65" s="1" customFormat="1" ht="18" customHeight="1">
      <c r="B100" s="31"/>
      <c r="C100" s="32"/>
      <c r="D100" s="224" t="s">
        <v>155</v>
      </c>
      <c r="E100" s="202"/>
      <c r="F100" s="202"/>
      <c r="G100" s="202"/>
      <c r="H100" s="202"/>
      <c r="I100" s="32"/>
      <c r="J100" s="32"/>
      <c r="K100" s="32"/>
      <c r="L100" s="32"/>
      <c r="M100" s="32"/>
      <c r="N100" s="223">
        <f>ROUND(N90*T100,2)</f>
        <v>0</v>
      </c>
      <c r="O100" s="202"/>
      <c r="P100" s="202"/>
      <c r="Q100" s="202"/>
      <c r="R100" s="33"/>
      <c r="S100" s="144"/>
      <c r="T100" s="74"/>
      <c r="U100" s="145" t="s">
        <v>45</v>
      </c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7" t="s">
        <v>115</v>
      </c>
      <c r="AZ100" s="146"/>
      <c r="BA100" s="146"/>
      <c r="BB100" s="146"/>
      <c r="BC100" s="146"/>
      <c r="BD100" s="146"/>
      <c r="BE100" s="148">
        <f t="shared" si="0"/>
        <v>0</v>
      </c>
      <c r="BF100" s="148">
        <f t="shared" si="1"/>
        <v>0</v>
      </c>
      <c r="BG100" s="148">
        <f t="shared" si="2"/>
        <v>0</v>
      </c>
      <c r="BH100" s="148">
        <f t="shared" si="3"/>
        <v>0</v>
      </c>
      <c r="BI100" s="148">
        <f t="shared" si="4"/>
        <v>0</v>
      </c>
      <c r="BJ100" s="147" t="s">
        <v>23</v>
      </c>
      <c r="BK100" s="146"/>
      <c r="BL100" s="146"/>
      <c r="BM100" s="146"/>
    </row>
    <row r="101" spans="2:65" s="1" customFormat="1" ht="18" customHeight="1">
      <c r="B101" s="31"/>
      <c r="C101" s="32"/>
      <c r="D101" s="224" t="s">
        <v>156</v>
      </c>
      <c r="E101" s="202"/>
      <c r="F101" s="202"/>
      <c r="G101" s="202"/>
      <c r="H101" s="202"/>
      <c r="I101" s="32"/>
      <c r="J101" s="32"/>
      <c r="K101" s="32"/>
      <c r="L101" s="32"/>
      <c r="M101" s="32"/>
      <c r="N101" s="223">
        <f>ROUND(N90*T101,2)</f>
        <v>0</v>
      </c>
      <c r="O101" s="202"/>
      <c r="P101" s="202"/>
      <c r="Q101" s="202"/>
      <c r="R101" s="33"/>
      <c r="S101" s="144"/>
      <c r="T101" s="74"/>
      <c r="U101" s="145" t="s">
        <v>45</v>
      </c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7" t="s">
        <v>115</v>
      </c>
      <c r="AZ101" s="146"/>
      <c r="BA101" s="146"/>
      <c r="BB101" s="146"/>
      <c r="BC101" s="146"/>
      <c r="BD101" s="146"/>
      <c r="BE101" s="148">
        <f t="shared" si="0"/>
        <v>0</v>
      </c>
      <c r="BF101" s="148">
        <f t="shared" si="1"/>
        <v>0</v>
      </c>
      <c r="BG101" s="148">
        <f t="shared" si="2"/>
        <v>0</v>
      </c>
      <c r="BH101" s="148">
        <f t="shared" si="3"/>
        <v>0</v>
      </c>
      <c r="BI101" s="148">
        <f t="shared" si="4"/>
        <v>0</v>
      </c>
      <c r="BJ101" s="147" t="s">
        <v>23</v>
      </c>
      <c r="BK101" s="146"/>
      <c r="BL101" s="146"/>
      <c r="BM101" s="146"/>
    </row>
    <row r="102" spans="2:65" s="1" customFormat="1" ht="18" customHeight="1">
      <c r="B102" s="31"/>
      <c r="C102" s="32"/>
      <c r="D102" s="224" t="s">
        <v>157</v>
      </c>
      <c r="E102" s="202"/>
      <c r="F102" s="202"/>
      <c r="G102" s="202"/>
      <c r="H102" s="202"/>
      <c r="I102" s="32"/>
      <c r="J102" s="32"/>
      <c r="K102" s="32"/>
      <c r="L102" s="32"/>
      <c r="M102" s="32"/>
      <c r="N102" s="223">
        <f>ROUND(N90*T102,2)</f>
        <v>0</v>
      </c>
      <c r="O102" s="202"/>
      <c r="P102" s="202"/>
      <c r="Q102" s="202"/>
      <c r="R102" s="33"/>
      <c r="S102" s="144"/>
      <c r="T102" s="74"/>
      <c r="U102" s="145" t="s">
        <v>45</v>
      </c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7" t="s">
        <v>115</v>
      </c>
      <c r="AZ102" s="146"/>
      <c r="BA102" s="146"/>
      <c r="BB102" s="146"/>
      <c r="BC102" s="146"/>
      <c r="BD102" s="146"/>
      <c r="BE102" s="148">
        <f t="shared" si="0"/>
        <v>0</v>
      </c>
      <c r="BF102" s="148">
        <f t="shared" si="1"/>
        <v>0</v>
      </c>
      <c r="BG102" s="148">
        <f t="shared" si="2"/>
        <v>0</v>
      </c>
      <c r="BH102" s="148">
        <f t="shared" si="3"/>
        <v>0</v>
      </c>
      <c r="BI102" s="148">
        <f t="shared" si="4"/>
        <v>0</v>
      </c>
      <c r="BJ102" s="147" t="s">
        <v>23</v>
      </c>
      <c r="BK102" s="146"/>
      <c r="BL102" s="146"/>
      <c r="BM102" s="146"/>
    </row>
    <row r="103" spans="2:65" s="1" customFormat="1" ht="18" customHeight="1">
      <c r="B103" s="31"/>
      <c r="C103" s="32"/>
      <c r="D103" s="224" t="s">
        <v>158</v>
      </c>
      <c r="E103" s="202"/>
      <c r="F103" s="202"/>
      <c r="G103" s="202"/>
      <c r="H103" s="202"/>
      <c r="I103" s="32"/>
      <c r="J103" s="32"/>
      <c r="K103" s="32"/>
      <c r="L103" s="32"/>
      <c r="M103" s="32"/>
      <c r="N103" s="223">
        <f>ROUND(N90*T103,2)</f>
        <v>0</v>
      </c>
      <c r="O103" s="202"/>
      <c r="P103" s="202"/>
      <c r="Q103" s="202"/>
      <c r="R103" s="33"/>
      <c r="S103" s="144"/>
      <c r="T103" s="74"/>
      <c r="U103" s="145" t="s">
        <v>45</v>
      </c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7" t="s">
        <v>115</v>
      </c>
      <c r="AZ103" s="146"/>
      <c r="BA103" s="146"/>
      <c r="BB103" s="146"/>
      <c r="BC103" s="146"/>
      <c r="BD103" s="146"/>
      <c r="BE103" s="148">
        <f t="shared" si="0"/>
        <v>0</v>
      </c>
      <c r="BF103" s="148">
        <f t="shared" si="1"/>
        <v>0</v>
      </c>
      <c r="BG103" s="148">
        <f t="shared" si="2"/>
        <v>0</v>
      </c>
      <c r="BH103" s="148">
        <f t="shared" si="3"/>
        <v>0</v>
      </c>
      <c r="BI103" s="148">
        <f t="shared" si="4"/>
        <v>0</v>
      </c>
      <c r="BJ103" s="147" t="s">
        <v>23</v>
      </c>
      <c r="BK103" s="146"/>
      <c r="BL103" s="146"/>
      <c r="BM103" s="146"/>
    </row>
    <row r="104" spans="2:65" s="1" customFormat="1" ht="18" customHeight="1">
      <c r="B104" s="31"/>
      <c r="C104" s="32"/>
      <c r="D104" s="110" t="s">
        <v>159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223">
        <f>ROUND(N90*T104,2)</f>
        <v>0</v>
      </c>
      <c r="O104" s="202"/>
      <c r="P104" s="202"/>
      <c r="Q104" s="202"/>
      <c r="R104" s="33"/>
      <c r="S104" s="144"/>
      <c r="T104" s="149"/>
      <c r="U104" s="150" t="s">
        <v>45</v>
      </c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7" t="s">
        <v>160</v>
      </c>
      <c r="AZ104" s="146"/>
      <c r="BA104" s="146"/>
      <c r="BB104" s="146"/>
      <c r="BC104" s="146"/>
      <c r="BD104" s="146"/>
      <c r="BE104" s="148">
        <f t="shared" si="0"/>
        <v>0</v>
      </c>
      <c r="BF104" s="148">
        <f t="shared" si="1"/>
        <v>0</v>
      </c>
      <c r="BG104" s="148">
        <f t="shared" si="2"/>
        <v>0</v>
      </c>
      <c r="BH104" s="148">
        <f t="shared" si="3"/>
        <v>0</v>
      </c>
      <c r="BI104" s="148">
        <f t="shared" si="4"/>
        <v>0</v>
      </c>
      <c r="BJ104" s="147" t="s">
        <v>23</v>
      </c>
      <c r="BK104" s="146"/>
      <c r="BL104" s="146"/>
      <c r="BM104" s="146"/>
    </row>
    <row r="105" spans="2:65" s="1" customFormat="1" ht="13.5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  <c r="T105" s="131"/>
      <c r="U105" s="131"/>
    </row>
    <row r="106" spans="2:65" s="1" customFormat="1" ht="29.25" customHeight="1">
      <c r="B106" s="31"/>
      <c r="C106" s="120" t="s">
        <v>126</v>
      </c>
      <c r="D106" s="121"/>
      <c r="E106" s="121"/>
      <c r="F106" s="121"/>
      <c r="G106" s="121"/>
      <c r="H106" s="121"/>
      <c r="I106" s="121"/>
      <c r="J106" s="121"/>
      <c r="K106" s="121"/>
      <c r="L106" s="227">
        <f>ROUND(SUM(N90+N98),2)</f>
        <v>0</v>
      </c>
      <c r="M106" s="237"/>
      <c r="N106" s="237"/>
      <c r="O106" s="237"/>
      <c r="P106" s="237"/>
      <c r="Q106" s="237"/>
      <c r="R106" s="33"/>
      <c r="T106" s="131"/>
      <c r="U106" s="131"/>
    </row>
    <row r="107" spans="2:65" s="1" customFormat="1" ht="6.95" customHeight="1">
      <c r="B107" s="55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7"/>
      <c r="T107" s="131"/>
      <c r="U107" s="131"/>
    </row>
    <row r="111" spans="2:65" s="1" customFormat="1" ht="6.95" customHeight="1"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60"/>
    </row>
    <row r="112" spans="2:65" s="1" customFormat="1" ht="36.950000000000003" customHeight="1">
      <c r="B112" s="31"/>
      <c r="C112" s="183" t="s">
        <v>161</v>
      </c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33"/>
    </row>
    <row r="113" spans="2:65" s="1" customFormat="1" ht="6.9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1" customFormat="1" ht="30" customHeight="1">
      <c r="B114" s="31"/>
      <c r="C114" s="26" t="s">
        <v>17</v>
      </c>
      <c r="D114" s="32"/>
      <c r="E114" s="32"/>
      <c r="F114" s="229" t="str">
        <f>F6</f>
        <v>Praha GŠ - ekologizace kotelny v budově A</v>
      </c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32"/>
      <c r="R114" s="33"/>
    </row>
    <row r="115" spans="2:65" ht="30" customHeight="1">
      <c r="B115" s="18"/>
      <c r="C115" s="26" t="s">
        <v>129</v>
      </c>
      <c r="D115" s="19"/>
      <c r="E115" s="19"/>
      <c r="F115" s="229" t="s">
        <v>130</v>
      </c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9"/>
      <c r="R115" s="20"/>
    </row>
    <row r="116" spans="2:65" ht="30" customHeight="1">
      <c r="B116" s="18"/>
      <c r="C116" s="26" t="s">
        <v>131</v>
      </c>
      <c r="D116" s="19"/>
      <c r="E116" s="19"/>
      <c r="F116" s="229" t="s">
        <v>1315</v>
      </c>
      <c r="G116" s="184"/>
      <c r="H116" s="184"/>
      <c r="I116" s="184"/>
      <c r="J116" s="184"/>
      <c r="K116" s="184"/>
      <c r="L116" s="184"/>
      <c r="M116" s="184"/>
      <c r="N116" s="184"/>
      <c r="O116" s="184"/>
      <c r="P116" s="184"/>
      <c r="Q116" s="19"/>
      <c r="R116" s="20"/>
    </row>
    <row r="117" spans="2:65" s="1" customFormat="1" ht="36.950000000000003" customHeight="1">
      <c r="B117" s="31"/>
      <c r="C117" s="65" t="s">
        <v>1041</v>
      </c>
      <c r="D117" s="32"/>
      <c r="E117" s="32"/>
      <c r="F117" s="203" t="str">
        <f>F9</f>
        <v>ME a EL2 - ME a EL2</v>
      </c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32"/>
      <c r="R117" s="33"/>
    </row>
    <row r="118" spans="2:65" s="1" customFormat="1" ht="6.95" customHeight="1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3"/>
    </row>
    <row r="119" spans="2:65" s="1" customFormat="1" ht="18" customHeight="1">
      <c r="B119" s="31"/>
      <c r="C119" s="26" t="s">
        <v>24</v>
      </c>
      <c r="D119" s="32"/>
      <c r="E119" s="32"/>
      <c r="F119" s="24" t="str">
        <f>F11</f>
        <v xml:space="preserve"> </v>
      </c>
      <c r="G119" s="32"/>
      <c r="H119" s="32"/>
      <c r="I119" s="32"/>
      <c r="J119" s="32"/>
      <c r="K119" s="26" t="s">
        <v>26</v>
      </c>
      <c r="L119" s="32"/>
      <c r="M119" s="235" t="str">
        <f>IF(O11="","",O11)</f>
        <v>11.5.2016</v>
      </c>
      <c r="N119" s="202"/>
      <c r="O119" s="202"/>
      <c r="P119" s="202"/>
      <c r="Q119" s="32"/>
      <c r="R119" s="33"/>
    </row>
    <row r="120" spans="2:65" s="1" customFormat="1" ht="6.95" customHeight="1"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3"/>
    </row>
    <row r="121" spans="2:65" s="1" customFormat="1">
      <c r="B121" s="31"/>
      <c r="C121" s="26" t="s">
        <v>30</v>
      </c>
      <c r="D121" s="32"/>
      <c r="E121" s="32"/>
      <c r="F121" s="24" t="str">
        <f>E14</f>
        <v>ARMÁDNÍ SERVISNÍ, P.O.</v>
      </c>
      <c r="G121" s="32"/>
      <c r="H121" s="32"/>
      <c r="I121" s="32"/>
      <c r="J121" s="32"/>
      <c r="K121" s="26" t="s">
        <v>36</v>
      </c>
      <c r="L121" s="32"/>
      <c r="M121" s="188" t="str">
        <f>E20</f>
        <v>EVČ s.r.o.</v>
      </c>
      <c r="N121" s="202"/>
      <c r="O121" s="202"/>
      <c r="P121" s="202"/>
      <c r="Q121" s="202"/>
      <c r="R121" s="33"/>
    </row>
    <row r="122" spans="2:65" s="1" customFormat="1" ht="14.45" customHeight="1">
      <c r="B122" s="31"/>
      <c r="C122" s="26" t="s">
        <v>34</v>
      </c>
      <c r="D122" s="32"/>
      <c r="E122" s="32"/>
      <c r="F122" s="24" t="str">
        <f>IF(E17="","",E17)</f>
        <v>Vyplň údaj</v>
      </c>
      <c r="G122" s="32"/>
      <c r="H122" s="32"/>
      <c r="I122" s="32"/>
      <c r="J122" s="32"/>
      <c r="K122" s="26" t="s">
        <v>38</v>
      </c>
      <c r="L122" s="32"/>
      <c r="M122" s="188" t="str">
        <f>E23</f>
        <v>EVČ s.r.o.</v>
      </c>
      <c r="N122" s="202"/>
      <c r="O122" s="202"/>
      <c r="P122" s="202"/>
      <c r="Q122" s="202"/>
      <c r="R122" s="33"/>
    </row>
    <row r="123" spans="2:65" s="1" customFormat="1" ht="10.35" customHeight="1"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3"/>
    </row>
    <row r="124" spans="2:65" s="9" customFormat="1" ht="29.25" customHeight="1">
      <c r="B124" s="151"/>
      <c r="C124" s="152" t="s">
        <v>162</v>
      </c>
      <c r="D124" s="153" t="s">
        <v>163</v>
      </c>
      <c r="E124" s="153" t="s">
        <v>62</v>
      </c>
      <c r="F124" s="241" t="s">
        <v>164</v>
      </c>
      <c r="G124" s="242"/>
      <c r="H124" s="242"/>
      <c r="I124" s="242"/>
      <c r="J124" s="153" t="s">
        <v>165</v>
      </c>
      <c r="K124" s="153" t="s">
        <v>166</v>
      </c>
      <c r="L124" s="243" t="s">
        <v>167</v>
      </c>
      <c r="M124" s="242"/>
      <c r="N124" s="241" t="s">
        <v>137</v>
      </c>
      <c r="O124" s="242"/>
      <c r="P124" s="242"/>
      <c r="Q124" s="244"/>
      <c r="R124" s="154"/>
      <c r="T124" s="77" t="s">
        <v>168</v>
      </c>
      <c r="U124" s="78" t="s">
        <v>44</v>
      </c>
      <c r="V124" s="78" t="s">
        <v>169</v>
      </c>
      <c r="W124" s="78" t="s">
        <v>170</v>
      </c>
      <c r="X124" s="78" t="s">
        <v>171</v>
      </c>
      <c r="Y124" s="78" t="s">
        <v>172</v>
      </c>
      <c r="Z124" s="78" t="s">
        <v>173</v>
      </c>
      <c r="AA124" s="79" t="s">
        <v>174</v>
      </c>
    </row>
    <row r="125" spans="2:65" s="1" customFormat="1" ht="29.25" customHeight="1">
      <c r="B125" s="31"/>
      <c r="C125" s="81" t="s">
        <v>134</v>
      </c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253">
        <f>BK125</f>
        <v>0</v>
      </c>
      <c r="O125" s="254"/>
      <c r="P125" s="254"/>
      <c r="Q125" s="254"/>
      <c r="R125" s="33"/>
      <c r="T125" s="80"/>
      <c r="U125" s="47"/>
      <c r="V125" s="47"/>
      <c r="W125" s="155">
        <f>W126+W136+W142</f>
        <v>0</v>
      </c>
      <c r="X125" s="47"/>
      <c r="Y125" s="155">
        <f>Y126+Y136+Y142</f>
        <v>0</v>
      </c>
      <c r="Z125" s="47"/>
      <c r="AA125" s="156">
        <f>AA126+AA136+AA142</f>
        <v>0</v>
      </c>
      <c r="AT125" s="14" t="s">
        <v>79</v>
      </c>
      <c r="AU125" s="14" t="s">
        <v>139</v>
      </c>
      <c r="BK125" s="157">
        <f>BK126+BK136+BK142</f>
        <v>0</v>
      </c>
    </row>
    <row r="126" spans="2:65" s="10" customFormat="1" ht="37.35" customHeight="1">
      <c r="B126" s="158"/>
      <c r="C126" s="159"/>
      <c r="D126" s="160" t="s">
        <v>1641</v>
      </c>
      <c r="E126" s="160"/>
      <c r="F126" s="160"/>
      <c r="G126" s="160"/>
      <c r="H126" s="160"/>
      <c r="I126" s="160"/>
      <c r="J126" s="160"/>
      <c r="K126" s="160"/>
      <c r="L126" s="160"/>
      <c r="M126" s="160"/>
      <c r="N126" s="255">
        <f>BK126</f>
        <v>0</v>
      </c>
      <c r="O126" s="238"/>
      <c r="P126" s="238"/>
      <c r="Q126" s="238"/>
      <c r="R126" s="161"/>
      <c r="T126" s="162"/>
      <c r="U126" s="159"/>
      <c r="V126" s="159"/>
      <c r="W126" s="163">
        <f>W127+W134</f>
        <v>0</v>
      </c>
      <c r="X126" s="159"/>
      <c r="Y126" s="163">
        <f>Y127+Y134</f>
        <v>0</v>
      </c>
      <c r="Z126" s="159"/>
      <c r="AA126" s="164">
        <f>AA127+AA134</f>
        <v>0</v>
      </c>
      <c r="AR126" s="165" t="s">
        <v>23</v>
      </c>
      <c r="AT126" s="166" t="s">
        <v>79</v>
      </c>
      <c r="AU126" s="166" t="s">
        <v>80</v>
      </c>
      <c r="AY126" s="165" t="s">
        <v>175</v>
      </c>
      <c r="BK126" s="167">
        <f>BK127+BK134</f>
        <v>0</v>
      </c>
    </row>
    <row r="127" spans="2:65" s="10" customFormat="1" ht="19.899999999999999" customHeight="1">
      <c r="B127" s="158"/>
      <c r="C127" s="159"/>
      <c r="D127" s="168" t="s">
        <v>1642</v>
      </c>
      <c r="E127" s="168"/>
      <c r="F127" s="168"/>
      <c r="G127" s="168"/>
      <c r="H127" s="168"/>
      <c r="I127" s="168"/>
      <c r="J127" s="168"/>
      <c r="K127" s="168"/>
      <c r="L127" s="168"/>
      <c r="M127" s="168"/>
      <c r="N127" s="256">
        <f>BK127</f>
        <v>0</v>
      </c>
      <c r="O127" s="257"/>
      <c r="P127" s="257"/>
      <c r="Q127" s="257"/>
      <c r="R127" s="161"/>
      <c r="T127" s="162"/>
      <c r="U127" s="159"/>
      <c r="V127" s="159"/>
      <c r="W127" s="163">
        <f>SUM(W128:W133)</f>
        <v>0</v>
      </c>
      <c r="X127" s="159"/>
      <c r="Y127" s="163">
        <f>SUM(Y128:Y133)</f>
        <v>0</v>
      </c>
      <c r="Z127" s="159"/>
      <c r="AA127" s="164">
        <f>SUM(AA128:AA133)</f>
        <v>0</v>
      </c>
      <c r="AR127" s="165" t="s">
        <v>23</v>
      </c>
      <c r="AT127" s="166" t="s">
        <v>79</v>
      </c>
      <c r="AU127" s="166" t="s">
        <v>23</v>
      </c>
      <c r="AY127" s="165" t="s">
        <v>175</v>
      </c>
      <c r="BK127" s="167">
        <f>SUM(BK128:BK133)</f>
        <v>0</v>
      </c>
    </row>
    <row r="128" spans="2:65" s="1" customFormat="1" ht="44.25" customHeight="1">
      <c r="B128" s="31"/>
      <c r="C128" s="176" t="s">
        <v>80</v>
      </c>
      <c r="D128" s="176" t="s">
        <v>221</v>
      </c>
      <c r="E128" s="177" t="s">
        <v>1647</v>
      </c>
      <c r="F128" s="250" t="s">
        <v>1648</v>
      </c>
      <c r="G128" s="249"/>
      <c r="H128" s="249"/>
      <c r="I128" s="249"/>
      <c r="J128" s="178" t="s">
        <v>366</v>
      </c>
      <c r="K128" s="179">
        <v>3</v>
      </c>
      <c r="L128" s="251">
        <v>0</v>
      </c>
      <c r="M128" s="249"/>
      <c r="N128" s="252">
        <f t="shared" ref="N128:N133" si="5">ROUND(L128*K128,2)</f>
        <v>0</v>
      </c>
      <c r="O128" s="249"/>
      <c r="P128" s="249"/>
      <c r="Q128" s="249"/>
      <c r="R128" s="33"/>
      <c r="T128" s="173" t="s">
        <v>21</v>
      </c>
      <c r="U128" s="40" t="s">
        <v>45</v>
      </c>
      <c r="V128" s="32"/>
      <c r="W128" s="174">
        <f t="shared" ref="W128:W133" si="6">V128*K128</f>
        <v>0</v>
      </c>
      <c r="X128" s="174">
        <v>0</v>
      </c>
      <c r="Y128" s="174">
        <f t="shared" ref="Y128:Y133" si="7">X128*K128</f>
        <v>0</v>
      </c>
      <c r="Z128" s="174">
        <v>0</v>
      </c>
      <c r="AA128" s="175">
        <f t="shared" ref="AA128:AA133" si="8">Z128*K128</f>
        <v>0</v>
      </c>
      <c r="AR128" s="14" t="s">
        <v>345</v>
      </c>
      <c r="AT128" s="14" t="s">
        <v>221</v>
      </c>
      <c r="AU128" s="14" t="s">
        <v>90</v>
      </c>
      <c r="AY128" s="14" t="s">
        <v>175</v>
      </c>
      <c r="BE128" s="114">
        <f t="shared" ref="BE128:BE133" si="9">IF(U128="základní",N128,0)</f>
        <v>0</v>
      </c>
      <c r="BF128" s="114">
        <f t="shared" ref="BF128:BF133" si="10">IF(U128="snížená",N128,0)</f>
        <v>0</v>
      </c>
      <c r="BG128" s="114">
        <f t="shared" ref="BG128:BG133" si="11">IF(U128="zákl. přenesená",N128,0)</f>
        <v>0</v>
      </c>
      <c r="BH128" s="114">
        <f t="shared" ref="BH128:BH133" si="12">IF(U128="sníž. přenesená",N128,0)</f>
        <v>0</v>
      </c>
      <c r="BI128" s="114">
        <f t="shared" ref="BI128:BI133" si="13">IF(U128="nulová",N128,0)</f>
        <v>0</v>
      </c>
      <c r="BJ128" s="14" t="s">
        <v>23</v>
      </c>
      <c r="BK128" s="114">
        <f t="shared" ref="BK128:BK133" si="14">ROUND(L128*K128,2)</f>
        <v>0</v>
      </c>
      <c r="BL128" s="14" t="s">
        <v>345</v>
      </c>
      <c r="BM128" s="14" t="s">
        <v>23</v>
      </c>
    </row>
    <row r="129" spans="2:65" s="1" customFormat="1" ht="31.5" customHeight="1">
      <c r="B129" s="31"/>
      <c r="C129" s="176" t="s">
        <v>80</v>
      </c>
      <c r="D129" s="176" t="s">
        <v>221</v>
      </c>
      <c r="E129" s="177" t="s">
        <v>1649</v>
      </c>
      <c r="F129" s="250" t="s">
        <v>1650</v>
      </c>
      <c r="G129" s="249"/>
      <c r="H129" s="249"/>
      <c r="I129" s="249"/>
      <c r="J129" s="178" t="s">
        <v>366</v>
      </c>
      <c r="K129" s="179">
        <v>6</v>
      </c>
      <c r="L129" s="251">
        <v>0</v>
      </c>
      <c r="M129" s="249"/>
      <c r="N129" s="252">
        <f t="shared" si="5"/>
        <v>0</v>
      </c>
      <c r="O129" s="249"/>
      <c r="P129" s="249"/>
      <c r="Q129" s="249"/>
      <c r="R129" s="33"/>
      <c r="T129" s="173" t="s">
        <v>21</v>
      </c>
      <c r="U129" s="40" t="s">
        <v>45</v>
      </c>
      <c r="V129" s="32"/>
      <c r="W129" s="174">
        <f t="shared" si="6"/>
        <v>0</v>
      </c>
      <c r="X129" s="174">
        <v>0</v>
      </c>
      <c r="Y129" s="174">
        <f t="shared" si="7"/>
        <v>0</v>
      </c>
      <c r="Z129" s="174">
        <v>0</v>
      </c>
      <c r="AA129" s="175">
        <f t="shared" si="8"/>
        <v>0</v>
      </c>
      <c r="AR129" s="14" t="s">
        <v>345</v>
      </c>
      <c r="AT129" s="14" t="s">
        <v>221</v>
      </c>
      <c r="AU129" s="14" t="s">
        <v>90</v>
      </c>
      <c r="AY129" s="14" t="s">
        <v>175</v>
      </c>
      <c r="BE129" s="114">
        <f t="shared" si="9"/>
        <v>0</v>
      </c>
      <c r="BF129" s="114">
        <f t="shared" si="10"/>
        <v>0</v>
      </c>
      <c r="BG129" s="114">
        <f t="shared" si="11"/>
        <v>0</v>
      </c>
      <c r="BH129" s="114">
        <f t="shared" si="12"/>
        <v>0</v>
      </c>
      <c r="BI129" s="114">
        <f t="shared" si="13"/>
        <v>0</v>
      </c>
      <c r="BJ129" s="14" t="s">
        <v>23</v>
      </c>
      <c r="BK129" s="114">
        <f t="shared" si="14"/>
        <v>0</v>
      </c>
      <c r="BL129" s="14" t="s">
        <v>345</v>
      </c>
      <c r="BM129" s="14" t="s">
        <v>90</v>
      </c>
    </row>
    <row r="130" spans="2:65" s="1" customFormat="1" ht="44.25" customHeight="1">
      <c r="B130" s="31"/>
      <c r="C130" s="176" t="s">
        <v>80</v>
      </c>
      <c r="D130" s="176" t="s">
        <v>221</v>
      </c>
      <c r="E130" s="177" t="s">
        <v>1651</v>
      </c>
      <c r="F130" s="250" t="s">
        <v>1652</v>
      </c>
      <c r="G130" s="249"/>
      <c r="H130" s="249"/>
      <c r="I130" s="249"/>
      <c r="J130" s="178" t="s">
        <v>366</v>
      </c>
      <c r="K130" s="179">
        <v>1</v>
      </c>
      <c r="L130" s="251">
        <v>0</v>
      </c>
      <c r="M130" s="249"/>
      <c r="N130" s="252">
        <f t="shared" si="5"/>
        <v>0</v>
      </c>
      <c r="O130" s="249"/>
      <c r="P130" s="249"/>
      <c r="Q130" s="249"/>
      <c r="R130" s="33"/>
      <c r="T130" s="173" t="s">
        <v>21</v>
      </c>
      <c r="U130" s="40" t="s">
        <v>45</v>
      </c>
      <c r="V130" s="32"/>
      <c r="W130" s="174">
        <f t="shared" si="6"/>
        <v>0</v>
      </c>
      <c r="X130" s="174">
        <v>0</v>
      </c>
      <c r="Y130" s="174">
        <f t="shared" si="7"/>
        <v>0</v>
      </c>
      <c r="Z130" s="174">
        <v>0</v>
      </c>
      <c r="AA130" s="175">
        <f t="shared" si="8"/>
        <v>0</v>
      </c>
      <c r="AR130" s="14" t="s">
        <v>345</v>
      </c>
      <c r="AT130" s="14" t="s">
        <v>221</v>
      </c>
      <c r="AU130" s="14" t="s">
        <v>90</v>
      </c>
      <c r="AY130" s="14" t="s">
        <v>175</v>
      </c>
      <c r="BE130" s="114">
        <f t="shared" si="9"/>
        <v>0</v>
      </c>
      <c r="BF130" s="114">
        <f t="shared" si="10"/>
        <v>0</v>
      </c>
      <c r="BG130" s="114">
        <f t="shared" si="11"/>
        <v>0</v>
      </c>
      <c r="BH130" s="114">
        <f t="shared" si="12"/>
        <v>0</v>
      </c>
      <c r="BI130" s="114">
        <f t="shared" si="13"/>
        <v>0</v>
      </c>
      <c r="BJ130" s="14" t="s">
        <v>23</v>
      </c>
      <c r="BK130" s="114">
        <f t="shared" si="14"/>
        <v>0</v>
      </c>
      <c r="BL130" s="14" t="s">
        <v>345</v>
      </c>
      <c r="BM130" s="14" t="s">
        <v>100</v>
      </c>
    </row>
    <row r="131" spans="2:65" s="1" customFormat="1" ht="31.5" customHeight="1">
      <c r="B131" s="31"/>
      <c r="C131" s="176" t="s">
        <v>80</v>
      </c>
      <c r="D131" s="176" t="s">
        <v>221</v>
      </c>
      <c r="E131" s="177" t="s">
        <v>1649</v>
      </c>
      <c r="F131" s="250" t="s">
        <v>1650</v>
      </c>
      <c r="G131" s="249"/>
      <c r="H131" s="249"/>
      <c r="I131" s="249"/>
      <c r="J131" s="178" t="s">
        <v>366</v>
      </c>
      <c r="K131" s="179">
        <v>1</v>
      </c>
      <c r="L131" s="251">
        <v>0</v>
      </c>
      <c r="M131" s="249"/>
      <c r="N131" s="252">
        <f t="shared" si="5"/>
        <v>0</v>
      </c>
      <c r="O131" s="249"/>
      <c r="P131" s="249"/>
      <c r="Q131" s="249"/>
      <c r="R131" s="33"/>
      <c r="T131" s="173" t="s">
        <v>21</v>
      </c>
      <c r="U131" s="40" t="s">
        <v>45</v>
      </c>
      <c r="V131" s="32"/>
      <c r="W131" s="174">
        <f t="shared" si="6"/>
        <v>0</v>
      </c>
      <c r="X131" s="174">
        <v>0</v>
      </c>
      <c r="Y131" s="174">
        <f t="shared" si="7"/>
        <v>0</v>
      </c>
      <c r="Z131" s="174">
        <v>0</v>
      </c>
      <c r="AA131" s="175">
        <f t="shared" si="8"/>
        <v>0</v>
      </c>
      <c r="AR131" s="14" t="s">
        <v>345</v>
      </c>
      <c r="AT131" s="14" t="s">
        <v>221</v>
      </c>
      <c r="AU131" s="14" t="s">
        <v>90</v>
      </c>
      <c r="AY131" s="14" t="s">
        <v>175</v>
      </c>
      <c r="BE131" s="114">
        <f t="shared" si="9"/>
        <v>0</v>
      </c>
      <c r="BF131" s="114">
        <f t="shared" si="10"/>
        <v>0</v>
      </c>
      <c r="BG131" s="114">
        <f t="shared" si="11"/>
        <v>0</v>
      </c>
      <c r="BH131" s="114">
        <f t="shared" si="12"/>
        <v>0</v>
      </c>
      <c r="BI131" s="114">
        <f t="shared" si="13"/>
        <v>0</v>
      </c>
      <c r="BJ131" s="14" t="s">
        <v>23</v>
      </c>
      <c r="BK131" s="114">
        <f t="shared" si="14"/>
        <v>0</v>
      </c>
      <c r="BL131" s="14" t="s">
        <v>345</v>
      </c>
      <c r="BM131" s="14" t="s">
        <v>345</v>
      </c>
    </row>
    <row r="132" spans="2:65" s="1" customFormat="1" ht="31.5" customHeight="1">
      <c r="B132" s="31"/>
      <c r="C132" s="176" t="s">
        <v>80</v>
      </c>
      <c r="D132" s="176" t="s">
        <v>221</v>
      </c>
      <c r="E132" s="177" t="s">
        <v>1653</v>
      </c>
      <c r="F132" s="250" t="s">
        <v>1654</v>
      </c>
      <c r="G132" s="249"/>
      <c r="H132" s="249"/>
      <c r="I132" s="249"/>
      <c r="J132" s="178" t="s">
        <v>366</v>
      </c>
      <c r="K132" s="179">
        <v>3</v>
      </c>
      <c r="L132" s="251">
        <v>0</v>
      </c>
      <c r="M132" s="249"/>
      <c r="N132" s="252">
        <f t="shared" si="5"/>
        <v>0</v>
      </c>
      <c r="O132" s="249"/>
      <c r="P132" s="249"/>
      <c r="Q132" s="249"/>
      <c r="R132" s="33"/>
      <c r="T132" s="173" t="s">
        <v>21</v>
      </c>
      <c r="U132" s="40" t="s">
        <v>45</v>
      </c>
      <c r="V132" s="32"/>
      <c r="W132" s="174">
        <f t="shared" si="6"/>
        <v>0</v>
      </c>
      <c r="X132" s="174">
        <v>0</v>
      </c>
      <c r="Y132" s="174">
        <f t="shared" si="7"/>
        <v>0</v>
      </c>
      <c r="Z132" s="174">
        <v>0</v>
      </c>
      <c r="AA132" s="175">
        <f t="shared" si="8"/>
        <v>0</v>
      </c>
      <c r="AR132" s="14" t="s">
        <v>345</v>
      </c>
      <c r="AT132" s="14" t="s">
        <v>221</v>
      </c>
      <c r="AU132" s="14" t="s">
        <v>90</v>
      </c>
      <c r="AY132" s="14" t="s">
        <v>175</v>
      </c>
      <c r="BE132" s="114">
        <f t="shared" si="9"/>
        <v>0</v>
      </c>
      <c r="BF132" s="114">
        <f t="shared" si="10"/>
        <v>0</v>
      </c>
      <c r="BG132" s="114">
        <f t="shared" si="11"/>
        <v>0</v>
      </c>
      <c r="BH132" s="114">
        <f t="shared" si="12"/>
        <v>0</v>
      </c>
      <c r="BI132" s="114">
        <f t="shared" si="13"/>
        <v>0</v>
      </c>
      <c r="BJ132" s="14" t="s">
        <v>23</v>
      </c>
      <c r="BK132" s="114">
        <f t="shared" si="14"/>
        <v>0</v>
      </c>
      <c r="BL132" s="14" t="s">
        <v>345</v>
      </c>
      <c r="BM132" s="14" t="s">
        <v>176</v>
      </c>
    </row>
    <row r="133" spans="2:65" s="1" customFormat="1" ht="31.5" customHeight="1">
      <c r="B133" s="31"/>
      <c r="C133" s="176" t="s">
        <v>80</v>
      </c>
      <c r="D133" s="176" t="s">
        <v>221</v>
      </c>
      <c r="E133" s="177" t="s">
        <v>1655</v>
      </c>
      <c r="F133" s="250" t="s">
        <v>1656</v>
      </c>
      <c r="G133" s="249"/>
      <c r="H133" s="249"/>
      <c r="I133" s="249"/>
      <c r="J133" s="178" t="s">
        <v>366</v>
      </c>
      <c r="K133" s="179">
        <v>3</v>
      </c>
      <c r="L133" s="251">
        <v>0</v>
      </c>
      <c r="M133" s="249"/>
      <c r="N133" s="252">
        <f t="shared" si="5"/>
        <v>0</v>
      </c>
      <c r="O133" s="249"/>
      <c r="P133" s="249"/>
      <c r="Q133" s="249"/>
      <c r="R133" s="33"/>
      <c r="T133" s="173" t="s">
        <v>21</v>
      </c>
      <c r="U133" s="40" t="s">
        <v>45</v>
      </c>
      <c r="V133" s="32"/>
      <c r="W133" s="174">
        <f t="shared" si="6"/>
        <v>0</v>
      </c>
      <c r="X133" s="174">
        <v>0</v>
      </c>
      <c r="Y133" s="174">
        <f t="shared" si="7"/>
        <v>0</v>
      </c>
      <c r="Z133" s="174">
        <v>0</v>
      </c>
      <c r="AA133" s="175">
        <f t="shared" si="8"/>
        <v>0</v>
      </c>
      <c r="AR133" s="14" t="s">
        <v>345</v>
      </c>
      <c r="AT133" s="14" t="s">
        <v>221</v>
      </c>
      <c r="AU133" s="14" t="s">
        <v>90</v>
      </c>
      <c r="AY133" s="14" t="s">
        <v>175</v>
      </c>
      <c r="BE133" s="114">
        <f t="shared" si="9"/>
        <v>0</v>
      </c>
      <c r="BF133" s="114">
        <f t="shared" si="10"/>
        <v>0</v>
      </c>
      <c r="BG133" s="114">
        <f t="shared" si="11"/>
        <v>0</v>
      </c>
      <c r="BH133" s="114">
        <f t="shared" si="12"/>
        <v>0</v>
      </c>
      <c r="BI133" s="114">
        <f t="shared" si="13"/>
        <v>0</v>
      </c>
      <c r="BJ133" s="14" t="s">
        <v>23</v>
      </c>
      <c r="BK133" s="114">
        <f t="shared" si="14"/>
        <v>0</v>
      </c>
      <c r="BL133" s="14" t="s">
        <v>345</v>
      </c>
      <c r="BM133" s="14" t="s">
        <v>846</v>
      </c>
    </row>
    <row r="134" spans="2:65" s="10" customFormat="1" ht="29.85" customHeight="1">
      <c r="B134" s="158"/>
      <c r="C134" s="159"/>
      <c r="D134" s="168" t="s">
        <v>1643</v>
      </c>
      <c r="E134" s="168"/>
      <c r="F134" s="168"/>
      <c r="G134" s="168"/>
      <c r="H134" s="168"/>
      <c r="I134" s="168"/>
      <c r="J134" s="168"/>
      <c r="K134" s="168"/>
      <c r="L134" s="168"/>
      <c r="M134" s="168"/>
      <c r="N134" s="258">
        <f>BK134</f>
        <v>0</v>
      </c>
      <c r="O134" s="259"/>
      <c r="P134" s="259"/>
      <c r="Q134" s="259"/>
      <c r="R134" s="161"/>
      <c r="T134" s="162"/>
      <c r="U134" s="159"/>
      <c r="V134" s="159"/>
      <c r="W134" s="163">
        <f>W135</f>
        <v>0</v>
      </c>
      <c r="X134" s="159"/>
      <c r="Y134" s="163">
        <f>Y135</f>
        <v>0</v>
      </c>
      <c r="Z134" s="159"/>
      <c r="AA134" s="164">
        <f>AA135</f>
        <v>0</v>
      </c>
      <c r="AR134" s="165" t="s">
        <v>23</v>
      </c>
      <c r="AT134" s="166" t="s">
        <v>79</v>
      </c>
      <c r="AU134" s="166" t="s">
        <v>23</v>
      </c>
      <c r="AY134" s="165" t="s">
        <v>175</v>
      </c>
      <c r="BK134" s="167">
        <f>BK135</f>
        <v>0</v>
      </c>
    </row>
    <row r="135" spans="2:65" s="1" customFormat="1" ht="57" customHeight="1">
      <c r="B135" s="31"/>
      <c r="C135" s="176" t="s">
        <v>80</v>
      </c>
      <c r="D135" s="176" t="s">
        <v>221</v>
      </c>
      <c r="E135" s="177" t="s">
        <v>1657</v>
      </c>
      <c r="F135" s="250" t="s">
        <v>1658</v>
      </c>
      <c r="G135" s="249"/>
      <c r="H135" s="249"/>
      <c r="I135" s="249"/>
      <c r="J135" s="178" t="s">
        <v>366</v>
      </c>
      <c r="K135" s="179">
        <v>1</v>
      </c>
      <c r="L135" s="251">
        <v>0</v>
      </c>
      <c r="M135" s="249"/>
      <c r="N135" s="252">
        <f>ROUND(L135*K135,2)</f>
        <v>0</v>
      </c>
      <c r="O135" s="249"/>
      <c r="P135" s="249"/>
      <c r="Q135" s="249"/>
      <c r="R135" s="33"/>
      <c r="T135" s="173" t="s">
        <v>21</v>
      </c>
      <c r="U135" s="40" t="s">
        <v>45</v>
      </c>
      <c r="V135" s="32"/>
      <c r="W135" s="174">
        <f>V135*K135</f>
        <v>0</v>
      </c>
      <c r="X135" s="174">
        <v>0</v>
      </c>
      <c r="Y135" s="174">
        <f>X135*K135</f>
        <v>0</v>
      </c>
      <c r="Z135" s="174">
        <v>0</v>
      </c>
      <c r="AA135" s="175">
        <f>Z135*K135</f>
        <v>0</v>
      </c>
      <c r="AR135" s="14" t="s">
        <v>345</v>
      </c>
      <c r="AT135" s="14" t="s">
        <v>221</v>
      </c>
      <c r="AU135" s="14" t="s">
        <v>90</v>
      </c>
      <c r="AY135" s="14" t="s">
        <v>175</v>
      </c>
      <c r="BE135" s="114">
        <f>IF(U135="základní",N135,0)</f>
        <v>0</v>
      </c>
      <c r="BF135" s="114">
        <f>IF(U135="snížená",N135,0)</f>
        <v>0</v>
      </c>
      <c r="BG135" s="114">
        <f>IF(U135="zákl. přenesená",N135,0)</f>
        <v>0</v>
      </c>
      <c r="BH135" s="114">
        <f>IF(U135="sníž. přenesená",N135,0)</f>
        <v>0</v>
      </c>
      <c r="BI135" s="114">
        <f>IF(U135="nulová",N135,0)</f>
        <v>0</v>
      </c>
      <c r="BJ135" s="14" t="s">
        <v>23</v>
      </c>
      <c r="BK135" s="114">
        <f>ROUND(L135*K135,2)</f>
        <v>0</v>
      </c>
      <c r="BL135" s="14" t="s">
        <v>345</v>
      </c>
      <c r="BM135" s="14" t="s">
        <v>184</v>
      </c>
    </row>
    <row r="136" spans="2:65" s="10" customFormat="1" ht="37.35" customHeight="1">
      <c r="B136" s="158"/>
      <c r="C136" s="159"/>
      <c r="D136" s="160" t="s">
        <v>1644</v>
      </c>
      <c r="E136" s="160"/>
      <c r="F136" s="160"/>
      <c r="G136" s="160"/>
      <c r="H136" s="160"/>
      <c r="I136" s="160"/>
      <c r="J136" s="160"/>
      <c r="K136" s="160"/>
      <c r="L136" s="160"/>
      <c r="M136" s="160"/>
      <c r="N136" s="260">
        <f>BK136</f>
        <v>0</v>
      </c>
      <c r="O136" s="261"/>
      <c r="P136" s="261"/>
      <c r="Q136" s="261"/>
      <c r="R136" s="161"/>
      <c r="T136" s="162"/>
      <c r="U136" s="159"/>
      <c r="V136" s="159"/>
      <c r="W136" s="163">
        <f>W137+W139</f>
        <v>0</v>
      </c>
      <c r="X136" s="159"/>
      <c r="Y136" s="163">
        <f>Y137+Y139</f>
        <v>0</v>
      </c>
      <c r="Z136" s="159"/>
      <c r="AA136" s="164">
        <f>AA137+AA139</f>
        <v>0</v>
      </c>
      <c r="AR136" s="165" t="s">
        <v>23</v>
      </c>
      <c r="AT136" s="166" t="s">
        <v>79</v>
      </c>
      <c r="AU136" s="166" t="s">
        <v>80</v>
      </c>
      <c r="AY136" s="165" t="s">
        <v>175</v>
      </c>
      <c r="BK136" s="167">
        <f>BK137+BK139</f>
        <v>0</v>
      </c>
    </row>
    <row r="137" spans="2:65" s="10" customFormat="1" ht="19.899999999999999" customHeight="1">
      <c r="B137" s="158"/>
      <c r="C137" s="159"/>
      <c r="D137" s="168" t="s">
        <v>1645</v>
      </c>
      <c r="E137" s="168"/>
      <c r="F137" s="168"/>
      <c r="G137" s="168"/>
      <c r="H137" s="168"/>
      <c r="I137" s="168"/>
      <c r="J137" s="168"/>
      <c r="K137" s="168"/>
      <c r="L137" s="168"/>
      <c r="M137" s="168"/>
      <c r="N137" s="256">
        <f>BK137</f>
        <v>0</v>
      </c>
      <c r="O137" s="257"/>
      <c r="P137" s="257"/>
      <c r="Q137" s="257"/>
      <c r="R137" s="161"/>
      <c r="T137" s="162"/>
      <c r="U137" s="159"/>
      <c r="V137" s="159"/>
      <c r="W137" s="163">
        <f>W138</f>
        <v>0</v>
      </c>
      <c r="X137" s="159"/>
      <c r="Y137" s="163">
        <f>Y138</f>
        <v>0</v>
      </c>
      <c r="Z137" s="159"/>
      <c r="AA137" s="164">
        <f>AA138</f>
        <v>0</v>
      </c>
      <c r="AR137" s="165" t="s">
        <v>23</v>
      </c>
      <c r="AT137" s="166" t="s">
        <v>79</v>
      </c>
      <c r="AU137" s="166" t="s">
        <v>23</v>
      </c>
      <c r="AY137" s="165" t="s">
        <v>175</v>
      </c>
      <c r="BK137" s="167">
        <f>BK138</f>
        <v>0</v>
      </c>
    </row>
    <row r="138" spans="2:65" s="1" customFormat="1" ht="22.5" customHeight="1">
      <c r="B138" s="31"/>
      <c r="C138" s="176" t="s">
        <v>80</v>
      </c>
      <c r="D138" s="176" t="s">
        <v>221</v>
      </c>
      <c r="E138" s="177" t="s">
        <v>1594</v>
      </c>
      <c r="F138" s="250" t="s">
        <v>1595</v>
      </c>
      <c r="G138" s="249"/>
      <c r="H138" s="249"/>
      <c r="I138" s="249"/>
      <c r="J138" s="178" t="s">
        <v>180</v>
      </c>
      <c r="K138" s="179">
        <v>15</v>
      </c>
      <c r="L138" s="251">
        <v>0</v>
      </c>
      <c r="M138" s="249"/>
      <c r="N138" s="252">
        <f>ROUND(L138*K138,2)</f>
        <v>0</v>
      </c>
      <c r="O138" s="249"/>
      <c r="P138" s="249"/>
      <c r="Q138" s="249"/>
      <c r="R138" s="33"/>
      <c r="T138" s="173" t="s">
        <v>21</v>
      </c>
      <c r="U138" s="40" t="s">
        <v>45</v>
      </c>
      <c r="V138" s="32"/>
      <c r="W138" s="174">
        <f>V138*K138</f>
        <v>0</v>
      </c>
      <c r="X138" s="174">
        <v>0</v>
      </c>
      <c r="Y138" s="174">
        <f>X138*K138</f>
        <v>0</v>
      </c>
      <c r="Z138" s="174">
        <v>0</v>
      </c>
      <c r="AA138" s="175">
        <f>Z138*K138</f>
        <v>0</v>
      </c>
      <c r="AR138" s="14" t="s">
        <v>345</v>
      </c>
      <c r="AT138" s="14" t="s">
        <v>221</v>
      </c>
      <c r="AU138" s="14" t="s">
        <v>90</v>
      </c>
      <c r="AY138" s="14" t="s">
        <v>175</v>
      </c>
      <c r="BE138" s="114">
        <f>IF(U138="základní",N138,0)</f>
        <v>0</v>
      </c>
      <c r="BF138" s="114">
        <f>IF(U138="snížená",N138,0)</f>
        <v>0</v>
      </c>
      <c r="BG138" s="114">
        <f>IF(U138="zákl. přenesená",N138,0)</f>
        <v>0</v>
      </c>
      <c r="BH138" s="114">
        <f>IF(U138="sníž. přenesená",N138,0)</f>
        <v>0</v>
      </c>
      <c r="BI138" s="114">
        <f>IF(U138="nulová",N138,0)</f>
        <v>0</v>
      </c>
      <c r="BJ138" s="14" t="s">
        <v>23</v>
      </c>
      <c r="BK138" s="114">
        <f>ROUND(L138*K138,2)</f>
        <v>0</v>
      </c>
      <c r="BL138" s="14" t="s">
        <v>345</v>
      </c>
      <c r="BM138" s="14" t="s">
        <v>188</v>
      </c>
    </row>
    <row r="139" spans="2:65" s="10" customFormat="1" ht="29.85" customHeight="1">
      <c r="B139" s="158"/>
      <c r="C139" s="159"/>
      <c r="D139" s="168" t="s">
        <v>1646</v>
      </c>
      <c r="E139" s="168"/>
      <c r="F139" s="168"/>
      <c r="G139" s="168"/>
      <c r="H139" s="168"/>
      <c r="I139" s="168"/>
      <c r="J139" s="168"/>
      <c r="K139" s="168"/>
      <c r="L139" s="168"/>
      <c r="M139" s="168"/>
      <c r="N139" s="258">
        <f>BK139</f>
        <v>0</v>
      </c>
      <c r="O139" s="259"/>
      <c r="P139" s="259"/>
      <c r="Q139" s="259"/>
      <c r="R139" s="161"/>
      <c r="T139" s="162"/>
      <c r="U139" s="159"/>
      <c r="V139" s="159"/>
      <c r="W139" s="163">
        <f>SUM(W140:W141)</f>
        <v>0</v>
      </c>
      <c r="X139" s="159"/>
      <c r="Y139" s="163">
        <f>SUM(Y140:Y141)</f>
        <v>0</v>
      </c>
      <c r="Z139" s="159"/>
      <c r="AA139" s="164">
        <f>SUM(AA140:AA141)</f>
        <v>0</v>
      </c>
      <c r="AR139" s="165" t="s">
        <v>23</v>
      </c>
      <c r="AT139" s="166" t="s">
        <v>79</v>
      </c>
      <c r="AU139" s="166" t="s">
        <v>23</v>
      </c>
      <c r="AY139" s="165" t="s">
        <v>175</v>
      </c>
      <c r="BK139" s="167">
        <f>SUM(BK140:BK141)</f>
        <v>0</v>
      </c>
    </row>
    <row r="140" spans="2:65" s="1" customFormat="1" ht="22.5" customHeight="1">
      <c r="B140" s="31"/>
      <c r="C140" s="176" t="s">
        <v>80</v>
      </c>
      <c r="D140" s="176" t="s">
        <v>221</v>
      </c>
      <c r="E140" s="177" t="s">
        <v>1601</v>
      </c>
      <c r="F140" s="250" t="s">
        <v>1602</v>
      </c>
      <c r="G140" s="249"/>
      <c r="H140" s="249"/>
      <c r="I140" s="249"/>
      <c r="J140" s="178" t="s">
        <v>180</v>
      </c>
      <c r="K140" s="179">
        <v>76</v>
      </c>
      <c r="L140" s="251">
        <v>0</v>
      </c>
      <c r="M140" s="249"/>
      <c r="N140" s="252">
        <f>ROUND(L140*K140,2)</f>
        <v>0</v>
      </c>
      <c r="O140" s="249"/>
      <c r="P140" s="249"/>
      <c r="Q140" s="249"/>
      <c r="R140" s="33"/>
      <c r="T140" s="173" t="s">
        <v>21</v>
      </c>
      <c r="U140" s="40" t="s">
        <v>45</v>
      </c>
      <c r="V140" s="32"/>
      <c r="W140" s="174">
        <f>V140*K140</f>
        <v>0</v>
      </c>
      <c r="X140" s="174">
        <v>0</v>
      </c>
      <c r="Y140" s="174">
        <f>X140*K140</f>
        <v>0</v>
      </c>
      <c r="Z140" s="174">
        <v>0</v>
      </c>
      <c r="AA140" s="175">
        <f>Z140*K140</f>
        <v>0</v>
      </c>
      <c r="AR140" s="14" t="s">
        <v>345</v>
      </c>
      <c r="AT140" s="14" t="s">
        <v>221</v>
      </c>
      <c r="AU140" s="14" t="s">
        <v>90</v>
      </c>
      <c r="AY140" s="14" t="s">
        <v>175</v>
      </c>
      <c r="BE140" s="114">
        <f>IF(U140="základní",N140,0)</f>
        <v>0</v>
      </c>
      <c r="BF140" s="114">
        <f>IF(U140="snížená",N140,0)</f>
        <v>0</v>
      </c>
      <c r="BG140" s="114">
        <f>IF(U140="zákl. přenesená",N140,0)</f>
        <v>0</v>
      </c>
      <c r="BH140" s="114">
        <f>IF(U140="sníž. přenesená",N140,0)</f>
        <v>0</v>
      </c>
      <c r="BI140" s="114">
        <f>IF(U140="nulová",N140,0)</f>
        <v>0</v>
      </c>
      <c r="BJ140" s="14" t="s">
        <v>23</v>
      </c>
      <c r="BK140" s="114">
        <f>ROUND(L140*K140,2)</f>
        <v>0</v>
      </c>
      <c r="BL140" s="14" t="s">
        <v>345</v>
      </c>
      <c r="BM140" s="14" t="s">
        <v>192</v>
      </c>
    </row>
    <row r="141" spans="2:65" s="1" customFormat="1" ht="22.5" customHeight="1">
      <c r="B141" s="31"/>
      <c r="C141" s="176" t="s">
        <v>80</v>
      </c>
      <c r="D141" s="176" t="s">
        <v>221</v>
      </c>
      <c r="E141" s="177" t="s">
        <v>1659</v>
      </c>
      <c r="F141" s="250" t="s">
        <v>1660</v>
      </c>
      <c r="G141" s="249"/>
      <c r="H141" s="249"/>
      <c r="I141" s="249"/>
      <c r="J141" s="178" t="s">
        <v>180</v>
      </c>
      <c r="K141" s="179">
        <v>8</v>
      </c>
      <c r="L141" s="251">
        <v>0</v>
      </c>
      <c r="M141" s="249"/>
      <c r="N141" s="252">
        <f>ROUND(L141*K141,2)</f>
        <v>0</v>
      </c>
      <c r="O141" s="249"/>
      <c r="P141" s="249"/>
      <c r="Q141" s="249"/>
      <c r="R141" s="33"/>
      <c r="T141" s="173" t="s">
        <v>21</v>
      </c>
      <c r="U141" s="40" t="s">
        <v>45</v>
      </c>
      <c r="V141" s="32"/>
      <c r="W141" s="174">
        <f>V141*K141</f>
        <v>0</v>
      </c>
      <c r="X141" s="174">
        <v>0</v>
      </c>
      <c r="Y141" s="174">
        <f>X141*K141</f>
        <v>0</v>
      </c>
      <c r="Z141" s="174">
        <v>0</v>
      </c>
      <c r="AA141" s="175">
        <f>Z141*K141</f>
        <v>0</v>
      </c>
      <c r="AR141" s="14" t="s">
        <v>345</v>
      </c>
      <c r="AT141" s="14" t="s">
        <v>221</v>
      </c>
      <c r="AU141" s="14" t="s">
        <v>90</v>
      </c>
      <c r="AY141" s="14" t="s">
        <v>175</v>
      </c>
      <c r="BE141" s="114">
        <f>IF(U141="základní",N141,0)</f>
        <v>0</v>
      </c>
      <c r="BF141" s="114">
        <f>IF(U141="snížená",N141,0)</f>
        <v>0</v>
      </c>
      <c r="BG141" s="114">
        <f>IF(U141="zákl. přenesená",N141,0)</f>
        <v>0</v>
      </c>
      <c r="BH141" s="114">
        <f>IF(U141="sníž. přenesená",N141,0)</f>
        <v>0</v>
      </c>
      <c r="BI141" s="114">
        <f>IF(U141="nulová",N141,0)</f>
        <v>0</v>
      </c>
      <c r="BJ141" s="14" t="s">
        <v>23</v>
      </c>
      <c r="BK141" s="114">
        <f>ROUND(L141*K141,2)</f>
        <v>0</v>
      </c>
      <c r="BL141" s="14" t="s">
        <v>345</v>
      </c>
      <c r="BM141" s="14" t="s">
        <v>28</v>
      </c>
    </row>
    <row r="142" spans="2:65" s="1" customFormat="1" ht="49.9" customHeight="1">
      <c r="B142" s="31"/>
      <c r="C142" s="32"/>
      <c r="D142" s="160" t="s">
        <v>785</v>
      </c>
      <c r="E142" s="32"/>
      <c r="F142" s="32"/>
      <c r="G142" s="32"/>
      <c r="H142" s="32"/>
      <c r="I142" s="32"/>
      <c r="J142" s="32"/>
      <c r="K142" s="32"/>
      <c r="L142" s="32"/>
      <c r="M142" s="32"/>
      <c r="N142" s="260">
        <f>BK142</f>
        <v>0</v>
      </c>
      <c r="O142" s="261"/>
      <c r="P142" s="261"/>
      <c r="Q142" s="261"/>
      <c r="R142" s="33"/>
      <c r="T142" s="149"/>
      <c r="U142" s="52"/>
      <c r="V142" s="52"/>
      <c r="W142" s="52"/>
      <c r="X142" s="52"/>
      <c r="Y142" s="52"/>
      <c r="Z142" s="52"/>
      <c r="AA142" s="54"/>
      <c r="AT142" s="14" t="s">
        <v>79</v>
      </c>
      <c r="AU142" s="14" t="s">
        <v>80</v>
      </c>
      <c r="AY142" s="14" t="s">
        <v>786</v>
      </c>
      <c r="BK142" s="114">
        <v>0</v>
      </c>
    </row>
    <row r="143" spans="2:65" s="1" customFormat="1" ht="6.95" customHeight="1">
      <c r="B143" s="55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7"/>
    </row>
  </sheetData>
  <sheetProtection password="CC35" sheet="1" objects="1" scenarios="1" formatColumns="0" formatRows="0" sort="0" autoFilter="0"/>
  <mergeCells count="112">
    <mergeCell ref="N136:Q136"/>
    <mergeCell ref="N137:Q137"/>
    <mergeCell ref="N139:Q139"/>
    <mergeCell ref="N142:Q142"/>
    <mergeCell ref="H1:K1"/>
    <mergeCell ref="S2:AC2"/>
    <mergeCell ref="F138:I138"/>
    <mergeCell ref="L138:M138"/>
    <mergeCell ref="N138:Q138"/>
    <mergeCell ref="F140:I140"/>
    <mergeCell ref="L140:M140"/>
    <mergeCell ref="N140:Q140"/>
    <mergeCell ref="F141:I141"/>
    <mergeCell ref="L141:M141"/>
    <mergeCell ref="N141:Q141"/>
    <mergeCell ref="F132:I132"/>
    <mergeCell ref="L132:M132"/>
    <mergeCell ref="N132:Q132"/>
    <mergeCell ref="F133:I133"/>
    <mergeCell ref="L133:M133"/>
    <mergeCell ref="N133:Q133"/>
    <mergeCell ref="F135:I135"/>
    <mergeCell ref="L135:M135"/>
    <mergeCell ref="N135:Q135"/>
    <mergeCell ref="N134:Q13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17:P117"/>
    <mergeCell ref="M119:P119"/>
    <mergeCell ref="M121:Q121"/>
    <mergeCell ref="M122:Q122"/>
    <mergeCell ref="F124:I124"/>
    <mergeCell ref="L124:M124"/>
    <mergeCell ref="N124:Q124"/>
    <mergeCell ref="F128:I128"/>
    <mergeCell ref="L128:M128"/>
    <mergeCell ref="N128:Q128"/>
    <mergeCell ref="N125:Q125"/>
    <mergeCell ref="N126:Q126"/>
    <mergeCell ref="N127:Q127"/>
    <mergeCell ref="D102:H102"/>
    <mergeCell ref="N102:Q102"/>
    <mergeCell ref="D103:H103"/>
    <mergeCell ref="N103:Q103"/>
    <mergeCell ref="N104:Q104"/>
    <mergeCell ref="L106:Q106"/>
    <mergeCell ref="C112:Q112"/>
    <mergeCell ref="F114:P114"/>
    <mergeCell ref="F116:P116"/>
    <mergeCell ref="F115:P115"/>
    <mergeCell ref="N95:Q95"/>
    <mergeCell ref="N96:Q96"/>
    <mergeCell ref="N98:Q98"/>
    <mergeCell ref="D99:H99"/>
    <mergeCell ref="N99:Q99"/>
    <mergeCell ref="D100:H100"/>
    <mergeCell ref="N100:Q100"/>
    <mergeCell ref="D101:H101"/>
    <mergeCell ref="N101:Q101"/>
    <mergeCell ref="M85:Q85"/>
    <mergeCell ref="M86:Q86"/>
    <mergeCell ref="C88:G88"/>
    <mergeCell ref="N88:Q88"/>
    <mergeCell ref="N90:Q90"/>
    <mergeCell ref="N91:Q91"/>
    <mergeCell ref="N92:Q92"/>
    <mergeCell ref="N93:Q93"/>
    <mergeCell ref="N94:Q94"/>
    <mergeCell ref="H38:J38"/>
    <mergeCell ref="M38:P38"/>
    <mergeCell ref="L40:P40"/>
    <mergeCell ref="C76:Q76"/>
    <mergeCell ref="F78:P78"/>
    <mergeCell ref="F80:P80"/>
    <mergeCell ref="F79:P79"/>
    <mergeCell ref="F81:P81"/>
    <mergeCell ref="M83:P83"/>
    <mergeCell ref="M30:P30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6:P16"/>
    <mergeCell ref="E17:L17"/>
    <mergeCell ref="O17:P17"/>
    <mergeCell ref="O19:P19"/>
    <mergeCell ref="O20:P20"/>
    <mergeCell ref="O22:P22"/>
    <mergeCell ref="O23:P23"/>
    <mergeCell ref="E26:L26"/>
    <mergeCell ref="M29:P29"/>
    <mergeCell ref="C2:Q2"/>
    <mergeCell ref="C4:Q4"/>
    <mergeCell ref="F6:P6"/>
    <mergeCell ref="F8:P8"/>
    <mergeCell ref="F7:P7"/>
    <mergeCell ref="F9:P9"/>
    <mergeCell ref="O11:P11"/>
    <mergeCell ref="O13:P13"/>
    <mergeCell ref="O14:P14"/>
  </mergeCells>
  <hyperlinks>
    <hyperlink ref="F1:G1" location="C2" tooltip="Krycí list rozpočtu" display="1) Krycí list rozpočtu"/>
    <hyperlink ref="H1:K1" location="C88" tooltip="Rekapitulace rozpočtu" display="2) Rekapitulace rozpočtu"/>
    <hyperlink ref="L1" location="C124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4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274"/>
      <c r="B1" s="271"/>
      <c r="C1" s="271"/>
      <c r="D1" s="272" t="s">
        <v>1</v>
      </c>
      <c r="E1" s="271"/>
      <c r="F1" s="269" t="s">
        <v>1708</v>
      </c>
      <c r="G1" s="269"/>
      <c r="H1" s="273" t="s">
        <v>1709</v>
      </c>
      <c r="I1" s="273"/>
      <c r="J1" s="273"/>
      <c r="K1" s="273"/>
      <c r="L1" s="269" t="s">
        <v>1710</v>
      </c>
      <c r="M1" s="271"/>
      <c r="N1" s="271"/>
      <c r="O1" s="272" t="s">
        <v>127</v>
      </c>
      <c r="P1" s="271"/>
      <c r="Q1" s="271"/>
      <c r="R1" s="271"/>
      <c r="S1" s="269" t="s">
        <v>1711</v>
      </c>
      <c r="T1" s="269"/>
      <c r="U1" s="274"/>
      <c r="V1" s="274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>
      <c r="C2" s="181" t="s">
        <v>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228" t="s">
        <v>6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T2" s="14" t="s">
        <v>117</v>
      </c>
    </row>
    <row r="3" spans="1:6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90</v>
      </c>
    </row>
    <row r="4" spans="1:66" ht="36.950000000000003" customHeight="1">
      <c r="B4" s="18"/>
      <c r="C4" s="183" t="s">
        <v>128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20"/>
      <c r="T4" s="21" t="s">
        <v>11</v>
      </c>
      <c r="AT4" s="14" t="s">
        <v>4</v>
      </c>
    </row>
    <row r="5" spans="1:66" ht="6.9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66" ht="25.35" customHeight="1">
      <c r="B6" s="18"/>
      <c r="C6" s="19"/>
      <c r="D6" s="26" t="s">
        <v>17</v>
      </c>
      <c r="E6" s="19"/>
      <c r="F6" s="229" t="str">
        <f>'Rekapitulace stavby'!K6</f>
        <v>Praha GŠ - ekologizace kotelny v budově A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9"/>
      <c r="R6" s="20"/>
    </row>
    <row r="7" spans="1:66" s="1" customFormat="1" ht="32.85" customHeight="1">
      <c r="B7" s="31"/>
      <c r="C7" s="32"/>
      <c r="D7" s="25" t="s">
        <v>129</v>
      </c>
      <c r="E7" s="32"/>
      <c r="F7" s="189" t="s">
        <v>1661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32"/>
      <c r="R7" s="33"/>
    </row>
    <row r="8" spans="1:66" s="1" customFormat="1" ht="14.45" customHeight="1">
      <c r="B8" s="31"/>
      <c r="C8" s="32"/>
      <c r="D8" s="26" t="s">
        <v>20</v>
      </c>
      <c r="E8" s="32"/>
      <c r="F8" s="24" t="s">
        <v>21</v>
      </c>
      <c r="G8" s="32"/>
      <c r="H8" s="32"/>
      <c r="I8" s="32"/>
      <c r="J8" s="32"/>
      <c r="K8" s="32"/>
      <c r="L8" s="32"/>
      <c r="M8" s="26" t="s">
        <v>22</v>
      </c>
      <c r="N8" s="32"/>
      <c r="O8" s="24" t="s">
        <v>21</v>
      </c>
      <c r="P8" s="32"/>
      <c r="Q8" s="32"/>
      <c r="R8" s="33"/>
    </row>
    <row r="9" spans="1:66" s="1" customFormat="1" ht="14.45" customHeight="1">
      <c r="B9" s="31"/>
      <c r="C9" s="32"/>
      <c r="D9" s="26" t="s">
        <v>24</v>
      </c>
      <c r="E9" s="32"/>
      <c r="F9" s="24" t="s">
        <v>25</v>
      </c>
      <c r="G9" s="32"/>
      <c r="H9" s="32"/>
      <c r="I9" s="32"/>
      <c r="J9" s="32"/>
      <c r="K9" s="32"/>
      <c r="L9" s="32"/>
      <c r="M9" s="26" t="s">
        <v>26</v>
      </c>
      <c r="N9" s="32"/>
      <c r="O9" s="230" t="str">
        <f>'Rekapitulace stavby'!AN8</f>
        <v>11.5.2016</v>
      </c>
      <c r="P9" s="202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6" t="s">
        <v>30</v>
      </c>
      <c r="E11" s="32"/>
      <c r="F11" s="32"/>
      <c r="G11" s="32"/>
      <c r="H11" s="32"/>
      <c r="I11" s="32"/>
      <c r="J11" s="32"/>
      <c r="K11" s="32"/>
      <c r="L11" s="32"/>
      <c r="M11" s="26" t="s">
        <v>31</v>
      </c>
      <c r="N11" s="32"/>
      <c r="O11" s="188" t="s">
        <v>21</v>
      </c>
      <c r="P11" s="202"/>
      <c r="Q11" s="32"/>
      <c r="R11" s="33"/>
    </row>
    <row r="12" spans="1:66" s="1" customFormat="1" ht="18" customHeight="1">
      <c r="B12" s="31"/>
      <c r="C12" s="32"/>
      <c r="D12" s="32"/>
      <c r="E12" s="24" t="s">
        <v>1662</v>
      </c>
      <c r="F12" s="32"/>
      <c r="G12" s="32"/>
      <c r="H12" s="32"/>
      <c r="I12" s="32"/>
      <c r="J12" s="32"/>
      <c r="K12" s="32"/>
      <c r="L12" s="32"/>
      <c r="M12" s="26" t="s">
        <v>33</v>
      </c>
      <c r="N12" s="32"/>
      <c r="O12" s="188" t="s">
        <v>21</v>
      </c>
      <c r="P12" s="202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6" t="s">
        <v>34</v>
      </c>
      <c r="E14" s="32"/>
      <c r="F14" s="32"/>
      <c r="G14" s="32"/>
      <c r="H14" s="32"/>
      <c r="I14" s="32"/>
      <c r="J14" s="32"/>
      <c r="K14" s="32"/>
      <c r="L14" s="32"/>
      <c r="M14" s="26" t="s">
        <v>31</v>
      </c>
      <c r="N14" s="32"/>
      <c r="O14" s="231" t="s">
        <v>21</v>
      </c>
      <c r="P14" s="202"/>
      <c r="Q14" s="32"/>
      <c r="R14" s="33"/>
    </row>
    <row r="15" spans="1:66" s="1" customFormat="1" ht="18" customHeight="1">
      <c r="B15" s="31"/>
      <c r="C15" s="32"/>
      <c r="D15" s="32"/>
      <c r="E15" s="231" t="s">
        <v>1663</v>
      </c>
      <c r="F15" s="202"/>
      <c r="G15" s="202"/>
      <c r="H15" s="202"/>
      <c r="I15" s="202"/>
      <c r="J15" s="202"/>
      <c r="K15" s="202"/>
      <c r="L15" s="202"/>
      <c r="M15" s="26" t="s">
        <v>33</v>
      </c>
      <c r="N15" s="32"/>
      <c r="O15" s="231" t="s">
        <v>21</v>
      </c>
      <c r="P15" s="202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6" t="s">
        <v>36</v>
      </c>
      <c r="E17" s="32"/>
      <c r="F17" s="32"/>
      <c r="G17" s="32"/>
      <c r="H17" s="32"/>
      <c r="I17" s="32"/>
      <c r="J17" s="32"/>
      <c r="K17" s="32"/>
      <c r="L17" s="32"/>
      <c r="M17" s="26" t="s">
        <v>31</v>
      </c>
      <c r="N17" s="32"/>
      <c r="O17" s="188" t="s">
        <v>21</v>
      </c>
      <c r="P17" s="202"/>
      <c r="Q17" s="32"/>
      <c r="R17" s="33"/>
    </row>
    <row r="18" spans="2:18" s="1" customFormat="1" ht="18" customHeight="1">
      <c r="B18" s="31"/>
      <c r="C18" s="32"/>
      <c r="D18" s="32"/>
      <c r="E18" s="24" t="s">
        <v>37</v>
      </c>
      <c r="F18" s="32"/>
      <c r="G18" s="32"/>
      <c r="H18" s="32"/>
      <c r="I18" s="32"/>
      <c r="J18" s="32"/>
      <c r="K18" s="32"/>
      <c r="L18" s="32"/>
      <c r="M18" s="26" t="s">
        <v>33</v>
      </c>
      <c r="N18" s="32"/>
      <c r="O18" s="188" t="s">
        <v>21</v>
      </c>
      <c r="P18" s="202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6" t="s">
        <v>38</v>
      </c>
      <c r="E20" s="32"/>
      <c r="F20" s="32"/>
      <c r="G20" s="32"/>
      <c r="H20" s="32"/>
      <c r="I20" s="32"/>
      <c r="J20" s="32"/>
      <c r="K20" s="32"/>
      <c r="L20" s="32"/>
      <c r="M20" s="26" t="s">
        <v>31</v>
      </c>
      <c r="N20" s="32"/>
      <c r="O20" s="188" t="s">
        <v>21</v>
      </c>
      <c r="P20" s="202"/>
      <c r="Q20" s="32"/>
      <c r="R20" s="33"/>
    </row>
    <row r="21" spans="2:18" s="1" customFormat="1" ht="18" customHeight="1">
      <c r="B21" s="31"/>
      <c r="C21" s="32"/>
      <c r="D21" s="32"/>
      <c r="E21" s="24" t="s">
        <v>37</v>
      </c>
      <c r="F21" s="32"/>
      <c r="G21" s="32"/>
      <c r="H21" s="32"/>
      <c r="I21" s="32"/>
      <c r="J21" s="32"/>
      <c r="K21" s="32"/>
      <c r="L21" s="32"/>
      <c r="M21" s="26" t="s">
        <v>33</v>
      </c>
      <c r="N21" s="32"/>
      <c r="O21" s="188" t="s">
        <v>21</v>
      </c>
      <c r="P21" s="202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6" t="s">
        <v>39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91.5" customHeight="1">
      <c r="B24" s="31"/>
      <c r="C24" s="32"/>
      <c r="D24" s="32"/>
      <c r="E24" s="191" t="s">
        <v>40</v>
      </c>
      <c r="F24" s="202"/>
      <c r="G24" s="202"/>
      <c r="H24" s="202"/>
      <c r="I24" s="202"/>
      <c r="J24" s="202"/>
      <c r="K24" s="202"/>
      <c r="L24" s="202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22" t="s">
        <v>134</v>
      </c>
      <c r="E27" s="32"/>
      <c r="F27" s="32"/>
      <c r="G27" s="32"/>
      <c r="H27" s="32"/>
      <c r="I27" s="32"/>
      <c r="J27" s="32"/>
      <c r="K27" s="32"/>
      <c r="L27" s="32"/>
      <c r="M27" s="192">
        <f>N88</f>
        <v>0</v>
      </c>
      <c r="N27" s="202"/>
      <c r="O27" s="202"/>
      <c r="P27" s="202"/>
      <c r="Q27" s="32"/>
      <c r="R27" s="33"/>
    </row>
    <row r="28" spans="2:18" s="1" customFormat="1" ht="14.45" customHeight="1">
      <c r="B28" s="31"/>
      <c r="C28" s="32"/>
      <c r="D28" s="30" t="s">
        <v>121</v>
      </c>
      <c r="E28" s="32"/>
      <c r="F28" s="32"/>
      <c r="G28" s="32"/>
      <c r="H28" s="32"/>
      <c r="I28" s="32"/>
      <c r="J28" s="32"/>
      <c r="K28" s="32"/>
      <c r="L28" s="32"/>
      <c r="M28" s="192">
        <f>N94</f>
        <v>0</v>
      </c>
      <c r="N28" s="202"/>
      <c r="O28" s="202"/>
      <c r="P28" s="202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23" t="s">
        <v>43</v>
      </c>
      <c r="E30" s="32"/>
      <c r="F30" s="32"/>
      <c r="G30" s="32"/>
      <c r="H30" s="32"/>
      <c r="I30" s="32"/>
      <c r="J30" s="32"/>
      <c r="K30" s="32"/>
      <c r="L30" s="32"/>
      <c r="M30" s="232">
        <f>ROUND(M27+M28,2)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44</v>
      </c>
      <c r="E32" s="38" t="s">
        <v>45</v>
      </c>
      <c r="F32" s="39">
        <v>0.21</v>
      </c>
      <c r="G32" s="124" t="s">
        <v>46</v>
      </c>
      <c r="H32" s="233">
        <f>(SUM(BE94:BE101)+SUM(BE119:BE140))</f>
        <v>0</v>
      </c>
      <c r="I32" s="202"/>
      <c r="J32" s="202"/>
      <c r="K32" s="32"/>
      <c r="L32" s="32"/>
      <c r="M32" s="233">
        <f>ROUND((SUM(BE94:BE101)+SUM(BE119:BE140)), 2)*F32</f>
        <v>0</v>
      </c>
      <c r="N32" s="202"/>
      <c r="O32" s="202"/>
      <c r="P32" s="202"/>
      <c r="Q32" s="32"/>
      <c r="R32" s="33"/>
    </row>
    <row r="33" spans="2:18" s="1" customFormat="1" ht="14.45" customHeight="1">
      <c r="B33" s="31"/>
      <c r="C33" s="32"/>
      <c r="D33" s="32"/>
      <c r="E33" s="38" t="s">
        <v>47</v>
      </c>
      <c r="F33" s="39">
        <v>0.15</v>
      </c>
      <c r="G33" s="124" t="s">
        <v>46</v>
      </c>
      <c r="H33" s="233">
        <f>(SUM(BF94:BF101)+SUM(BF119:BF140))</f>
        <v>0</v>
      </c>
      <c r="I33" s="202"/>
      <c r="J33" s="202"/>
      <c r="K33" s="32"/>
      <c r="L33" s="32"/>
      <c r="M33" s="233">
        <f>ROUND((SUM(BF94:BF101)+SUM(BF119:BF140)), 2)*F33</f>
        <v>0</v>
      </c>
      <c r="N33" s="202"/>
      <c r="O33" s="202"/>
      <c r="P33" s="20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48</v>
      </c>
      <c r="F34" s="39">
        <v>0.21</v>
      </c>
      <c r="G34" s="124" t="s">
        <v>46</v>
      </c>
      <c r="H34" s="233">
        <f>(SUM(BG94:BG101)+SUM(BG119:BG140))</f>
        <v>0</v>
      </c>
      <c r="I34" s="202"/>
      <c r="J34" s="202"/>
      <c r="K34" s="32"/>
      <c r="L34" s="32"/>
      <c r="M34" s="233"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49</v>
      </c>
      <c r="F35" s="39">
        <v>0.15</v>
      </c>
      <c r="G35" s="124" t="s">
        <v>46</v>
      </c>
      <c r="H35" s="233">
        <f>(SUM(BH94:BH101)+SUM(BH119:BH140))</f>
        <v>0</v>
      </c>
      <c r="I35" s="202"/>
      <c r="J35" s="202"/>
      <c r="K35" s="32"/>
      <c r="L35" s="32"/>
      <c r="M35" s="233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50</v>
      </c>
      <c r="F36" s="39">
        <v>0</v>
      </c>
      <c r="G36" s="124" t="s">
        <v>46</v>
      </c>
      <c r="H36" s="233">
        <f>(SUM(BI94:BI101)+SUM(BI119:BI140))</f>
        <v>0</v>
      </c>
      <c r="I36" s="202"/>
      <c r="J36" s="202"/>
      <c r="K36" s="32"/>
      <c r="L36" s="32"/>
      <c r="M36" s="233">
        <v>0</v>
      </c>
      <c r="N36" s="202"/>
      <c r="O36" s="202"/>
      <c r="P36" s="20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21"/>
      <c r="D38" s="125" t="s">
        <v>51</v>
      </c>
      <c r="E38" s="76"/>
      <c r="F38" s="76"/>
      <c r="G38" s="126" t="s">
        <v>52</v>
      </c>
      <c r="H38" s="127" t="s">
        <v>53</v>
      </c>
      <c r="I38" s="76"/>
      <c r="J38" s="76"/>
      <c r="K38" s="76"/>
      <c r="L38" s="234">
        <f>SUM(M30:M36)</f>
        <v>0</v>
      </c>
      <c r="M38" s="212"/>
      <c r="N38" s="212"/>
      <c r="O38" s="212"/>
      <c r="P38" s="214"/>
      <c r="Q38" s="121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ht="13.5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spans="2:18" ht="13.5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</row>
    <row r="43" spans="2:18" ht="13.5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2:18" ht="13.5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2:18" ht="13.5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ht="13.5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2:18" ht="13.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2:18" ht="13.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2:18" ht="13.5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2:18" s="1" customFormat="1">
      <c r="B50" s="31"/>
      <c r="C50" s="32"/>
      <c r="D50" s="46" t="s">
        <v>54</v>
      </c>
      <c r="E50" s="47"/>
      <c r="F50" s="47"/>
      <c r="G50" s="47"/>
      <c r="H50" s="48"/>
      <c r="I50" s="32"/>
      <c r="J50" s="46" t="s">
        <v>55</v>
      </c>
      <c r="K50" s="47"/>
      <c r="L50" s="47"/>
      <c r="M50" s="47"/>
      <c r="N50" s="47"/>
      <c r="O50" s="47"/>
      <c r="P50" s="48"/>
      <c r="Q50" s="32"/>
      <c r="R50" s="33"/>
    </row>
    <row r="51" spans="2:18" ht="13.5">
      <c r="B51" s="18"/>
      <c r="C51" s="19"/>
      <c r="D51" s="49"/>
      <c r="E51" s="19"/>
      <c r="F51" s="19"/>
      <c r="G51" s="19"/>
      <c r="H51" s="50"/>
      <c r="I51" s="19"/>
      <c r="J51" s="49"/>
      <c r="K51" s="19"/>
      <c r="L51" s="19"/>
      <c r="M51" s="19"/>
      <c r="N51" s="19"/>
      <c r="O51" s="19"/>
      <c r="P51" s="50"/>
      <c r="Q51" s="19"/>
      <c r="R51" s="20"/>
    </row>
    <row r="52" spans="2:18" ht="13.5">
      <c r="B52" s="18"/>
      <c r="C52" s="19"/>
      <c r="D52" s="49"/>
      <c r="E52" s="19"/>
      <c r="F52" s="19"/>
      <c r="G52" s="19"/>
      <c r="H52" s="50"/>
      <c r="I52" s="19"/>
      <c r="J52" s="49"/>
      <c r="K52" s="19"/>
      <c r="L52" s="19"/>
      <c r="M52" s="19"/>
      <c r="N52" s="19"/>
      <c r="O52" s="19"/>
      <c r="P52" s="50"/>
      <c r="Q52" s="19"/>
      <c r="R52" s="20"/>
    </row>
    <row r="53" spans="2:18" ht="13.5">
      <c r="B53" s="18"/>
      <c r="C53" s="19"/>
      <c r="D53" s="49"/>
      <c r="E53" s="19"/>
      <c r="F53" s="19"/>
      <c r="G53" s="19"/>
      <c r="H53" s="50"/>
      <c r="I53" s="19"/>
      <c r="J53" s="49"/>
      <c r="K53" s="19"/>
      <c r="L53" s="19"/>
      <c r="M53" s="19"/>
      <c r="N53" s="19"/>
      <c r="O53" s="19"/>
      <c r="P53" s="50"/>
      <c r="Q53" s="19"/>
      <c r="R53" s="20"/>
    </row>
    <row r="54" spans="2:18" ht="13.5">
      <c r="B54" s="18"/>
      <c r="C54" s="19"/>
      <c r="D54" s="49"/>
      <c r="E54" s="19"/>
      <c r="F54" s="19"/>
      <c r="G54" s="19"/>
      <c r="H54" s="50"/>
      <c r="I54" s="19"/>
      <c r="J54" s="49"/>
      <c r="K54" s="19"/>
      <c r="L54" s="19"/>
      <c r="M54" s="19"/>
      <c r="N54" s="19"/>
      <c r="O54" s="19"/>
      <c r="P54" s="50"/>
      <c r="Q54" s="19"/>
      <c r="R54" s="20"/>
    </row>
    <row r="55" spans="2:18" ht="13.5">
      <c r="B55" s="18"/>
      <c r="C55" s="19"/>
      <c r="D55" s="49"/>
      <c r="E55" s="19"/>
      <c r="F55" s="19"/>
      <c r="G55" s="19"/>
      <c r="H55" s="50"/>
      <c r="I55" s="19"/>
      <c r="J55" s="49"/>
      <c r="K55" s="19"/>
      <c r="L55" s="19"/>
      <c r="M55" s="19"/>
      <c r="N55" s="19"/>
      <c r="O55" s="19"/>
      <c r="P55" s="50"/>
      <c r="Q55" s="19"/>
      <c r="R55" s="20"/>
    </row>
    <row r="56" spans="2:18" ht="13.5">
      <c r="B56" s="18"/>
      <c r="C56" s="19"/>
      <c r="D56" s="49"/>
      <c r="E56" s="19"/>
      <c r="F56" s="19"/>
      <c r="G56" s="19"/>
      <c r="H56" s="50"/>
      <c r="I56" s="19"/>
      <c r="J56" s="49"/>
      <c r="K56" s="19"/>
      <c r="L56" s="19"/>
      <c r="M56" s="19"/>
      <c r="N56" s="19"/>
      <c r="O56" s="19"/>
      <c r="P56" s="50"/>
      <c r="Q56" s="19"/>
      <c r="R56" s="20"/>
    </row>
    <row r="57" spans="2:18" ht="13.5">
      <c r="B57" s="18"/>
      <c r="C57" s="19"/>
      <c r="D57" s="49"/>
      <c r="E57" s="19"/>
      <c r="F57" s="19"/>
      <c r="G57" s="19"/>
      <c r="H57" s="50"/>
      <c r="I57" s="19"/>
      <c r="J57" s="49"/>
      <c r="K57" s="19"/>
      <c r="L57" s="19"/>
      <c r="M57" s="19"/>
      <c r="N57" s="19"/>
      <c r="O57" s="19"/>
      <c r="P57" s="50"/>
      <c r="Q57" s="19"/>
      <c r="R57" s="20"/>
    </row>
    <row r="58" spans="2:18" ht="13.5">
      <c r="B58" s="18"/>
      <c r="C58" s="19"/>
      <c r="D58" s="49"/>
      <c r="E58" s="19"/>
      <c r="F58" s="19"/>
      <c r="G58" s="19"/>
      <c r="H58" s="50"/>
      <c r="I58" s="19"/>
      <c r="J58" s="49"/>
      <c r="K58" s="19"/>
      <c r="L58" s="19"/>
      <c r="M58" s="19"/>
      <c r="N58" s="19"/>
      <c r="O58" s="19"/>
      <c r="P58" s="50"/>
      <c r="Q58" s="19"/>
      <c r="R58" s="20"/>
    </row>
    <row r="59" spans="2:18" s="1" customFormat="1">
      <c r="B59" s="31"/>
      <c r="C59" s="32"/>
      <c r="D59" s="51" t="s">
        <v>56</v>
      </c>
      <c r="E59" s="52"/>
      <c r="F59" s="52"/>
      <c r="G59" s="53" t="s">
        <v>57</v>
      </c>
      <c r="H59" s="54"/>
      <c r="I59" s="32"/>
      <c r="J59" s="51" t="s">
        <v>56</v>
      </c>
      <c r="K59" s="52"/>
      <c r="L59" s="52"/>
      <c r="M59" s="52"/>
      <c r="N59" s="53" t="s">
        <v>57</v>
      </c>
      <c r="O59" s="52"/>
      <c r="P59" s="54"/>
      <c r="Q59" s="32"/>
      <c r="R59" s="33"/>
    </row>
    <row r="60" spans="2:18" ht="13.5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2:18" s="1" customFormat="1">
      <c r="B61" s="31"/>
      <c r="C61" s="32"/>
      <c r="D61" s="46" t="s">
        <v>58</v>
      </c>
      <c r="E61" s="47"/>
      <c r="F61" s="47"/>
      <c r="G61" s="47"/>
      <c r="H61" s="48"/>
      <c r="I61" s="32"/>
      <c r="J61" s="46" t="s">
        <v>59</v>
      </c>
      <c r="K61" s="47"/>
      <c r="L61" s="47"/>
      <c r="M61" s="47"/>
      <c r="N61" s="47"/>
      <c r="O61" s="47"/>
      <c r="P61" s="48"/>
      <c r="Q61" s="32"/>
      <c r="R61" s="33"/>
    </row>
    <row r="62" spans="2:18" ht="13.5">
      <c r="B62" s="18"/>
      <c r="C62" s="19"/>
      <c r="D62" s="49"/>
      <c r="E62" s="19"/>
      <c r="F62" s="19"/>
      <c r="G62" s="19"/>
      <c r="H62" s="50"/>
      <c r="I62" s="19"/>
      <c r="J62" s="49"/>
      <c r="K62" s="19"/>
      <c r="L62" s="19"/>
      <c r="M62" s="19"/>
      <c r="N62" s="19"/>
      <c r="O62" s="19"/>
      <c r="P62" s="50"/>
      <c r="Q62" s="19"/>
      <c r="R62" s="20"/>
    </row>
    <row r="63" spans="2:18" ht="13.5">
      <c r="B63" s="18"/>
      <c r="C63" s="19"/>
      <c r="D63" s="49"/>
      <c r="E63" s="19"/>
      <c r="F63" s="19"/>
      <c r="G63" s="19"/>
      <c r="H63" s="50"/>
      <c r="I63" s="19"/>
      <c r="J63" s="49"/>
      <c r="K63" s="19"/>
      <c r="L63" s="19"/>
      <c r="M63" s="19"/>
      <c r="N63" s="19"/>
      <c r="O63" s="19"/>
      <c r="P63" s="50"/>
      <c r="Q63" s="19"/>
      <c r="R63" s="20"/>
    </row>
    <row r="64" spans="2:18" ht="13.5">
      <c r="B64" s="18"/>
      <c r="C64" s="19"/>
      <c r="D64" s="49"/>
      <c r="E64" s="19"/>
      <c r="F64" s="19"/>
      <c r="G64" s="19"/>
      <c r="H64" s="50"/>
      <c r="I64" s="19"/>
      <c r="J64" s="49"/>
      <c r="K64" s="19"/>
      <c r="L64" s="19"/>
      <c r="M64" s="19"/>
      <c r="N64" s="19"/>
      <c r="O64" s="19"/>
      <c r="P64" s="50"/>
      <c r="Q64" s="19"/>
      <c r="R64" s="20"/>
    </row>
    <row r="65" spans="2:21" ht="13.5">
      <c r="B65" s="18"/>
      <c r="C65" s="19"/>
      <c r="D65" s="49"/>
      <c r="E65" s="19"/>
      <c r="F65" s="19"/>
      <c r="G65" s="19"/>
      <c r="H65" s="50"/>
      <c r="I65" s="19"/>
      <c r="J65" s="49"/>
      <c r="K65" s="19"/>
      <c r="L65" s="19"/>
      <c r="M65" s="19"/>
      <c r="N65" s="19"/>
      <c r="O65" s="19"/>
      <c r="P65" s="50"/>
      <c r="Q65" s="19"/>
      <c r="R65" s="20"/>
    </row>
    <row r="66" spans="2:21" ht="13.5">
      <c r="B66" s="18"/>
      <c r="C66" s="19"/>
      <c r="D66" s="49"/>
      <c r="E66" s="19"/>
      <c r="F66" s="19"/>
      <c r="G66" s="19"/>
      <c r="H66" s="50"/>
      <c r="I66" s="19"/>
      <c r="J66" s="49"/>
      <c r="K66" s="19"/>
      <c r="L66" s="19"/>
      <c r="M66" s="19"/>
      <c r="N66" s="19"/>
      <c r="O66" s="19"/>
      <c r="P66" s="50"/>
      <c r="Q66" s="19"/>
      <c r="R66" s="20"/>
    </row>
    <row r="67" spans="2:21" ht="13.5">
      <c r="B67" s="18"/>
      <c r="C67" s="19"/>
      <c r="D67" s="49"/>
      <c r="E67" s="19"/>
      <c r="F67" s="19"/>
      <c r="G67" s="19"/>
      <c r="H67" s="50"/>
      <c r="I67" s="19"/>
      <c r="J67" s="49"/>
      <c r="K67" s="19"/>
      <c r="L67" s="19"/>
      <c r="M67" s="19"/>
      <c r="N67" s="19"/>
      <c r="O67" s="19"/>
      <c r="P67" s="50"/>
      <c r="Q67" s="19"/>
      <c r="R67" s="20"/>
    </row>
    <row r="68" spans="2:21" ht="13.5">
      <c r="B68" s="18"/>
      <c r="C68" s="19"/>
      <c r="D68" s="49"/>
      <c r="E68" s="19"/>
      <c r="F68" s="19"/>
      <c r="G68" s="19"/>
      <c r="H68" s="50"/>
      <c r="I68" s="19"/>
      <c r="J68" s="49"/>
      <c r="K68" s="19"/>
      <c r="L68" s="19"/>
      <c r="M68" s="19"/>
      <c r="N68" s="19"/>
      <c r="O68" s="19"/>
      <c r="P68" s="50"/>
      <c r="Q68" s="19"/>
      <c r="R68" s="20"/>
    </row>
    <row r="69" spans="2:21" ht="13.5">
      <c r="B69" s="18"/>
      <c r="C69" s="19"/>
      <c r="D69" s="49"/>
      <c r="E69" s="19"/>
      <c r="F69" s="19"/>
      <c r="G69" s="19"/>
      <c r="H69" s="50"/>
      <c r="I69" s="19"/>
      <c r="J69" s="49"/>
      <c r="K69" s="19"/>
      <c r="L69" s="19"/>
      <c r="M69" s="19"/>
      <c r="N69" s="19"/>
      <c r="O69" s="19"/>
      <c r="P69" s="50"/>
      <c r="Q69" s="19"/>
      <c r="R69" s="20"/>
    </row>
    <row r="70" spans="2:21" s="1" customFormat="1">
      <c r="B70" s="31"/>
      <c r="C70" s="32"/>
      <c r="D70" s="51" t="s">
        <v>56</v>
      </c>
      <c r="E70" s="52"/>
      <c r="F70" s="52"/>
      <c r="G70" s="53" t="s">
        <v>57</v>
      </c>
      <c r="H70" s="54"/>
      <c r="I70" s="32"/>
      <c r="J70" s="51" t="s">
        <v>56</v>
      </c>
      <c r="K70" s="52"/>
      <c r="L70" s="52"/>
      <c r="M70" s="52"/>
      <c r="N70" s="53" t="s">
        <v>57</v>
      </c>
      <c r="O70" s="52"/>
      <c r="P70" s="54"/>
      <c r="Q70" s="32"/>
      <c r="R70" s="33"/>
    </row>
    <row r="71" spans="2:21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1"/>
      <c r="C76" s="183" t="s">
        <v>135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3"/>
      <c r="T76" s="131"/>
      <c r="U76" s="131"/>
    </row>
    <row r="77" spans="2:21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31"/>
      <c r="U77" s="131"/>
    </row>
    <row r="78" spans="2:21" s="1" customFormat="1" ht="30" customHeight="1">
      <c r="B78" s="31"/>
      <c r="C78" s="26" t="s">
        <v>17</v>
      </c>
      <c r="D78" s="32"/>
      <c r="E78" s="32"/>
      <c r="F78" s="229" t="str">
        <f>F6</f>
        <v>Praha GŠ - ekologizace kotelny v budově A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32"/>
      <c r="R78" s="33"/>
      <c r="T78" s="131"/>
      <c r="U78" s="131"/>
    </row>
    <row r="79" spans="2:21" s="1" customFormat="1" ht="36.950000000000003" customHeight="1">
      <c r="B79" s="31"/>
      <c r="C79" s="65" t="s">
        <v>129</v>
      </c>
      <c r="D79" s="32"/>
      <c r="E79" s="32"/>
      <c r="F79" s="203" t="str">
        <f>F7</f>
        <v>VRN - Vedlejší rozpočtové náklady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32"/>
      <c r="R79" s="33"/>
      <c r="T79" s="131"/>
      <c r="U79" s="131"/>
    </row>
    <row r="80" spans="2:21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T80" s="131"/>
      <c r="U80" s="131"/>
    </row>
    <row r="81" spans="2:65" s="1" customFormat="1" ht="18" customHeight="1">
      <c r="B81" s="31"/>
      <c r="C81" s="26" t="s">
        <v>24</v>
      </c>
      <c r="D81" s="32"/>
      <c r="E81" s="32"/>
      <c r="F81" s="24" t="str">
        <f>F9</f>
        <v>Praha</v>
      </c>
      <c r="G81" s="32"/>
      <c r="H81" s="32"/>
      <c r="I81" s="32"/>
      <c r="J81" s="32"/>
      <c r="K81" s="26" t="s">
        <v>26</v>
      </c>
      <c r="L81" s="32"/>
      <c r="M81" s="235" t="str">
        <f>IF(O9="","",O9)</f>
        <v>11.5.2016</v>
      </c>
      <c r="N81" s="202"/>
      <c r="O81" s="202"/>
      <c r="P81" s="202"/>
      <c r="Q81" s="32"/>
      <c r="R81" s="33"/>
      <c r="T81" s="131"/>
      <c r="U81" s="131"/>
    </row>
    <row r="82" spans="2:65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31"/>
      <c r="U82" s="131"/>
    </row>
    <row r="83" spans="2:65" s="1" customFormat="1">
      <c r="B83" s="31"/>
      <c r="C83" s="26" t="s">
        <v>30</v>
      </c>
      <c r="D83" s="32"/>
      <c r="E83" s="32"/>
      <c r="F83" s="24" t="str">
        <f>E12</f>
        <v>AS-PO Praha</v>
      </c>
      <c r="G83" s="32"/>
      <c r="H83" s="32"/>
      <c r="I83" s="32"/>
      <c r="J83" s="32"/>
      <c r="K83" s="26" t="s">
        <v>36</v>
      </c>
      <c r="L83" s="32"/>
      <c r="M83" s="188" t="str">
        <f>E18</f>
        <v>EVČ s.r.o.</v>
      </c>
      <c r="N83" s="202"/>
      <c r="O83" s="202"/>
      <c r="P83" s="202"/>
      <c r="Q83" s="202"/>
      <c r="R83" s="33"/>
      <c r="T83" s="131"/>
      <c r="U83" s="131"/>
    </row>
    <row r="84" spans="2:65" s="1" customFormat="1" ht="14.45" customHeight="1">
      <c r="B84" s="31"/>
      <c r="C84" s="26" t="s">
        <v>34</v>
      </c>
      <c r="D84" s="32"/>
      <c r="E84" s="32"/>
      <c r="F84" s="24" t="str">
        <f>IF(E15="","",E15)</f>
        <v>Bude vybrán z výběrového řízení</v>
      </c>
      <c r="G84" s="32"/>
      <c r="H84" s="32"/>
      <c r="I84" s="32"/>
      <c r="J84" s="32"/>
      <c r="K84" s="26" t="s">
        <v>38</v>
      </c>
      <c r="L84" s="32"/>
      <c r="M84" s="188" t="str">
        <f>E21</f>
        <v>EVČ s.r.o.</v>
      </c>
      <c r="N84" s="202"/>
      <c r="O84" s="202"/>
      <c r="P84" s="202"/>
      <c r="Q84" s="202"/>
      <c r="R84" s="33"/>
      <c r="T84" s="131"/>
      <c r="U84" s="131"/>
    </row>
    <row r="85" spans="2:65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T85" s="131"/>
      <c r="U85" s="131"/>
    </row>
    <row r="86" spans="2:65" s="1" customFormat="1" ht="29.25" customHeight="1">
      <c r="B86" s="31"/>
      <c r="C86" s="236" t="s">
        <v>136</v>
      </c>
      <c r="D86" s="237"/>
      <c r="E86" s="237"/>
      <c r="F86" s="237"/>
      <c r="G86" s="237"/>
      <c r="H86" s="121"/>
      <c r="I86" s="121"/>
      <c r="J86" s="121"/>
      <c r="K86" s="121"/>
      <c r="L86" s="121"/>
      <c r="M86" s="121"/>
      <c r="N86" s="236" t="s">
        <v>137</v>
      </c>
      <c r="O86" s="202"/>
      <c r="P86" s="202"/>
      <c r="Q86" s="202"/>
      <c r="R86" s="33"/>
      <c r="T86" s="131"/>
      <c r="U86" s="131"/>
    </row>
    <row r="87" spans="2:65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31"/>
      <c r="U87" s="131"/>
    </row>
    <row r="88" spans="2:65" s="1" customFormat="1" ht="29.25" customHeight="1">
      <c r="B88" s="31"/>
      <c r="C88" s="133" t="s">
        <v>138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26">
        <f>N119</f>
        <v>0</v>
      </c>
      <c r="O88" s="202"/>
      <c r="P88" s="202"/>
      <c r="Q88" s="202"/>
      <c r="R88" s="33"/>
      <c r="T88" s="131"/>
      <c r="U88" s="131"/>
      <c r="AU88" s="14" t="s">
        <v>139</v>
      </c>
    </row>
    <row r="89" spans="2:65" s="7" customFormat="1" ht="24.95" customHeight="1">
      <c r="B89" s="134"/>
      <c r="C89" s="135"/>
      <c r="D89" s="136" t="s">
        <v>1043</v>
      </c>
      <c r="E89" s="135"/>
      <c r="F89" s="135"/>
      <c r="G89" s="135"/>
      <c r="H89" s="135"/>
      <c r="I89" s="135"/>
      <c r="J89" s="135"/>
      <c r="K89" s="135"/>
      <c r="L89" s="135"/>
      <c r="M89" s="135"/>
      <c r="N89" s="238">
        <f>N120</f>
        <v>0</v>
      </c>
      <c r="O89" s="239"/>
      <c r="P89" s="239"/>
      <c r="Q89" s="239"/>
      <c r="R89" s="137"/>
      <c r="T89" s="138"/>
      <c r="U89" s="138"/>
    </row>
    <row r="90" spans="2:65" s="8" customFormat="1" ht="19.899999999999999" customHeight="1">
      <c r="B90" s="139"/>
      <c r="C90" s="99"/>
      <c r="D90" s="110" t="s">
        <v>1047</v>
      </c>
      <c r="E90" s="99"/>
      <c r="F90" s="99"/>
      <c r="G90" s="99"/>
      <c r="H90" s="99"/>
      <c r="I90" s="99"/>
      <c r="J90" s="99"/>
      <c r="K90" s="99"/>
      <c r="L90" s="99"/>
      <c r="M90" s="99"/>
      <c r="N90" s="219">
        <f>N121</f>
        <v>0</v>
      </c>
      <c r="O90" s="220"/>
      <c r="P90" s="220"/>
      <c r="Q90" s="220"/>
      <c r="R90" s="140"/>
      <c r="T90" s="141"/>
      <c r="U90" s="141"/>
    </row>
    <row r="91" spans="2:65" s="7" customFormat="1" ht="24.95" customHeight="1">
      <c r="B91" s="134"/>
      <c r="C91" s="135"/>
      <c r="D91" s="136" t="s">
        <v>1052</v>
      </c>
      <c r="E91" s="135"/>
      <c r="F91" s="135"/>
      <c r="G91" s="135"/>
      <c r="H91" s="135"/>
      <c r="I91" s="135"/>
      <c r="J91" s="135"/>
      <c r="K91" s="135"/>
      <c r="L91" s="135"/>
      <c r="M91" s="135"/>
      <c r="N91" s="238">
        <f>N125</f>
        <v>0</v>
      </c>
      <c r="O91" s="239"/>
      <c r="P91" s="239"/>
      <c r="Q91" s="239"/>
      <c r="R91" s="137"/>
      <c r="T91" s="138"/>
      <c r="U91" s="138"/>
    </row>
    <row r="92" spans="2:65" s="8" customFormat="1" ht="19.899999999999999" customHeight="1">
      <c r="B92" s="139"/>
      <c r="C92" s="99"/>
      <c r="D92" s="110" t="s">
        <v>1664</v>
      </c>
      <c r="E92" s="99"/>
      <c r="F92" s="99"/>
      <c r="G92" s="99"/>
      <c r="H92" s="99"/>
      <c r="I92" s="99"/>
      <c r="J92" s="99"/>
      <c r="K92" s="99"/>
      <c r="L92" s="99"/>
      <c r="M92" s="99"/>
      <c r="N92" s="219">
        <f>N126</f>
        <v>0</v>
      </c>
      <c r="O92" s="220"/>
      <c r="P92" s="220"/>
      <c r="Q92" s="220"/>
      <c r="R92" s="140"/>
      <c r="T92" s="141"/>
      <c r="U92" s="141"/>
    </row>
    <row r="93" spans="2:65" s="1" customFormat="1" ht="21.75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3"/>
      <c r="T93" s="131"/>
      <c r="U93" s="131"/>
    </row>
    <row r="94" spans="2:65" s="1" customFormat="1" ht="29.25" customHeight="1">
      <c r="B94" s="31"/>
      <c r="C94" s="133" t="s">
        <v>153</v>
      </c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240">
        <f>ROUND(N95+N96+N97+N98+N99+N100,2)</f>
        <v>0</v>
      </c>
      <c r="O94" s="202"/>
      <c r="P94" s="202"/>
      <c r="Q94" s="202"/>
      <c r="R94" s="33"/>
      <c r="T94" s="142"/>
      <c r="U94" s="143" t="s">
        <v>44</v>
      </c>
    </row>
    <row r="95" spans="2:65" s="1" customFormat="1" ht="18" customHeight="1">
      <c r="B95" s="31"/>
      <c r="C95" s="32"/>
      <c r="D95" s="224" t="s">
        <v>154</v>
      </c>
      <c r="E95" s="202"/>
      <c r="F95" s="202"/>
      <c r="G95" s="202"/>
      <c r="H95" s="202"/>
      <c r="I95" s="32"/>
      <c r="J95" s="32"/>
      <c r="K95" s="32"/>
      <c r="L95" s="32"/>
      <c r="M95" s="32"/>
      <c r="N95" s="223">
        <f>ROUND(N88*T95,2)</f>
        <v>0</v>
      </c>
      <c r="O95" s="202"/>
      <c r="P95" s="202"/>
      <c r="Q95" s="202"/>
      <c r="R95" s="33"/>
      <c r="S95" s="144"/>
      <c r="T95" s="74"/>
      <c r="U95" s="145" t="s">
        <v>45</v>
      </c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147" t="s">
        <v>115</v>
      </c>
      <c r="AZ95" s="146"/>
      <c r="BA95" s="146"/>
      <c r="BB95" s="146"/>
      <c r="BC95" s="146"/>
      <c r="BD95" s="146"/>
      <c r="BE95" s="148">
        <f t="shared" ref="BE95:BE100" si="0">IF(U95="základní",N95,0)</f>
        <v>0</v>
      </c>
      <c r="BF95" s="148">
        <f t="shared" ref="BF95:BF100" si="1">IF(U95="snížená",N95,0)</f>
        <v>0</v>
      </c>
      <c r="BG95" s="148">
        <f t="shared" ref="BG95:BG100" si="2">IF(U95="zákl. přenesená",N95,0)</f>
        <v>0</v>
      </c>
      <c r="BH95" s="148">
        <f t="shared" ref="BH95:BH100" si="3">IF(U95="sníž. přenesená",N95,0)</f>
        <v>0</v>
      </c>
      <c r="BI95" s="148">
        <f t="shared" ref="BI95:BI100" si="4">IF(U95="nulová",N95,0)</f>
        <v>0</v>
      </c>
      <c r="BJ95" s="147" t="s">
        <v>23</v>
      </c>
      <c r="BK95" s="146"/>
      <c r="BL95" s="146"/>
      <c r="BM95" s="146"/>
    </row>
    <row r="96" spans="2:65" s="1" customFormat="1" ht="18" customHeight="1">
      <c r="B96" s="31"/>
      <c r="C96" s="32"/>
      <c r="D96" s="224" t="s">
        <v>155</v>
      </c>
      <c r="E96" s="202"/>
      <c r="F96" s="202"/>
      <c r="G96" s="202"/>
      <c r="H96" s="202"/>
      <c r="I96" s="32"/>
      <c r="J96" s="32"/>
      <c r="K96" s="32"/>
      <c r="L96" s="32"/>
      <c r="M96" s="32"/>
      <c r="N96" s="223">
        <f>ROUND(N88*T96,2)</f>
        <v>0</v>
      </c>
      <c r="O96" s="202"/>
      <c r="P96" s="202"/>
      <c r="Q96" s="202"/>
      <c r="R96" s="33"/>
      <c r="S96" s="144"/>
      <c r="T96" s="74"/>
      <c r="U96" s="145" t="s">
        <v>45</v>
      </c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7" t="s">
        <v>115</v>
      </c>
      <c r="AZ96" s="146"/>
      <c r="BA96" s="146"/>
      <c r="BB96" s="146"/>
      <c r="BC96" s="146"/>
      <c r="BD96" s="146"/>
      <c r="BE96" s="148">
        <f t="shared" si="0"/>
        <v>0</v>
      </c>
      <c r="BF96" s="148">
        <f t="shared" si="1"/>
        <v>0</v>
      </c>
      <c r="BG96" s="148">
        <f t="shared" si="2"/>
        <v>0</v>
      </c>
      <c r="BH96" s="148">
        <f t="shared" si="3"/>
        <v>0</v>
      </c>
      <c r="BI96" s="148">
        <f t="shared" si="4"/>
        <v>0</v>
      </c>
      <c r="BJ96" s="147" t="s">
        <v>23</v>
      </c>
      <c r="BK96" s="146"/>
      <c r="BL96" s="146"/>
      <c r="BM96" s="146"/>
    </row>
    <row r="97" spans="2:65" s="1" customFormat="1" ht="18" customHeight="1">
      <c r="B97" s="31"/>
      <c r="C97" s="32"/>
      <c r="D97" s="224" t="s">
        <v>156</v>
      </c>
      <c r="E97" s="202"/>
      <c r="F97" s="202"/>
      <c r="G97" s="202"/>
      <c r="H97" s="202"/>
      <c r="I97" s="32"/>
      <c r="J97" s="32"/>
      <c r="K97" s="32"/>
      <c r="L97" s="32"/>
      <c r="M97" s="32"/>
      <c r="N97" s="223">
        <f>ROUND(N88*T97,2)</f>
        <v>0</v>
      </c>
      <c r="O97" s="202"/>
      <c r="P97" s="202"/>
      <c r="Q97" s="202"/>
      <c r="R97" s="33"/>
      <c r="S97" s="144"/>
      <c r="T97" s="74"/>
      <c r="U97" s="145" t="s">
        <v>45</v>
      </c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7" t="s">
        <v>115</v>
      </c>
      <c r="AZ97" s="146"/>
      <c r="BA97" s="146"/>
      <c r="BB97" s="146"/>
      <c r="BC97" s="146"/>
      <c r="BD97" s="146"/>
      <c r="BE97" s="148">
        <f t="shared" si="0"/>
        <v>0</v>
      </c>
      <c r="BF97" s="148">
        <f t="shared" si="1"/>
        <v>0</v>
      </c>
      <c r="BG97" s="148">
        <f t="shared" si="2"/>
        <v>0</v>
      </c>
      <c r="BH97" s="148">
        <f t="shared" si="3"/>
        <v>0</v>
      </c>
      <c r="BI97" s="148">
        <f t="shared" si="4"/>
        <v>0</v>
      </c>
      <c r="BJ97" s="147" t="s">
        <v>23</v>
      </c>
      <c r="BK97" s="146"/>
      <c r="BL97" s="146"/>
      <c r="BM97" s="146"/>
    </row>
    <row r="98" spans="2:65" s="1" customFormat="1" ht="18" customHeight="1">
      <c r="B98" s="31"/>
      <c r="C98" s="32"/>
      <c r="D98" s="224" t="s">
        <v>157</v>
      </c>
      <c r="E98" s="202"/>
      <c r="F98" s="202"/>
      <c r="G98" s="202"/>
      <c r="H98" s="202"/>
      <c r="I98" s="32"/>
      <c r="J98" s="32"/>
      <c r="K98" s="32"/>
      <c r="L98" s="32"/>
      <c r="M98" s="32"/>
      <c r="N98" s="223">
        <f>ROUND(N88*T98,2)</f>
        <v>0</v>
      </c>
      <c r="O98" s="202"/>
      <c r="P98" s="202"/>
      <c r="Q98" s="202"/>
      <c r="R98" s="33"/>
      <c r="S98" s="144"/>
      <c r="T98" s="74"/>
      <c r="U98" s="145" t="s">
        <v>45</v>
      </c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7" t="s">
        <v>115</v>
      </c>
      <c r="AZ98" s="146"/>
      <c r="BA98" s="146"/>
      <c r="BB98" s="146"/>
      <c r="BC98" s="146"/>
      <c r="BD98" s="146"/>
      <c r="BE98" s="148">
        <f t="shared" si="0"/>
        <v>0</v>
      </c>
      <c r="BF98" s="148">
        <f t="shared" si="1"/>
        <v>0</v>
      </c>
      <c r="BG98" s="148">
        <f t="shared" si="2"/>
        <v>0</v>
      </c>
      <c r="BH98" s="148">
        <f t="shared" si="3"/>
        <v>0</v>
      </c>
      <c r="BI98" s="148">
        <f t="shared" si="4"/>
        <v>0</v>
      </c>
      <c r="BJ98" s="147" t="s">
        <v>23</v>
      </c>
      <c r="BK98" s="146"/>
      <c r="BL98" s="146"/>
      <c r="BM98" s="146"/>
    </row>
    <row r="99" spans="2:65" s="1" customFormat="1" ht="18" customHeight="1">
      <c r="B99" s="31"/>
      <c r="C99" s="32"/>
      <c r="D99" s="224" t="s">
        <v>158</v>
      </c>
      <c r="E99" s="202"/>
      <c r="F99" s="202"/>
      <c r="G99" s="202"/>
      <c r="H99" s="202"/>
      <c r="I99" s="32"/>
      <c r="J99" s="32"/>
      <c r="K99" s="32"/>
      <c r="L99" s="32"/>
      <c r="M99" s="32"/>
      <c r="N99" s="223">
        <f>ROUND(N88*T99,2)</f>
        <v>0</v>
      </c>
      <c r="O99" s="202"/>
      <c r="P99" s="202"/>
      <c r="Q99" s="202"/>
      <c r="R99" s="33"/>
      <c r="S99" s="144"/>
      <c r="T99" s="74"/>
      <c r="U99" s="145" t="s">
        <v>45</v>
      </c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7" t="s">
        <v>115</v>
      </c>
      <c r="AZ99" s="146"/>
      <c r="BA99" s="146"/>
      <c r="BB99" s="146"/>
      <c r="BC99" s="146"/>
      <c r="BD99" s="146"/>
      <c r="BE99" s="148">
        <f t="shared" si="0"/>
        <v>0</v>
      </c>
      <c r="BF99" s="148">
        <f t="shared" si="1"/>
        <v>0</v>
      </c>
      <c r="BG99" s="148">
        <f t="shared" si="2"/>
        <v>0</v>
      </c>
      <c r="BH99" s="148">
        <f t="shared" si="3"/>
        <v>0</v>
      </c>
      <c r="BI99" s="148">
        <f t="shared" si="4"/>
        <v>0</v>
      </c>
      <c r="BJ99" s="147" t="s">
        <v>23</v>
      </c>
      <c r="BK99" s="146"/>
      <c r="BL99" s="146"/>
      <c r="BM99" s="146"/>
    </row>
    <row r="100" spans="2:65" s="1" customFormat="1" ht="18" customHeight="1">
      <c r="B100" s="31"/>
      <c r="C100" s="32"/>
      <c r="D100" s="110" t="s">
        <v>159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223">
        <f>ROUND(N88*T100,2)</f>
        <v>0</v>
      </c>
      <c r="O100" s="202"/>
      <c r="P100" s="202"/>
      <c r="Q100" s="202"/>
      <c r="R100" s="33"/>
      <c r="S100" s="144"/>
      <c r="T100" s="149"/>
      <c r="U100" s="150" t="s">
        <v>45</v>
      </c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7" t="s">
        <v>160</v>
      </c>
      <c r="AZ100" s="146"/>
      <c r="BA100" s="146"/>
      <c r="BB100" s="146"/>
      <c r="BC100" s="146"/>
      <c r="BD100" s="146"/>
      <c r="BE100" s="148">
        <f t="shared" si="0"/>
        <v>0</v>
      </c>
      <c r="BF100" s="148">
        <f t="shared" si="1"/>
        <v>0</v>
      </c>
      <c r="BG100" s="148">
        <f t="shared" si="2"/>
        <v>0</v>
      </c>
      <c r="BH100" s="148">
        <f t="shared" si="3"/>
        <v>0</v>
      </c>
      <c r="BI100" s="148">
        <f t="shared" si="4"/>
        <v>0</v>
      </c>
      <c r="BJ100" s="147" t="s">
        <v>23</v>
      </c>
      <c r="BK100" s="146"/>
      <c r="BL100" s="146"/>
      <c r="BM100" s="146"/>
    </row>
    <row r="101" spans="2:65" s="1" customFormat="1" ht="13.5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  <c r="T101" s="131"/>
      <c r="U101" s="131"/>
    </row>
    <row r="102" spans="2:65" s="1" customFormat="1" ht="29.25" customHeight="1">
      <c r="B102" s="31"/>
      <c r="C102" s="120" t="s">
        <v>126</v>
      </c>
      <c r="D102" s="121"/>
      <c r="E102" s="121"/>
      <c r="F102" s="121"/>
      <c r="G102" s="121"/>
      <c r="H102" s="121"/>
      <c r="I102" s="121"/>
      <c r="J102" s="121"/>
      <c r="K102" s="121"/>
      <c r="L102" s="227">
        <f>ROUND(SUM(N88+N94),2)</f>
        <v>0</v>
      </c>
      <c r="M102" s="237"/>
      <c r="N102" s="237"/>
      <c r="O102" s="237"/>
      <c r="P102" s="237"/>
      <c r="Q102" s="237"/>
      <c r="R102" s="33"/>
      <c r="T102" s="131"/>
      <c r="U102" s="131"/>
    </row>
    <row r="103" spans="2:65" s="1" customFormat="1" ht="6.95" customHeight="1"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7"/>
      <c r="T103" s="131"/>
      <c r="U103" s="131"/>
    </row>
    <row r="107" spans="2:65" s="1" customFormat="1" ht="6.95" customHeight="1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60"/>
    </row>
    <row r="108" spans="2:65" s="1" customFormat="1" ht="36.950000000000003" customHeight="1">
      <c r="B108" s="31"/>
      <c r="C108" s="183" t="s">
        <v>161</v>
      </c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33"/>
    </row>
    <row r="109" spans="2:65" s="1" customFormat="1" ht="6.9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65" s="1" customFormat="1" ht="30" customHeight="1">
      <c r="B110" s="31"/>
      <c r="C110" s="26" t="s">
        <v>17</v>
      </c>
      <c r="D110" s="32"/>
      <c r="E110" s="32"/>
      <c r="F110" s="229" t="str">
        <f>F6</f>
        <v>Praha GŠ - ekologizace kotelny v budově A</v>
      </c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32"/>
      <c r="R110" s="33"/>
    </row>
    <row r="111" spans="2:65" s="1" customFormat="1" ht="36.950000000000003" customHeight="1">
      <c r="B111" s="31"/>
      <c r="C111" s="65" t="s">
        <v>129</v>
      </c>
      <c r="D111" s="32"/>
      <c r="E111" s="32"/>
      <c r="F111" s="203" t="str">
        <f>F7</f>
        <v>VRN - Vedlejší rozpočtové náklady</v>
      </c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32"/>
      <c r="R111" s="33"/>
    </row>
    <row r="112" spans="2:65" s="1" customFormat="1" ht="6.9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1" customFormat="1" ht="18" customHeight="1">
      <c r="B113" s="31"/>
      <c r="C113" s="26" t="s">
        <v>24</v>
      </c>
      <c r="D113" s="32"/>
      <c r="E113" s="32"/>
      <c r="F113" s="24" t="str">
        <f>F9</f>
        <v>Praha</v>
      </c>
      <c r="G113" s="32"/>
      <c r="H113" s="32"/>
      <c r="I113" s="32"/>
      <c r="J113" s="32"/>
      <c r="K113" s="26" t="s">
        <v>26</v>
      </c>
      <c r="L113" s="32"/>
      <c r="M113" s="235" t="str">
        <f>IF(O9="","",O9)</f>
        <v>11.5.2016</v>
      </c>
      <c r="N113" s="202"/>
      <c r="O113" s="202"/>
      <c r="P113" s="202"/>
      <c r="Q113" s="32"/>
      <c r="R113" s="33"/>
    </row>
    <row r="114" spans="2:65" s="1" customFormat="1" ht="6.9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>
      <c r="B115" s="31"/>
      <c r="C115" s="26" t="s">
        <v>30</v>
      </c>
      <c r="D115" s="32"/>
      <c r="E115" s="32"/>
      <c r="F115" s="24" t="str">
        <f>E12</f>
        <v>AS-PO Praha</v>
      </c>
      <c r="G115" s="32"/>
      <c r="H115" s="32"/>
      <c r="I115" s="32"/>
      <c r="J115" s="32"/>
      <c r="K115" s="26" t="s">
        <v>36</v>
      </c>
      <c r="L115" s="32"/>
      <c r="M115" s="188" t="str">
        <f>E18</f>
        <v>EVČ s.r.o.</v>
      </c>
      <c r="N115" s="202"/>
      <c r="O115" s="202"/>
      <c r="P115" s="202"/>
      <c r="Q115" s="202"/>
      <c r="R115" s="33"/>
    </row>
    <row r="116" spans="2:65" s="1" customFormat="1" ht="14.45" customHeight="1">
      <c r="B116" s="31"/>
      <c r="C116" s="26" t="s">
        <v>34</v>
      </c>
      <c r="D116" s="32"/>
      <c r="E116" s="32"/>
      <c r="F116" s="24" t="str">
        <f>IF(E15="","",E15)</f>
        <v>Bude vybrán z výběrového řízení</v>
      </c>
      <c r="G116" s="32"/>
      <c r="H116" s="32"/>
      <c r="I116" s="32"/>
      <c r="J116" s="32"/>
      <c r="K116" s="26" t="s">
        <v>38</v>
      </c>
      <c r="L116" s="32"/>
      <c r="M116" s="188" t="str">
        <f>E21</f>
        <v>EVČ s.r.o.</v>
      </c>
      <c r="N116" s="202"/>
      <c r="O116" s="202"/>
      <c r="P116" s="202"/>
      <c r="Q116" s="202"/>
      <c r="R116" s="33"/>
    </row>
    <row r="117" spans="2:65" s="1" customFormat="1" ht="10.35" customHeight="1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3"/>
    </row>
    <row r="118" spans="2:65" s="9" customFormat="1" ht="29.25" customHeight="1">
      <c r="B118" s="151"/>
      <c r="C118" s="152" t="s">
        <v>162</v>
      </c>
      <c r="D118" s="153" t="s">
        <v>163</v>
      </c>
      <c r="E118" s="153" t="s">
        <v>62</v>
      </c>
      <c r="F118" s="241" t="s">
        <v>164</v>
      </c>
      <c r="G118" s="242"/>
      <c r="H118" s="242"/>
      <c r="I118" s="242"/>
      <c r="J118" s="153" t="s">
        <v>165</v>
      </c>
      <c r="K118" s="153" t="s">
        <v>166</v>
      </c>
      <c r="L118" s="243" t="s">
        <v>167</v>
      </c>
      <c r="M118" s="242"/>
      <c r="N118" s="241" t="s">
        <v>137</v>
      </c>
      <c r="O118" s="242"/>
      <c r="P118" s="242"/>
      <c r="Q118" s="244"/>
      <c r="R118" s="154"/>
      <c r="T118" s="77" t="s">
        <v>168</v>
      </c>
      <c r="U118" s="78" t="s">
        <v>44</v>
      </c>
      <c r="V118" s="78" t="s">
        <v>169</v>
      </c>
      <c r="W118" s="78" t="s">
        <v>170</v>
      </c>
      <c r="X118" s="78" t="s">
        <v>171</v>
      </c>
      <c r="Y118" s="78" t="s">
        <v>172</v>
      </c>
      <c r="Z118" s="78" t="s">
        <v>173</v>
      </c>
      <c r="AA118" s="79" t="s">
        <v>174</v>
      </c>
    </row>
    <row r="119" spans="2:65" s="1" customFormat="1" ht="29.25" customHeight="1">
      <c r="B119" s="31"/>
      <c r="C119" s="81" t="s">
        <v>134</v>
      </c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253">
        <f>BK119</f>
        <v>0</v>
      </c>
      <c r="O119" s="254"/>
      <c r="P119" s="254"/>
      <c r="Q119" s="254"/>
      <c r="R119" s="33"/>
      <c r="T119" s="80"/>
      <c r="U119" s="47"/>
      <c r="V119" s="47"/>
      <c r="W119" s="155">
        <f>W120+W125+W141</f>
        <v>0</v>
      </c>
      <c r="X119" s="47"/>
      <c r="Y119" s="155">
        <f>Y120+Y125+Y141</f>
        <v>0</v>
      </c>
      <c r="Z119" s="47"/>
      <c r="AA119" s="156">
        <f>AA120+AA125+AA141</f>
        <v>0</v>
      </c>
      <c r="AT119" s="14" t="s">
        <v>79</v>
      </c>
      <c r="AU119" s="14" t="s">
        <v>139</v>
      </c>
      <c r="BK119" s="157">
        <f>BK120+BK125+BK141</f>
        <v>0</v>
      </c>
    </row>
    <row r="120" spans="2:65" s="10" customFormat="1" ht="37.35" customHeight="1">
      <c r="B120" s="158"/>
      <c r="C120" s="159"/>
      <c r="D120" s="160" t="s">
        <v>1043</v>
      </c>
      <c r="E120" s="160"/>
      <c r="F120" s="160"/>
      <c r="G120" s="160"/>
      <c r="H120" s="160"/>
      <c r="I120" s="160"/>
      <c r="J120" s="160"/>
      <c r="K120" s="160"/>
      <c r="L120" s="160"/>
      <c r="M120" s="160"/>
      <c r="N120" s="255">
        <f>BK120</f>
        <v>0</v>
      </c>
      <c r="O120" s="238"/>
      <c r="P120" s="238"/>
      <c r="Q120" s="238"/>
      <c r="R120" s="161"/>
      <c r="T120" s="162"/>
      <c r="U120" s="159"/>
      <c r="V120" s="159"/>
      <c r="W120" s="163">
        <f>W121</f>
        <v>0</v>
      </c>
      <c r="X120" s="159"/>
      <c r="Y120" s="163">
        <f>Y121</f>
        <v>0</v>
      </c>
      <c r="Z120" s="159"/>
      <c r="AA120" s="164">
        <f>AA121</f>
        <v>0</v>
      </c>
      <c r="AR120" s="165" t="s">
        <v>23</v>
      </c>
      <c r="AT120" s="166" t="s">
        <v>79</v>
      </c>
      <c r="AU120" s="166" t="s">
        <v>80</v>
      </c>
      <c r="AY120" s="165" t="s">
        <v>175</v>
      </c>
      <c r="BK120" s="167">
        <f>BK121</f>
        <v>0</v>
      </c>
    </row>
    <row r="121" spans="2:65" s="10" customFormat="1" ht="19.899999999999999" customHeight="1">
      <c r="B121" s="158"/>
      <c r="C121" s="159"/>
      <c r="D121" s="168" t="s">
        <v>1047</v>
      </c>
      <c r="E121" s="168"/>
      <c r="F121" s="168"/>
      <c r="G121" s="168"/>
      <c r="H121" s="168"/>
      <c r="I121" s="168"/>
      <c r="J121" s="168"/>
      <c r="K121" s="168"/>
      <c r="L121" s="168"/>
      <c r="M121" s="168"/>
      <c r="N121" s="256">
        <f>BK121</f>
        <v>0</v>
      </c>
      <c r="O121" s="257"/>
      <c r="P121" s="257"/>
      <c r="Q121" s="257"/>
      <c r="R121" s="161"/>
      <c r="T121" s="162"/>
      <c r="U121" s="159"/>
      <c r="V121" s="159"/>
      <c r="W121" s="163">
        <f>SUM(W122:W124)</f>
        <v>0</v>
      </c>
      <c r="X121" s="159"/>
      <c r="Y121" s="163">
        <f>SUM(Y122:Y124)</f>
        <v>0</v>
      </c>
      <c r="Z121" s="159"/>
      <c r="AA121" s="164">
        <f>SUM(AA122:AA124)</f>
        <v>0</v>
      </c>
      <c r="AR121" s="165" t="s">
        <v>23</v>
      </c>
      <c r="AT121" s="166" t="s">
        <v>79</v>
      </c>
      <c r="AU121" s="166" t="s">
        <v>23</v>
      </c>
      <c r="AY121" s="165" t="s">
        <v>175</v>
      </c>
      <c r="BK121" s="167">
        <f>SUM(BK122:BK124)</f>
        <v>0</v>
      </c>
    </row>
    <row r="122" spans="2:65" s="1" customFormat="1" ht="31.5" customHeight="1">
      <c r="B122" s="31"/>
      <c r="C122" s="176" t="s">
        <v>100</v>
      </c>
      <c r="D122" s="176" t="s">
        <v>221</v>
      </c>
      <c r="E122" s="177" t="s">
        <v>1665</v>
      </c>
      <c r="F122" s="250" t="s">
        <v>1666</v>
      </c>
      <c r="G122" s="249"/>
      <c r="H122" s="249"/>
      <c r="I122" s="249"/>
      <c r="J122" s="178" t="s">
        <v>1111</v>
      </c>
      <c r="K122" s="179">
        <v>50</v>
      </c>
      <c r="L122" s="251">
        <v>0</v>
      </c>
      <c r="M122" s="249"/>
      <c r="N122" s="252">
        <f>ROUND(L122*K122,2)</f>
        <v>0</v>
      </c>
      <c r="O122" s="249"/>
      <c r="P122" s="249"/>
      <c r="Q122" s="249"/>
      <c r="R122" s="33"/>
      <c r="T122" s="173" t="s">
        <v>21</v>
      </c>
      <c r="U122" s="40" t="s">
        <v>45</v>
      </c>
      <c r="V122" s="32"/>
      <c r="W122" s="174">
        <f>V122*K122</f>
        <v>0</v>
      </c>
      <c r="X122" s="174">
        <v>0</v>
      </c>
      <c r="Y122" s="174">
        <f>X122*K122</f>
        <v>0</v>
      </c>
      <c r="Z122" s="174">
        <v>0</v>
      </c>
      <c r="AA122" s="175">
        <f>Z122*K122</f>
        <v>0</v>
      </c>
      <c r="AR122" s="14" t="s">
        <v>345</v>
      </c>
      <c r="AT122" s="14" t="s">
        <v>221</v>
      </c>
      <c r="AU122" s="14" t="s">
        <v>90</v>
      </c>
      <c r="AY122" s="14" t="s">
        <v>175</v>
      </c>
      <c r="BE122" s="114">
        <f>IF(U122="základní",N122,0)</f>
        <v>0</v>
      </c>
      <c r="BF122" s="114">
        <f>IF(U122="snížená",N122,0)</f>
        <v>0</v>
      </c>
      <c r="BG122" s="114">
        <f>IF(U122="zákl. přenesená",N122,0)</f>
        <v>0</v>
      </c>
      <c r="BH122" s="114">
        <f>IF(U122="sníž. přenesená",N122,0)</f>
        <v>0</v>
      </c>
      <c r="BI122" s="114">
        <f>IF(U122="nulová",N122,0)</f>
        <v>0</v>
      </c>
      <c r="BJ122" s="14" t="s">
        <v>23</v>
      </c>
      <c r="BK122" s="114">
        <f>ROUND(L122*K122,2)</f>
        <v>0</v>
      </c>
      <c r="BL122" s="14" t="s">
        <v>345</v>
      </c>
      <c r="BM122" s="14" t="s">
        <v>100</v>
      </c>
    </row>
    <row r="123" spans="2:65" s="1" customFormat="1" ht="44.25" customHeight="1">
      <c r="B123" s="31"/>
      <c r="C123" s="176" t="s">
        <v>345</v>
      </c>
      <c r="D123" s="176" t="s">
        <v>221</v>
      </c>
      <c r="E123" s="177" t="s">
        <v>1667</v>
      </c>
      <c r="F123" s="250" t="s">
        <v>1668</v>
      </c>
      <c r="G123" s="249"/>
      <c r="H123" s="249"/>
      <c r="I123" s="249"/>
      <c r="J123" s="178" t="s">
        <v>1111</v>
      </c>
      <c r="K123" s="179">
        <v>750</v>
      </c>
      <c r="L123" s="251">
        <v>0</v>
      </c>
      <c r="M123" s="249"/>
      <c r="N123" s="252">
        <f>ROUND(L123*K123,2)</f>
        <v>0</v>
      </c>
      <c r="O123" s="249"/>
      <c r="P123" s="249"/>
      <c r="Q123" s="249"/>
      <c r="R123" s="33"/>
      <c r="T123" s="173" t="s">
        <v>21</v>
      </c>
      <c r="U123" s="40" t="s">
        <v>45</v>
      </c>
      <c r="V123" s="32"/>
      <c r="W123" s="174">
        <f>V123*K123</f>
        <v>0</v>
      </c>
      <c r="X123" s="174">
        <v>0</v>
      </c>
      <c r="Y123" s="174">
        <f>X123*K123</f>
        <v>0</v>
      </c>
      <c r="Z123" s="174">
        <v>0</v>
      </c>
      <c r="AA123" s="175">
        <f>Z123*K123</f>
        <v>0</v>
      </c>
      <c r="AR123" s="14" t="s">
        <v>345</v>
      </c>
      <c r="AT123" s="14" t="s">
        <v>221</v>
      </c>
      <c r="AU123" s="14" t="s">
        <v>90</v>
      </c>
      <c r="AY123" s="14" t="s">
        <v>175</v>
      </c>
      <c r="BE123" s="114">
        <f>IF(U123="základní",N123,0)</f>
        <v>0</v>
      </c>
      <c r="BF123" s="114">
        <f>IF(U123="snížená",N123,0)</f>
        <v>0</v>
      </c>
      <c r="BG123" s="114">
        <f>IF(U123="zákl. přenesená",N123,0)</f>
        <v>0</v>
      </c>
      <c r="BH123" s="114">
        <f>IF(U123="sníž. přenesená",N123,0)</f>
        <v>0</v>
      </c>
      <c r="BI123" s="114">
        <f>IF(U123="nulová",N123,0)</f>
        <v>0</v>
      </c>
      <c r="BJ123" s="14" t="s">
        <v>23</v>
      </c>
      <c r="BK123" s="114">
        <f>ROUND(L123*K123,2)</f>
        <v>0</v>
      </c>
      <c r="BL123" s="14" t="s">
        <v>345</v>
      </c>
      <c r="BM123" s="14" t="s">
        <v>345</v>
      </c>
    </row>
    <row r="124" spans="2:65" s="1" customFormat="1" ht="44.25" customHeight="1">
      <c r="B124" s="31"/>
      <c r="C124" s="176" t="s">
        <v>176</v>
      </c>
      <c r="D124" s="176" t="s">
        <v>221</v>
      </c>
      <c r="E124" s="177" t="s">
        <v>1669</v>
      </c>
      <c r="F124" s="250" t="s">
        <v>1670</v>
      </c>
      <c r="G124" s="249"/>
      <c r="H124" s="249"/>
      <c r="I124" s="249"/>
      <c r="J124" s="178" t="s">
        <v>1111</v>
      </c>
      <c r="K124" s="179">
        <v>50.3</v>
      </c>
      <c r="L124" s="251">
        <v>0</v>
      </c>
      <c r="M124" s="249"/>
      <c r="N124" s="252">
        <f>ROUND(L124*K124,2)</f>
        <v>0</v>
      </c>
      <c r="O124" s="249"/>
      <c r="P124" s="249"/>
      <c r="Q124" s="249"/>
      <c r="R124" s="33"/>
      <c r="T124" s="173" t="s">
        <v>21</v>
      </c>
      <c r="U124" s="40" t="s">
        <v>45</v>
      </c>
      <c r="V124" s="32"/>
      <c r="W124" s="174">
        <f>V124*K124</f>
        <v>0</v>
      </c>
      <c r="X124" s="174">
        <v>0</v>
      </c>
      <c r="Y124" s="174">
        <f>X124*K124</f>
        <v>0</v>
      </c>
      <c r="Z124" s="174">
        <v>0</v>
      </c>
      <c r="AA124" s="175">
        <f>Z124*K124</f>
        <v>0</v>
      </c>
      <c r="AR124" s="14" t="s">
        <v>345</v>
      </c>
      <c r="AT124" s="14" t="s">
        <v>221</v>
      </c>
      <c r="AU124" s="14" t="s">
        <v>90</v>
      </c>
      <c r="AY124" s="14" t="s">
        <v>175</v>
      </c>
      <c r="BE124" s="114">
        <f>IF(U124="základní",N124,0)</f>
        <v>0</v>
      </c>
      <c r="BF124" s="114">
        <f>IF(U124="snížená",N124,0)</f>
        <v>0</v>
      </c>
      <c r="BG124" s="114">
        <f>IF(U124="zákl. přenesená",N124,0)</f>
        <v>0</v>
      </c>
      <c r="BH124" s="114">
        <f>IF(U124="sníž. přenesená",N124,0)</f>
        <v>0</v>
      </c>
      <c r="BI124" s="114">
        <f>IF(U124="nulová",N124,0)</f>
        <v>0</v>
      </c>
      <c r="BJ124" s="14" t="s">
        <v>23</v>
      </c>
      <c r="BK124" s="114">
        <f>ROUND(L124*K124,2)</f>
        <v>0</v>
      </c>
      <c r="BL124" s="14" t="s">
        <v>345</v>
      </c>
      <c r="BM124" s="14" t="s">
        <v>176</v>
      </c>
    </row>
    <row r="125" spans="2:65" s="10" customFormat="1" ht="37.35" customHeight="1">
      <c r="B125" s="158"/>
      <c r="C125" s="159"/>
      <c r="D125" s="160" t="s">
        <v>1052</v>
      </c>
      <c r="E125" s="160"/>
      <c r="F125" s="160"/>
      <c r="G125" s="160"/>
      <c r="H125" s="160"/>
      <c r="I125" s="160"/>
      <c r="J125" s="160"/>
      <c r="K125" s="160"/>
      <c r="L125" s="160"/>
      <c r="M125" s="160"/>
      <c r="N125" s="260">
        <f>BK125</f>
        <v>0</v>
      </c>
      <c r="O125" s="261"/>
      <c r="P125" s="261"/>
      <c r="Q125" s="261"/>
      <c r="R125" s="161"/>
      <c r="T125" s="162"/>
      <c r="U125" s="159"/>
      <c r="V125" s="159"/>
      <c r="W125" s="163">
        <f>W126</f>
        <v>0</v>
      </c>
      <c r="X125" s="159"/>
      <c r="Y125" s="163">
        <f>Y126</f>
        <v>0</v>
      </c>
      <c r="Z125" s="159"/>
      <c r="AA125" s="164">
        <f>AA126</f>
        <v>0</v>
      </c>
      <c r="AR125" s="165" t="s">
        <v>345</v>
      </c>
      <c r="AT125" s="166" t="s">
        <v>79</v>
      </c>
      <c r="AU125" s="166" t="s">
        <v>80</v>
      </c>
      <c r="AY125" s="165" t="s">
        <v>175</v>
      </c>
      <c r="BK125" s="167">
        <f>BK126</f>
        <v>0</v>
      </c>
    </row>
    <row r="126" spans="2:65" s="10" customFormat="1" ht="19.899999999999999" customHeight="1">
      <c r="B126" s="158"/>
      <c r="C126" s="159"/>
      <c r="D126" s="168" t="s">
        <v>1664</v>
      </c>
      <c r="E126" s="168"/>
      <c r="F126" s="168"/>
      <c r="G126" s="168"/>
      <c r="H126" s="168"/>
      <c r="I126" s="168"/>
      <c r="J126" s="168"/>
      <c r="K126" s="168"/>
      <c r="L126" s="168"/>
      <c r="M126" s="168"/>
      <c r="N126" s="256">
        <f>BK126</f>
        <v>0</v>
      </c>
      <c r="O126" s="257"/>
      <c r="P126" s="257"/>
      <c r="Q126" s="257"/>
      <c r="R126" s="161"/>
      <c r="T126" s="162"/>
      <c r="U126" s="159"/>
      <c r="V126" s="159"/>
      <c r="W126" s="163">
        <f>SUM(W127:W140)</f>
        <v>0</v>
      </c>
      <c r="X126" s="159"/>
      <c r="Y126" s="163">
        <f>SUM(Y127:Y140)</f>
        <v>0</v>
      </c>
      <c r="Z126" s="159"/>
      <c r="AA126" s="164">
        <f>SUM(AA127:AA140)</f>
        <v>0</v>
      </c>
      <c r="AR126" s="165" t="s">
        <v>345</v>
      </c>
      <c r="AT126" s="166" t="s">
        <v>79</v>
      </c>
      <c r="AU126" s="166" t="s">
        <v>23</v>
      </c>
      <c r="AY126" s="165" t="s">
        <v>175</v>
      </c>
      <c r="BK126" s="167">
        <f>SUM(BK127:BK140)</f>
        <v>0</v>
      </c>
    </row>
    <row r="127" spans="2:65" s="1" customFormat="1" ht="44.25" customHeight="1">
      <c r="B127" s="31"/>
      <c r="C127" s="176" t="s">
        <v>184</v>
      </c>
      <c r="D127" s="176" t="s">
        <v>221</v>
      </c>
      <c r="E127" s="177" t="s">
        <v>1671</v>
      </c>
      <c r="F127" s="250" t="s">
        <v>1672</v>
      </c>
      <c r="G127" s="249"/>
      <c r="H127" s="249"/>
      <c r="I127" s="249"/>
      <c r="J127" s="178" t="s">
        <v>308</v>
      </c>
      <c r="K127" s="179">
        <v>1</v>
      </c>
      <c r="L127" s="251">
        <v>0</v>
      </c>
      <c r="M127" s="249"/>
      <c r="N127" s="252">
        <f t="shared" ref="N127:N140" si="5">ROUND(L127*K127,2)</f>
        <v>0</v>
      </c>
      <c r="O127" s="249"/>
      <c r="P127" s="249"/>
      <c r="Q127" s="249"/>
      <c r="R127" s="33"/>
      <c r="T127" s="173" t="s">
        <v>21</v>
      </c>
      <c r="U127" s="40" t="s">
        <v>45</v>
      </c>
      <c r="V127" s="32"/>
      <c r="W127" s="174">
        <f t="shared" ref="W127:W140" si="6">V127*K127</f>
        <v>0</v>
      </c>
      <c r="X127" s="174">
        <v>0</v>
      </c>
      <c r="Y127" s="174">
        <f t="shared" ref="Y127:Y140" si="7">X127*K127</f>
        <v>0</v>
      </c>
      <c r="Z127" s="174">
        <v>0</v>
      </c>
      <c r="AA127" s="175">
        <f t="shared" ref="AA127:AA140" si="8">Z127*K127</f>
        <v>0</v>
      </c>
      <c r="AR127" s="14" t="s">
        <v>1673</v>
      </c>
      <c r="AT127" s="14" t="s">
        <v>221</v>
      </c>
      <c r="AU127" s="14" t="s">
        <v>90</v>
      </c>
      <c r="AY127" s="14" t="s">
        <v>175</v>
      </c>
      <c r="BE127" s="114">
        <f t="shared" ref="BE127:BE140" si="9">IF(U127="základní",N127,0)</f>
        <v>0</v>
      </c>
      <c r="BF127" s="114">
        <f t="shared" ref="BF127:BF140" si="10">IF(U127="snížená",N127,0)</f>
        <v>0</v>
      </c>
      <c r="BG127" s="114">
        <f t="shared" ref="BG127:BG140" si="11">IF(U127="zákl. přenesená",N127,0)</f>
        <v>0</v>
      </c>
      <c r="BH127" s="114">
        <f t="shared" ref="BH127:BH140" si="12">IF(U127="sníž. přenesená",N127,0)</f>
        <v>0</v>
      </c>
      <c r="BI127" s="114">
        <f t="shared" ref="BI127:BI140" si="13">IF(U127="nulová",N127,0)</f>
        <v>0</v>
      </c>
      <c r="BJ127" s="14" t="s">
        <v>23</v>
      </c>
      <c r="BK127" s="114">
        <f t="shared" ref="BK127:BK140" si="14">ROUND(L127*K127,2)</f>
        <v>0</v>
      </c>
      <c r="BL127" s="14" t="s">
        <v>1673</v>
      </c>
      <c r="BM127" s="14" t="s">
        <v>184</v>
      </c>
    </row>
    <row r="128" spans="2:65" s="1" customFormat="1" ht="22.5" customHeight="1">
      <c r="B128" s="31"/>
      <c r="C128" s="176" t="s">
        <v>188</v>
      </c>
      <c r="D128" s="176" t="s">
        <v>221</v>
      </c>
      <c r="E128" s="177" t="s">
        <v>1674</v>
      </c>
      <c r="F128" s="250" t="s">
        <v>1675</v>
      </c>
      <c r="G128" s="249"/>
      <c r="H128" s="249"/>
      <c r="I128" s="249"/>
      <c r="J128" s="178" t="s">
        <v>180</v>
      </c>
      <c r="K128" s="179">
        <v>50</v>
      </c>
      <c r="L128" s="251">
        <v>0</v>
      </c>
      <c r="M128" s="249"/>
      <c r="N128" s="252">
        <f t="shared" si="5"/>
        <v>0</v>
      </c>
      <c r="O128" s="249"/>
      <c r="P128" s="249"/>
      <c r="Q128" s="249"/>
      <c r="R128" s="33"/>
      <c r="T128" s="173" t="s">
        <v>21</v>
      </c>
      <c r="U128" s="40" t="s">
        <v>45</v>
      </c>
      <c r="V128" s="32"/>
      <c r="W128" s="174">
        <f t="shared" si="6"/>
        <v>0</v>
      </c>
      <c r="X128" s="174">
        <v>0</v>
      </c>
      <c r="Y128" s="174">
        <f t="shared" si="7"/>
        <v>0</v>
      </c>
      <c r="Z128" s="174">
        <v>0</v>
      </c>
      <c r="AA128" s="175">
        <f t="shared" si="8"/>
        <v>0</v>
      </c>
      <c r="AR128" s="14" t="s">
        <v>1673</v>
      </c>
      <c r="AT128" s="14" t="s">
        <v>221</v>
      </c>
      <c r="AU128" s="14" t="s">
        <v>90</v>
      </c>
      <c r="AY128" s="14" t="s">
        <v>175</v>
      </c>
      <c r="BE128" s="114">
        <f t="shared" si="9"/>
        <v>0</v>
      </c>
      <c r="BF128" s="114">
        <f t="shared" si="10"/>
        <v>0</v>
      </c>
      <c r="BG128" s="114">
        <f t="shared" si="11"/>
        <v>0</v>
      </c>
      <c r="BH128" s="114">
        <f t="shared" si="12"/>
        <v>0</v>
      </c>
      <c r="BI128" s="114">
        <f t="shared" si="13"/>
        <v>0</v>
      </c>
      <c r="BJ128" s="14" t="s">
        <v>23</v>
      </c>
      <c r="BK128" s="114">
        <f t="shared" si="14"/>
        <v>0</v>
      </c>
      <c r="BL128" s="14" t="s">
        <v>1673</v>
      </c>
      <c r="BM128" s="14" t="s">
        <v>188</v>
      </c>
    </row>
    <row r="129" spans="2:65" s="1" customFormat="1" ht="22.5" customHeight="1">
      <c r="B129" s="31"/>
      <c r="C129" s="176" t="s">
        <v>192</v>
      </c>
      <c r="D129" s="176" t="s">
        <v>221</v>
      </c>
      <c r="E129" s="177" t="s">
        <v>1676</v>
      </c>
      <c r="F129" s="250" t="s">
        <v>1677</v>
      </c>
      <c r="G129" s="249"/>
      <c r="H129" s="249"/>
      <c r="I129" s="249"/>
      <c r="J129" s="178" t="s">
        <v>308</v>
      </c>
      <c r="K129" s="179">
        <v>1</v>
      </c>
      <c r="L129" s="251">
        <v>0</v>
      </c>
      <c r="M129" s="249"/>
      <c r="N129" s="252">
        <f t="shared" si="5"/>
        <v>0</v>
      </c>
      <c r="O129" s="249"/>
      <c r="P129" s="249"/>
      <c r="Q129" s="249"/>
      <c r="R129" s="33"/>
      <c r="T129" s="173" t="s">
        <v>21</v>
      </c>
      <c r="U129" s="40" t="s">
        <v>45</v>
      </c>
      <c r="V129" s="32"/>
      <c r="W129" s="174">
        <f t="shared" si="6"/>
        <v>0</v>
      </c>
      <c r="X129" s="174">
        <v>0</v>
      </c>
      <c r="Y129" s="174">
        <f t="shared" si="7"/>
        <v>0</v>
      </c>
      <c r="Z129" s="174">
        <v>0</v>
      </c>
      <c r="AA129" s="175">
        <f t="shared" si="8"/>
        <v>0</v>
      </c>
      <c r="AR129" s="14" t="s">
        <v>1673</v>
      </c>
      <c r="AT129" s="14" t="s">
        <v>221</v>
      </c>
      <c r="AU129" s="14" t="s">
        <v>90</v>
      </c>
      <c r="AY129" s="14" t="s">
        <v>175</v>
      </c>
      <c r="BE129" s="114">
        <f t="shared" si="9"/>
        <v>0</v>
      </c>
      <c r="BF129" s="114">
        <f t="shared" si="10"/>
        <v>0</v>
      </c>
      <c r="BG129" s="114">
        <f t="shared" si="11"/>
        <v>0</v>
      </c>
      <c r="BH129" s="114">
        <f t="shared" si="12"/>
        <v>0</v>
      </c>
      <c r="BI129" s="114">
        <f t="shared" si="13"/>
        <v>0</v>
      </c>
      <c r="BJ129" s="14" t="s">
        <v>23</v>
      </c>
      <c r="BK129" s="114">
        <f t="shared" si="14"/>
        <v>0</v>
      </c>
      <c r="BL129" s="14" t="s">
        <v>1673</v>
      </c>
      <c r="BM129" s="14" t="s">
        <v>192</v>
      </c>
    </row>
    <row r="130" spans="2:65" s="1" customFormat="1" ht="31.5" customHeight="1">
      <c r="B130" s="31"/>
      <c r="C130" s="176" t="s">
        <v>199</v>
      </c>
      <c r="D130" s="176" t="s">
        <v>221</v>
      </c>
      <c r="E130" s="177" t="s">
        <v>1678</v>
      </c>
      <c r="F130" s="250" t="s">
        <v>1679</v>
      </c>
      <c r="G130" s="249"/>
      <c r="H130" s="249"/>
      <c r="I130" s="249"/>
      <c r="J130" s="178" t="s">
        <v>252</v>
      </c>
      <c r="K130" s="179">
        <v>2</v>
      </c>
      <c r="L130" s="251">
        <v>0</v>
      </c>
      <c r="M130" s="249"/>
      <c r="N130" s="252">
        <f t="shared" si="5"/>
        <v>0</v>
      </c>
      <c r="O130" s="249"/>
      <c r="P130" s="249"/>
      <c r="Q130" s="249"/>
      <c r="R130" s="33"/>
      <c r="T130" s="173" t="s">
        <v>21</v>
      </c>
      <c r="U130" s="40" t="s">
        <v>45</v>
      </c>
      <c r="V130" s="32"/>
      <c r="W130" s="174">
        <f t="shared" si="6"/>
        <v>0</v>
      </c>
      <c r="X130" s="174">
        <v>0</v>
      </c>
      <c r="Y130" s="174">
        <f t="shared" si="7"/>
        <v>0</v>
      </c>
      <c r="Z130" s="174">
        <v>0</v>
      </c>
      <c r="AA130" s="175">
        <f t="shared" si="8"/>
        <v>0</v>
      </c>
      <c r="AR130" s="14" t="s">
        <v>1673</v>
      </c>
      <c r="AT130" s="14" t="s">
        <v>221</v>
      </c>
      <c r="AU130" s="14" t="s">
        <v>90</v>
      </c>
      <c r="AY130" s="14" t="s">
        <v>175</v>
      </c>
      <c r="BE130" s="114">
        <f t="shared" si="9"/>
        <v>0</v>
      </c>
      <c r="BF130" s="114">
        <f t="shared" si="10"/>
        <v>0</v>
      </c>
      <c r="BG130" s="114">
        <f t="shared" si="11"/>
        <v>0</v>
      </c>
      <c r="BH130" s="114">
        <f t="shared" si="12"/>
        <v>0</v>
      </c>
      <c r="BI130" s="114">
        <f t="shared" si="13"/>
        <v>0</v>
      </c>
      <c r="BJ130" s="14" t="s">
        <v>23</v>
      </c>
      <c r="BK130" s="114">
        <f t="shared" si="14"/>
        <v>0</v>
      </c>
      <c r="BL130" s="14" t="s">
        <v>1673</v>
      </c>
      <c r="BM130" s="14" t="s">
        <v>199</v>
      </c>
    </row>
    <row r="131" spans="2:65" s="1" customFormat="1" ht="22.5" customHeight="1">
      <c r="B131" s="31"/>
      <c r="C131" s="176" t="s">
        <v>203</v>
      </c>
      <c r="D131" s="176" t="s">
        <v>221</v>
      </c>
      <c r="E131" s="177" t="s">
        <v>1680</v>
      </c>
      <c r="F131" s="250" t="s">
        <v>1681</v>
      </c>
      <c r="G131" s="249"/>
      <c r="H131" s="249"/>
      <c r="I131" s="249"/>
      <c r="J131" s="178" t="s">
        <v>308</v>
      </c>
      <c r="K131" s="179">
        <v>3</v>
      </c>
      <c r="L131" s="251">
        <v>0</v>
      </c>
      <c r="M131" s="249"/>
      <c r="N131" s="252">
        <f t="shared" si="5"/>
        <v>0</v>
      </c>
      <c r="O131" s="249"/>
      <c r="P131" s="249"/>
      <c r="Q131" s="249"/>
      <c r="R131" s="33"/>
      <c r="T131" s="173" t="s">
        <v>21</v>
      </c>
      <c r="U131" s="40" t="s">
        <v>45</v>
      </c>
      <c r="V131" s="32"/>
      <c r="W131" s="174">
        <f t="shared" si="6"/>
        <v>0</v>
      </c>
      <c r="X131" s="174">
        <v>0</v>
      </c>
      <c r="Y131" s="174">
        <f t="shared" si="7"/>
        <v>0</v>
      </c>
      <c r="Z131" s="174">
        <v>0</v>
      </c>
      <c r="AA131" s="175">
        <f t="shared" si="8"/>
        <v>0</v>
      </c>
      <c r="AR131" s="14" t="s">
        <v>1673</v>
      </c>
      <c r="AT131" s="14" t="s">
        <v>221</v>
      </c>
      <c r="AU131" s="14" t="s">
        <v>90</v>
      </c>
      <c r="AY131" s="14" t="s">
        <v>175</v>
      </c>
      <c r="BE131" s="114">
        <f t="shared" si="9"/>
        <v>0</v>
      </c>
      <c r="BF131" s="114">
        <f t="shared" si="10"/>
        <v>0</v>
      </c>
      <c r="BG131" s="114">
        <f t="shared" si="11"/>
        <v>0</v>
      </c>
      <c r="BH131" s="114">
        <f t="shared" si="12"/>
        <v>0</v>
      </c>
      <c r="BI131" s="114">
        <f t="shared" si="13"/>
        <v>0</v>
      </c>
      <c r="BJ131" s="14" t="s">
        <v>23</v>
      </c>
      <c r="BK131" s="114">
        <f t="shared" si="14"/>
        <v>0</v>
      </c>
      <c r="BL131" s="14" t="s">
        <v>1673</v>
      </c>
      <c r="BM131" s="14" t="s">
        <v>203</v>
      </c>
    </row>
    <row r="132" spans="2:65" s="1" customFormat="1" ht="44.25" customHeight="1">
      <c r="B132" s="31"/>
      <c r="C132" s="176" t="s">
        <v>800</v>
      </c>
      <c r="D132" s="176" t="s">
        <v>221</v>
      </c>
      <c r="E132" s="177" t="s">
        <v>1682</v>
      </c>
      <c r="F132" s="250" t="s">
        <v>1683</v>
      </c>
      <c r="G132" s="249"/>
      <c r="H132" s="249"/>
      <c r="I132" s="249"/>
      <c r="J132" s="178" t="s">
        <v>308</v>
      </c>
      <c r="K132" s="179">
        <v>1</v>
      </c>
      <c r="L132" s="251">
        <v>0</v>
      </c>
      <c r="M132" s="249"/>
      <c r="N132" s="252">
        <f t="shared" si="5"/>
        <v>0</v>
      </c>
      <c r="O132" s="249"/>
      <c r="P132" s="249"/>
      <c r="Q132" s="249"/>
      <c r="R132" s="33"/>
      <c r="T132" s="173" t="s">
        <v>21</v>
      </c>
      <c r="U132" s="40" t="s">
        <v>45</v>
      </c>
      <c r="V132" s="32"/>
      <c r="W132" s="174">
        <f t="shared" si="6"/>
        <v>0</v>
      </c>
      <c r="X132" s="174">
        <v>0</v>
      </c>
      <c r="Y132" s="174">
        <f t="shared" si="7"/>
        <v>0</v>
      </c>
      <c r="Z132" s="174">
        <v>0</v>
      </c>
      <c r="AA132" s="175">
        <f t="shared" si="8"/>
        <v>0</v>
      </c>
      <c r="AR132" s="14" t="s">
        <v>1673</v>
      </c>
      <c r="AT132" s="14" t="s">
        <v>221</v>
      </c>
      <c r="AU132" s="14" t="s">
        <v>90</v>
      </c>
      <c r="AY132" s="14" t="s">
        <v>175</v>
      </c>
      <c r="BE132" s="114">
        <f t="shared" si="9"/>
        <v>0</v>
      </c>
      <c r="BF132" s="114">
        <f t="shared" si="10"/>
        <v>0</v>
      </c>
      <c r="BG132" s="114">
        <f t="shared" si="11"/>
        <v>0</v>
      </c>
      <c r="BH132" s="114">
        <f t="shared" si="12"/>
        <v>0</v>
      </c>
      <c r="BI132" s="114">
        <f t="shared" si="13"/>
        <v>0</v>
      </c>
      <c r="BJ132" s="14" t="s">
        <v>23</v>
      </c>
      <c r="BK132" s="114">
        <f t="shared" si="14"/>
        <v>0</v>
      </c>
      <c r="BL132" s="14" t="s">
        <v>1673</v>
      </c>
      <c r="BM132" s="14" t="s">
        <v>800</v>
      </c>
    </row>
    <row r="133" spans="2:65" s="1" customFormat="1" ht="22.5" customHeight="1">
      <c r="B133" s="31"/>
      <c r="C133" s="176" t="s">
        <v>182</v>
      </c>
      <c r="D133" s="176" t="s">
        <v>221</v>
      </c>
      <c r="E133" s="177" t="s">
        <v>1684</v>
      </c>
      <c r="F133" s="250" t="s">
        <v>1685</v>
      </c>
      <c r="G133" s="249"/>
      <c r="H133" s="249"/>
      <c r="I133" s="249"/>
      <c r="J133" s="178" t="s">
        <v>1686</v>
      </c>
      <c r="K133" s="179">
        <v>3</v>
      </c>
      <c r="L133" s="251">
        <v>0</v>
      </c>
      <c r="M133" s="249"/>
      <c r="N133" s="252">
        <f t="shared" si="5"/>
        <v>0</v>
      </c>
      <c r="O133" s="249"/>
      <c r="P133" s="249"/>
      <c r="Q133" s="249"/>
      <c r="R133" s="33"/>
      <c r="T133" s="173" t="s">
        <v>21</v>
      </c>
      <c r="U133" s="40" t="s">
        <v>45</v>
      </c>
      <c r="V133" s="32"/>
      <c r="W133" s="174">
        <f t="shared" si="6"/>
        <v>0</v>
      </c>
      <c r="X133" s="174">
        <v>0</v>
      </c>
      <c r="Y133" s="174">
        <f t="shared" si="7"/>
        <v>0</v>
      </c>
      <c r="Z133" s="174">
        <v>0</v>
      </c>
      <c r="AA133" s="175">
        <f t="shared" si="8"/>
        <v>0</v>
      </c>
      <c r="AR133" s="14" t="s">
        <v>1673</v>
      </c>
      <c r="AT133" s="14" t="s">
        <v>221</v>
      </c>
      <c r="AU133" s="14" t="s">
        <v>90</v>
      </c>
      <c r="AY133" s="14" t="s">
        <v>175</v>
      </c>
      <c r="BE133" s="114">
        <f t="shared" si="9"/>
        <v>0</v>
      </c>
      <c r="BF133" s="114">
        <f t="shared" si="10"/>
        <v>0</v>
      </c>
      <c r="BG133" s="114">
        <f t="shared" si="11"/>
        <v>0</v>
      </c>
      <c r="BH133" s="114">
        <f t="shared" si="12"/>
        <v>0</v>
      </c>
      <c r="BI133" s="114">
        <f t="shared" si="13"/>
        <v>0</v>
      </c>
      <c r="BJ133" s="14" t="s">
        <v>23</v>
      </c>
      <c r="BK133" s="114">
        <f t="shared" si="14"/>
        <v>0</v>
      </c>
      <c r="BL133" s="14" t="s">
        <v>1673</v>
      </c>
      <c r="BM133" s="14" t="s">
        <v>182</v>
      </c>
    </row>
    <row r="134" spans="2:65" s="1" customFormat="1" ht="31.5" customHeight="1">
      <c r="B134" s="31"/>
      <c r="C134" s="176" t="s">
        <v>207</v>
      </c>
      <c r="D134" s="176" t="s">
        <v>221</v>
      </c>
      <c r="E134" s="177" t="s">
        <v>1687</v>
      </c>
      <c r="F134" s="250" t="s">
        <v>1688</v>
      </c>
      <c r="G134" s="249"/>
      <c r="H134" s="249"/>
      <c r="I134" s="249"/>
      <c r="J134" s="178" t="s">
        <v>1686</v>
      </c>
      <c r="K134" s="179">
        <v>3</v>
      </c>
      <c r="L134" s="251">
        <v>0</v>
      </c>
      <c r="M134" s="249"/>
      <c r="N134" s="252">
        <f t="shared" si="5"/>
        <v>0</v>
      </c>
      <c r="O134" s="249"/>
      <c r="P134" s="249"/>
      <c r="Q134" s="249"/>
      <c r="R134" s="33"/>
      <c r="T134" s="173" t="s">
        <v>21</v>
      </c>
      <c r="U134" s="40" t="s">
        <v>45</v>
      </c>
      <c r="V134" s="32"/>
      <c r="W134" s="174">
        <f t="shared" si="6"/>
        <v>0</v>
      </c>
      <c r="X134" s="174">
        <v>0</v>
      </c>
      <c r="Y134" s="174">
        <f t="shared" si="7"/>
        <v>0</v>
      </c>
      <c r="Z134" s="174">
        <v>0</v>
      </c>
      <c r="AA134" s="175">
        <f t="shared" si="8"/>
        <v>0</v>
      </c>
      <c r="AR134" s="14" t="s">
        <v>1673</v>
      </c>
      <c r="AT134" s="14" t="s">
        <v>221</v>
      </c>
      <c r="AU134" s="14" t="s">
        <v>90</v>
      </c>
      <c r="AY134" s="14" t="s">
        <v>175</v>
      </c>
      <c r="BE134" s="114">
        <f t="shared" si="9"/>
        <v>0</v>
      </c>
      <c r="BF134" s="114">
        <f t="shared" si="10"/>
        <v>0</v>
      </c>
      <c r="BG134" s="114">
        <f t="shared" si="11"/>
        <v>0</v>
      </c>
      <c r="BH134" s="114">
        <f t="shared" si="12"/>
        <v>0</v>
      </c>
      <c r="BI134" s="114">
        <f t="shared" si="13"/>
        <v>0</v>
      </c>
      <c r="BJ134" s="14" t="s">
        <v>23</v>
      </c>
      <c r="BK134" s="114">
        <f t="shared" si="14"/>
        <v>0</v>
      </c>
      <c r="BL134" s="14" t="s">
        <v>1673</v>
      </c>
      <c r="BM134" s="14" t="s">
        <v>207</v>
      </c>
    </row>
    <row r="135" spans="2:65" s="1" customFormat="1" ht="31.5" customHeight="1">
      <c r="B135" s="31"/>
      <c r="C135" s="176" t="s">
        <v>212</v>
      </c>
      <c r="D135" s="176" t="s">
        <v>221</v>
      </c>
      <c r="E135" s="177" t="s">
        <v>1689</v>
      </c>
      <c r="F135" s="250" t="s">
        <v>1690</v>
      </c>
      <c r="G135" s="249"/>
      <c r="H135" s="249"/>
      <c r="I135" s="249"/>
      <c r="J135" s="178" t="s">
        <v>308</v>
      </c>
      <c r="K135" s="179">
        <v>2</v>
      </c>
      <c r="L135" s="251">
        <v>0</v>
      </c>
      <c r="M135" s="249"/>
      <c r="N135" s="252">
        <f t="shared" si="5"/>
        <v>0</v>
      </c>
      <c r="O135" s="249"/>
      <c r="P135" s="249"/>
      <c r="Q135" s="249"/>
      <c r="R135" s="33"/>
      <c r="T135" s="173" t="s">
        <v>21</v>
      </c>
      <c r="U135" s="40" t="s">
        <v>45</v>
      </c>
      <c r="V135" s="32"/>
      <c r="W135" s="174">
        <f t="shared" si="6"/>
        <v>0</v>
      </c>
      <c r="X135" s="174">
        <v>0</v>
      </c>
      <c r="Y135" s="174">
        <f t="shared" si="7"/>
        <v>0</v>
      </c>
      <c r="Z135" s="174">
        <v>0</v>
      </c>
      <c r="AA135" s="175">
        <f t="shared" si="8"/>
        <v>0</v>
      </c>
      <c r="AR135" s="14" t="s">
        <v>1673</v>
      </c>
      <c r="AT135" s="14" t="s">
        <v>221</v>
      </c>
      <c r="AU135" s="14" t="s">
        <v>90</v>
      </c>
      <c r="AY135" s="14" t="s">
        <v>175</v>
      </c>
      <c r="BE135" s="114">
        <f t="shared" si="9"/>
        <v>0</v>
      </c>
      <c r="BF135" s="114">
        <f t="shared" si="10"/>
        <v>0</v>
      </c>
      <c r="BG135" s="114">
        <f t="shared" si="11"/>
        <v>0</v>
      </c>
      <c r="BH135" s="114">
        <f t="shared" si="12"/>
        <v>0</v>
      </c>
      <c r="BI135" s="114">
        <f t="shared" si="13"/>
        <v>0</v>
      </c>
      <c r="BJ135" s="14" t="s">
        <v>23</v>
      </c>
      <c r="BK135" s="114">
        <f t="shared" si="14"/>
        <v>0</v>
      </c>
      <c r="BL135" s="14" t="s">
        <v>1673</v>
      </c>
      <c r="BM135" s="14" t="s">
        <v>212</v>
      </c>
    </row>
    <row r="136" spans="2:65" s="1" customFormat="1" ht="22.5" customHeight="1">
      <c r="B136" s="31"/>
      <c r="C136" s="176" t="s">
        <v>216</v>
      </c>
      <c r="D136" s="176" t="s">
        <v>221</v>
      </c>
      <c r="E136" s="177" t="s">
        <v>1691</v>
      </c>
      <c r="F136" s="250" t="s">
        <v>1692</v>
      </c>
      <c r="G136" s="249"/>
      <c r="H136" s="249"/>
      <c r="I136" s="249"/>
      <c r="J136" s="178" t="s">
        <v>308</v>
      </c>
      <c r="K136" s="179">
        <v>1</v>
      </c>
      <c r="L136" s="251">
        <v>0</v>
      </c>
      <c r="M136" s="249"/>
      <c r="N136" s="252">
        <f t="shared" si="5"/>
        <v>0</v>
      </c>
      <c r="O136" s="249"/>
      <c r="P136" s="249"/>
      <c r="Q136" s="249"/>
      <c r="R136" s="33"/>
      <c r="T136" s="173" t="s">
        <v>21</v>
      </c>
      <c r="U136" s="40" t="s">
        <v>45</v>
      </c>
      <c r="V136" s="32"/>
      <c r="W136" s="174">
        <f t="shared" si="6"/>
        <v>0</v>
      </c>
      <c r="X136" s="174">
        <v>0</v>
      </c>
      <c r="Y136" s="174">
        <f t="shared" si="7"/>
        <v>0</v>
      </c>
      <c r="Z136" s="174">
        <v>0</v>
      </c>
      <c r="AA136" s="175">
        <f t="shared" si="8"/>
        <v>0</v>
      </c>
      <c r="AR136" s="14" t="s">
        <v>1673</v>
      </c>
      <c r="AT136" s="14" t="s">
        <v>221</v>
      </c>
      <c r="AU136" s="14" t="s">
        <v>90</v>
      </c>
      <c r="AY136" s="14" t="s">
        <v>175</v>
      </c>
      <c r="BE136" s="114">
        <f t="shared" si="9"/>
        <v>0</v>
      </c>
      <c r="BF136" s="114">
        <f t="shared" si="10"/>
        <v>0</v>
      </c>
      <c r="BG136" s="114">
        <f t="shared" si="11"/>
        <v>0</v>
      </c>
      <c r="BH136" s="114">
        <f t="shared" si="12"/>
        <v>0</v>
      </c>
      <c r="BI136" s="114">
        <f t="shared" si="13"/>
        <v>0</v>
      </c>
      <c r="BJ136" s="14" t="s">
        <v>23</v>
      </c>
      <c r="BK136" s="114">
        <f t="shared" si="14"/>
        <v>0</v>
      </c>
      <c r="BL136" s="14" t="s">
        <v>1673</v>
      </c>
      <c r="BM136" s="14" t="s">
        <v>216</v>
      </c>
    </row>
    <row r="137" spans="2:65" s="1" customFormat="1" ht="31.5" customHeight="1">
      <c r="B137" s="31"/>
      <c r="C137" s="176" t="s">
        <v>232</v>
      </c>
      <c r="D137" s="176" t="s">
        <v>221</v>
      </c>
      <c r="E137" s="177" t="s">
        <v>1693</v>
      </c>
      <c r="F137" s="250" t="s">
        <v>1694</v>
      </c>
      <c r="G137" s="249"/>
      <c r="H137" s="249"/>
      <c r="I137" s="249"/>
      <c r="J137" s="178" t="s">
        <v>252</v>
      </c>
      <c r="K137" s="179">
        <v>1</v>
      </c>
      <c r="L137" s="251">
        <v>0</v>
      </c>
      <c r="M137" s="249"/>
      <c r="N137" s="252">
        <f t="shared" si="5"/>
        <v>0</v>
      </c>
      <c r="O137" s="249"/>
      <c r="P137" s="249"/>
      <c r="Q137" s="249"/>
      <c r="R137" s="33"/>
      <c r="T137" s="173" t="s">
        <v>21</v>
      </c>
      <c r="U137" s="40" t="s">
        <v>45</v>
      </c>
      <c r="V137" s="32"/>
      <c r="W137" s="174">
        <f t="shared" si="6"/>
        <v>0</v>
      </c>
      <c r="X137" s="174">
        <v>0</v>
      </c>
      <c r="Y137" s="174">
        <f t="shared" si="7"/>
        <v>0</v>
      </c>
      <c r="Z137" s="174">
        <v>0</v>
      </c>
      <c r="AA137" s="175">
        <f t="shared" si="8"/>
        <v>0</v>
      </c>
      <c r="AR137" s="14" t="s">
        <v>1673</v>
      </c>
      <c r="AT137" s="14" t="s">
        <v>221</v>
      </c>
      <c r="AU137" s="14" t="s">
        <v>90</v>
      </c>
      <c r="AY137" s="14" t="s">
        <v>175</v>
      </c>
      <c r="BE137" s="114">
        <f t="shared" si="9"/>
        <v>0</v>
      </c>
      <c r="BF137" s="114">
        <f t="shared" si="10"/>
        <v>0</v>
      </c>
      <c r="BG137" s="114">
        <f t="shared" si="11"/>
        <v>0</v>
      </c>
      <c r="BH137" s="114">
        <f t="shared" si="12"/>
        <v>0</v>
      </c>
      <c r="BI137" s="114">
        <f t="shared" si="13"/>
        <v>0</v>
      </c>
      <c r="BJ137" s="14" t="s">
        <v>23</v>
      </c>
      <c r="BK137" s="114">
        <f t="shared" si="14"/>
        <v>0</v>
      </c>
      <c r="BL137" s="14" t="s">
        <v>1673</v>
      </c>
      <c r="BM137" s="14" t="s">
        <v>1695</v>
      </c>
    </row>
    <row r="138" spans="2:65" s="1" customFormat="1" ht="31.5" customHeight="1">
      <c r="B138" s="31"/>
      <c r="C138" s="176" t="s">
        <v>236</v>
      </c>
      <c r="D138" s="176" t="s">
        <v>221</v>
      </c>
      <c r="E138" s="177" t="s">
        <v>1696</v>
      </c>
      <c r="F138" s="250" t="s">
        <v>1697</v>
      </c>
      <c r="G138" s="249"/>
      <c r="H138" s="249"/>
      <c r="I138" s="249"/>
      <c r="J138" s="178" t="s">
        <v>252</v>
      </c>
      <c r="K138" s="179">
        <v>1</v>
      </c>
      <c r="L138" s="251">
        <v>0</v>
      </c>
      <c r="M138" s="249"/>
      <c r="N138" s="252">
        <f t="shared" si="5"/>
        <v>0</v>
      </c>
      <c r="O138" s="249"/>
      <c r="P138" s="249"/>
      <c r="Q138" s="249"/>
      <c r="R138" s="33"/>
      <c r="T138" s="173" t="s">
        <v>21</v>
      </c>
      <c r="U138" s="40" t="s">
        <v>45</v>
      </c>
      <c r="V138" s="32"/>
      <c r="W138" s="174">
        <f t="shared" si="6"/>
        <v>0</v>
      </c>
      <c r="X138" s="174">
        <v>0</v>
      </c>
      <c r="Y138" s="174">
        <f t="shared" si="7"/>
        <v>0</v>
      </c>
      <c r="Z138" s="174">
        <v>0</v>
      </c>
      <c r="AA138" s="175">
        <f t="shared" si="8"/>
        <v>0</v>
      </c>
      <c r="AR138" s="14" t="s">
        <v>1673</v>
      </c>
      <c r="AT138" s="14" t="s">
        <v>221</v>
      </c>
      <c r="AU138" s="14" t="s">
        <v>90</v>
      </c>
      <c r="AY138" s="14" t="s">
        <v>175</v>
      </c>
      <c r="BE138" s="114">
        <f t="shared" si="9"/>
        <v>0</v>
      </c>
      <c r="BF138" s="114">
        <f t="shared" si="10"/>
        <v>0</v>
      </c>
      <c r="BG138" s="114">
        <f t="shared" si="11"/>
        <v>0</v>
      </c>
      <c r="BH138" s="114">
        <f t="shared" si="12"/>
        <v>0</v>
      </c>
      <c r="BI138" s="114">
        <f t="shared" si="13"/>
        <v>0</v>
      </c>
      <c r="BJ138" s="14" t="s">
        <v>23</v>
      </c>
      <c r="BK138" s="114">
        <f t="shared" si="14"/>
        <v>0</v>
      </c>
      <c r="BL138" s="14" t="s">
        <v>1673</v>
      </c>
      <c r="BM138" s="14" t="s">
        <v>1698</v>
      </c>
    </row>
    <row r="139" spans="2:65" s="1" customFormat="1" ht="31.5" customHeight="1">
      <c r="B139" s="31"/>
      <c r="C139" s="176" t="s">
        <v>240</v>
      </c>
      <c r="D139" s="176" t="s">
        <v>221</v>
      </c>
      <c r="E139" s="177" t="s">
        <v>1699</v>
      </c>
      <c r="F139" s="250" t="s">
        <v>1700</v>
      </c>
      <c r="G139" s="249"/>
      <c r="H139" s="249"/>
      <c r="I139" s="249"/>
      <c r="J139" s="178" t="s">
        <v>308</v>
      </c>
      <c r="K139" s="179">
        <v>1</v>
      </c>
      <c r="L139" s="251">
        <v>0</v>
      </c>
      <c r="M139" s="249"/>
      <c r="N139" s="252">
        <f t="shared" si="5"/>
        <v>0</v>
      </c>
      <c r="O139" s="249"/>
      <c r="P139" s="249"/>
      <c r="Q139" s="249"/>
      <c r="R139" s="33"/>
      <c r="T139" s="173" t="s">
        <v>21</v>
      </c>
      <c r="U139" s="40" t="s">
        <v>45</v>
      </c>
      <c r="V139" s="32"/>
      <c r="W139" s="174">
        <f t="shared" si="6"/>
        <v>0</v>
      </c>
      <c r="X139" s="174">
        <v>0</v>
      </c>
      <c r="Y139" s="174">
        <f t="shared" si="7"/>
        <v>0</v>
      </c>
      <c r="Z139" s="174">
        <v>0</v>
      </c>
      <c r="AA139" s="175">
        <f t="shared" si="8"/>
        <v>0</v>
      </c>
      <c r="AR139" s="14" t="s">
        <v>1673</v>
      </c>
      <c r="AT139" s="14" t="s">
        <v>221</v>
      </c>
      <c r="AU139" s="14" t="s">
        <v>90</v>
      </c>
      <c r="AY139" s="14" t="s">
        <v>175</v>
      </c>
      <c r="BE139" s="114">
        <f t="shared" si="9"/>
        <v>0</v>
      </c>
      <c r="BF139" s="114">
        <f t="shared" si="10"/>
        <v>0</v>
      </c>
      <c r="BG139" s="114">
        <f t="shared" si="11"/>
        <v>0</v>
      </c>
      <c r="BH139" s="114">
        <f t="shared" si="12"/>
        <v>0</v>
      </c>
      <c r="BI139" s="114">
        <f t="shared" si="13"/>
        <v>0</v>
      </c>
      <c r="BJ139" s="14" t="s">
        <v>23</v>
      </c>
      <c r="BK139" s="114">
        <f t="shared" si="14"/>
        <v>0</v>
      </c>
      <c r="BL139" s="14" t="s">
        <v>1673</v>
      </c>
      <c r="BM139" s="14" t="s">
        <v>1701</v>
      </c>
    </row>
    <row r="140" spans="2:65" s="1" customFormat="1" ht="31.5" customHeight="1">
      <c r="B140" s="31"/>
      <c r="C140" s="176" t="s">
        <v>244</v>
      </c>
      <c r="D140" s="176" t="s">
        <v>221</v>
      </c>
      <c r="E140" s="177" t="s">
        <v>1702</v>
      </c>
      <c r="F140" s="250" t="s">
        <v>1703</v>
      </c>
      <c r="G140" s="249"/>
      <c r="H140" s="249"/>
      <c r="I140" s="249"/>
      <c r="J140" s="178" t="s">
        <v>252</v>
      </c>
      <c r="K140" s="179">
        <v>3</v>
      </c>
      <c r="L140" s="251">
        <v>0</v>
      </c>
      <c r="M140" s="249"/>
      <c r="N140" s="252">
        <f t="shared" si="5"/>
        <v>0</v>
      </c>
      <c r="O140" s="249"/>
      <c r="P140" s="249"/>
      <c r="Q140" s="249"/>
      <c r="R140" s="33"/>
      <c r="T140" s="173" t="s">
        <v>21</v>
      </c>
      <c r="U140" s="40" t="s">
        <v>45</v>
      </c>
      <c r="V140" s="32"/>
      <c r="W140" s="174">
        <f t="shared" si="6"/>
        <v>0</v>
      </c>
      <c r="X140" s="174">
        <v>0</v>
      </c>
      <c r="Y140" s="174">
        <f t="shared" si="7"/>
        <v>0</v>
      </c>
      <c r="Z140" s="174">
        <v>0</v>
      </c>
      <c r="AA140" s="175">
        <f t="shared" si="8"/>
        <v>0</v>
      </c>
      <c r="AR140" s="14" t="s">
        <v>1673</v>
      </c>
      <c r="AT140" s="14" t="s">
        <v>221</v>
      </c>
      <c r="AU140" s="14" t="s">
        <v>90</v>
      </c>
      <c r="AY140" s="14" t="s">
        <v>175</v>
      </c>
      <c r="BE140" s="114">
        <f t="shared" si="9"/>
        <v>0</v>
      </c>
      <c r="BF140" s="114">
        <f t="shared" si="10"/>
        <v>0</v>
      </c>
      <c r="BG140" s="114">
        <f t="shared" si="11"/>
        <v>0</v>
      </c>
      <c r="BH140" s="114">
        <f t="shared" si="12"/>
        <v>0</v>
      </c>
      <c r="BI140" s="114">
        <f t="shared" si="13"/>
        <v>0</v>
      </c>
      <c r="BJ140" s="14" t="s">
        <v>23</v>
      </c>
      <c r="BK140" s="114">
        <f t="shared" si="14"/>
        <v>0</v>
      </c>
      <c r="BL140" s="14" t="s">
        <v>1673</v>
      </c>
      <c r="BM140" s="14" t="s">
        <v>1704</v>
      </c>
    </row>
    <row r="141" spans="2:65" s="1" customFormat="1" ht="49.9" customHeight="1">
      <c r="B141" s="31"/>
      <c r="C141" s="32"/>
      <c r="D141" s="160" t="s">
        <v>785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260">
        <f>BK141</f>
        <v>0</v>
      </c>
      <c r="O141" s="261"/>
      <c r="P141" s="261"/>
      <c r="Q141" s="261"/>
      <c r="R141" s="33"/>
      <c r="T141" s="149"/>
      <c r="U141" s="52"/>
      <c r="V141" s="52"/>
      <c r="W141" s="52"/>
      <c r="X141" s="52"/>
      <c r="Y141" s="52"/>
      <c r="Z141" s="52"/>
      <c r="AA141" s="54"/>
      <c r="AT141" s="14" t="s">
        <v>79</v>
      </c>
      <c r="AU141" s="14" t="s">
        <v>80</v>
      </c>
      <c r="AY141" s="14" t="s">
        <v>786</v>
      </c>
      <c r="BK141" s="114">
        <v>0</v>
      </c>
    </row>
    <row r="142" spans="2:65" s="1" customFormat="1" ht="6.95" customHeight="1">
      <c r="B142" s="55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7"/>
    </row>
  </sheetData>
  <sheetProtection password="CC35" sheet="1" objects="1" scenarios="1" formatColumns="0" formatRows="0" sort="0" autoFilter="0"/>
  <mergeCells count="123">
    <mergeCell ref="H1:K1"/>
    <mergeCell ref="S2:AC2"/>
    <mergeCell ref="F140:I140"/>
    <mergeCell ref="L140:M140"/>
    <mergeCell ref="N140:Q140"/>
    <mergeCell ref="N119:Q119"/>
    <mergeCell ref="N120:Q120"/>
    <mergeCell ref="N121:Q121"/>
    <mergeCell ref="N125:Q125"/>
    <mergeCell ref="N126:Q126"/>
    <mergeCell ref="N141:Q141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23:I123"/>
    <mergeCell ref="L123:M123"/>
    <mergeCell ref="N123:Q123"/>
    <mergeCell ref="F124:I124"/>
    <mergeCell ref="L124:M124"/>
    <mergeCell ref="N124:Q124"/>
    <mergeCell ref="F127:I127"/>
    <mergeCell ref="L127:M127"/>
    <mergeCell ref="N127:Q127"/>
    <mergeCell ref="F110:P110"/>
    <mergeCell ref="F111:P111"/>
    <mergeCell ref="M113:P113"/>
    <mergeCell ref="M115:Q115"/>
    <mergeCell ref="M116:Q116"/>
    <mergeCell ref="F118:I118"/>
    <mergeCell ref="L118:M118"/>
    <mergeCell ref="N118:Q118"/>
    <mergeCell ref="F122:I122"/>
    <mergeCell ref="L122:M122"/>
    <mergeCell ref="N122:Q122"/>
    <mergeCell ref="D97:H97"/>
    <mergeCell ref="N97:Q97"/>
    <mergeCell ref="D98:H98"/>
    <mergeCell ref="N98:Q98"/>
    <mergeCell ref="D99:H99"/>
    <mergeCell ref="N99:Q99"/>
    <mergeCell ref="N100:Q100"/>
    <mergeCell ref="L102:Q102"/>
    <mergeCell ref="C108:Q108"/>
    <mergeCell ref="N89:Q89"/>
    <mergeCell ref="N90:Q90"/>
    <mergeCell ref="N91:Q91"/>
    <mergeCell ref="N92:Q92"/>
    <mergeCell ref="N94:Q94"/>
    <mergeCell ref="D95:H95"/>
    <mergeCell ref="N95:Q95"/>
    <mergeCell ref="D96:H96"/>
    <mergeCell ref="N96:Q96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hyperlinks>
    <hyperlink ref="F1:G1" location="C2" tooltip="Krycí list rozpočtu" display="1) Krycí list rozpočtu"/>
    <hyperlink ref="H1:K1" location="C86" tooltip="Rekapitulace rozpočtu" display="2) Rekapitulace rozpočtu"/>
    <hyperlink ref="L1" location="C118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8xL50pQg6ITAoig0Cp8LoMnPEas=</ds:DigestValue>
    </ds:Reference>
  </ds:SignedInfo>
  <ds:SignatureValue>IKD4eSK2Uu/Jey1OU0xhvQsLGsxzcLDecq9j3TEVn9CsbTs2Fy62AnQbY2SW4OyLJ2jJJ2HfuqkvGEEUuJbnyzFhCjswqIABZ7W4HVEwXhyHKzRclO0/++fHMPQ32ckRIFl3kmkiupXkTd+bvAwEjItKvH2KMIRhmissKnTlLf/zT0Si5voQC7L9sOl7GMTR33Wdzf7lzFYPDOjOH5iYG7c4uP5a+opt5V6RcLFo5Q67pnq88vRFdKKYixH2fncpUtemzpaRKTslENQOfWVuVjOpvCJ1wE14biFrZyxdc5EyffZ1tWRH9QyDN9fYnHWa9SVELEHp3bkfYavYx95VCA==</ds:SignatureValue>
  <ds:KeyInfo>
    <ds:KeyValue>
      <ds:RSAKeyValue>
        <ds:Modulus>qFdy0pJbuao7OQCxwhzuRzWkpw7axZ9eWSDeZr03maXhJ8ZS28AXNLGKzwTCDXzeSI/M7oxFdbdlCu1V42IfuO0Btyuuh28Nl4RwoA6kdjXc6nTltpKxAvxFkIL/f8o2y9fDCR/fAewCEX/3WAtnU3Yz8uCABLOAPAbxdn363up+pfuJqDls7aVhwS7403YzV9vpCsEoP8SsU+3Enq+EtTyqhYgJYE2o6adTi3ttqfL37jAvbfSObiXK1RKP7ekH8xm5tB6a6YBCGE+w0Pkl+bUfFpn6ZINqikRbCgtplBTSfuBNm3etGHCJREArQPR8a8KtoxjY1SCMfYvGxgmJJw==</ds:Modulus>
        <ds:Exponent>AQAB</ds:Exponent>
      </ds:RSAKeyValue>
    </ds:KeyValue>
    <ds:X509Data>
      <ds:X509Certificate>MIIHMjCCBhqgAwIBAgIDHMgeMA0GCSqGSIb3DQEBCwUAMF8xCzAJBgNVBAYTAkNaMSwwKgYDVQQKDCPEjGVza8OhIHBvxaF0YSwgcy5wLiBbScSMIDQ3MTE0OTgzXTEiMCAGA1UEAxMZUG9zdFNpZ251bSBRdWFsaWZpZWQgQ0EgMjAeFw0xNTExMTIwNzMyMzJaFw0xNjExMTEwNzMyMzJaMIIBCDELMAkGA1UEBhMCQ1oxRzBFBgNVBAoMPkFybcOhZG7DrSBTZXJ2aXNuw60sIHDFmcOtc3DEm3Zrb3bDoSBvcmdhbml6YWNlIFtJxIwgNjA0NjA1ODBdMTgwNgYDVQQLDC9Bcm3DoWRuw60gU2VydmlzbsOtLCBwxZnDrXNwxJt2a292w6Egb3JnYW5pemFjZTEQMA4GA1UECxMHUEVSMTY0NDEeMBwGA1UEAwwVQmMuIE1hcmvDqXRhIEJ1cmRvdsOhMRAwDgYDVQQFEwdQNTIwMTk5MTIwMAYDVQQMDClSZWZlcmVudCBha3ZpemnEjW7DrWhvIG9kZMSbbGVuw60gLSBQcmFoYTCCASIwDQYJKoZIhvcNAQEBBQADggEPADCCAQoCggEBAKhXctKSW7mqOzkAscIc7kc1pKcO2sWfXlkg3ma9N5ml4SfGUtvAFzSxis8Ewg183kiPzO6MRXW3ZQrtVeNiH7jtAbcrrodvDZeEcKAOpHY13Op05baSsQL8RZCC/3/KNsvXwwkf3wHsAhF/91gLZ1N2M/LggASzgDwG8XZ9+t7qfqX7iag5bO2lYcEu+NN2M1fb6QrBKD/ErFPtxJ6vhLU8qoWICWBNqOmnU4t7bany9+4wL230jm4lytUSj+3pB/MZubQemumAQhhPsND5Jfm1HxaZ+mSDaopEWwoLaZQU0n7gTZt3rRhwiURAK0D0fGvCraMY2NUgjH2LxsYJiScCAwEAAaOCA0owggNGMEkGA1UdEQRCMECBGG1hcmtldGEuYnVyZG92YUBhcy1wby5jeqAZBgkrBgEEAdwZAgGgDBMKMTg5MzkyODExM6AJBgNVBA2gAhMAMIIBDgYDVR0gBIIBBTCCAQEwgf4GCWeBBgEEAQeCLD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RQ1XFjAuofBLbA29rerfUxvTsEpjANBgkqhkiG9w0BAQsFAAOCAQEAaBdMKWhd3HGyOFJPfACJ4oGCGjWNDFdnl7ui6FjFzfZfYVFKkp4T6drqXxcg1M7rSeYHUNTtWgFu1Gh1Wtfe4xkjBBe45Uw67jeZde7eaNIgKd/HbUa2J5nTgWAtxeyPIVH20r8mBcR7leEyr8MjLdGHDY7shmkBSSVynrWIhD2URWuZtClFwLjGMvL2FSBHWg6SmpaxarRS+rrzr11ttVE7EzAwEYUtbuccLMQjHk3b6g7xFAzxhxQGeIJEg9lhLCwictvxgZMpbIOrQEhz0K9mYjz8XyypR8/HQrOzPFlXzEfeftrhFK2reTozDoK9nJvfe8v236urqNdKHyXHKw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5"/>
            <RelationshipReference xmlns="http://schemas.openxmlformats.org/package/2006/digital-signature" SourceId="rId10"/>
            <RelationshipReference xmlns="http://schemas.openxmlformats.org/package/2006/digital-signature" SourceId="rId4"/>
            <RelationshipReference xmlns="http://schemas.openxmlformats.org/package/2006/digital-signature" SourceId="rId9"/>
          </ds:Transform>
          <ds:Transform Algorithm="http://www.w3.org/TR/2001/REC-xml-c14n-20010315"/>
        </ds:Transforms>
        <ds:DigestMethod Algorithm="http://www.w3.org/2000/09/xmldsig#sha1"/>
        <ds:DigestValue>S4dROHh4domAi1wIR2Hi7qGrRys=</ds:DigestValue>
      </ds:Reference>
      <ds:Reference URI="/xl/workbook.xml?ContentType=application/vnd.openxmlformats-officedocument.spreadsheetml.sheet.main+xml">
        <ds:DigestMethod Algorithm="http://www.w3.org/2000/09/xmldsig#sha1"/>
        <ds:DigestValue>PM1n5VQa1zVrUanj9kQsqMD3EDw=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mBk40KCXWQRXI4Sn1b4H4r6XPFg=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Bsufhrm/MRVv/l/Zh904E9y9YOU=</ds:DigestValue>
      </ds:Reference>
      <ds:Reference URI="/xl/calcChain.xml?ContentType=application/vnd.openxmlformats-officedocument.spreadsheetml.calcChain+xml">
        <ds:DigestMethod Algorithm="http://www.w3.org/2000/09/xmldsig#sha1"/>
        <ds:DigestValue>CNPa0Hpssu+R6vt7X0yYA9Pkp7U=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UIRlhld3tK0F6HdXYut+1mb+GAI=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S1VKswj+YioHT63UvexzLc8d7YA=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cDtVRw0rBClDFN7iKM/7eOh58KE=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Pp0XG5oQvCHUiGhKdJY4uCVg/y0=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6gZ3qjB5z5PDfu+NuQEjKsdT22g=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axwr4v8os1F2FK1rrDpDlXArYac=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1x+Uw5XNy8VdhZ6JonLRt3x6W6c=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HdEZ1kC0H+iO6kLNaVM+lqtICKI=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5N7CuvssA1CgqRyJN9mazqdh1ps=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oDT5zEVWEk/K2/MUMrNYPjXGhVI=</ds:DigestValue>
      </ds:Reference>
      <ds:Reference URI="/xl/styles.xml?ContentType=application/vnd.openxmlformats-officedocument.spreadsheetml.styles+xml">
        <ds:DigestMethod Algorithm="http://www.w3.org/2000/09/xmldsig#sha1"/>
        <ds:DigestValue>+9/zotPTS0DAhLWFvteGgfZ9PkA=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TzSoNY7Vz346wVbl+SaXW7UTDZM=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VfAis72PHv2/McRgB8MC1fFqiUg=</ds:DigestValue>
      </ds:Reference>
      <ds:Reference URI="/xl/theme/theme1.xml?ContentType=application/vnd.openxmlformats-officedocument.theme+xml">
        <ds:DigestMethod Algorithm="http://www.w3.org/2000/09/xmldsig#sha1"/>
        <ds:DigestValue>Ms7M3qwbsktIMM38kvv/SFMD1hg=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DaOLaGAg4N9uwHjEwd+w/hT5jsw=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7ct7lBVSqYmXAPzD2HbjTJv6VL4=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oaCmfeKapJGl1MCH6wbBSSCG73U=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HKVch41+H9EBpqAxPi4fiRgPVRk=</ds:DigestValue>
      </ds:Reference>
      <ds:Reference URI="/xl/drawings/_rels/drawing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ixRwOB80oFjW8koRT829QhJ7TwQ=</ds:DigestValue>
      </ds:Reference>
      <ds:Reference URI="/xl/drawings/drawing8.xml?ContentType=application/vnd.openxmlformats-officedocument.drawing+xml">
        <ds:DigestMethod Algorithm="http://www.w3.org/2000/09/xmldsig#sha1"/>
        <ds:DigestValue>2ty8CYaJn2/BVJgsBMk2oSCDFI0=</ds:DigestValue>
      </ds:Reference>
      <ds:Reference URI="/xl/printerSettings/printerSettings8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f1+dS1Gn0yQ32vIz+DTJOACxqWg=</ds:DigestValue>
      </ds:Reference>
      <ds:Reference URI="/xl/drawings/drawing3.xml?ContentType=application/vnd.openxmlformats-officedocument.drawing+xml">
        <ds:DigestMethod Algorithm="http://www.w3.org/2000/09/xmldsig#sha1"/>
        <ds:DigestValue>qhjDMXxeg3b0IefYti4gpXivapQ=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wj0dgWOaFmP2OIff92wPcw6matk=</ds:DigestValue>
      </ds:Reference>
      <ds:Reference URI="/xl/drawings/drawing7.xml?ContentType=application/vnd.openxmlformats-officedocument.drawing+xml">
        <ds:DigestMethod Algorithm="http://www.w3.org/2000/09/xmldsig#sha1"/>
        <ds:DigestValue>Ti2/rt9s0wJKWf0xEL5tsSaEVCs=</ds:DigestValue>
      </ds:Reference>
      <ds:Reference URI="/xl/printerSettings/printerSettings7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qCXZQzEwO6hZ+4tRSWDYNZmejVM=</ds:DigestValue>
      </ds:Reference>
      <ds:Reference URI="/xl/drawings/drawing2.xml?ContentType=application/vnd.openxmlformats-officedocument.drawing+xml">
        <ds:DigestMethod Algorithm="http://www.w3.org/2000/09/xmldsig#sha1"/>
        <ds:DigestValue>+LYITtNN3xaMj5Jv1N+MxQmgYjM=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qnFSFeftB+Oz+M3pJtl82R2KXCI=</ds:DigestValue>
      </ds:Reference>
      <ds:Reference URI="/xl/drawings/drawing1.xml?ContentType=application/vnd.openxmlformats-officedocument.drawing+xml">
        <ds:DigestMethod Algorithm="http://www.w3.org/2000/09/xmldsig#sha1"/>
        <ds:DigestValue>UAWLe6at5TN2TWbtucPRvqhyh6g=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Wf6+LTiLm4iz0yIUZzM+OX0A6jM=</ds:DigestValue>
      </ds:Reference>
      <ds:Reference URI="/xl/drawings/drawing6.xml?ContentType=application/vnd.openxmlformats-officedocument.drawing+xml">
        <ds:DigestMethod Algorithm="http://www.w3.org/2000/09/xmldsig#sha1"/>
        <ds:DigestValue>av43Fs5UYNUAeAnGzUivnKa2AGg=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Cxv09nV7XOs0sKgUeBhwU0wHBcA=</ds:DigestValue>
      </ds:Reference>
      <ds:Reference URI="/xl/drawings/drawing5.xml?ContentType=application/vnd.openxmlformats-officedocument.drawing+xml">
        <ds:DigestMethod Algorithm="http://www.w3.org/2000/09/xmldsig#sha1"/>
        <ds:DigestValue>rQoMFAbXkg4L+H/OU+FkEZsTzHE=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cnUSOpqjm67P9HgonE403+u19ag=</ds:DigestValue>
      </ds:Reference>
      <ds:Reference URI="/xl/drawings/drawing4.xml?ContentType=application/vnd.openxmlformats-officedocument.drawing+xml">
        <ds:DigestMethod Algorithm="http://www.w3.org/2000/09/xmldsig#sha1"/>
        <ds:DigestValue>Pp33wFUDC+wVl3Ztgq0MCFy2zVg=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drawings/_rels/drawing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sBivCHHJuyLSUdfxC+DLQqf/ZVQ=</ds:DigestValue>
      </ds:Reference>
      <ds:Reference URI="/xl/drawings/drawing9.xml?ContentType=application/vnd.openxmlformats-officedocument.drawing+xml">
        <ds:DigestMethod Algorithm="http://www.w3.org/2000/09/xmldsig#sha1"/>
        <ds:DigestValue>JIYDs28eIrb4IChNLdX9LyZ6TIk=</ds:DigestValue>
      </ds:Reference>
      <ds:Reference URI="/xl/printerSettings/printerSettings9.bin?ContentType=application/vnd.openxmlformats-officedocument.spreadsheetml.printerSettings">
        <ds:DigestMethod Algorithm="http://www.w3.org/2000/09/xmldsig#sha1"/>
        <ds:DigestValue>irRJ21IlW8jN9uFSVC68VbKLFlg=</ds:DigestValue>
      </ds:Reference>
      <ds:Reference URI="/xl/media/image1.png?ContentType=image/png">
        <ds:DigestMethod Algorithm="http://www.w3.org/2000/09/xmldsig#sha1"/>
        <ds:DigestValue>dbGkBv8+RWi5g00yBpFHFDg7AXE=</ds:DigestValue>
      </ds:Reference>
      <ds:Reference URI="/docProps/core.xml?ContentType=application/vnd.openxmlformats-package.core-properties+xml">
        <ds:DigestMethod Algorithm="http://www.w3.org/2000/09/xmldsig#sha1"/>
        <ds:DigestValue>cA9rDttegAnfqgDvSr/uL7d5vk4=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2016-10-14T11:43:12.5Z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ÚT - Ústřední vytápění</vt:lpstr>
      <vt:lpstr>PL - PL - plyn</vt:lpstr>
      <vt:lpstr>ST1 - ST1- ASPO</vt:lpstr>
      <vt:lpstr>ST2 - ST2_AHNM</vt:lpstr>
      <vt:lpstr>VZD - VZD - Vzduchotechnika</vt:lpstr>
      <vt:lpstr>MR a EL1 - MR a EL1</vt:lpstr>
      <vt:lpstr>ME a EL2 - ME a EL2</vt:lpstr>
      <vt:lpstr>VRN - Vedlejší rozpočtové...</vt:lpstr>
      <vt:lpstr>'ME a EL2 - ME a EL2'!Názvy_tisku</vt:lpstr>
      <vt:lpstr>'MR a EL1 - MR a EL1'!Názvy_tisku</vt:lpstr>
      <vt:lpstr>'PL - PL - plyn'!Názvy_tisku</vt:lpstr>
      <vt:lpstr>'Rekapitulace stavby'!Názvy_tisku</vt:lpstr>
      <vt:lpstr>'ST1 - ST1- ASPO'!Názvy_tisku</vt:lpstr>
      <vt:lpstr>'ST2 - ST2_AHNM'!Názvy_tisku</vt:lpstr>
      <vt:lpstr>'ÚT - Ústřední vytápění'!Názvy_tisku</vt:lpstr>
      <vt:lpstr>'VRN - Vedlejší rozpočtové...'!Názvy_tisku</vt:lpstr>
      <vt:lpstr>'VZD - VZD - Vzduchotechnika'!Názvy_tisku</vt:lpstr>
      <vt:lpstr>'ME a EL2 - ME a EL2'!Oblast_tisku</vt:lpstr>
      <vt:lpstr>'MR a EL1 - MR a EL1'!Oblast_tisku</vt:lpstr>
      <vt:lpstr>'PL - PL - plyn'!Oblast_tisku</vt:lpstr>
      <vt:lpstr>'Rekapitulace stavby'!Oblast_tisku</vt:lpstr>
      <vt:lpstr>'ST1 - ST1- ASPO'!Oblast_tisku</vt:lpstr>
      <vt:lpstr>'ST2 - ST2_AHNM'!Oblast_tisku</vt:lpstr>
      <vt:lpstr>'ÚT - Ústřední vytápění'!Oblast_tisku</vt:lpstr>
      <vt:lpstr>'VRN - Vedlejší rozpočtové...'!Oblast_tisku</vt:lpstr>
      <vt:lpstr>'VZD - VZD - Vzduchotechnika'!Oblast_tisku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Svoboda Tomas</dc:creator>
  <cp:lastModifiedBy>Svoboda Tomas</cp:lastModifiedBy>
  <dcterms:created xsi:type="dcterms:W3CDTF">2016-10-14T10:31:21Z</dcterms:created>
  <dcterms:modified xsi:type="dcterms:W3CDTF">2016-10-14T10:31:40Z</dcterms:modified>
</cp:coreProperties>
</file>