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dovam\Desktop\VZ probíhající\PŘ-Gen Štáb\GŠ A a D - ZD\"/>
    </mc:Choice>
  </mc:AlternateContent>
  <bookViews>
    <workbookView xWindow="0" yWindow="0" windowWidth="2040" windowHeight="1185"/>
  </bookViews>
  <sheets>
    <sheet name="Rekapitulace stavby" sheetId="1" r:id="rId1"/>
    <sheet name="ÚT - Ústřední vytápění" sheetId="2" r:id="rId2"/>
    <sheet name="PL - PL - plyn" sheetId="3" r:id="rId3"/>
    <sheet name="ST1 - ST1 - ASPO" sheetId="4" r:id="rId4"/>
    <sheet name="ST2 - ST2 - AHNM" sheetId="5" r:id="rId5"/>
    <sheet name="VZD - VZD - Vzduchotechnika" sheetId="6" r:id="rId6"/>
    <sheet name="MR a EL1 - MR a EL1" sheetId="7" r:id="rId7"/>
    <sheet name="ME a EL2 - ME a EL2" sheetId="8" r:id="rId8"/>
    <sheet name="ZT - ZT - Zdravotní insta..." sheetId="9" r:id="rId9"/>
    <sheet name="VRN - Vedlejší rozpočtové..." sheetId="10" r:id="rId10"/>
  </sheets>
  <definedNames>
    <definedName name="_xlnm.Print_Titles" localSheetId="7">'ME a EL2 - ME a EL2'!$124:$124</definedName>
    <definedName name="_xlnm.Print_Titles" localSheetId="6">'MR a EL1 - MR a EL1'!$156:$156</definedName>
    <definedName name="_xlnm.Print_Titles" localSheetId="2">'PL - PL - plyn'!$130:$130</definedName>
    <definedName name="_xlnm.Print_Titles" localSheetId="0">'Rekapitulace stavby'!$85:$85</definedName>
    <definedName name="_xlnm.Print_Titles" localSheetId="3">'ST1 - ST1 - ASPO'!$133:$133</definedName>
    <definedName name="_xlnm.Print_Titles" localSheetId="4">'ST2 - ST2 - AHNM'!$133:$133</definedName>
    <definedName name="_xlnm.Print_Titles" localSheetId="1">'ÚT - Ústřední vytápění'!$129:$129</definedName>
    <definedName name="_xlnm.Print_Titles" localSheetId="9">'VRN - Vedlejší rozpočtové...'!$118:$118</definedName>
    <definedName name="_xlnm.Print_Titles" localSheetId="5">'VZD - VZD - Vzduchotechnika'!$127:$127</definedName>
    <definedName name="_xlnm.Print_Titles" localSheetId="8">'ZT - ZT - Zdravotní insta...'!$124:$124</definedName>
    <definedName name="_xlnm.Print_Area" localSheetId="7">'ME a EL2 - ME a EL2'!$C$4:$Q$70,'ME a EL2 - ME a EL2'!$C$76:$Q$106,'ME a EL2 - ME a EL2'!$C$112:$Q$142</definedName>
    <definedName name="_xlnm.Print_Area" localSheetId="6">'MR a EL1 - MR a EL1'!$C$4:$Q$70,'MR a EL1 - MR a EL1'!$C$76:$Q$138,'MR a EL1 - MR a EL1'!$C$144:$Q$319</definedName>
    <definedName name="_xlnm.Print_Area" localSheetId="2">'PL - PL - plyn'!$C$4:$Q$70,'PL - PL - plyn'!$C$76:$Q$113,'PL - PL - plyn'!$C$119:$Q$212</definedName>
    <definedName name="_xlnm.Print_Area" localSheetId="0">'Rekapitulace stavby'!$C$4:$AP$70,'Rekapitulace stavby'!$C$76:$AP$107</definedName>
    <definedName name="_xlnm.Print_Area" localSheetId="3">'ST1 - ST1 - ASPO'!$C$4:$Q$70,'ST1 - ST1 - ASPO'!$C$76:$Q$115,'ST1 - ST1 - ASPO'!$C$121:$Q$275</definedName>
    <definedName name="_xlnm.Print_Area" localSheetId="4">'ST2 - ST2 - AHNM'!$C$4:$Q$70,'ST2 - ST2 - AHNM'!$C$76:$Q$115,'ST2 - ST2 - AHNM'!$C$121:$Q$280</definedName>
    <definedName name="_xlnm.Print_Area" localSheetId="1">'ÚT - Ústřední vytápění'!$C$4:$Q$70,'ÚT - Ústřední vytápění'!$C$76:$Q$112,'ÚT - Ústřední vytápění'!$C$118:$Q$327</definedName>
    <definedName name="_xlnm.Print_Area" localSheetId="9">'VRN - Vedlejší rozpočtové...'!$C$4:$Q$70,'VRN - Vedlejší rozpočtové...'!$C$76:$Q$102,'VRN - Vedlejší rozpočtové...'!$C$108:$Q$176</definedName>
    <definedName name="_xlnm.Print_Area" localSheetId="5">'VZD - VZD - Vzduchotechnika'!$C$4:$Q$70,'VZD - VZD - Vzduchotechnika'!$C$76:$Q$110,'VZD - VZD - Vzduchotechnika'!$C$116:$Q$200</definedName>
    <definedName name="_xlnm.Print_Area" localSheetId="8">'ZT - ZT - Zdravotní insta...'!$C$4:$Q$70,'ZT - ZT - Zdravotní insta...'!$C$76:$Q$107,'ZT - ZT - Zdravotní insta...'!$C$113:$Q$228</definedName>
  </definedNames>
  <calcPr calcId="152511" fullCalcOnLoad="1"/>
</workbook>
</file>

<file path=xl/calcChain.xml><?xml version="1.0" encoding="utf-8"?>
<calcChain xmlns="http://schemas.openxmlformats.org/spreadsheetml/2006/main">
  <c r="L77" i="1" l="1"/>
  <c r="L78" i="1"/>
  <c r="L80" i="1"/>
  <c r="AM80" i="1"/>
  <c r="L82" i="1"/>
  <c r="AM82" i="1"/>
  <c r="L83" i="1"/>
  <c r="AM83" i="1"/>
  <c r="AX89" i="1"/>
  <c r="AY89" i="1"/>
  <c r="AX90" i="1"/>
  <c r="AY90" i="1"/>
  <c r="AX92" i="1"/>
  <c r="AY92" i="1"/>
  <c r="AX93" i="1"/>
  <c r="AY93" i="1"/>
  <c r="AX94" i="1"/>
  <c r="AY94" i="1"/>
  <c r="AX96" i="1"/>
  <c r="AY96" i="1"/>
  <c r="AX97" i="1"/>
  <c r="AY97" i="1"/>
  <c r="AX98" i="1"/>
  <c r="AY98" i="1"/>
  <c r="AX99" i="1"/>
  <c r="AY99" i="1"/>
  <c r="BZ102" i="1"/>
  <c r="CE102" i="1"/>
  <c r="CF102" i="1"/>
  <c r="CG102" i="1"/>
  <c r="CH102" i="1"/>
  <c r="CI102" i="1"/>
  <c r="CJ102" i="1"/>
  <c r="CK102" i="1"/>
  <c r="BZ103" i="1"/>
  <c r="CA103" i="1"/>
  <c r="CB103" i="1"/>
  <c r="CC103" i="1"/>
  <c r="CE103" i="1"/>
  <c r="CF103" i="1"/>
  <c r="CG103" i="1"/>
  <c r="CH103" i="1"/>
  <c r="CI103" i="1"/>
  <c r="CJ103" i="1"/>
  <c r="CK103" i="1"/>
  <c r="BZ104" i="1"/>
  <c r="CA104" i="1"/>
  <c r="CB104" i="1"/>
  <c r="CC104" i="1"/>
  <c r="CE104" i="1"/>
  <c r="CF104" i="1"/>
  <c r="CG104" i="1"/>
  <c r="CH104" i="1"/>
  <c r="CI104" i="1"/>
  <c r="CJ104" i="1"/>
  <c r="CK104" i="1"/>
  <c r="BZ105" i="1"/>
  <c r="CA105" i="1"/>
  <c r="CB105" i="1"/>
  <c r="CC105" i="1"/>
  <c r="CE105" i="1"/>
  <c r="CF105" i="1"/>
  <c r="CG105" i="1"/>
  <c r="CH105" i="1"/>
  <c r="CI105" i="1"/>
  <c r="CJ105" i="1"/>
  <c r="CK105" i="1"/>
  <c r="F6" i="2"/>
  <c r="F78" i="2" s="1"/>
  <c r="O10" i="2"/>
  <c r="M82" i="2" s="1"/>
  <c r="F80" i="2"/>
  <c r="F82" i="2"/>
  <c r="F84" i="2"/>
  <c r="M84" i="2"/>
  <c r="F85" i="2"/>
  <c r="M85" i="2"/>
  <c r="BF105" i="2"/>
  <c r="BG105" i="2"/>
  <c r="BH105" i="2"/>
  <c r="BI105" i="2"/>
  <c r="BF106" i="2"/>
  <c r="BG106" i="2"/>
  <c r="BH106" i="2"/>
  <c r="BI106" i="2"/>
  <c r="BF107" i="2"/>
  <c r="BG107" i="2"/>
  <c r="BH107" i="2"/>
  <c r="BI107" i="2"/>
  <c r="BF108" i="2"/>
  <c r="BG108" i="2"/>
  <c r="BH108" i="2"/>
  <c r="BI108" i="2"/>
  <c r="BF109" i="2"/>
  <c r="BG109" i="2"/>
  <c r="BH109" i="2"/>
  <c r="BI109" i="2"/>
  <c r="BF110" i="2"/>
  <c r="BG110" i="2"/>
  <c r="BH110" i="2"/>
  <c r="BI110" i="2"/>
  <c r="F122" i="2"/>
  <c r="F124" i="2"/>
  <c r="M124" i="2"/>
  <c r="F126" i="2"/>
  <c r="M126" i="2"/>
  <c r="F127" i="2"/>
  <c r="M127" i="2"/>
  <c r="N133" i="2"/>
  <c r="BE133" i="2" s="1"/>
  <c r="W133" i="2"/>
  <c r="Y133" i="2"/>
  <c r="AA133" i="2"/>
  <c r="BF133" i="2"/>
  <c r="BG133" i="2"/>
  <c r="BH133" i="2"/>
  <c r="BI133" i="2"/>
  <c r="BK133" i="2"/>
  <c r="N134" i="2"/>
  <c r="W134" i="2"/>
  <c r="Y134" i="2"/>
  <c r="AA134" i="2"/>
  <c r="BE134" i="2"/>
  <c r="BF134" i="2"/>
  <c r="BG134" i="2"/>
  <c r="BH134" i="2"/>
  <c r="BI134" i="2"/>
  <c r="BK134" i="2"/>
  <c r="N135" i="2"/>
  <c r="W135" i="2"/>
  <c r="Y135" i="2"/>
  <c r="AA135" i="2"/>
  <c r="BE135" i="2"/>
  <c r="BF135" i="2"/>
  <c r="BG135" i="2"/>
  <c r="H35" i="2" s="1"/>
  <c r="BB89" i="1" s="1"/>
  <c r="BH135" i="2"/>
  <c r="BI135" i="2"/>
  <c r="H37" i="2" s="1"/>
  <c r="BD89" i="1" s="1"/>
  <c r="BK135" i="2"/>
  <c r="N136" i="2"/>
  <c r="W136" i="2"/>
  <c r="Y136" i="2"/>
  <c r="AA136" i="2"/>
  <c r="BE136" i="2"/>
  <c r="BF136" i="2"/>
  <c r="BG136" i="2"/>
  <c r="BH136" i="2"/>
  <c r="BI136" i="2"/>
  <c r="BK136" i="2"/>
  <c r="N137" i="2"/>
  <c r="W137" i="2"/>
  <c r="Y137" i="2"/>
  <c r="AA137" i="2"/>
  <c r="BE137" i="2"/>
  <c r="BF137" i="2"/>
  <c r="BG137" i="2"/>
  <c r="BH137" i="2"/>
  <c r="BI137" i="2"/>
  <c r="BK137" i="2"/>
  <c r="N138" i="2"/>
  <c r="W138" i="2"/>
  <c r="Y138" i="2"/>
  <c r="AA138" i="2"/>
  <c r="BE138" i="2"/>
  <c r="BF138" i="2"/>
  <c r="BG138" i="2"/>
  <c r="BH138" i="2"/>
  <c r="BI138" i="2"/>
  <c r="BK138" i="2"/>
  <c r="N139" i="2"/>
  <c r="W139" i="2"/>
  <c r="Y139" i="2"/>
  <c r="AA139" i="2"/>
  <c r="BE139" i="2"/>
  <c r="BF139" i="2"/>
  <c r="BG139" i="2"/>
  <c r="BH139" i="2"/>
  <c r="BI139" i="2"/>
  <c r="BK139" i="2"/>
  <c r="N140" i="2"/>
  <c r="W140" i="2"/>
  <c r="Y140" i="2"/>
  <c r="AA140" i="2"/>
  <c r="BE140" i="2"/>
  <c r="BF140" i="2"/>
  <c r="BG140" i="2"/>
  <c r="BH140" i="2"/>
  <c r="BI140" i="2"/>
  <c r="BK140" i="2"/>
  <c r="N141" i="2"/>
  <c r="W141" i="2"/>
  <c r="Y141" i="2"/>
  <c r="AA141" i="2"/>
  <c r="BE141" i="2"/>
  <c r="BF141" i="2"/>
  <c r="BG141" i="2"/>
  <c r="BH141" i="2"/>
  <c r="BI141" i="2"/>
  <c r="BK141" i="2"/>
  <c r="N142" i="2"/>
  <c r="W142" i="2"/>
  <c r="Y142" i="2"/>
  <c r="AA142" i="2"/>
  <c r="BE142" i="2"/>
  <c r="BF142" i="2"/>
  <c r="BG142" i="2"/>
  <c r="BH142" i="2"/>
  <c r="BI142" i="2"/>
  <c r="BK142" i="2"/>
  <c r="N143" i="2"/>
  <c r="W143" i="2"/>
  <c r="Y143" i="2"/>
  <c r="AA143" i="2"/>
  <c r="BE143" i="2"/>
  <c r="BF143" i="2"/>
  <c r="BG143" i="2"/>
  <c r="BH143" i="2"/>
  <c r="BI143" i="2"/>
  <c r="BK143" i="2"/>
  <c r="N144" i="2"/>
  <c r="W144" i="2"/>
  <c r="Y144" i="2"/>
  <c r="AA144" i="2"/>
  <c r="BE144" i="2"/>
  <c r="BF144" i="2"/>
  <c r="BG144" i="2"/>
  <c r="BH144" i="2"/>
  <c r="BI144" i="2"/>
  <c r="BK144" i="2"/>
  <c r="N145" i="2"/>
  <c r="W145" i="2"/>
  <c r="Y145" i="2"/>
  <c r="AA145" i="2"/>
  <c r="BE145" i="2"/>
  <c r="BF145" i="2"/>
  <c r="BG145" i="2"/>
  <c r="BH145" i="2"/>
  <c r="BI145" i="2"/>
  <c r="BK145" i="2"/>
  <c r="N146" i="2"/>
  <c r="W146" i="2"/>
  <c r="Y146" i="2"/>
  <c r="AA146" i="2"/>
  <c r="BE146" i="2"/>
  <c r="BF146" i="2"/>
  <c r="BG146" i="2"/>
  <c r="BH146" i="2"/>
  <c r="BI146" i="2"/>
  <c r="BK146" i="2"/>
  <c r="N147" i="2"/>
  <c r="W147" i="2"/>
  <c r="Y147" i="2"/>
  <c r="AA147" i="2"/>
  <c r="BE147" i="2"/>
  <c r="BF147" i="2"/>
  <c r="BG147" i="2"/>
  <c r="BH147" i="2"/>
  <c r="BI147" i="2"/>
  <c r="BK147" i="2"/>
  <c r="N148" i="2"/>
  <c r="BE148" i="2" s="1"/>
  <c r="W148" i="2"/>
  <c r="W132" i="2"/>
  <c r="Y148" i="2"/>
  <c r="AA148" i="2"/>
  <c r="BF148" i="2"/>
  <c r="BG148" i="2"/>
  <c r="BH148" i="2"/>
  <c r="BI148" i="2"/>
  <c r="BK148" i="2"/>
  <c r="N149" i="2"/>
  <c r="W149" i="2"/>
  <c r="Y149" i="2"/>
  <c r="AA149" i="2"/>
  <c r="BE149" i="2"/>
  <c r="BF149" i="2"/>
  <c r="BG149" i="2"/>
  <c r="BH149" i="2"/>
  <c r="BI149" i="2"/>
  <c r="BK149" i="2"/>
  <c r="N150" i="2"/>
  <c r="W150" i="2"/>
  <c r="Y150" i="2"/>
  <c r="AA150" i="2"/>
  <c r="BE150" i="2"/>
  <c r="BF150" i="2"/>
  <c r="BG150" i="2"/>
  <c r="BH150" i="2"/>
  <c r="BI150" i="2"/>
  <c r="BK150" i="2"/>
  <c r="N151" i="2"/>
  <c r="W151" i="2"/>
  <c r="Y151" i="2"/>
  <c r="AA151" i="2"/>
  <c r="BE151" i="2"/>
  <c r="BF151" i="2"/>
  <c r="BG151" i="2"/>
  <c r="BH151" i="2"/>
  <c r="BI151" i="2"/>
  <c r="BK151" i="2"/>
  <c r="N153" i="2"/>
  <c r="W153" i="2"/>
  <c r="Y153" i="2"/>
  <c r="AA153" i="2"/>
  <c r="AA152" i="2"/>
  <c r="BE153" i="2"/>
  <c r="BF153" i="2"/>
  <c r="BG153" i="2"/>
  <c r="BH153" i="2"/>
  <c r="BI153" i="2"/>
  <c r="BK153" i="2"/>
  <c r="N154" i="2"/>
  <c r="W154" i="2"/>
  <c r="Y154" i="2"/>
  <c r="Y152" i="2"/>
  <c r="AA154" i="2"/>
  <c r="BE154" i="2"/>
  <c r="BF154" i="2"/>
  <c r="BG154" i="2"/>
  <c r="BH154" i="2"/>
  <c r="BI154" i="2"/>
  <c r="BK154" i="2"/>
  <c r="BK152" i="2"/>
  <c r="N152" i="2" s="1"/>
  <c r="N92" i="2" s="1"/>
  <c r="N156" i="2"/>
  <c r="BE156" i="2" s="1"/>
  <c r="W156" i="2"/>
  <c r="Y156" i="2"/>
  <c r="Y155" i="2" s="1"/>
  <c r="AA156" i="2"/>
  <c r="BF156" i="2"/>
  <c r="BG156" i="2"/>
  <c r="BH156" i="2"/>
  <c r="BI156" i="2"/>
  <c r="BK156" i="2"/>
  <c r="BK155" i="2" s="1"/>
  <c r="N155" i="2" s="1"/>
  <c r="N93" i="2" s="1"/>
  <c r="N157" i="2"/>
  <c r="W157" i="2"/>
  <c r="Y157" i="2"/>
  <c r="AA157" i="2"/>
  <c r="BE157" i="2"/>
  <c r="BF157" i="2"/>
  <c r="BG157" i="2"/>
  <c r="BH157" i="2"/>
  <c r="BI157" i="2"/>
  <c r="BK157" i="2"/>
  <c r="N158" i="2"/>
  <c r="W158" i="2"/>
  <c r="Y158" i="2"/>
  <c r="AA158" i="2"/>
  <c r="BE158" i="2"/>
  <c r="BF158" i="2"/>
  <c r="BG158" i="2"/>
  <c r="BH158" i="2"/>
  <c r="BI158" i="2"/>
  <c r="BK158" i="2"/>
  <c r="N159" i="2"/>
  <c r="W159" i="2"/>
  <c r="Y159" i="2"/>
  <c r="AA159" i="2"/>
  <c r="BE159" i="2"/>
  <c r="BF159" i="2"/>
  <c r="BG159" i="2"/>
  <c r="BH159" i="2"/>
  <c r="BI159" i="2"/>
  <c r="BK159" i="2"/>
  <c r="N160" i="2"/>
  <c r="W160" i="2"/>
  <c r="Y160" i="2"/>
  <c r="AA160" i="2"/>
  <c r="BE160" i="2"/>
  <c r="BF160" i="2"/>
  <c r="BG160" i="2"/>
  <c r="BH160" i="2"/>
  <c r="BI160" i="2"/>
  <c r="BK160" i="2"/>
  <c r="N161" i="2"/>
  <c r="W161" i="2"/>
  <c r="Y161" i="2"/>
  <c r="AA161" i="2"/>
  <c r="BE161" i="2"/>
  <c r="BF161" i="2"/>
  <c r="BG161" i="2"/>
  <c r="BH161" i="2"/>
  <c r="BI161" i="2"/>
  <c r="BK161" i="2"/>
  <c r="N162" i="2"/>
  <c r="W162" i="2"/>
  <c r="Y162" i="2"/>
  <c r="AA162" i="2"/>
  <c r="BE162" i="2"/>
  <c r="BF162" i="2"/>
  <c r="BG162" i="2"/>
  <c r="BH162" i="2"/>
  <c r="BI162" i="2"/>
  <c r="BK162" i="2"/>
  <c r="N163" i="2"/>
  <c r="W163" i="2"/>
  <c r="Y163" i="2"/>
  <c r="AA163" i="2"/>
  <c r="BE163" i="2"/>
  <c r="BF163" i="2"/>
  <c r="BG163" i="2"/>
  <c r="BH163" i="2"/>
  <c r="BI163" i="2"/>
  <c r="BK163" i="2"/>
  <c r="N164" i="2"/>
  <c r="W164" i="2"/>
  <c r="Y164" i="2"/>
  <c r="AA164" i="2"/>
  <c r="BE164" i="2"/>
  <c r="BF164" i="2"/>
  <c r="BG164" i="2"/>
  <c r="BH164" i="2"/>
  <c r="BI164" i="2"/>
  <c r="BK164" i="2"/>
  <c r="N165" i="2"/>
  <c r="W165" i="2"/>
  <c r="Y165" i="2"/>
  <c r="AA165" i="2"/>
  <c r="BE165" i="2"/>
  <c r="BF165" i="2"/>
  <c r="BG165" i="2"/>
  <c r="BH165" i="2"/>
  <c r="BI165" i="2"/>
  <c r="BK165" i="2"/>
  <c r="N166" i="2"/>
  <c r="W166" i="2"/>
  <c r="Y166" i="2"/>
  <c r="AA166" i="2"/>
  <c r="BE166" i="2"/>
  <c r="BF166" i="2"/>
  <c r="BG166" i="2"/>
  <c r="BH166" i="2"/>
  <c r="BI166" i="2"/>
  <c r="BK166" i="2"/>
  <c r="N167" i="2"/>
  <c r="W167" i="2"/>
  <c r="Y167" i="2"/>
  <c r="AA167" i="2"/>
  <c r="BE167" i="2"/>
  <c r="BF167" i="2"/>
  <c r="BG167" i="2"/>
  <c r="BH167" i="2"/>
  <c r="BI167" i="2"/>
  <c r="BK167" i="2"/>
  <c r="N168" i="2"/>
  <c r="W168" i="2"/>
  <c r="Y168" i="2"/>
  <c r="AA168" i="2"/>
  <c r="BE168" i="2"/>
  <c r="BF168" i="2"/>
  <c r="BG168" i="2"/>
  <c r="BH168" i="2"/>
  <c r="BI168" i="2"/>
  <c r="BK168" i="2"/>
  <c r="N169" i="2"/>
  <c r="W169" i="2"/>
  <c r="Y169" i="2"/>
  <c r="AA169" i="2"/>
  <c r="BE169" i="2"/>
  <c r="BF169" i="2"/>
  <c r="BG169" i="2"/>
  <c r="BH169" i="2"/>
  <c r="BI169" i="2"/>
  <c r="BK169" i="2"/>
  <c r="N170" i="2"/>
  <c r="W170" i="2"/>
  <c r="Y170" i="2"/>
  <c r="AA170" i="2"/>
  <c r="BE170" i="2"/>
  <c r="BF170" i="2"/>
  <c r="BG170" i="2"/>
  <c r="BH170" i="2"/>
  <c r="BI170" i="2"/>
  <c r="BK170" i="2"/>
  <c r="N171" i="2"/>
  <c r="W171" i="2"/>
  <c r="Y171" i="2"/>
  <c r="AA171" i="2"/>
  <c r="BE171" i="2"/>
  <c r="BF171" i="2"/>
  <c r="BG171" i="2"/>
  <c r="BH171" i="2"/>
  <c r="BI171" i="2"/>
  <c r="BK171" i="2"/>
  <c r="N172" i="2"/>
  <c r="W172" i="2"/>
  <c r="Y172" i="2"/>
  <c r="AA172" i="2"/>
  <c r="BE172" i="2"/>
  <c r="BF172" i="2"/>
  <c r="BG172" i="2"/>
  <c r="BH172" i="2"/>
  <c r="BI172" i="2"/>
  <c r="BK172" i="2"/>
  <c r="N174" i="2"/>
  <c r="W174" i="2"/>
  <c r="W173" i="2" s="1"/>
  <c r="Y174" i="2"/>
  <c r="AA174" i="2"/>
  <c r="BE174" i="2"/>
  <c r="BF174" i="2"/>
  <c r="BG174" i="2"/>
  <c r="BH174" i="2"/>
  <c r="BI174" i="2"/>
  <c r="BK174" i="2"/>
  <c r="N175" i="2"/>
  <c r="W175" i="2"/>
  <c r="Y175" i="2"/>
  <c r="Y173" i="2"/>
  <c r="AA175" i="2"/>
  <c r="BE175" i="2"/>
  <c r="BF175" i="2"/>
  <c r="BG175" i="2"/>
  <c r="BH175" i="2"/>
  <c r="BI175" i="2"/>
  <c r="BK175" i="2"/>
  <c r="N176" i="2"/>
  <c r="W176" i="2"/>
  <c r="Y176" i="2"/>
  <c r="AA176" i="2"/>
  <c r="BE176" i="2"/>
  <c r="BF176" i="2"/>
  <c r="BG176" i="2"/>
  <c r="BH176" i="2"/>
  <c r="BI176" i="2"/>
  <c r="BK176" i="2"/>
  <c r="BK173" i="2" s="1"/>
  <c r="N173" i="2" s="1"/>
  <c r="N94" i="2" s="1"/>
  <c r="N177" i="2"/>
  <c r="W177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79" i="2"/>
  <c r="W179" i="2"/>
  <c r="Y179" i="2"/>
  <c r="AA179" i="2"/>
  <c r="BE179" i="2"/>
  <c r="BF179" i="2"/>
  <c r="BG179" i="2"/>
  <c r="BH179" i="2"/>
  <c r="BI179" i="2"/>
  <c r="BK179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2" i="2"/>
  <c r="W182" i="2"/>
  <c r="Y182" i="2"/>
  <c r="AA182" i="2"/>
  <c r="BE182" i="2"/>
  <c r="BF182" i="2"/>
  <c r="BG182" i="2"/>
  <c r="BH182" i="2"/>
  <c r="BI182" i="2"/>
  <c r="BK182" i="2"/>
  <c r="N183" i="2"/>
  <c r="W183" i="2"/>
  <c r="Y183" i="2"/>
  <c r="AA183" i="2"/>
  <c r="BE183" i="2"/>
  <c r="BF183" i="2"/>
  <c r="BG183" i="2"/>
  <c r="BH183" i="2"/>
  <c r="BI183" i="2"/>
  <c r="BK183" i="2"/>
  <c r="N184" i="2"/>
  <c r="W184" i="2"/>
  <c r="Y184" i="2"/>
  <c r="AA184" i="2"/>
  <c r="BE184" i="2"/>
  <c r="BF184" i="2"/>
  <c r="BG184" i="2"/>
  <c r="BH184" i="2"/>
  <c r="BI184" i="2"/>
  <c r="BK184" i="2"/>
  <c r="N185" i="2"/>
  <c r="W185" i="2"/>
  <c r="Y185" i="2"/>
  <c r="AA185" i="2"/>
  <c r="BE185" i="2"/>
  <c r="BF185" i="2"/>
  <c r="BG185" i="2"/>
  <c r="BH185" i="2"/>
  <c r="BI185" i="2"/>
  <c r="BK185" i="2"/>
  <c r="N186" i="2"/>
  <c r="W186" i="2"/>
  <c r="Y186" i="2"/>
  <c r="AA186" i="2"/>
  <c r="BE186" i="2"/>
  <c r="BF186" i="2"/>
  <c r="BG186" i="2"/>
  <c r="BH186" i="2"/>
  <c r="BI186" i="2"/>
  <c r="BK186" i="2"/>
  <c r="N187" i="2"/>
  <c r="W187" i="2"/>
  <c r="Y187" i="2"/>
  <c r="AA187" i="2"/>
  <c r="BE187" i="2"/>
  <c r="BF187" i="2"/>
  <c r="BG187" i="2"/>
  <c r="BH187" i="2"/>
  <c r="BI187" i="2"/>
  <c r="BK187" i="2"/>
  <c r="N188" i="2"/>
  <c r="W188" i="2"/>
  <c r="Y188" i="2"/>
  <c r="AA188" i="2"/>
  <c r="BE188" i="2"/>
  <c r="BF188" i="2"/>
  <c r="BG188" i="2"/>
  <c r="BH188" i="2"/>
  <c r="BI188" i="2"/>
  <c r="BK188" i="2"/>
  <c r="N189" i="2"/>
  <c r="W189" i="2"/>
  <c r="Y189" i="2"/>
  <c r="AA189" i="2"/>
  <c r="BE189" i="2"/>
  <c r="BF189" i="2"/>
  <c r="BG189" i="2"/>
  <c r="BH189" i="2"/>
  <c r="BI189" i="2"/>
  <c r="BK189" i="2"/>
  <c r="N190" i="2"/>
  <c r="W190" i="2"/>
  <c r="Y190" i="2"/>
  <c r="AA190" i="2"/>
  <c r="BE190" i="2"/>
  <c r="BF190" i="2"/>
  <c r="BG190" i="2"/>
  <c r="BH190" i="2"/>
  <c r="BI190" i="2"/>
  <c r="BK190" i="2"/>
  <c r="N191" i="2"/>
  <c r="W191" i="2"/>
  <c r="Y191" i="2"/>
  <c r="AA191" i="2"/>
  <c r="BE191" i="2"/>
  <c r="BF191" i="2"/>
  <c r="BG191" i="2"/>
  <c r="BH191" i="2"/>
  <c r="BI191" i="2"/>
  <c r="BK191" i="2"/>
  <c r="N193" i="2"/>
  <c r="BE193" i="2" s="1"/>
  <c r="W193" i="2"/>
  <c r="Y193" i="2"/>
  <c r="AA193" i="2"/>
  <c r="AA192" i="2" s="1"/>
  <c r="BF193" i="2"/>
  <c r="BG193" i="2"/>
  <c r="BH193" i="2"/>
  <c r="BI193" i="2"/>
  <c r="BK193" i="2"/>
  <c r="N194" i="2"/>
  <c r="W194" i="2"/>
  <c r="Y194" i="2"/>
  <c r="AA194" i="2"/>
  <c r="BE194" i="2"/>
  <c r="BF194" i="2"/>
  <c r="BG194" i="2"/>
  <c r="BH194" i="2"/>
  <c r="BI194" i="2"/>
  <c r="BK194" i="2"/>
  <c r="BK192" i="2"/>
  <c r="N192" i="2" s="1"/>
  <c r="N95" i="2" s="1"/>
  <c r="N195" i="2"/>
  <c r="W195" i="2"/>
  <c r="Y195" i="2"/>
  <c r="AA195" i="2"/>
  <c r="BE195" i="2"/>
  <c r="BF195" i="2"/>
  <c r="BG195" i="2"/>
  <c r="BH195" i="2"/>
  <c r="BI195" i="2"/>
  <c r="BK195" i="2"/>
  <c r="N196" i="2"/>
  <c r="W196" i="2"/>
  <c r="Y196" i="2"/>
  <c r="AA196" i="2"/>
  <c r="BE196" i="2"/>
  <c r="BF196" i="2"/>
  <c r="BG196" i="2"/>
  <c r="BH196" i="2"/>
  <c r="BI196" i="2"/>
  <c r="BK196" i="2"/>
  <c r="N197" i="2"/>
  <c r="W197" i="2"/>
  <c r="Y197" i="2"/>
  <c r="AA197" i="2"/>
  <c r="BE197" i="2"/>
  <c r="BF197" i="2"/>
  <c r="BG197" i="2"/>
  <c r="BH197" i="2"/>
  <c r="BI197" i="2"/>
  <c r="BK197" i="2"/>
  <c r="N198" i="2"/>
  <c r="W198" i="2"/>
  <c r="Y198" i="2"/>
  <c r="AA198" i="2"/>
  <c r="BE198" i="2"/>
  <c r="BF198" i="2"/>
  <c r="BG198" i="2"/>
  <c r="BH198" i="2"/>
  <c r="BI198" i="2"/>
  <c r="BK198" i="2"/>
  <c r="N199" i="2"/>
  <c r="W199" i="2"/>
  <c r="Y199" i="2"/>
  <c r="AA199" i="2"/>
  <c r="BE199" i="2"/>
  <c r="BF199" i="2"/>
  <c r="BG199" i="2"/>
  <c r="BH199" i="2"/>
  <c r="BI199" i="2"/>
  <c r="BK199" i="2"/>
  <c r="N200" i="2"/>
  <c r="W200" i="2"/>
  <c r="Y200" i="2"/>
  <c r="AA200" i="2"/>
  <c r="BE200" i="2"/>
  <c r="BF200" i="2"/>
  <c r="BG200" i="2"/>
  <c r="BH200" i="2"/>
  <c r="BI200" i="2"/>
  <c r="BK200" i="2"/>
  <c r="N201" i="2"/>
  <c r="W201" i="2"/>
  <c r="Y201" i="2"/>
  <c r="AA201" i="2"/>
  <c r="BE201" i="2"/>
  <c r="BF201" i="2"/>
  <c r="BG201" i="2"/>
  <c r="BH201" i="2"/>
  <c r="BI201" i="2"/>
  <c r="BK201" i="2"/>
  <c r="N202" i="2"/>
  <c r="W202" i="2"/>
  <c r="Y202" i="2"/>
  <c r="AA202" i="2"/>
  <c r="BE202" i="2"/>
  <c r="BF202" i="2"/>
  <c r="BG202" i="2"/>
  <c r="BH202" i="2"/>
  <c r="BI202" i="2"/>
  <c r="BK202" i="2"/>
  <c r="N203" i="2"/>
  <c r="W203" i="2"/>
  <c r="Y203" i="2"/>
  <c r="AA203" i="2"/>
  <c r="BE203" i="2"/>
  <c r="BF203" i="2"/>
  <c r="BG203" i="2"/>
  <c r="BH203" i="2"/>
  <c r="BI203" i="2"/>
  <c r="BK203" i="2"/>
  <c r="N204" i="2"/>
  <c r="W204" i="2"/>
  <c r="Y204" i="2"/>
  <c r="AA204" i="2"/>
  <c r="BE204" i="2"/>
  <c r="BF204" i="2"/>
  <c r="BG204" i="2"/>
  <c r="BH204" i="2"/>
  <c r="BI204" i="2"/>
  <c r="BK204" i="2"/>
  <c r="N205" i="2"/>
  <c r="W205" i="2"/>
  <c r="Y205" i="2"/>
  <c r="AA205" i="2"/>
  <c r="BE205" i="2"/>
  <c r="BF205" i="2"/>
  <c r="BG205" i="2"/>
  <c r="BH205" i="2"/>
  <c r="BI205" i="2"/>
  <c r="BK205" i="2"/>
  <c r="N206" i="2"/>
  <c r="W206" i="2"/>
  <c r="Y206" i="2"/>
  <c r="AA206" i="2"/>
  <c r="BE206" i="2"/>
  <c r="BF206" i="2"/>
  <c r="BG206" i="2"/>
  <c r="BH206" i="2"/>
  <c r="BI206" i="2"/>
  <c r="BK206" i="2"/>
  <c r="N207" i="2"/>
  <c r="W207" i="2"/>
  <c r="Y207" i="2"/>
  <c r="AA207" i="2"/>
  <c r="BE207" i="2"/>
  <c r="BF207" i="2"/>
  <c r="BG207" i="2"/>
  <c r="BH207" i="2"/>
  <c r="BI207" i="2"/>
  <c r="BK207" i="2"/>
  <c r="N208" i="2"/>
  <c r="W208" i="2"/>
  <c r="Y208" i="2"/>
  <c r="AA208" i="2"/>
  <c r="BE208" i="2"/>
  <c r="BF208" i="2"/>
  <c r="BG208" i="2"/>
  <c r="BH208" i="2"/>
  <c r="BI208" i="2"/>
  <c r="BK208" i="2"/>
  <c r="N209" i="2"/>
  <c r="W209" i="2"/>
  <c r="Y209" i="2"/>
  <c r="AA209" i="2"/>
  <c r="BE209" i="2"/>
  <c r="BF209" i="2"/>
  <c r="BG209" i="2"/>
  <c r="BH209" i="2"/>
  <c r="BI209" i="2"/>
  <c r="BK209" i="2"/>
  <c r="N210" i="2"/>
  <c r="W210" i="2"/>
  <c r="Y210" i="2"/>
  <c r="AA210" i="2"/>
  <c r="BE210" i="2"/>
  <c r="BF210" i="2"/>
  <c r="BG210" i="2"/>
  <c r="BH210" i="2"/>
  <c r="BI210" i="2"/>
  <c r="BK210" i="2"/>
  <c r="N212" i="2"/>
  <c r="BE212" i="2" s="1"/>
  <c r="W212" i="2"/>
  <c r="Y212" i="2"/>
  <c r="AA212" i="2"/>
  <c r="AA211" i="2" s="1"/>
  <c r="BF212" i="2"/>
  <c r="BG212" i="2"/>
  <c r="BH212" i="2"/>
  <c r="BI212" i="2"/>
  <c r="BK212" i="2"/>
  <c r="N213" i="2"/>
  <c r="BE213" i="2" s="1"/>
  <c r="W213" i="2"/>
  <c r="Y213" i="2"/>
  <c r="AA213" i="2"/>
  <c r="BF213" i="2"/>
  <c r="BG213" i="2"/>
  <c r="BH213" i="2"/>
  <c r="BI213" i="2"/>
  <c r="BK213" i="2"/>
  <c r="N214" i="2"/>
  <c r="W214" i="2"/>
  <c r="W211" i="2" s="1"/>
  <c r="Y214" i="2"/>
  <c r="AA214" i="2"/>
  <c r="BE214" i="2"/>
  <c r="BF214" i="2"/>
  <c r="BG214" i="2"/>
  <c r="BH214" i="2"/>
  <c r="BI214" i="2"/>
  <c r="BK214" i="2"/>
  <c r="N215" i="2"/>
  <c r="W215" i="2"/>
  <c r="Y215" i="2"/>
  <c r="AA215" i="2"/>
  <c r="BE215" i="2"/>
  <c r="BF215" i="2"/>
  <c r="BG215" i="2"/>
  <c r="BH215" i="2"/>
  <c r="BI215" i="2"/>
  <c r="BK215" i="2"/>
  <c r="N216" i="2"/>
  <c r="W216" i="2"/>
  <c r="Y216" i="2"/>
  <c r="AA216" i="2"/>
  <c r="BE216" i="2"/>
  <c r="BF216" i="2"/>
  <c r="BG216" i="2"/>
  <c r="BH216" i="2"/>
  <c r="BI216" i="2"/>
  <c r="BK216" i="2"/>
  <c r="N217" i="2"/>
  <c r="W217" i="2"/>
  <c r="Y217" i="2"/>
  <c r="AA217" i="2"/>
  <c r="BE217" i="2"/>
  <c r="BF217" i="2"/>
  <c r="BG217" i="2"/>
  <c r="BH217" i="2"/>
  <c r="BI217" i="2"/>
  <c r="BK217" i="2"/>
  <c r="N218" i="2"/>
  <c r="W218" i="2"/>
  <c r="Y218" i="2"/>
  <c r="AA218" i="2"/>
  <c r="BE218" i="2"/>
  <c r="BF218" i="2"/>
  <c r="BG218" i="2"/>
  <c r="BH218" i="2"/>
  <c r="BI218" i="2"/>
  <c r="BK218" i="2"/>
  <c r="N219" i="2"/>
  <c r="W219" i="2"/>
  <c r="Y219" i="2"/>
  <c r="AA219" i="2"/>
  <c r="BE219" i="2"/>
  <c r="BF219" i="2"/>
  <c r="BG219" i="2"/>
  <c r="BH219" i="2"/>
  <c r="BI219" i="2"/>
  <c r="BK219" i="2"/>
  <c r="N220" i="2"/>
  <c r="W220" i="2"/>
  <c r="Y220" i="2"/>
  <c r="AA220" i="2"/>
  <c r="BE220" i="2"/>
  <c r="BF220" i="2"/>
  <c r="BG220" i="2"/>
  <c r="BH220" i="2"/>
  <c r="BI220" i="2"/>
  <c r="BK220" i="2"/>
  <c r="N221" i="2"/>
  <c r="W221" i="2"/>
  <c r="Y221" i="2"/>
  <c r="AA221" i="2"/>
  <c r="BE221" i="2"/>
  <c r="BF221" i="2"/>
  <c r="BG221" i="2"/>
  <c r="BH221" i="2"/>
  <c r="BI221" i="2"/>
  <c r="BK221" i="2"/>
  <c r="N222" i="2"/>
  <c r="W222" i="2"/>
  <c r="Y222" i="2"/>
  <c r="AA222" i="2"/>
  <c r="BE222" i="2"/>
  <c r="BF222" i="2"/>
  <c r="BG222" i="2"/>
  <c r="BH222" i="2"/>
  <c r="BI222" i="2"/>
  <c r="BK222" i="2"/>
  <c r="N223" i="2"/>
  <c r="W223" i="2"/>
  <c r="Y223" i="2"/>
  <c r="AA223" i="2"/>
  <c r="BE223" i="2"/>
  <c r="BF223" i="2"/>
  <c r="BG223" i="2"/>
  <c r="BH223" i="2"/>
  <c r="BI223" i="2"/>
  <c r="BK223" i="2"/>
  <c r="N224" i="2"/>
  <c r="W224" i="2"/>
  <c r="Y224" i="2"/>
  <c r="AA224" i="2"/>
  <c r="BE224" i="2"/>
  <c r="BF224" i="2"/>
  <c r="BG224" i="2"/>
  <c r="BH224" i="2"/>
  <c r="BI224" i="2"/>
  <c r="BK224" i="2"/>
  <c r="N225" i="2"/>
  <c r="W225" i="2"/>
  <c r="Y225" i="2"/>
  <c r="AA225" i="2"/>
  <c r="BE225" i="2"/>
  <c r="BF225" i="2"/>
  <c r="BG225" i="2"/>
  <c r="BH225" i="2"/>
  <c r="BI225" i="2"/>
  <c r="BK225" i="2"/>
  <c r="N226" i="2"/>
  <c r="W226" i="2"/>
  <c r="Y226" i="2"/>
  <c r="AA226" i="2"/>
  <c r="BE226" i="2"/>
  <c r="BF226" i="2"/>
  <c r="BG226" i="2"/>
  <c r="BH226" i="2"/>
  <c r="BI226" i="2"/>
  <c r="BK226" i="2"/>
  <c r="N227" i="2"/>
  <c r="W227" i="2"/>
  <c r="Y227" i="2"/>
  <c r="AA227" i="2"/>
  <c r="BE227" i="2"/>
  <c r="BF227" i="2"/>
  <c r="BG227" i="2"/>
  <c r="BH227" i="2"/>
  <c r="BI227" i="2"/>
  <c r="BK227" i="2"/>
  <c r="N228" i="2"/>
  <c r="W228" i="2"/>
  <c r="Y228" i="2"/>
  <c r="AA228" i="2"/>
  <c r="BE228" i="2"/>
  <c r="BF228" i="2"/>
  <c r="BG228" i="2"/>
  <c r="BH228" i="2"/>
  <c r="BI228" i="2"/>
  <c r="BK228" i="2"/>
  <c r="N229" i="2"/>
  <c r="W229" i="2"/>
  <c r="Y229" i="2"/>
  <c r="AA229" i="2"/>
  <c r="BE229" i="2"/>
  <c r="BF229" i="2"/>
  <c r="BG229" i="2"/>
  <c r="BH229" i="2"/>
  <c r="BI229" i="2"/>
  <c r="BK229" i="2"/>
  <c r="N230" i="2"/>
  <c r="W230" i="2"/>
  <c r="Y230" i="2"/>
  <c r="AA230" i="2"/>
  <c r="BE230" i="2"/>
  <c r="BF230" i="2"/>
  <c r="BG230" i="2"/>
  <c r="BH230" i="2"/>
  <c r="BI230" i="2"/>
  <c r="BK230" i="2"/>
  <c r="N231" i="2"/>
  <c r="W231" i="2"/>
  <c r="Y231" i="2"/>
  <c r="AA231" i="2"/>
  <c r="BE231" i="2"/>
  <c r="BF231" i="2"/>
  <c r="BG231" i="2"/>
  <c r="BH231" i="2"/>
  <c r="BI231" i="2"/>
  <c r="BK231" i="2"/>
  <c r="N232" i="2"/>
  <c r="W232" i="2"/>
  <c r="Y232" i="2"/>
  <c r="AA232" i="2"/>
  <c r="BE232" i="2"/>
  <c r="BF232" i="2"/>
  <c r="BG232" i="2"/>
  <c r="BH232" i="2"/>
  <c r="BI232" i="2"/>
  <c r="BK232" i="2"/>
  <c r="N233" i="2"/>
  <c r="W233" i="2"/>
  <c r="Y233" i="2"/>
  <c r="AA233" i="2"/>
  <c r="BE233" i="2"/>
  <c r="BF233" i="2"/>
  <c r="BG233" i="2"/>
  <c r="BH233" i="2"/>
  <c r="BI233" i="2"/>
  <c r="BK233" i="2"/>
  <c r="N234" i="2"/>
  <c r="W234" i="2"/>
  <c r="Y234" i="2"/>
  <c r="AA234" i="2"/>
  <c r="BE234" i="2"/>
  <c r="BF234" i="2"/>
  <c r="BG234" i="2"/>
  <c r="BH234" i="2"/>
  <c r="BI234" i="2"/>
  <c r="BK234" i="2"/>
  <c r="N235" i="2"/>
  <c r="W235" i="2"/>
  <c r="Y235" i="2"/>
  <c r="AA235" i="2"/>
  <c r="BE235" i="2"/>
  <c r="BF235" i="2"/>
  <c r="BG235" i="2"/>
  <c r="BH235" i="2"/>
  <c r="BI235" i="2"/>
  <c r="BK235" i="2"/>
  <c r="N236" i="2"/>
  <c r="W236" i="2"/>
  <c r="Y236" i="2"/>
  <c r="AA236" i="2"/>
  <c r="BE236" i="2"/>
  <c r="BF236" i="2"/>
  <c r="BG236" i="2"/>
  <c r="BH236" i="2"/>
  <c r="BI236" i="2"/>
  <c r="BK236" i="2"/>
  <c r="N237" i="2"/>
  <c r="W237" i="2"/>
  <c r="Y237" i="2"/>
  <c r="AA237" i="2"/>
  <c r="BE237" i="2"/>
  <c r="BF237" i="2"/>
  <c r="BG237" i="2"/>
  <c r="BH237" i="2"/>
  <c r="BI237" i="2"/>
  <c r="BK237" i="2"/>
  <c r="N238" i="2"/>
  <c r="W238" i="2"/>
  <c r="Y238" i="2"/>
  <c r="AA238" i="2"/>
  <c r="BE238" i="2"/>
  <c r="BF238" i="2"/>
  <c r="BG238" i="2"/>
  <c r="BH238" i="2"/>
  <c r="BI238" i="2"/>
  <c r="BK238" i="2"/>
  <c r="N239" i="2"/>
  <c r="W239" i="2"/>
  <c r="Y239" i="2"/>
  <c r="AA239" i="2"/>
  <c r="BE239" i="2"/>
  <c r="BF239" i="2"/>
  <c r="BG239" i="2"/>
  <c r="BH239" i="2"/>
  <c r="BI239" i="2"/>
  <c r="BK239" i="2"/>
  <c r="N240" i="2"/>
  <c r="W240" i="2"/>
  <c r="Y240" i="2"/>
  <c r="AA240" i="2"/>
  <c r="BE240" i="2"/>
  <c r="BF240" i="2"/>
  <c r="BG240" i="2"/>
  <c r="BH240" i="2"/>
  <c r="BI240" i="2"/>
  <c r="BK240" i="2"/>
  <c r="N242" i="2"/>
  <c r="BE242" i="2" s="1"/>
  <c r="W242" i="2"/>
  <c r="Y242" i="2"/>
  <c r="AA242" i="2"/>
  <c r="AA241" i="2" s="1"/>
  <c r="BF242" i="2"/>
  <c r="BG242" i="2"/>
  <c r="BH242" i="2"/>
  <c r="BI242" i="2"/>
  <c r="BK242" i="2"/>
  <c r="N243" i="2"/>
  <c r="W243" i="2"/>
  <c r="Y243" i="2"/>
  <c r="AA243" i="2"/>
  <c r="BE243" i="2"/>
  <c r="BF243" i="2"/>
  <c r="BG243" i="2"/>
  <c r="BH243" i="2"/>
  <c r="BI243" i="2"/>
  <c r="BK243" i="2"/>
  <c r="BK241" i="2"/>
  <c r="N241" i="2" s="1"/>
  <c r="N97" i="2" s="1"/>
  <c r="N244" i="2"/>
  <c r="W244" i="2"/>
  <c r="Y244" i="2"/>
  <c r="AA244" i="2"/>
  <c r="BE244" i="2"/>
  <c r="BF244" i="2"/>
  <c r="BG244" i="2"/>
  <c r="BH244" i="2"/>
  <c r="BI244" i="2"/>
  <c r="BK244" i="2"/>
  <c r="N245" i="2"/>
  <c r="W245" i="2"/>
  <c r="Y245" i="2"/>
  <c r="AA245" i="2"/>
  <c r="BE245" i="2"/>
  <c r="BF245" i="2"/>
  <c r="BG245" i="2"/>
  <c r="BH245" i="2"/>
  <c r="BI245" i="2"/>
  <c r="BK245" i="2"/>
  <c r="N246" i="2"/>
  <c r="W246" i="2"/>
  <c r="Y246" i="2"/>
  <c r="AA246" i="2"/>
  <c r="BE246" i="2"/>
  <c r="BF246" i="2"/>
  <c r="BG246" i="2"/>
  <c r="BH246" i="2"/>
  <c r="BI246" i="2"/>
  <c r="BK246" i="2"/>
  <c r="N247" i="2"/>
  <c r="W247" i="2"/>
  <c r="Y247" i="2"/>
  <c r="AA247" i="2"/>
  <c r="BE247" i="2"/>
  <c r="BF247" i="2"/>
  <c r="BG247" i="2"/>
  <c r="BH247" i="2"/>
  <c r="BI247" i="2"/>
  <c r="BK247" i="2"/>
  <c r="N248" i="2"/>
  <c r="W248" i="2"/>
  <c r="Y248" i="2"/>
  <c r="AA248" i="2"/>
  <c r="BE248" i="2"/>
  <c r="BF248" i="2"/>
  <c r="BG248" i="2"/>
  <c r="BH248" i="2"/>
  <c r="BI248" i="2"/>
  <c r="BK248" i="2"/>
  <c r="N249" i="2"/>
  <c r="W249" i="2"/>
  <c r="Y249" i="2"/>
  <c r="AA249" i="2"/>
  <c r="BE249" i="2"/>
  <c r="BF249" i="2"/>
  <c r="BG249" i="2"/>
  <c r="BH249" i="2"/>
  <c r="BI249" i="2"/>
  <c r="BK249" i="2"/>
  <c r="N250" i="2"/>
  <c r="W250" i="2"/>
  <c r="Y250" i="2"/>
  <c r="AA250" i="2"/>
  <c r="BE250" i="2"/>
  <c r="BF250" i="2"/>
  <c r="BG250" i="2"/>
  <c r="BH250" i="2"/>
  <c r="BI250" i="2"/>
  <c r="BK250" i="2"/>
  <c r="N251" i="2"/>
  <c r="W251" i="2"/>
  <c r="Y251" i="2"/>
  <c r="AA251" i="2"/>
  <c r="BE251" i="2"/>
  <c r="BF251" i="2"/>
  <c r="BG251" i="2"/>
  <c r="BH251" i="2"/>
  <c r="BI251" i="2"/>
  <c r="BK251" i="2"/>
  <c r="N252" i="2"/>
  <c r="W252" i="2"/>
  <c r="Y252" i="2"/>
  <c r="AA252" i="2"/>
  <c r="BE252" i="2"/>
  <c r="BF252" i="2"/>
  <c r="BG252" i="2"/>
  <c r="BH252" i="2"/>
  <c r="BI252" i="2"/>
  <c r="BK252" i="2"/>
  <c r="N253" i="2"/>
  <c r="W253" i="2"/>
  <c r="Y253" i="2"/>
  <c r="AA253" i="2"/>
  <c r="BE253" i="2"/>
  <c r="BF253" i="2"/>
  <c r="BG253" i="2"/>
  <c r="BH253" i="2"/>
  <c r="BI253" i="2"/>
  <c r="BK253" i="2"/>
  <c r="N254" i="2"/>
  <c r="W254" i="2"/>
  <c r="Y254" i="2"/>
  <c r="AA254" i="2"/>
  <c r="BE254" i="2"/>
  <c r="BF254" i="2"/>
  <c r="BG254" i="2"/>
  <c r="BH254" i="2"/>
  <c r="BI254" i="2"/>
  <c r="BK254" i="2"/>
  <c r="N255" i="2"/>
  <c r="W255" i="2"/>
  <c r="Y255" i="2"/>
  <c r="AA255" i="2"/>
  <c r="BE255" i="2"/>
  <c r="BF255" i="2"/>
  <c r="BG255" i="2"/>
  <c r="BH255" i="2"/>
  <c r="BI255" i="2"/>
  <c r="BK255" i="2"/>
  <c r="N256" i="2"/>
  <c r="W256" i="2"/>
  <c r="Y256" i="2"/>
  <c r="AA256" i="2"/>
  <c r="BE256" i="2"/>
  <c r="BF256" i="2"/>
  <c r="BG256" i="2"/>
  <c r="BH256" i="2"/>
  <c r="BI256" i="2"/>
  <c r="BK256" i="2"/>
  <c r="N257" i="2"/>
  <c r="W257" i="2"/>
  <c r="Y257" i="2"/>
  <c r="AA257" i="2"/>
  <c r="BE257" i="2"/>
  <c r="BF257" i="2"/>
  <c r="BG257" i="2"/>
  <c r="BH257" i="2"/>
  <c r="BI257" i="2"/>
  <c r="BK257" i="2"/>
  <c r="N258" i="2"/>
  <c r="W258" i="2"/>
  <c r="Y258" i="2"/>
  <c r="AA258" i="2"/>
  <c r="BE258" i="2"/>
  <c r="BF258" i="2"/>
  <c r="BG258" i="2"/>
  <c r="BH258" i="2"/>
  <c r="BI258" i="2"/>
  <c r="BK258" i="2"/>
  <c r="N259" i="2"/>
  <c r="W259" i="2"/>
  <c r="Y259" i="2"/>
  <c r="AA259" i="2"/>
  <c r="BE259" i="2"/>
  <c r="BF259" i="2"/>
  <c r="BG259" i="2"/>
  <c r="BH259" i="2"/>
  <c r="BI259" i="2"/>
  <c r="BK259" i="2"/>
  <c r="N260" i="2"/>
  <c r="W260" i="2"/>
  <c r="Y260" i="2"/>
  <c r="AA260" i="2"/>
  <c r="BE260" i="2"/>
  <c r="BF260" i="2"/>
  <c r="BG260" i="2"/>
  <c r="BH260" i="2"/>
  <c r="BI260" i="2"/>
  <c r="BK260" i="2"/>
  <c r="N261" i="2"/>
  <c r="W261" i="2"/>
  <c r="Y261" i="2"/>
  <c r="AA261" i="2"/>
  <c r="BE261" i="2"/>
  <c r="BF261" i="2"/>
  <c r="BG261" i="2"/>
  <c r="BH261" i="2"/>
  <c r="BI261" i="2"/>
  <c r="BK261" i="2"/>
  <c r="N262" i="2"/>
  <c r="W262" i="2"/>
  <c r="Y262" i="2"/>
  <c r="AA262" i="2"/>
  <c r="BE262" i="2"/>
  <c r="BF262" i="2"/>
  <c r="BG262" i="2"/>
  <c r="BH262" i="2"/>
  <c r="BI262" i="2"/>
  <c r="BK262" i="2"/>
  <c r="N263" i="2"/>
  <c r="W263" i="2"/>
  <c r="Y263" i="2"/>
  <c r="AA263" i="2"/>
  <c r="BE263" i="2"/>
  <c r="BF263" i="2"/>
  <c r="BG263" i="2"/>
  <c r="BH263" i="2"/>
  <c r="BI263" i="2"/>
  <c r="BK263" i="2"/>
  <c r="N264" i="2"/>
  <c r="W264" i="2"/>
  <c r="Y264" i="2"/>
  <c r="AA264" i="2"/>
  <c r="BE264" i="2"/>
  <c r="BF264" i="2"/>
  <c r="BG264" i="2"/>
  <c r="BH264" i="2"/>
  <c r="BI264" i="2"/>
  <c r="BK264" i="2"/>
  <c r="N265" i="2"/>
  <c r="W265" i="2"/>
  <c r="Y265" i="2"/>
  <c r="AA265" i="2"/>
  <c r="BE265" i="2"/>
  <c r="BF265" i="2"/>
  <c r="BG265" i="2"/>
  <c r="BH265" i="2"/>
  <c r="BI265" i="2"/>
  <c r="BK265" i="2"/>
  <c r="N266" i="2"/>
  <c r="W266" i="2"/>
  <c r="Y266" i="2"/>
  <c r="AA266" i="2"/>
  <c r="BE266" i="2"/>
  <c r="BF266" i="2"/>
  <c r="BG266" i="2"/>
  <c r="BH266" i="2"/>
  <c r="BI266" i="2"/>
  <c r="BK266" i="2"/>
  <c r="N267" i="2"/>
  <c r="W267" i="2"/>
  <c r="Y267" i="2"/>
  <c r="AA267" i="2"/>
  <c r="BE267" i="2"/>
  <c r="BF267" i="2"/>
  <c r="BG267" i="2"/>
  <c r="BH267" i="2"/>
  <c r="BI267" i="2"/>
  <c r="BK267" i="2"/>
  <c r="N268" i="2"/>
  <c r="W268" i="2"/>
  <c r="Y268" i="2"/>
  <c r="AA268" i="2"/>
  <c r="BE268" i="2"/>
  <c r="BF268" i="2"/>
  <c r="BG268" i="2"/>
  <c r="BH268" i="2"/>
  <c r="BI268" i="2"/>
  <c r="BK268" i="2"/>
  <c r="N269" i="2"/>
  <c r="W269" i="2"/>
  <c r="Y269" i="2"/>
  <c r="AA269" i="2"/>
  <c r="BE269" i="2"/>
  <c r="BF269" i="2"/>
  <c r="BG269" i="2"/>
  <c r="BH269" i="2"/>
  <c r="BI269" i="2"/>
  <c r="BK269" i="2"/>
  <c r="N270" i="2"/>
  <c r="W270" i="2"/>
  <c r="Y270" i="2"/>
  <c r="AA270" i="2"/>
  <c r="BE270" i="2"/>
  <c r="BF270" i="2"/>
  <c r="BG270" i="2"/>
  <c r="BH270" i="2"/>
  <c r="BI270" i="2"/>
  <c r="BK270" i="2"/>
  <c r="N271" i="2"/>
  <c r="W271" i="2"/>
  <c r="Y271" i="2"/>
  <c r="AA271" i="2"/>
  <c r="BE271" i="2"/>
  <c r="BF271" i="2"/>
  <c r="BG271" i="2"/>
  <c r="BH271" i="2"/>
  <c r="BI271" i="2"/>
  <c r="BK271" i="2"/>
  <c r="N272" i="2"/>
  <c r="W272" i="2"/>
  <c r="Y272" i="2"/>
  <c r="AA272" i="2"/>
  <c r="BE272" i="2"/>
  <c r="BF272" i="2"/>
  <c r="BG272" i="2"/>
  <c r="BH272" i="2"/>
  <c r="BI272" i="2"/>
  <c r="BK272" i="2"/>
  <c r="N273" i="2"/>
  <c r="W273" i="2"/>
  <c r="Y273" i="2"/>
  <c r="AA273" i="2"/>
  <c r="BE273" i="2"/>
  <c r="BF273" i="2"/>
  <c r="BG273" i="2"/>
  <c r="BH273" i="2"/>
  <c r="BI273" i="2"/>
  <c r="BK273" i="2"/>
  <c r="N274" i="2"/>
  <c r="W274" i="2"/>
  <c r="Y274" i="2"/>
  <c r="AA274" i="2"/>
  <c r="BE274" i="2"/>
  <c r="BF274" i="2"/>
  <c r="BG274" i="2"/>
  <c r="BH274" i="2"/>
  <c r="BI274" i="2"/>
  <c r="BK274" i="2"/>
  <c r="N275" i="2"/>
  <c r="W275" i="2"/>
  <c r="Y275" i="2"/>
  <c r="AA275" i="2"/>
  <c r="BE275" i="2"/>
  <c r="BF275" i="2"/>
  <c r="BG275" i="2"/>
  <c r="BH275" i="2"/>
  <c r="BI275" i="2"/>
  <c r="BK275" i="2"/>
  <c r="N276" i="2"/>
  <c r="W276" i="2"/>
  <c r="Y276" i="2"/>
  <c r="AA276" i="2"/>
  <c r="BE276" i="2"/>
  <c r="BF276" i="2"/>
  <c r="BG276" i="2"/>
  <c r="BH276" i="2"/>
  <c r="BI276" i="2"/>
  <c r="BK276" i="2"/>
  <c r="N277" i="2"/>
  <c r="W277" i="2"/>
  <c r="Y277" i="2"/>
  <c r="AA277" i="2"/>
  <c r="BE277" i="2"/>
  <c r="BF277" i="2"/>
  <c r="BG277" i="2"/>
  <c r="BH277" i="2"/>
  <c r="BI277" i="2"/>
  <c r="BK277" i="2"/>
  <c r="N278" i="2"/>
  <c r="W278" i="2"/>
  <c r="Y278" i="2"/>
  <c r="AA278" i="2"/>
  <c r="BE278" i="2"/>
  <c r="BF278" i="2"/>
  <c r="BG278" i="2"/>
  <c r="BH278" i="2"/>
  <c r="BI278" i="2"/>
  <c r="BK278" i="2"/>
  <c r="N279" i="2"/>
  <c r="W279" i="2"/>
  <c r="Y279" i="2"/>
  <c r="AA279" i="2"/>
  <c r="BE279" i="2"/>
  <c r="BF279" i="2"/>
  <c r="BG279" i="2"/>
  <c r="BH279" i="2"/>
  <c r="BI279" i="2"/>
  <c r="BK279" i="2"/>
  <c r="N280" i="2"/>
  <c r="W280" i="2"/>
  <c r="Y280" i="2"/>
  <c r="AA280" i="2"/>
  <c r="BE280" i="2"/>
  <c r="BF280" i="2"/>
  <c r="BG280" i="2"/>
  <c r="BH280" i="2"/>
  <c r="BI280" i="2"/>
  <c r="BK280" i="2"/>
  <c r="N281" i="2"/>
  <c r="W281" i="2"/>
  <c r="Y281" i="2"/>
  <c r="AA281" i="2"/>
  <c r="BE281" i="2"/>
  <c r="BF281" i="2"/>
  <c r="BG281" i="2"/>
  <c r="BH281" i="2"/>
  <c r="BI281" i="2"/>
  <c r="BK281" i="2"/>
  <c r="N283" i="2"/>
  <c r="BE283" i="2" s="1"/>
  <c r="W283" i="2"/>
  <c r="Y283" i="2"/>
  <c r="AA283" i="2"/>
  <c r="AA282" i="2" s="1"/>
  <c r="BF283" i="2"/>
  <c r="BG283" i="2"/>
  <c r="BH283" i="2"/>
  <c r="BI283" i="2"/>
  <c r="BK283" i="2"/>
  <c r="N284" i="2"/>
  <c r="BE284" i="2" s="1"/>
  <c r="W284" i="2"/>
  <c r="Y284" i="2"/>
  <c r="AA284" i="2"/>
  <c r="BF284" i="2"/>
  <c r="BG284" i="2"/>
  <c r="BH284" i="2"/>
  <c r="BI284" i="2"/>
  <c r="BK284" i="2"/>
  <c r="N285" i="2"/>
  <c r="W285" i="2"/>
  <c r="W282" i="2" s="1"/>
  <c r="Y285" i="2"/>
  <c r="AA285" i="2"/>
  <c r="BE285" i="2"/>
  <c r="BF285" i="2"/>
  <c r="BG285" i="2"/>
  <c r="BH285" i="2"/>
  <c r="BI285" i="2"/>
  <c r="BK285" i="2"/>
  <c r="N286" i="2"/>
  <c r="W286" i="2"/>
  <c r="Y286" i="2"/>
  <c r="AA286" i="2"/>
  <c r="BE286" i="2"/>
  <c r="BF286" i="2"/>
  <c r="BG286" i="2"/>
  <c r="BH286" i="2"/>
  <c r="BI286" i="2"/>
  <c r="BK286" i="2"/>
  <c r="N287" i="2"/>
  <c r="W287" i="2"/>
  <c r="Y287" i="2"/>
  <c r="AA287" i="2"/>
  <c r="BE287" i="2"/>
  <c r="BF287" i="2"/>
  <c r="BG287" i="2"/>
  <c r="BH287" i="2"/>
  <c r="BI287" i="2"/>
  <c r="BK287" i="2"/>
  <c r="N288" i="2"/>
  <c r="W288" i="2"/>
  <c r="Y288" i="2"/>
  <c r="AA288" i="2"/>
  <c r="BE288" i="2"/>
  <c r="BF288" i="2"/>
  <c r="BG288" i="2"/>
  <c r="BH288" i="2"/>
  <c r="BI288" i="2"/>
  <c r="BK288" i="2"/>
  <c r="N289" i="2"/>
  <c r="W289" i="2"/>
  <c r="Y289" i="2"/>
  <c r="AA289" i="2"/>
  <c r="BE289" i="2"/>
  <c r="BF289" i="2"/>
  <c r="BG289" i="2"/>
  <c r="BH289" i="2"/>
  <c r="BI289" i="2"/>
  <c r="BK289" i="2"/>
  <c r="N290" i="2"/>
  <c r="W290" i="2"/>
  <c r="Y290" i="2"/>
  <c r="AA290" i="2"/>
  <c r="BE290" i="2"/>
  <c r="BF290" i="2"/>
  <c r="BG290" i="2"/>
  <c r="BH290" i="2"/>
  <c r="BI290" i="2"/>
  <c r="BK290" i="2"/>
  <c r="N291" i="2"/>
  <c r="W291" i="2"/>
  <c r="Y291" i="2"/>
  <c r="AA291" i="2"/>
  <c r="BE291" i="2"/>
  <c r="BF291" i="2"/>
  <c r="BG291" i="2"/>
  <c r="BH291" i="2"/>
  <c r="BI291" i="2"/>
  <c r="BK291" i="2"/>
  <c r="N293" i="2"/>
  <c r="BE293" i="2" s="1"/>
  <c r="W293" i="2"/>
  <c r="Y293" i="2"/>
  <c r="AA293" i="2"/>
  <c r="AA292" i="2" s="1"/>
  <c r="BF293" i="2"/>
  <c r="BG293" i="2"/>
  <c r="BH293" i="2"/>
  <c r="BI293" i="2"/>
  <c r="BK293" i="2"/>
  <c r="N294" i="2"/>
  <c r="W294" i="2"/>
  <c r="Y294" i="2"/>
  <c r="AA294" i="2"/>
  <c r="BE294" i="2"/>
  <c r="BF294" i="2"/>
  <c r="BG294" i="2"/>
  <c r="BH294" i="2"/>
  <c r="BI294" i="2"/>
  <c r="BK294" i="2"/>
  <c r="BK292" i="2"/>
  <c r="N292" i="2" s="1"/>
  <c r="N99" i="2" s="1"/>
  <c r="N295" i="2"/>
  <c r="W295" i="2"/>
  <c r="Y295" i="2"/>
  <c r="AA295" i="2"/>
  <c r="BE295" i="2"/>
  <c r="BF295" i="2"/>
  <c r="BG295" i="2"/>
  <c r="BH295" i="2"/>
  <c r="BI295" i="2"/>
  <c r="BK295" i="2"/>
  <c r="N296" i="2"/>
  <c r="W296" i="2"/>
  <c r="Y296" i="2"/>
  <c r="AA296" i="2"/>
  <c r="BE296" i="2"/>
  <c r="BF296" i="2"/>
  <c r="BG296" i="2"/>
  <c r="BH296" i="2"/>
  <c r="BI296" i="2"/>
  <c r="BK296" i="2"/>
  <c r="N297" i="2"/>
  <c r="W297" i="2"/>
  <c r="Y297" i="2"/>
  <c r="AA297" i="2"/>
  <c r="BE297" i="2"/>
  <c r="BF297" i="2"/>
  <c r="BG297" i="2"/>
  <c r="BH297" i="2"/>
  <c r="BI297" i="2"/>
  <c r="BK297" i="2"/>
  <c r="N298" i="2"/>
  <c r="W298" i="2"/>
  <c r="Y298" i="2"/>
  <c r="AA298" i="2"/>
  <c r="BE298" i="2"/>
  <c r="BF298" i="2"/>
  <c r="BG298" i="2"/>
  <c r="BH298" i="2"/>
  <c r="BI298" i="2"/>
  <c r="BK298" i="2"/>
  <c r="N300" i="2"/>
  <c r="W300" i="2"/>
  <c r="Y300" i="2"/>
  <c r="Y299" i="2" s="1"/>
  <c r="AA300" i="2"/>
  <c r="BE300" i="2"/>
  <c r="BF300" i="2"/>
  <c r="BG300" i="2"/>
  <c r="BH300" i="2"/>
  <c r="BI300" i="2"/>
  <c r="BK300" i="2"/>
  <c r="N301" i="2"/>
  <c r="W301" i="2"/>
  <c r="Y301" i="2"/>
  <c r="AA301" i="2"/>
  <c r="BE301" i="2"/>
  <c r="BF301" i="2"/>
  <c r="BG301" i="2"/>
  <c r="BH301" i="2"/>
  <c r="BI301" i="2"/>
  <c r="BK301" i="2"/>
  <c r="N302" i="2"/>
  <c r="W302" i="2"/>
  <c r="Y302" i="2"/>
  <c r="AA302" i="2"/>
  <c r="BE302" i="2"/>
  <c r="BF302" i="2"/>
  <c r="BG302" i="2"/>
  <c r="BH302" i="2"/>
  <c r="BI302" i="2"/>
  <c r="BK302" i="2"/>
  <c r="N303" i="2"/>
  <c r="W303" i="2"/>
  <c r="Y303" i="2"/>
  <c r="AA303" i="2"/>
  <c r="BE303" i="2"/>
  <c r="BF303" i="2"/>
  <c r="BG303" i="2"/>
  <c r="BH303" i="2"/>
  <c r="BI303" i="2"/>
  <c r="BK303" i="2"/>
  <c r="N304" i="2"/>
  <c r="W304" i="2"/>
  <c r="Y304" i="2"/>
  <c r="AA304" i="2"/>
  <c r="BE304" i="2"/>
  <c r="BF304" i="2"/>
  <c r="BG304" i="2"/>
  <c r="BH304" i="2"/>
  <c r="BI304" i="2"/>
  <c r="BK304" i="2"/>
  <c r="N305" i="2"/>
  <c r="W305" i="2"/>
  <c r="Y305" i="2"/>
  <c r="AA305" i="2"/>
  <c r="BE305" i="2"/>
  <c r="BF305" i="2"/>
  <c r="BG305" i="2"/>
  <c r="BH305" i="2"/>
  <c r="BI305" i="2"/>
  <c r="BK305" i="2"/>
  <c r="N307" i="2"/>
  <c r="W307" i="2"/>
  <c r="W306" i="2" s="1"/>
  <c r="Y307" i="2"/>
  <c r="AA307" i="2"/>
  <c r="AA306" i="2" s="1"/>
  <c r="BE307" i="2"/>
  <c r="BF307" i="2"/>
  <c r="BG307" i="2"/>
  <c r="BH307" i="2"/>
  <c r="BI307" i="2"/>
  <c r="BK307" i="2"/>
  <c r="N309" i="2"/>
  <c r="BE309" i="2" s="1"/>
  <c r="W309" i="2"/>
  <c r="Y309" i="2"/>
  <c r="Y306" i="2" s="1"/>
  <c r="AA309" i="2"/>
  <c r="BF309" i="2"/>
  <c r="BG309" i="2"/>
  <c r="BH309" i="2"/>
  <c r="BI309" i="2"/>
  <c r="BK309" i="2"/>
  <c r="N311" i="2"/>
  <c r="W311" i="2"/>
  <c r="Y311" i="2"/>
  <c r="AA311" i="2"/>
  <c r="BE311" i="2"/>
  <c r="BF311" i="2"/>
  <c r="BG311" i="2"/>
  <c r="BH311" i="2"/>
  <c r="BI311" i="2"/>
  <c r="BK311" i="2"/>
  <c r="N313" i="2"/>
  <c r="W313" i="2"/>
  <c r="Y313" i="2"/>
  <c r="AA313" i="2"/>
  <c r="BE313" i="2"/>
  <c r="BF313" i="2"/>
  <c r="BG313" i="2"/>
  <c r="BH313" i="2"/>
  <c r="BI313" i="2"/>
  <c r="BK313" i="2"/>
  <c r="N315" i="2"/>
  <c r="W315" i="2"/>
  <c r="Y315" i="2"/>
  <c r="AA315" i="2"/>
  <c r="BE315" i="2"/>
  <c r="BF315" i="2"/>
  <c r="BG315" i="2"/>
  <c r="BH315" i="2"/>
  <c r="BI315" i="2"/>
  <c r="BK315" i="2"/>
  <c r="N318" i="2"/>
  <c r="BE318" i="2" s="1"/>
  <c r="W318" i="2"/>
  <c r="Y318" i="2"/>
  <c r="AA318" i="2"/>
  <c r="BF318" i="2"/>
  <c r="BG318" i="2"/>
  <c r="BH318" i="2"/>
  <c r="BI318" i="2"/>
  <c r="BK318" i="2"/>
  <c r="BK317" i="2" s="1"/>
  <c r="N317" i="2" s="1"/>
  <c r="N102" i="2" s="1"/>
  <c r="N319" i="2"/>
  <c r="BE319" i="2" s="1"/>
  <c r="W319" i="2"/>
  <c r="Y319" i="2"/>
  <c r="AA319" i="2"/>
  <c r="AA317" i="2"/>
  <c r="BF319" i="2"/>
  <c r="BG319" i="2"/>
  <c r="BH319" i="2"/>
  <c r="BI319" i="2"/>
  <c r="BK319" i="2"/>
  <c r="N320" i="2"/>
  <c r="W320" i="2"/>
  <c r="W317" i="2" s="1"/>
  <c r="Y320" i="2"/>
  <c r="AA320" i="2"/>
  <c r="BE320" i="2"/>
  <c r="BF320" i="2"/>
  <c r="BG320" i="2"/>
  <c r="BH320" i="2"/>
  <c r="BI320" i="2"/>
  <c r="BK320" i="2"/>
  <c r="N321" i="2"/>
  <c r="W321" i="2"/>
  <c r="Y321" i="2"/>
  <c r="AA321" i="2"/>
  <c r="BE321" i="2"/>
  <c r="BF321" i="2"/>
  <c r="BG321" i="2"/>
  <c r="BH321" i="2"/>
  <c r="BI321" i="2"/>
  <c r="BK321" i="2"/>
  <c r="N322" i="2"/>
  <c r="W322" i="2"/>
  <c r="Y322" i="2"/>
  <c r="AA322" i="2"/>
  <c r="BE322" i="2"/>
  <c r="BF322" i="2"/>
  <c r="BG322" i="2"/>
  <c r="BH322" i="2"/>
  <c r="BI322" i="2"/>
  <c r="BK322" i="2"/>
  <c r="N323" i="2"/>
  <c r="W323" i="2"/>
  <c r="Y323" i="2"/>
  <c r="AA323" i="2"/>
  <c r="BE323" i="2"/>
  <c r="BF323" i="2"/>
  <c r="BG323" i="2"/>
  <c r="BH323" i="2"/>
  <c r="BI323" i="2"/>
  <c r="BK323" i="2"/>
  <c r="N324" i="2"/>
  <c r="W324" i="2"/>
  <c r="Y324" i="2"/>
  <c r="AA324" i="2"/>
  <c r="BE324" i="2"/>
  <c r="BF324" i="2"/>
  <c r="BG324" i="2"/>
  <c r="BH324" i="2"/>
  <c r="BI324" i="2"/>
  <c r="BK324" i="2"/>
  <c r="N325" i="2"/>
  <c r="W325" i="2"/>
  <c r="Y325" i="2"/>
  <c r="AA325" i="2"/>
  <c r="BE325" i="2"/>
  <c r="BF325" i="2"/>
  <c r="BG325" i="2"/>
  <c r="BH325" i="2"/>
  <c r="BI325" i="2"/>
  <c r="BK325" i="2"/>
  <c r="N327" i="2"/>
  <c r="F6" i="3"/>
  <c r="F121" i="3" s="1"/>
  <c r="O10" i="3"/>
  <c r="M82" i="3" s="1"/>
  <c r="F80" i="3"/>
  <c r="F82" i="3"/>
  <c r="F84" i="3"/>
  <c r="M84" i="3"/>
  <c r="F85" i="3"/>
  <c r="M85" i="3"/>
  <c r="BF106" i="3"/>
  <c r="BG106" i="3"/>
  <c r="BH106" i="3"/>
  <c r="BI106" i="3"/>
  <c r="BF107" i="3"/>
  <c r="BG107" i="3"/>
  <c r="BH107" i="3"/>
  <c r="BI107" i="3"/>
  <c r="BF108" i="3"/>
  <c r="BG108" i="3"/>
  <c r="BH108" i="3"/>
  <c r="BI108" i="3"/>
  <c r="BF109" i="3"/>
  <c r="BG109" i="3"/>
  <c r="BH109" i="3"/>
  <c r="BI109" i="3"/>
  <c r="BF110" i="3"/>
  <c r="BG110" i="3"/>
  <c r="BH110" i="3"/>
  <c r="BI110" i="3"/>
  <c r="BF111" i="3"/>
  <c r="BG111" i="3"/>
  <c r="BH111" i="3"/>
  <c r="BI111" i="3"/>
  <c r="F123" i="3"/>
  <c r="F125" i="3"/>
  <c r="F127" i="3"/>
  <c r="M127" i="3"/>
  <c r="F128" i="3"/>
  <c r="M128" i="3"/>
  <c r="N134" i="3"/>
  <c r="W134" i="3"/>
  <c r="Y134" i="3"/>
  <c r="AA134" i="3"/>
  <c r="BE134" i="3"/>
  <c r="BF134" i="3"/>
  <c r="BG134" i="3"/>
  <c r="BH134" i="3"/>
  <c r="BI134" i="3"/>
  <c r="BK134" i="3"/>
  <c r="BK133" i="3" s="1"/>
  <c r="N135" i="3"/>
  <c r="W135" i="3"/>
  <c r="Y135" i="3"/>
  <c r="Y133" i="3"/>
  <c r="Y132" i="3" s="1"/>
  <c r="AA135" i="3"/>
  <c r="BE135" i="3"/>
  <c r="BF135" i="3"/>
  <c r="BG135" i="3"/>
  <c r="BH135" i="3"/>
  <c r="BI135" i="3"/>
  <c r="BK135" i="3"/>
  <c r="N138" i="3"/>
  <c r="W138" i="3"/>
  <c r="W137" i="3" s="1"/>
  <c r="Y138" i="3"/>
  <c r="AA138" i="3"/>
  <c r="BE138" i="3"/>
  <c r="BF138" i="3"/>
  <c r="BG138" i="3"/>
  <c r="BH138" i="3"/>
  <c r="BI138" i="3"/>
  <c r="BK138" i="3"/>
  <c r="BK137" i="3"/>
  <c r="N139" i="3"/>
  <c r="W139" i="3"/>
  <c r="Y139" i="3"/>
  <c r="AA139" i="3"/>
  <c r="AA137" i="3" s="1"/>
  <c r="BE139" i="3"/>
  <c r="BF139" i="3"/>
  <c r="BG139" i="3"/>
  <c r="H35" i="3" s="1"/>
  <c r="BB90" i="1" s="1"/>
  <c r="BH139" i="3"/>
  <c r="BI139" i="3"/>
  <c r="H37" i="3" s="1"/>
  <c r="BD90" i="1" s="1"/>
  <c r="BK139" i="3"/>
  <c r="N140" i="3"/>
  <c r="W140" i="3"/>
  <c r="Y140" i="3"/>
  <c r="Y137" i="3" s="1"/>
  <c r="AA140" i="3"/>
  <c r="BE140" i="3"/>
  <c r="BF140" i="3"/>
  <c r="BG140" i="3"/>
  <c r="BH140" i="3"/>
  <c r="BI140" i="3"/>
  <c r="BK140" i="3"/>
  <c r="N141" i="3"/>
  <c r="W141" i="3"/>
  <c r="Y141" i="3"/>
  <c r="AA141" i="3"/>
  <c r="BE141" i="3"/>
  <c r="BF141" i="3"/>
  <c r="BG141" i="3"/>
  <c r="BH141" i="3"/>
  <c r="BI141" i="3"/>
  <c r="BK141" i="3"/>
  <c r="N142" i="3"/>
  <c r="W142" i="3"/>
  <c r="Y142" i="3"/>
  <c r="AA142" i="3"/>
  <c r="BE142" i="3"/>
  <c r="BF142" i="3"/>
  <c r="BG142" i="3"/>
  <c r="BH142" i="3"/>
  <c r="BI142" i="3"/>
  <c r="BK142" i="3"/>
  <c r="N143" i="3"/>
  <c r="W143" i="3"/>
  <c r="Y143" i="3"/>
  <c r="AA143" i="3"/>
  <c r="BE143" i="3"/>
  <c r="BF143" i="3"/>
  <c r="BG143" i="3"/>
  <c r="BH143" i="3"/>
  <c r="BI143" i="3"/>
  <c r="BK143" i="3"/>
  <c r="N145" i="3"/>
  <c r="W145" i="3"/>
  <c r="W144" i="3" s="1"/>
  <c r="Y145" i="3"/>
  <c r="AA145" i="3"/>
  <c r="AA144" i="3" s="1"/>
  <c r="BE145" i="3"/>
  <c r="BF145" i="3"/>
  <c r="BG145" i="3"/>
  <c r="BH145" i="3"/>
  <c r="BI145" i="3"/>
  <c r="BK145" i="3"/>
  <c r="BK144" i="3" s="1"/>
  <c r="N144" i="3" s="1"/>
  <c r="N94" i="3" s="1"/>
  <c r="N146" i="3"/>
  <c r="W146" i="3"/>
  <c r="Y146" i="3"/>
  <c r="AA146" i="3"/>
  <c r="BE146" i="3"/>
  <c r="BF146" i="3"/>
  <c r="BG146" i="3"/>
  <c r="BH146" i="3"/>
  <c r="BI146" i="3"/>
  <c r="BK146" i="3"/>
  <c r="N147" i="3"/>
  <c r="W147" i="3"/>
  <c r="Y147" i="3"/>
  <c r="AA147" i="3"/>
  <c r="BE147" i="3"/>
  <c r="BF147" i="3"/>
  <c r="BG147" i="3"/>
  <c r="BH147" i="3"/>
  <c r="BI147" i="3"/>
  <c r="BK147" i="3"/>
  <c r="N148" i="3"/>
  <c r="W148" i="3"/>
  <c r="Y148" i="3"/>
  <c r="AA148" i="3"/>
  <c r="BE148" i="3"/>
  <c r="BF148" i="3"/>
  <c r="BG148" i="3"/>
  <c r="BH148" i="3"/>
  <c r="BI148" i="3"/>
  <c r="BK148" i="3"/>
  <c r="N149" i="3"/>
  <c r="W149" i="3"/>
  <c r="Y149" i="3"/>
  <c r="AA149" i="3"/>
  <c r="BE149" i="3"/>
  <c r="BF149" i="3"/>
  <c r="BG149" i="3"/>
  <c r="BH149" i="3"/>
  <c r="BI149" i="3"/>
  <c r="BK149" i="3"/>
  <c r="N150" i="3"/>
  <c r="W150" i="3"/>
  <c r="Y150" i="3"/>
  <c r="AA150" i="3"/>
  <c r="BE150" i="3"/>
  <c r="BF150" i="3"/>
  <c r="BG150" i="3"/>
  <c r="BH150" i="3"/>
  <c r="BI150" i="3"/>
  <c r="BK150" i="3"/>
  <c r="N151" i="3"/>
  <c r="W151" i="3"/>
  <c r="Y151" i="3"/>
  <c r="AA151" i="3"/>
  <c r="BE151" i="3"/>
  <c r="BF151" i="3"/>
  <c r="BG151" i="3"/>
  <c r="BH151" i="3"/>
  <c r="BI151" i="3"/>
  <c r="BK151" i="3"/>
  <c r="N152" i="3"/>
  <c r="W152" i="3"/>
  <c r="Y152" i="3"/>
  <c r="AA152" i="3"/>
  <c r="BE152" i="3"/>
  <c r="BF152" i="3"/>
  <c r="BG152" i="3"/>
  <c r="BH152" i="3"/>
  <c r="BI152" i="3"/>
  <c r="BK152" i="3"/>
  <c r="N153" i="3"/>
  <c r="W153" i="3"/>
  <c r="Y153" i="3"/>
  <c r="AA153" i="3"/>
  <c r="BE153" i="3"/>
  <c r="BF153" i="3"/>
  <c r="BG153" i="3"/>
  <c r="BH153" i="3"/>
  <c r="BI153" i="3"/>
  <c r="BK153" i="3"/>
  <c r="N154" i="3"/>
  <c r="W154" i="3"/>
  <c r="Y154" i="3"/>
  <c r="AA154" i="3"/>
  <c r="BE154" i="3"/>
  <c r="BF154" i="3"/>
  <c r="BG154" i="3"/>
  <c r="BH154" i="3"/>
  <c r="BI154" i="3"/>
  <c r="BK154" i="3"/>
  <c r="N155" i="3"/>
  <c r="W155" i="3"/>
  <c r="Y155" i="3"/>
  <c r="AA155" i="3"/>
  <c r="BE155" i="3"/>
  <c r="BF155" i="3"/>
  <c r="BG155" i="3"/>
  <c r="BH155" i="3"/>
  <c r="BI155" i="3"/>
  <c r="BK155" i="3"/>
  <c r="N156" i="3"/>
  <c r="W156" i="3"/>
  <c r="Y156" i="3"/>
  <c r="AA156" i="3"/>
  <c r="BE156" i="3"/>
  <c r="BF156" i="3"/>
  <c r="BG156" i="3"/>
  <c r="BH156" i="3"/>
  <c r="BI156" i="3"/>
  <c r="BK156" i="3"/>
  <c r="N157" i="3"/>
  <c r="W157" i="3"/>
  <c r="Y157" i="3"/>
  <c r="AA157" i="3"/>
  <c r="BE157" i="3"/>
  <c r="BF157" i="3"/>
  <c r="BG157" i="3"/>
  <c r="BH157" i="3"/>
  <c r="BI157" i="3"/>
  <c r="BK157" i="3"/>
  <c r="N158" i="3"/>
  <c r="W158" i="3"/>
  <c r="Y158" i="3"/>
  <c r="AA158" i="3"/>
  <c r="BE158" i="3"/>
  <c r="BF158" i="3"/>
  <c r="BG158" i="3"/>
  <c r="BH158" i="3"/>
  <c r="BI158" i="3"/>
  <c r="BK158" i="3"/>
  <c r="N159" i="3"/>
  <c r="W159" i="3"/>
  <c r="Y159" i="3"/>
  <c r="AA159" i="3"/>
  <c r="BE159" i="3"/>
  <c r="BF159" i="3"/>
  <c r="BG159" i="3"/>
  <c r="BH159" i="3"/>
  <c r="BI159" i="3"/>
  <c r="BK159" i="3"/>
  <c r="N160" i="3"/>
  <c r="W160" i="3"/>
  <c r="Y160" i="3"/>
  <c r="AA160" i="3"/>
  <c r="BE160" i="3"/>
  <c r="BF160" i="3"/>
  <c r="BG160" i="3"/>
  <c r="BH160" i="3"/>
  <c r="BI160" i="3"/>
  <c r="BK160" i="3"/>
  <c r="N161" i="3"/>
  <c r="W161" i="3"/>
  <c r="Y161" i="3"/>
  <c r="AA161" i="3"/>
  <c r="BE161" i="3"/>
  <c r="BF161" i="3"/>
  <c r="BG161" i="3"/>
  <c r="BH161" i="3"/>
  <c r="BI161" i="3"/>
  <c r="BK161" i="3"/>
  <c r="N162" i="3"/>
  <c r="W162" i="3"/>
  <c r="Y162" i="3"/>
  <c r="AA162" i="3"/>
  <c r="BE162" i="3"/>
  <c r="BF162" i="3"/>
  <c r="BG162" i="3"/>
  <c r="BH162" i="3"/>
  <c r="BI162" i="3"/>
  <c r="BK162" i="3"/>
  <c r="N163" i="3"/>
  <c r="W163" i="3"/>
  <c r="Y163" i="3"/>
  <c r="AA163" i="3"/>
  <c r="BE163" i="3"/>
  <c r="BF163" i="3"/>
  <c r="BG163" i="3"/>
  <c r="BH163" i="3"/>
  <c r="BI163" i="3"/>
  <c r="BK163" i="3"/>
  <c r="N164" i="3"/>
  <c r="W164" i="3"/>
  <c r="Y164" i="3"/>
  <c r="AA164" i="3"/>
  <c r="BE164" i="3"/>
  <c r="BF164" i="3"/>
  <c r="BG164" i="3"/>
  <c r="BH164" i="3"/>
  <c r="BI164" i="3"/>
  <c r="BK164" i="3"/>
  <c r="N165" i="3"/>
  <c r="W165" i="3"/>
  <c r="Y165" i="3"/>
  <c r="AA165" i="3"/>
  <c r="BE165" i="3"/>
  <c r="BF165" i="3"/>
  <c r="BG165" i="3"/>
  <c r="BH165" i="3"/>
  <c r="BI165" i="3"/>
  <c r="BK165" i="3"/>
  <c r="N166" i="3"/>
  <c r="W166" i="3"/>
  <c r="Y166" i="3"/>
  <c r="AA166" i="3"/>
  <c r="BE166" i="3"/>
  <c r="BF166" i="3"/>
  <c r="BG166" i="3"/>
  <c r="BH166" i="3"/>
  <c r="BI166" i="3"/>
  <c r="BK166" i="3"/>
  <c r="N167" i="3"/>
  <c r="W167" i="3"/>
  <c r="Y167" i="3"/>
  <c r="AA167" i="3"/>
  <c r="BE167" i="3"/>
  <c r="BF167" i="3"/>
  <c r="BG167" i="3"/>
  <c r="BH167" i="3"/>
  <c r="BI167" i="3"/>
  <c r="BK167" i="3"/>
  <c r="N168" i="3"/>
  <c r="W168" i="3"/>
  <c r="Y168" i="3"/>
  <c r="AA168" i="3"/>
  <c r="BE168" i="3"/>
  <c r="BF168" i="3"/>
  <c r="BG168" i="3"/>
  <c r="BH168" i="3"/>
  <c r="BI168" i="3"/>
  <c r="BK168" i="3"/>
  <c r="N169" i="3"/>
  <c r="W169" i="3"/>
  <c r="Y169" i="3"/>
  <c r="AA169" i="3"/>
  <c r="BE169" i="3"/>
  <c r="BF169" i="3"/>
  <c r="BG169" i="3"/>
  <c r="BH169" i="3"/>
  <c r="BI169" i="3"/>
  <c r="BK169" i="3"/>
  <c r="N170" i="3"/>
  <c r="W170" i="3"/>
  <c r="Y170" i="3"/>
  <c r="AA170" i="3"/>
  <c r="BE170" i="3"/>
  <c r="BF170" i="3"/>
  <c r="BG170" i="3"/>
  <c r="BH170" i="3"/>
  <c r="BI170" i="3"/>
  <c r="BK170" i="3"/>
  <c r="N171" i="3"/>
  <c r="W171" i="3"/>
  <c r="Y171" i="3"/>
  <c r="AA171" i="3"/>
  <c r="BE171" i="3"/>
  <c r="BF171" i="3"/>
  <c r="BG171" i="3"/>
  <c r="BH171" i="3"/>
  <c r="BI171" i="3"/>
  <c r="BK171" i="3"/>
  <c r="N172" i="3"/>
  <c r="W172" i="3"/>
  <c r="Y172" i="3"/>
  <c r="AA172" i="3"/>
  <c r="BE172" i="3"/>
  <c r="BF172" i="3"/>
  <c r="BG172" i="3"/>
  <c r="BH172" i="3"/>
  <c r="BI172" i="3"/>
  <c r="BK172" i="3"/>
  <c r="N173" i="3"/>
  <c r="W173" i="3"/>
  <c r="Y173" i="3"/>
  <c r="AA173" i="3"/>
  <c r="BE173" i="3"/>
  <c r="BF173" i="3"/>
  <c r="BG173" i="3"/>
  <c r="BH173" i="3"/>
  <c r="BI173" i="3"/>
  <c r="BK173" i="3"/>
  <c r="N174" i="3"/>
  <c r="W174" i="3"/>
  <c r="Y174" i="3"/>
  <c r="AA174" i="3"/>
  <c r="BE174" i="3"/>
  <c r="BF174" i="3"/>
  <c r="BG174" i="3"/>
  <c r="BH174" i="3"/>
  <c r="BI174" i="3"/>
  <c r="BK174" i="3"/>
  <c r="N175" i="3"/>
  <c r="W175" i="3"/>
  <c r="Y175" i="3"/>
  <c r="AA175" i="3"/>
  <c r="BE175" i="3"/>
  <c r="BF175" i="3"/>
  <c r="BG175" i="3"/>
  <c r="BH175" i="3"/>
  <c r="BI175" i="3"/>
  <c r="BK175" i="3"/>
  <c r="N176" i="3"/>
  <c r="W176" i="3"/>
  <c r="Y176" i="3"/>
  <c r="AA176" i="3"/>
  <c r="BE176" i="3"/>
  <c r="BF176" i="3"/>
  <c r="BG176" i="3"/>
  <c r="BH176" i="3"/>
  <c r="BI176" i="3"/>
  <c r="BK176" i="3"/>
  <c r="N178" i="3"/>
  <c r="BE178" i="3" s="1"/>
  <c r="W178" i="3"/>
  <c r="Y178" i="3"/>
  <c r="AA178" i="3"/>
  <c r="AA177" i="3"/>
  <c r="BF178" i="3"/>
  <c r="BG178" i="3"/>
  <c r="BH178" i="3"/>
  <c r="BI178" i="3"/>
  <c r="BK178" i="3"/>
  <c r="N179" i="3"/>
  <c r="W179" i="3"/>
  <c r="W177" i="3" s="1"/>
  <c r="Y179" i="3"/>
  <c r="AA179" i="3"/>
  <c r="BE179" i="3"/>
  <c r="BF179" i="3"/>
  <c r="BG179" i="3"/>
  <c r="BH179" i="3"/>
  <c r="BI179" i="3"/>
  <c r="BK179" i="3"/>
  <c r="N180" i="3"/>
  <c r="W180" i="3"/>
  <c r="Y180" i="3"/>
  <c r="AA180" i="3"/>
  <c r="BE180" i="3"/>
  <c r="BF180" i="3"/>
  <c r="BG180" i="3"/>
  <c r="BH180" i="3"/>
  <c r="BI180" i="3"/>
  <c r="BK180" i="3"/>
  <c r="N181" i="3"/>
  <c r="W181" i="3"/>
  <c r="Y181" i="3"/>
  <c r="AA181" i="3"/>
  <c r="BE181" i="3"/>
  <c r="BF181" i="3"/>
  <c r="BG181" i="3"/>
  <c r="BH181" i="3"/>
  <c r="BI181" i="3"/>
  <c r="BK181" i="3"/>
  <c r="N183" i="3"/>
  <c r="W183" i="3"/>
  <c r="Y183" i="3"/>
  <c r="AA183" i="3"/>
  <c r="BE183" i="3"/>
  <c r="BF183" i="3"/>
  <c r="BG183" i="3"/>
  <c r="BH183" i="3"/>
  <c r="BI183" i="3"/>
  <c r="BK183" i="3"/>
  <c r="N184" i="3"/>
  <c r="BE184" i="3" s="1"/>
  <c r="W184" i="3"/>
  <c r="W182" i="3"/>
  <c r="Y184" i="3"/>
  <c r="AA184" i="3"/>
  <c r="AA182" i="3" s="1"/>
  <c r="BF184" i="3"/>
  <c r="BG184" i="3"/>
  <c r="BH184" i="3"/>
  <c r="BI184" i="3"/>
  <c r="BK184" i="3"/>
  <c r="BK182" i="3" s="1"/>
  <c r="N182" i="3" s="1"/>
  <c r="N96" i="3" s="1"/>
  <c r="N185" i="3"/>
  <c r="W185" i="3"/>
  <c r="Y185" i="3"/>
  <c r="Y182" i="3" s="1"/>
  <c r="AA185" i="3"/>
  <c r="BE185" i="3"/>
  <c r="BF185" i="3"/>
  <c r="BG185" i="3"/>
  <c r="BH185" i="3"/>
  <c r="BI185" i="3"/>
  <c r="BK185" i="3"/>
  <c r="N186" i="3"/>
  <c r="W186" i="3"/>
  <c r="Y186" i="3"/>
  <c r="AA186" i="3"/>
  <c r="BE186" i="3"/>
  <c r="BF186" i="3"/>
  <c r="BG186" i="3"/>
  <c r="BH186" i="3"/>
  <c r="BI186" i="3"/>
  <c r="BK186" i="3"/>
  <c r="N187" i="3"/>
  <c r="W187" i="3"/>
  <c r="Y187" i="3"/>
  <c r="AA187" i="3"/>
  <c r="BE187" i="3"/>
  <c r="BF187" i="3"/>
  <c r="BG187" i="3"/>
  <c r="BH187" i="3"/>
  <c r="BI187" i="3"/>
  <c r="BK187" i="3"/>
  <c r="N188" i="3"/>
  <c r="W188" i="3"/>
  <c r="Y188" i="3"/>
  <c r="AA188" i="3"/>
  <c r="BE188" i="3"/>
  <c r="BF188" i="3"/>
  <c r="BG188" i="3"/>
  <c r="BH188" i="3"/>
  <c r="BI188" i="3"/>
  <c r="BK188" i="3"/>
  <c r="N189" i="3"/>
  <c r="W189" i="3"/>
  <c r="Y189" i="3"/>
  <c r="AA189" i="3"/>
  <c r="BE189" i="3"/>
  <c r="BF189" i="3"/>
  <c r="BG189" i="3"/>
  <c r="BH189" i="3"/>
  <c r="BI189" i="3"/>
  <c r="BK189" i="3"/>
  <c r="N191" i="3"/>
  <c r="BE191" i="3" s="1"/>
  <c r="W191" i="3"/>
  <c r="Y191" i="3"/>
  <c r="AA191" i="3"/>
  <c r="BF191" i="3"/>
  <c r="BG191" i="3"/>
  <c r="BH191" i="3"/>
  <c r="BI191" i="3"/>
  <c r="BK191" i="3"/>
  <c r="N192" i="3"/>
  <c r="W192" i="3"/>
  <c r="Y192" i="3"/>
  <c r="AA192" i="3"/>
  <c r="BE192" i="3"/>
  <c r="BF192" i="3"/>
  <c r="BG192" i="3"/>
  <c r="BH192" i="3"/>
  <c r="BI192" i="3"/>
  <c r="BK192" i="3"/>
  <c r="N193" i="3"/>
  <c r="W193" i="3"/>
  <c r="Y193" i="3"/>
  <c r="AA193" i="3"/>
  <c r="AA190" i="3" s="1"/>
  <c r="BE193" i="3"/>
  <c r="BF193" i="3"/>
  <c r="BG193" i="3"/>
  <c r="BH193" i="3"/>
  <c r="BI193" i="3"/>
  <c r="BK193" i="3"/>
  <c r="N194" i="3"/>
  <c r="W194" i="3"/>
  <c r="Y194" i="3"/>
  <c r="AA194" i="3"/>
  <c r="BE194" i="3"/>
  <c r="BF194" i="3"/>
  <c r="BG194" i="3"/>
  <c r="BH194" i="3"/>
  <c r="BI194" i="3"/>
  <c r="BK194" i="3"/>
  <c r="N197" i="3"/>
  <c r="W197" i="3"/>
  <c r="Y197" i="3"/>
  <c r="Y196" i="3" s="1"/>
  <c r="AA197" i="3"/>
  <c r="BE197" i="3"/>
  <c r="BF197" i="3"/>
  <c r="BG197" i="3"/>
  <c r="BH197" i="3"/>
  <c r="BI197" i="3"/>
  <c r="BK197" i="3"/>
  <c r="N198" i="3"/>
  <c r="W198" i="3"/>
  <c r="W196" i="3" s="1"/>
  <c r="Y198" i="3"/>
  <c r="AA198" i="3"/>
  <c r="AA196" i="3" s="1"/>
  <c r="BE198" i="3"/>
  <c r="BF198" i="3"/>
  <c r="BG198" i="3"/>
  <c r="BH198" i="3"/>
  <c r="BI198" i="3"/>
  <c r="BK198" i="3"/>
  <c r="BK196" i="3" s="1"/>
  <c r="N199" i="3"/>
  <c r="W199" i="3"/>
  <c r="Y199" i="3"/>
  <c r="AA199" i="3"/>
  <c r="BE199" i="3"/>
  <c r="BF199" i="3"/>
  <c r="BG199" i="3"/>
  <c r="BH199" i="3"/>
  <c r="BI199" i="3"/>
  <c r="BK199" i="3"/>
  <c r="N200" i="3"/>
  <c r="W200" i="3"/>
  <c r="Y200" i="3"/>
  <c r="AA200" i="3"/>
  <c r="BE200" i="3"/>
  <c r="BF200" i="3"/>
  <c r="BG200" i="3"/>
  <c r="BH200" i="3"/>
  <c r="BI200" i="3"/>
  <c r="BK200" i="3"/>
  <c r="N201" i="3"/>
  <c r="W201" i="3"/>
  <c r="Y201" i="3"/>
  <c r="AA201" i="3"/>
  <c r="BE201" i="3"/>
  <c r="BF201" i="3"/>
  <c r="BG201" i="3"/>
  <c r="BH201" i="3"/>
  <c r="BI201" i="3"/>
  <c r="BK201" i="3"/>
  <c r="N202" i="3"/>
  <c r="W202" i="3"/>
  <c r="Y202" i="3"/>
  <c r="AA202" i="3"/>
  <c r="BE202" i="3"/>
  <c r="BF202" i="3"/>
  <c r="BG202" i="3"/>
  <c r="BH202" i="3"/>
  <c r="BI202" i="3"/>
  <c r="BK202" i="3"/>
  <c r="N203" i="3"/>
  <c r="W203" i="3"/>
  <c r="Y203" i="3"/>
  <c r="AA203" i="3"/>
  <c r="BE203" i="3"/>
  <c r="BF203" i="3"/>
  <c r="BG203" i="3"/>
  <c r="BH203" i="3"/>
  <c r="BI203" i="3"/>
  <c r="BK203" i="3"/>
  <c r="N205" i="3"/>
  <c r="BE205" i="3" s="1"/>
  <c r="W205" i="3"/>
  <c r="W204" i="3" s="1"/>
  <c r="Y205" i="3"/>
  <c r="Y204" i="3" s="1"/>
  <c r="AA205" i="3"/>
  <c r="AA204" i="3" s="1"/>
  <c r="BF205" i="3"/>
  <c r="BG205" i="3"/>
  <c r="BH205" i="3"/>
  <c r="BI205" i="3"/>
  <c r="BK205" i="3"/>
  <c r="BK204" i="3" s="1"/>
  <c r="N204" i="3" s="1"/>
  <c r="N100" i="3" s="1"/>
  <c r="N207" i="3"/>
  <c r="BE207" i="3" s="1"/>
  <c r="W207" i="3"/>
  <c r="W206" i="3" s="1"/>
  <c r="Y207" i="3"/>
  <c r="Y206" i="3" s="1"/>
  <c r="AA207" i="3"/>
  <c r="AA206" i="3"/>
  <c r="BF207" i="3"/>
  <c r="BG207" i="3"/>
  <c r="BH207" i="3"/>
  <c r="BI207" i="3"/>
  <c r="BK207" i="3"/>
  <c r="BK206" i="3" s="1"/>
  <c r="N206" i="3" s="1"/>
  <c r="N101" i="3" s="1"/>
  <c r="Y209" i="3"/>
  <c r="Y208" i="3" s="1"/>
  <c r="N210" i="3"/>
  <c r="W210" i="3"/>
  <c r="W209" i="3" s="1"/>
  <c r="W208" i="3" s="1"/>
  <c r="Y210" i="3"/>
  <c r="AA210" i="3"/>
  <c r="AA209" i="3" s="1"/>
  <c r="AA208" i="3" s="1"/>
  <c r="BE210" i="3"/>
  <c r="BF210" i="3"/>
  <c r="BG210" i="3"/>
  <c r="BH210" i="3"/>
  <c r="BI210" i="3"/>
  <c r="BK210" i="3"/>
  <c r="BK209" i="3" s="1"/>
  <c r="BK208" i="3" s="1"/>
  <c r="N208" i="3" s="1"/>
  <c r="N102" i="3" s="1"/>
  <c r="N212" i="3"/>
  <c r="F6" i="4"/>
  <c r="F123" i="4" s="1"/>
  <c r="O11" i="4"/>
  <c r="M128" i="4" s="1"/>
  <c r="F81" i="4"/>
  <c r="F83" i="4"/>
  <c r="M83" i="4"/>
  <c r="F85" i="4"/>
  <c r="M85" i="4"/>
  <c r="F86" i="4"/>
  <c r="M86" i="4"/>
  <c r="BF108" i="4"/>
  <c r="BG108" i="4"/>
  <c r="BH108" i="4"/>
  <c r="BI108" i="4"/>
  <c r="BF109" i="4"/>
  <c r="BG109" i="4"/>
  <c r="BH109" i="4"/>
  <c r="BI109" i="4"/>
  <c r="BF110" i="4"/>
  <c r="BG110" i="4"/>
  <c r="BH110" i="4"/>
  <c r="BI110" i="4"/>
  <c r="BF111" i="4"/>
  <c r="BG111" i="4"/>
  <c r="BH111" i="4"/>
  <c r="BI111" i="4"/>
  <c r="BF112" i="4"/>
  <c r="BG112" i="4"/>
  <c r="BH112" i="4"/>
  <c r="BI112" i="4"/>
  <c r="BF113" i="4"/>
  <c r="BG113" i="4"/>
  <c r="BH113" i="4"/>
  <c r="BI113" i="4"/>
  <c r="F126" i="4"/>
  <c r="F128" i="4"/>
  <c r="F130" i="4"/>
  <c r="M130" i="4"/>
  <c r="F131" i="4"/>
  <c r="M131" i="4"/>
  <c r="N137" i="4"/>
  <c r="BE137" i="4" s="1"/>
  <c r="W137" i="4"/>
  <c r="Y137" i="4"/>
  <c r="Y136" i="4" s="1"/>
  <c r="AA137" i="4"/>
  <c r="AA136" i="4" s="1"/>
  <c r="BF137" i="4"/>
  <c r="BG137" i="4"/>
  <c r="BH137" i="4"/>
  <c r="BI137" i="4"/>
  <c r="BK137" i="4"/>
  <c r="N139" i="4"/>
  <c r="W139" i="4"/>
  <c r="W136" i="4" s="1"/>
  <c r="Y139" i="4"/>
  <c r="AA139" i="4"/>
  <c r="BE139" i="4"/>
  <c r="BF139" i="4"/>
  <c r="BG139" i="4"/>
  <c r="BH139" i="4"/>
  <c r="BI139" i="4"/>
  <c r="BK139" i="4"/>
  <c r="BK136" i="4"/>
  <c r="N142" i="4"/>
  <c r="BE142" i="4" s="1"/>
  <c r="W142" i="4"/>
  <c r="Y142" i="4"/>
  <c r="Y141" i="4" s="1"/>
  <c r="AA142" i="4"/>
  <c r="BF142" i="4"/>
  <c r="BG142" i="4"/>
  <c r="BH142" i="4"/>
  <c r="BI142" i="4"/>
  <c r="BK142" i="4"/>
  <c r="BK141" i="4" s="1"/>
  <c r="N141" i="4" s="1"/>
  <c r="N93" i="4" s="1"/>
  <c r="N144" i="4"/>
  <c r="BE144" i="4" s="1"/>
  <c r="W144" i="4"/>
  <c r="Y144" i="4"/>
  <c r="AA144" i="4"/>
  <c r="BF144" i="4"/>
  <c r="BG144" i="4"/>
  <c r="BH144" i="4"/>
  <c r="BI144" i="4"/>
  <c r="BK144" i="4"/>
  <c r="N145" i="4"/>
  <c r="W145" i="4"/>
  <c r="W141" i="4" s="1"/>
  <c r="Y145" i="4"/>
  <c r="AA145" i="4"/>
  <c r="AA141" i="4" s="1"/>
  <c r="BE145" i="4"/>
  <c r="BF145" i="4"/>
  <c r="BG145" i="4"/>
  <c r="BH145" i="4"/>
  <c r="BI145" i="4"/>
  <c r="BK145" i="4"/>
  <c r="N147" i="4"/>
  <c r="W147" i="4"/>
  <c r="Y147" i="4"/>
  <c r="AA147" i="4"/>
  <c r="BE147" i="4"/>
  <c r="BF147" i="4"/>
  <c r="BG147" i="4"/>
  <c r="BH147" i="4"/>
  <c r="BI147" i="4"/>
  <c r="BK147" i="4"/>
  <c r="N148" i="4"/>
  <c r="W148" i="4"/>
  <c r="Y148" i="4"/>
  <c r="AA148" i="4"/>
  <c r="BE148" i="4"/>
  <c r="BF148" i="4"/>
  <c r="BG148" i="4"/>
  <c r="BH148" i="4"/>
  <c r="BI148" i="4"/>
  <c r="BK148" i="4"/>
  <c r="N171" i="4"/>
  <c r="W171" i="4"/>
  <c r="Y171" i="4"/>
  <c r="AA171" i="4"/>
  <c r="BE171" i="4"/>
  <c r="BF171" i="4"/>
  <c r="BG171" i="4"/>
  <c r="BH171" i="4"/>
  <c r="BI171" i="4"/>
  <c r="BK171" i="4"/>
  <c r="N173" i="4"/>
  <c r="W173" i="4"/>
  <c r="Y173" i="4"/>
  <c r="AA173" i="4"/>
  <c r="BE173" i="4"/>
  <c r="BF173" i="4"/>
  <c r="BG173" i="4"/>
  <c r="BH173" i="4"/>
  <c r="BI173" i="4"/>
  <c r="BK173" i="4"/>
  <c r="N176" i="4"/>
  <c r="W176" i="4"/>
  <c r="Y176" i="4"/>
  <c r="AA176" i="4"/>
  <c r="BE176" i="4"/>
  <c r="BF176" i="4"/>
  <c r="BG176" i="4"/>
  <c r="BH176" i="4"/>
  <c r="BI176" i="4"/>
  <c r="BK176" i="4"/>
  <c r="N179" i="4"/>
  <c r="W179" i="4"/>
  <c r="Y179" i="4"/>
  <c r="AA179" i="4"/>
  <c r="BE179" i="4"/>
  <c r="BF179" i="4"/>
  <c r="BG179" i="4"/>
  <c r="BH179" i="4"/>
  <c r="BI179" i="4"/>
  <c r="BK179" i="4"/>
  <c r="N184" i="4"/>
  <c r="W184" i="4"/>
  <c r="Y184" i="4"/>
  <c r="AA184" i="4"/>
  <c r="BE184" i="4"/>
  <c r="BF184" i="4"/>
  <c r="BG184" i="4"/>
  <c r="BH184" i="4"/>
  <c r="BI184" i="4"/>
  <c r="BK184" i="4"/>
  <c r="N187" i="4"/>
  <c r="W187" i="4"/>
  <c r="W186" i="4" s="1"/>
  <c r="Y187" i="4"/>
  <c r="AA187" i="4"/>
  <c r="BE187" i="4"/>
  <c r="BF187" i="4"/>
  <c r="BG187" i="4"/>
  <c r="BH187" i="4"/>
  <c r="BI187" i="4"/>
  <c r="BK187" i="4"/>
  <c r="BK186" i="4"/>
  <c r="N186" i="4" s="1"/>
  <c r="N94" i="4" s="1"/>
  <c r="N188" i="4"/>
  <c r="W188" i="4"/>
  <c r="Y188" i="4"/>
  <c r="AA188" i="4"/>
  <c r="AA186" i="4" s="1"/>
  <c r="BE188" i="4"/>
  <c r="BF188" i="4"/>
  <c r="BG188" i="4"/>
  <c r="BH188" i="4"/>
  <c r="BI188" i="4"/>
  <c r="BK188" i="4"/>
  <c r="N190" i="4"/>
  <c r="W190" i="4"/>
  <c r="Y190" i="4"/>
  <c r="AA190" i="4"/>
  <c r="BE190" i="4"/>
  <c r="BF190" i="4"/>
  <c r="BG190" i="4"/>
  <c r="BH190" i="4"/>
  <c r="BI190" i="4"/>
  <c r="BK190" i="4"/>
  <c r="N192" i="4"/>
  <c r="W192" i="4"/>
  <c r="Y192" i="4"/>
  <c r="AA192" i="4"/>
  <c r="BE192" i="4"/>
  <c r="BF192" i="4"/>
  <c r="BG192" i="4"/>
  <c r="BH192" i="4"/>
  <c r="BI192" i="4"/>
  <c r="BK192" i="4"/>
  <c r="N195" i="4"/>
  <c r="W195" i="4"/>
  <c r="Y195" i="4"/>
  <c r="AA195" i="4"/>
  <c r="BE195" i="4"/>
  <c r="BF195" i="4"/>
  <c r="BG195" i="4"/>
  <c r="BH195" i="4"/>
  <c r="BI195" i="4"/>
  <c r="BK195" i="4"/>
  <c r="N197" i="4"/>
  <c r="W197" i="4"/>
  <c r="Y197" i="4"/>
  <c r="AA197" i="4"/>
  <c r="BE197" i="4"/>
  <c r="BF197" i="4"/>
  <c r="BG197" i="4"/>
  <c r="BH197" i="4"/>
  <c r="BI197" i="4"/>
  <c r="BK197" i="4"/>
  <c r="N201" i="4"/>
  <c r="W201" i="4"/>
  <c r="Y201" i="4"/>
  <c r="AA201" i="4"/>
  <c r="BE201" i="4"/>
  <c r="BF201" i="4"/>
  <c r="BG201" i="4"/>
  <c r="BH201" i="4"/>
  <c r="BI201" i="4"/>
  <c r="BK201" i="4"/>
  <c r="N203" i="4"/>
  <c r="W203" i="4"/>
  <c r="Y203" i="4"/>
  <c r="AA203" i="4"/>
  <c r="BE203" i="4"/>
  <c r="BF203" i="4"/>
  <c r="BG203" i="4"/>
  <c r="BH203" i="4"/>
  <c r="BI203" i="4"/>
  <c r="BK203" i="4"/>
  <c r="N205" i="4"/>
  <c r="W205" i="4"/>
  <c r="Y205" i="4"/>
  <c r="AA205" i="4"/>
  <c r="BE205" i="4"/>
  <c r="BF205" i="4"/>
  <c r="BG205" i="4"/>
  <c r="BH205" i="4"/>
  <c r="BI205" i="4"/>
  <c r="BK205" i="4"/>
  <c r="Y210" i="4"/>
  <c r="N211" i="4"/>
  <c r="W211" i="4"/>
  <c r="Y211" i="4"/>
  <c r="AA211" i="4"/>
  <c r="BE211" i="4"/>
  <c r="BF211" i="4"/>
  <c r="BG211" i="4"/>
  <c r="BH211" i="4"/>
  <c r="BI211" i="4"/>
  <c r="BK211" i="4"/>
  <c r="N212" i="4"/>
  <c r="W212" i="4"/>
  <c r="Y212" i="4"/>
  <c r="AA212" i="4"/>
  <c r="BE212" i="4"/>
  <c r="BF212" i="4"/>
  <c r="BG212" i="4"/>
  <c r="BH212" i="4"/>
  <c r="BI212" i="4"/>
  <c r="BK212" i="4"/>
  <c r="N213" i="4"/>
  <c r="W213" i="4"/>
  <c r="Y213" i="4"/>
  <c r="AA213" i="4"/>
  <c r="BE213" i="4"/>
  <c r="BF213" i="4"/>
  <c r="BG213" i="4"/>
  <c r="BH213" i="4"/>
  <c r="BI213" i="4"/>
  <c r="BK213" i="4"/>
  <c r="N215" i="4"/>
  <c r="W215" i="4"/>
  <c r="Y215" i="4"/>
  <c r="AA215" i="4"/>
  <c r="BE215" i="4"/>
  <c r="BF215" i="4"/>
  <c r="BG215" i="4"/>
  <c r="BH215" i="4"/>
  <c r="BI215" i="4"/>
  <c r="BK215" i="4"/>
  <c r="N218" i="4"/>
  <c r="W218" i="4"/>
  <c r="Y218" i="4"/>
  <c r="AA218" i="4"/>
  <c r="BE218" i="4"/>
  <c r="BF218" i="4"/>
  <c r="BG218" i="4"/>
  <c r="BH218" i="4"/>
  <c r="BI218" i="4"/>
  <c r="BK218" i="4"/>
  <c r="N220" i="4"/>
  <c r="W220" i="4"/>
  <c r="Y220" i="4"/>
  <c r="Y217" i="4"/>
  <c r="AA220" i="4"/>
  <c r="BE220" i="4"/>
  <c r="BF220" i="4"/>
  <c r="BG220" i="4"/>
  <c r="BH220" i="4"/>
  <c r="BI220" i="4"/>
  <c r="BK220" i="4"/>
  <c r="N221" i="4"/>
  <c r="W221" i="4"/>
  <c r="Y221" i="4"/>
  <c r="AA221" i="4"/>
  <c r="BE221" i="4"/>
  <c r="BF221" i="4"/>
  <c r="BG221" i="4"/>
  <c r="BH221" i="4"/>
  <c r="BI221" i="4"/>
  <c r="BK221" i="4"/>
  <c r="BK217" i="4" s="1"/>
  <c r="N223" i="4"/>
  <c r="W223" i="4"/>
  <c r="Y223" i="4"/>
  <c r="AA223" i="4"/>
  <c r="BE223" i="4"/>
  <c r="BF223" i="4"/>
  <c r="BG223" i="4"/>
  <c r="BH223" i="4"/>
  <c r="BI223" i="4"/>
  <c r="BK223" i="4"/>
  <c r="N225" i="4"/>
  <c r="W225" i="4"/>
  <c r="Y225" i="4"/>
  <c r="AA225" i="4"/>
  <c r="AA224" i="4" s="1"/>
  <c r="BE225" i="4"/>
  <c r="BF225" i="4"/>
  <c r="BG225" i="4"/>
  <c r="BH225" i="4"/>
  <c r="BI225" i="4"/>
  <c r="BK225" i="4"/>
  <c r="N228" i="4"/>
  <c r="BE228" i="4" s="1"/>
  <c r="W228" i="4"/>
  <c r="W224" i="4"/>
  <c r="Y228" i="4"/>
  <c r="AA228" i="4"/>
  <c r="BF228" i="4"/>
  <c r="BG228" i="4"/>
  <c r="BH228" i="4"/>
  <c r="BI228" i="4"/>
  <c r="BK228" i="4"/>
  <c r="BK224" i="4" s="1"/>
  <c r="N224" i="4" s="1"/>
  <c r="N98" i="4" s="1"/>
  <c r="N230" i="4"/>
  <c r="W230" i="4"/>
  <c r="Y230" i="4"/>
  <c r="AA230" i="4"/>
  <c r="BE230" i="4"/>
  <c r="BF230" i="4"/>
  <c r="BG230" i="4"/>
  <c r="BH230" i="4"/>
  <c r="BI230" i="4"/>
  <c r="BK230" i="4"/>
  <c r="N231" i="4"/>
  <c r="W231" i="4"/>
  <c r="Y231" i="4"/>
  <c r="AA231" i="4"/>
  <c r="BE231" i="4"/>
  <c r="BF231" i="4"/>
  <c r="BG231" i="4"/>
  <c r="BH231" i="4"/>
  <c r="BI231" i="4"/>
  <c r="BK231" i="4"/>
  <c r="N233" i="4"/>
  <c r="W233" i="4"/>
  <c r="Y233" i="4"/>
  <c r="AA233" i="4"/>
  <c r="AA232" i="4" s="1"/>
  <c r="BE233" i="4"/>
  <c r="BF233" i="4"/>
  <c r="BG233" i="4"/>
  <c r="BH233" i="4"/>
  <c r="BI233" i="4"/>
  <c r="BK233" i="4"/>
  <c r="N238" i="4"/>
  <c r="W238" i="4"/>
  <c r="Y238" i="4"/>
  <c r="AA238" i="4"/>
  <c r="BE238" i="4"/>
  <c r="BF238" i="4"/>
  <c r="BG238" i="4"/>
  <c r="BH238" i="4"/>
  <c r="BI238" i="4"/>
  <c r="BK238" i="4"/>
  <c r="N243" i="4"/>
  <c r="W243" i="4"/>
  <c r="Y243" i="4"/>
  <c r="Y232" i="4" s="1"/>
  <c r="AA243" i="4"/>
  <c r="BE243" i="4"/>
  <c r="BF243" i="4"/>
  <c r="BG243" i="4"/>
  <c r="BH243" i="4"/>
  <c r="BI243" i="4"/>
  <c r="BK243" i="4"/>
  <c r="N245" i="4"/>
  <c r="W245" i="4"/>
  <c r="W244" i="4" s="1"/>
  <c r="Y245" i="4"/>
  <c r="AA245" i="4"/>
  <c r="AA244" i="4" s="1"/>
  <c r="BE245" i="4"/>
  <c r="BF245" i="4"/>
  <c r="BG245" i="4"/>
  <c r="BH245" i="4"/>
  <c r="BI245" i="4"/>
  <c r="BK245" i="4"/>
  <c r="N249" i="4"/>
  <c r="W249" i="4"/>
  <c r="Y249" i="4"/>
  <c r="AA249" i="4"/>
  <c r="BE249" i="4"/>
  <c r="BF249" i="4"/>
  <c r="BG249" i="4"/>
  <c r="BH249" i="4"/>
  <c r="BI249" i="4"/>
  <c r="BK249" i="4"/>
  <c r="N251" i="4"/>
  <c r="W251" i="4"/>
  <c r="Y251" i="4"/>
  <c r="AA251" i="4"/>
  <c r="BE251" i="4"/>
  <c r="BF251" i="4"/>
  <c r="BG251" i="4"/>
  <c r="BH251" i="4"/>
  <c r="BI251" i="4"/>
  <c r="BK251" i="4"/>
  <c r="BK244" i="4" s="1"/>
  <c r="N244" i="4" s="1"/>
  <c r="N100" i="4" s="1"/>
  <c r="N252" i="4"/>
  <c r="W252" i="4"/>
  <c r="Y252" i="4"/>
  <c r="AA252" i="4"/>
  <c r="BE252" i="4"/>
  <c r="BF252" i="4"/>
  <c r="BG252" i="4"/>
  <c r="BH252" i="4"/>
  <c r="BI252" i="4"/>
  <c r="BK252" i="4"/>
  <c r="N253" i="4"/>
  <c r="W253" i="4"/>
  <c r="Y253" i="4"/>
  <c r="AA253" i="4"/>
  <c r="BE253" i="4"/>
  <c r="BF253" i="4"/>
  <c r="BG253" i="4"/>
  <c r="BH253" i="4"/>
  <c r="BI253" i="4"/>
  <c r="BK253" i="4"/>
  <c r="N255" i="4"/>
  <c r="W255" i="4"/>
  <c r="Y255" i="4"/>
  <c r="AA255" i="4"/>
  <c r="BE255" i="4"/>
  <c r="BF255" i="4"/>
  <c r="BG255" i="4"/>
  <c r="BH255" i="4"/>
  <c r="BI255" i="4"/>
  <c r="BK255" i="4"/>
  <c r="N256" i="4"/>
  <c r="W256" i="4"/>
  <c r="Y256" i="4"/>
  <c r="Y254" i="4"/>
  <c r="AA256" i="4"/>
  <c r="BE256" i="4"/>
  <c r="BF256" i="4"/>
  <c r="BG256" i="4"/>
  <c r="BH256" i="4"/>
  <c r="BI256" i="4"/>
  <c r="BK256" i="4"/>
  <c r="N260" i="4"/>
  <c r="W260" i="4"/>
  <c r="Y260" i="4"/>
  <c r="AA260" i="4"/>
  <c r="BE260" i="4"/>
  <c r="BF260" i="4"/>
  <c r="BG260" i="4"/>
  <c r="BH260" i="4"/>
  <c r="BI260" i="4"/>
  <c r="BK260" i="4"/>
  <c r="BK254" i="4" s="1"/>
  <c r="N254" i="4" s="1"/>
  <c r="N101" i="4" s="1"/>
  <c r="N261" i="4"/>
  <c r="W261" i="4"/>
  <c r="Y261" i="4"/>
  <c r="AA261" i="4"/>
  <c r="BE261" i="4"/>
  <c r="BF261" i="4"/>
  <c r="BG261" i="4"/>
  <c r="BH261" i="4"/>
  <c r="BI261" i="4"/>
  <c r="BK261" i="4"/>
  <c r="N269" i="4"/>
  <c r="W269" i="4"/>
  <c r="W268" i="4" s="1"/>
  <c r="W267" i="4" s="1"/>
  <c r="Y269" i="4"/>
  <c r="Y268" i="4" s="1"/>
  <c r="AA269" i="4"/>
  <c r="AA268" i="4" s="1"/>
  <c r="AA267" i="4" s="1"/>
  <c r="BE269" i="4"/>
  <c r="BF269" i="4"/>
  <c r="BG269" i="4"/>
  <c r="BH269" i="4"/>
  <c r="BI269" i="4"/>
  <c r="BK269" i="4"/>
  <c r="BK268" i="4" s="1"/>
  <c r="W270" i="4"/>
  <c r="N271" i="4"/>
  <c r="BE271" i="4" s="1"/>
  <c r="W271" i="4"/>
  <c r="Y271" i="4"/>
  <c r="Y270" i="4" s="1"/>
  <c r="AA271" i="4"/>
  <c r="AA270" i="4" s="1"/>
  <c r="BF271" i="4"/>
  <c r="BG271" i="4"/>
  <c r="BH271" i="4"/>
  <c r="BI271" i="4"/>
  <c r="BK271" i="4"/>
  <c r="BK270" i="4" s="1"/>
  <c r="N270" i="4" s="1"/>
  <c r="N104" i="4" s="1"/>
  <c r="N273" i="4"/>
  <c r="BE273" i="4" s="1"/>
  <c r="W273" i="4"/>
  <c r="W272" i="4" s="1"/>
  <c r="Y273" i="4"/>
  <c r="Y272" i="4" s="1"/>
  <c r="AA273" i="4"/>
  <c r="AA272" i="4"/>
  <c r="BF273" i="4"/>
  <c r="BG273" i="4"/>
  <c r="BH273" i="4"/>
  <c r="BI273" i="4"/>
  <c r="BK273" i="4"/>
  <c r="BK272" i="4" s="1"/>
  <c r="N272" i="4" s="1"/>
  <c r="N105" i="4" s="1"/>
  <c r="N275" i="4"/>
  <c r="F6" i="5"/>
  <c r="O11" i="5"/>
  <c r="M128" i="5"/>
  <c r="F81" i="5"/>
  <c r="F83" i="5"/>
  <c r="M83" i="5"/>
  <c r="F85" i="5"/>
  <c r="M85" i="5"/>
  <c r="F86" i="5"/>
  <c r="M86" i="5"/>
  <c r="BF108" i="5"/>
  <c r="BG108" i="5"/>
  <c r="BH108" i="5"/>
  <c r="BI108" i="5"/>
  <c r="BF109" i="5"/>
  <c r="BG109" i="5"/>
  <c r="BH109" i="5"/>
  <c r="BI109" i="5"/>
  <c r="BF110" i="5"/>
  <c r="BG110" i="5"/>
  <c r="BH110" i="5"/>
  <c r="BI110" i="5"/>
  <c r="BF111" i="5"/>
  <c r="BG111" i="5"/>
  <c r="BH111" i="5"/>
  <c r="BI111" i="5"/>
  <c r="BF112" i="5"/>
  <c r="BG112" i="5"/>
  <c r="BH112" i="5"/>
  <c r="BI112" i="5"/>
  <c r="BF113" i="5"/>
  <c r="BG113" i="5"/>
  <c r="BH113" i="5"/>
  <c r="BI113" i="5"/>
  <c r="F126" i="5"/>
  <c r="F128" i="5"/>
  <c r="F130" i="5"/>
  <c r="M130" i="5"/>
  <c r="F131" i="5"/>
  <c r="M131" i="5"/>
  <c r="N137" i="5"/>
  <c r="W137" i="5"/>
  <c r="W136" i="5" s="1"/>
  <c r="Y137" i="5"/>
  <c r="AA137" i="5"/>
  <c r="AA136" i="5" s="1"/>
  <c r="BE137" i="5"/>
  <c r="BF137" i="5"/>
  <c r="BG137" i="5"/>
  <c r="BH137" i="5"/>
  <c r="BI137" i="5"/>
  <c r="BK137" i="5"/>
  <c r="N139" i="5"/>
  <c r="W139" i="5"/>
  <c r="Y139" i="5"/>
  <c r="AA139" i="5"/>
  <c r="BE139" i="5"/>
  <c r="BF139" i="5"/>
  <c r="BG139" i="5"/>
  <c r="BH139" i="5"/>
  <c r="BI139" i="5"/>
  <c r="BK139" i="5"/>
  <c r="N140" i="5"/>
  <c r="W140" i="5"/>
  <c r="Y140" i="5"/>
  <c r="AA140" i="5"/>
  <c r="BE140" i="5"/>
  <c r="BF140" i="5"/>
  <c r="BG140" i="5"/>
  <c r="BH140" i="5"/>
  <c r="BI140" i="5"/>
  <c r="BK140" i="5"/>
  <c r="BK136" i="5" s="1"/>
  <c r="N136" i="5" s="1"/>
  <c r="N92" i="5" s="1"/>
  <c r="N141" i="5"/>
  <c r="W141" i="5"/>
  <c r="Y141" i="5"/>
  <c r="AA141" i="5"/>
  <c r="BE141" i="5"/>
  <c r="BF141" i="5"/>
  <c r="BG141" i="5"/>
  <c r="BH141" i="5"/>
  <c r="BI141" i="5"/>
  <c r="BK141" i="5"/>
  <c r="N143" i="5"/>
  <c r="W143" i="5"/>
  <c r="Y143" i="5"/>
  <c r="AA143" i="5"/>
  <c r="BE143" i="5"/>
  <c r="BF143" i="5"/>
  <c r="BG143" i="5"/>
  <c r="BH143" i="5"/>
  <c r="BI143" i="5"/>
  <c r="BK143" i="5"/>
  <c r="N147" i="5"/>
  <c r="W147" i="5"/>
  <c r="Y147" i="5"/>
  <c r="AA147" i="5"/>
  <c r="BE147" i="5"/>
  <c r="BF147" i="5"/>
  <c r="BG147" i="5"/>
  <c r="BH147" i="5"/>
  <c r="BI147" i="5"/>
  <c r="BK147" i="5"/>
  <c r="N151" i="5"/>
  <c r="W151" i="5"/>
  <c r="Y151" i="5"/>
  <c r="AA151" i="5"/>
  <c r="BE151" i="5"/>
  <c r="BF151" i="5"/>
  <c r="BG151" i="5"/>
  <c r="BH151" i="5"/>
  <c r="BI151" i="5"/>
  <c r="BK151" i="5"/>
  <c r="N154" i="5"/>
  <c r="W154" i="5"/>
  <c r="Y154" i="5"/>
  <c r="AA154" i="5"/>
  <c r="BE154" i="5"/>
  <c r="BF154" i="5"/>
  <c r="BG154" i="5"/>
  <c r="BH154" i="5"/>
  <c r="BI154" i="5"/>
  <c r="BK154" i="5"/>
  <c r="N156" i="5"/>
  <c r="W156" i="5"/>
  <c r="Y156" i="5"/>
  <c r="Y153" i="5"/>
  <c r="AA156" i="5"/>
  <c r="BE156" i="5"/>
  <c r="BF156" i="5"/>
  <c r="BG156" i="5"/>
  <c r="BH156" i="5"/>
  <c r="BI156" i="5"/>
  <c r="BK156" i="5"/>
  <c r="N162" i="5"/>
  <c r="W162" i="5"/>
  <c r="Y162" i="5"/>
  <c r="AA162" i="5"/>
  <c r="BE162" i="5"/>
  <c r="BF162" i="5"/>
  <c r="BG162" i="5"/>
  <c r="BH162" i="5"/>
  <c r="BI162" i="5"/>
  <c r="BK162" i="5"/>
  <c r="BK153" i="5" s="1"/>
  <c r="N163" i="5"/>
  <c r="W163" i="5"/>
  <c r="Y163" i="5"/>
  <c r="AA163" i="5"/>
  <c r="BE163" i="5"/>
  <c r="BF163" i="5"/>
  <c r="BG163" i="5"/>
  <c r="BH163" i="5"/>
  <c r="BI163" i="5"/>
  <c r="BK163" i="5"/>
  <c r="N164" i="5"/>
  <c r="W164" i="5"/>
  <c r="Y164" i="5"/>
  <c r="AA164" i="5"/>
  <c r="BE164" i="5"/>
  <c r="BF164" i="5"/>
  <c r="BG164" i="5"/>
  <c r="BH164" i="5"/>
  <c r="BI164" i="5"/>
  <c r="BK164" i="5"/>
  <c r="N165" i="5"/>
  <c r="W165" i="5"/>
  <c r="Y165" i="5"/>
  <c r="AA165" i="5"/>
  <c r="BE165" i="5"/>
  <c r="BF165" i="5"/>
  <c r="BG165" i="5"/>
  <c r="BH165" i="5"/>
  <c r="BI165" i="5"/>
  <c r="BK165" i="5"/>
  <c r="N167" i="5"/>
  <c r="W167" i="5"/>
  <c r="Y167" i="5"/>
  <c r="AA167" i="5"/>
  <c r="BE167" i="5"/>
  <c r="BF167" i="5"/>
  <c r="BG167" i="5"/>
  <c r="BH167" i="5"/>
  <c r="BI167" i="5"/>
  <c r="BK167" i="5"/>
  <c r="N173" i="5"/>
  <c r="W173" i="5"/>
  <c r="Y173" i="5"/>
  <c r="AA173" i="5"/>
  <c r="BE173" i="5"/>
  <c r="BF173" i="5"/>
  <c r="BG173" i="5"/>
  <c r="BH173" i="5"/>
  <c r="BI173" i="5"/>
  <c r="BK173" i="5"/>
  <c r="N174" i="5"/>
  <c r="W174" i="5"/>
  <c r="Y174" i="5"/>
  <c r="AA174" i="5"/>
  <c r="BE174" i="5"/>
  <c r="BF174" i="5"/>
  <c r="BG174" i="5"/>
  <c r="BH174" i="5"/>
  <c r="BI174" i="5"/>
  <c r="BK174" i="5"/>
  <c r="N187" i="5"/>
  <c r="W187" i="5"/>
  <c r="Y187" i="5"/>
  <c r="AA187" i="5"/>
  <c r="BE187" i="5"/>
  <c r="BF187" i="5"/>
  <c r="BG187" i="5"/>
  <c r="BH187" i="5"/>
  <c r="BI187" i="5"/>
  <c r="BK187" i="5"/>
  <c r="N189" i="5"/>
  <c r="W189" i="5"/>
  <c r="Y189" i="5"/>
  <c r="AA189" i="5"/>
  <c r="BE189" i="5"/>
  <c r="BF189" i="5"/>
  <c r="BG189" i="5"/>
  <c r="BH189" i="5"/>
  <c r="BI189" i="5"/>
  <c r="BK189" i="5"/>
  <c r="N191" i="5"/>
  <c r="W191" i="5"/>
  <c r="Y191" i="5"/>
  <c r="AA191" i="5"/>
  <c r="BE191" i="5"/>
  <c r="BF191" i="5"/>
  <c r="BG191" i="5"/>
  <c r="BH191" i="5"/>
  <c r="BI191" i="5"/>
  <c r="BK191" i="5"/>
  <c r="N192" i="5"/>
  <c r="W192" i="5"/>
  <c r="Y192" i="5"/>
  <c r="AA192" i="5"/>
  <c r="BE192" i="5"/>
  <c r="BF192" i="5"/>
  <c r="BG192" i="5"/>
  <c r="BH192" i="5"/>
  <c r="BI192" i="5"/>
  <c r="BK192" i="5"/>
  <c r="N194" i="5"/>
  <c r="W194" i="5"/>
  <c r="W193" i="5" s="1"/>
  <c r="Y194" i="5"/>
  <c r="AA194" i="5"/>
  <c r="BE194" i="5"/>
  <c r="BF194" i="5"/>
  <c r="BG194" i="5"/>
  <c r="BH194" i="5"/>
  <c r="BI194" i="5"/>
  <c r="BK194" i="5"/>
  <c r="BK193" i="5"/>
  <c r="N193" i="5" s="1"/>
  <c r="N94" i="5" s="1"/>
  <c r="N195" i="5"/>
  <c r="W195" i="5"/>
  <c r="Y195" i="5"/>
  <c r="AA195" i="5"/>
  <c r="AA193" i="5" s="1"/>
  <c r="BE195" i="5"/>
  <c r="BF195" i="5"/>
  <c r="BG195" i="5"/>
  <c r="BH195" i="5"/>
  <c r="BI195" i="5"/>
  <c r="BK195" i="5"/>
  <c r="N197" i="5"/>
  <c r="W197" i="5"/>
  <c r="Y197" i="5"/>
  <c r="AA197" i="5"/>
  <c r="BE197" i="5"/>
  <c r="BF197" i="5"/>
  <c r="BG197" i="5"/>
  <c r="BH197" i="5"/>
  <c r="BI197" i="5"/>
  <c r="BK197" i="5"/>
  <c r="N201" i="5"/>
  <c r="W201" i="5"/>
  <c r="Y201" i="5"/>
  <c r="AA201" i="5"/>
  <c r="BE201" i="5"/>
  <c r="BF201" i="5"/>
  <c r="BG201" i="5"/>
  <c r="BH201" i="5"/>
  <c r="BI201" i="5"/>
  <c r="BK201" i="5"/>
  <c r="N203" i="5"/>
  <c r="W203" i="5"/>
  <c r="Y203" i="5"/>
  <c r="AA203" i="5"/>
  <c r="BE203" i="5"/>
  <c r="BF203" i="5"/>
  <c r="BG203" i="5"/>
  <c r="BH203" i="5"/>
  <c r="BI203" i="5"/>
  <c r="BK203" i="5"/>
  <c r="N207" i="5"/>
  <c r="W207" i="5"/>
  <c r="Y207" i="5"/>
  <c r="AA207" i="5"/>
  <c r="BE207" i="5"/>
  <c r="BF207" i="5"/>
  <c r="BG207" i="5"/>
  <c r="BH207" i="5"/>
  <c r="BI207" i="5"/>
  <c r="BK207" i="5"/>
  <c r="N209" i="5"/>
  <c r="W209" i="5"/>
  <c r="Y209" i="5"/>
  <c r="AA209" i="5"/>
  <c r="BE209" i="5"/>
  <c r="BF209" i="5"/>
  <c r="BG209" i="5"/>
  <c r="BH209" i="5"/>
  <c r="BI209" i="5"/>
  <c r="BK209" i="5"/>
  <c r="N211" i="5"/>
  <c r="W211" i="5"/>
  <c r="Y211" i="5"/>
  <c r="AA211" i="5"/>
  <c r="BE211" i="5"/>
  <c r="BF211" i="5"/>
  <c r="BG211" i="5"/>
  <c r="BH211" i="5"/>
  <c r="BI211" i="5"/>
  <c r="BK211" i="5"/>
  <c r="N226" i="5"/>
  <c r="W226" i="5"/>
  <c r="Y226" i="5"/>
  <c r="Y225" i="5" s="1"/>
  <c r="AA226" i="5"/>
  <c r="BE226" i="5"/>
  <c r="BF226" i="5"/>
  <c r="BG226" i="5"/>
  <c r="BH226" i="5"/>
  <c r="BI226" i="5"/>
  <c r="BK226" i="5"/>
  <c r="N227" i="5"/>
  <c r="BE227" i="5" s="1"/>
  <c r="W227" i="5"/>
  <c r="Y227" i="5"/>
  <c r="AA227" i="5"/>
  <c r="BF227" i="5"/>
  <c r="BG227" i="5"/>
  <c r="BH227" i="5"/>
  <c r="BI227" i="5"/>
  <c r="BK227" i="5"/>
  <c r="BK225" i="5" s="1"/>
  <c r="N225" i="5" s="1"/>
  <c r="N95" i="5" s="1"/>
  <c r="N228" i="5"/>
  <c r="W228" i="5"/>
  <c r="Y228" i="5"/>
  <c r="AA228" i="5"/>
  <c r="BE228" i="5"/>
  <c r="BF228" i="5"/>
  <c r="BG228" i="5"/>
  <c r="BH228" i="5"/>
  <c r="BI228" i="5"/>
  <c r="BK228" i="5"/>
  <c r="N230" i="5"/>
  <c r="W230" i="5"/>
  <c r="Y230" i="5"/>
  <c r="AA230" i="5"/>
  <c r="BE230" i="5"/>
  <c r="BF230" i="5"/>
  <c r="BG230" i="5"/>
  <c r="BH230" i="5"/>
  <c r="BI230" i="5"/>
  <c r="BK230" i="5"/>
  <c r="N233" i="5"/>
  <c r="W233" i="5"/>
  <c r="W232" i="5" s="1"/>
  <c r="Y233" i="5"/>
  <c r="Y232" i="5" s="1"/>
  <c r="AA233" i="5"/>
  <c r="BE233" i="5"/>
  <c r="BF233" i="5"/>
  <c r="BG233" i="5"/>
  <c r="BH233" i="5"/>
  <c r="BI233" i="5"/>
  <c r="BK233" i="5"/>
  <c r="BK232" i="5"/>
  <c r="N235" i="5"/>
  <c r="W235" i="5"/>
  <c r="Y235" i="5"/>
  <c r="AA235" i="5"/>
  <c r="AA232" i="5" s="1"/>
  <c r="BE235" i="5"/>
  <c r="BF235" i="5"/>
  <c r="BG235" i="5"/>
  <c r="BH235" i="5"/>
  <c r="BI235" i="5"/>
  <c r="BK235" i="5"/>
  <c r="N237" i="5"/>
  <c r="W237" i="5"/>
  <c r="W236" i="5" s="1"/>
  <c r="Y237" i="5"/>
  <c r="AA237" i="5"/>
  <c r="BE237" i="5"/>
  <c r="BF237" i="5"/>
  <c r="BG237" i="5"/>
  <c r="BH237" i="5"/>
  <c r="BI237" i="5"/>
  <c r="BK237" i="5"/>
  <c r="BK236" i="5" s="1"/>
  <c r="N236" i="5" s="1"/>
  <c r="N98" i="5" s="1"/>
  <c r="N239" i="5"/>
  <c r="BE239" i="5" s="1"/>
  <c r="W239" i="5"/>
  <c r="Y239" i="5"/>
  <c r="AA239" i="5"/>
  <c r="AA236" i="5"/>
  <c r="BF239" i="5"/>
  <c r="BG239" i="5"/>
  <c r="BH239" i="5"/>
  <c r="BI239" i="5"/>
  <c r="BK239" i="5"/>
  <c r="N240" i="5"/>
  <c r="W240" i="5"/>
  <c r="Y240" i="5"/>
  <c r="AA240" i="5"/>
  <c r="BE240" i="5"/>
  <c r="BF240" i="5"/>
  <c r="BG240" i="5"/>
  <c r="BH240" i="5"/>
  <c r="BI240" i="5"/>
  <c r="BK240" i="5"/>
  <c r="N242" i="5"/>
  <c r="W242" i="5"/>
  <c r="Y242" i="5"/>
  <c r="AA242" i="5"/>
  <c r="BE242" i="5"/>
  <c r="BF242" i="5"/>
  <c r="BG242" i="5"/>
  <c r="BH242" i="5"/>
  <c r="BI242" i="5"/>
  <c r="BK242" i="5"/>
  <c r="N243" i="5"/>
  <c r="W243" i="5"/>
  <c r="Y243" i="5"/>
  <c r="AA243" i="5"/>
  <c r="BE243" i="5"/>
  <c r="BF243" i="5"/>
  <c r="BG243" i="5"/>
  <c r="BH243" i="5"/>
  <c r="BI243" i="5"/>
  <c r="BK243" i="5"/>
  <c r="N244" i="5"/>
  <c r="W244" i="5"/>
  <c r="Y244" i="5"/>
  <c r="AA244" i="5"/>
  <c r="BE244" i="5"/>
  <c r="BF244" i="5"/>
  <c r="BG244" i="5"/>
  <c r="BH244" i="5"/>
  <c r="BI244" i="5"/>
  <c r="BK244" i="5"/>
  <c r="N245" i="5"/>
  <c r="W245" i="5"/>
  <c r="Y245" i="5"/>
  <c r="AA245" i="5"/>
  <c r="BE245" i="5"/>
  <c r="BF245" i="5"/>
  <c r="BG245" i="5"/>
  <c r="BH245" i="5"/>
  <c r="BI245" i="5"/>
  <c r="BK245" i="5"/>
  <c r="N249" i="5"/>
  <c r="W249" i="5"/>
  <c r="Y249" i="5"/>
  <c r="AA249" i="5"/>
  <c r="BE249" i="5"/>
  <c r="BF249" i="5"/>
  <c r="BG249" i="5"/>
  <c r="BH249" i="5"/>
  <c r="BI249" i="5"/>
  <c r="BK249" i="5"/>
  <c r="N251" i="5"/>
  <c r="W251" i="5"/>
  <c r="Y251" i="5"/>
  <c r="AA251" i="5"/>
  <c r="BE251" i="5"/>
  <c r="BF251" i="5"/>
  <c r="BG251" i="5"/>
  <c r="BH251" i="5"/>
  <c r="BI251" i="5"/>
  <c r="BK251" i="5"/>
  <c r="N253" i="5"/>
  <c r="W253" i="5"/>
  <c r="Y253" i="5"/>
  <c r="AA253" i="5"/>
  <c r="BE253" i="5"/>
  <c r="BF253" i="5"/>
  <c r="BG253" i="5"/>
  <c r="BH253" i="5"/>
  <c r="BI253" i="5"/>
  <c r="BK253" i="5"/>
  <c r="N254" i="5"/>
  <c r="W254" i="5"/>
  <c r="Y254" i="5"/>
  <c r="AA254" i="5"/>
  <c r="BE254" i="5"/>
  <c r="BF254" i="5"/>
  <c r="BG254" i="5"/>
  <c r="BH254" i="5"/>
  <c r="BI254" i="5"/>
  <c r="BK254" i="5"/>
  <c r="N259" i="5"/>
  <c r="W259" i="5"/>
  <c r="Y259" i="5"/>
  <c r="AA259" i="5"/>
  <c r="BE259" i="5"/>
  <c r="BF259" i="5"/>
  <c r="BG259" i="5"/>
  <c r="BH259" i="5"/>
  <c r="BI259" i="5"/>
  <c r="BK259" i="5"/>
  <c r="N260" i="5"/>
  <c r="W260" i="5"/>
  <c r="Y260" i="5"/>
  <c r="AA260" i="5"/>
  <c r="BE260" i="5"/>
  <c r="BF260" i="5"/>
  <c r="BG260" i="5"/>
  <c r="BH260" i="5"/>
  <c r="BI260" i="5"/>
  <c r="BK260" i="5"/>
  <c r="N261" i="5"/>
  <c r="W261" i="5"/>
  <c r="Y261" i="5"/>
  <c r="AA261" i="5"/>
  <c r="BE261" i="5"/>
  <c r="BF261" i="5"/>
  <c r="BG261" i="5"/>
  <c r="BH261" i="5"/>
  <c r="BI261" i="5"/>
  <c r="BK261" i="5"/>
  <c r="BK263" i="5"/>
  <c r="N263" i="5" s="1"/>
  <c r="N100" i="5"/>
  <c r="N264" i="5"/>
  <c r="W264" i="5"/>
  <c r="W263" i="5" s="1"/>
  <c r="Y264" i="5"/>
  <c r="Y263" i="5"/>
  <c r="AA264" i="5"/>
  <c r="AA263" i="5" s="1"/>
  <c r="BE264" i="5"/>
  <c r="BF264" i="5"/>
  <c r="BG264" i="5"/>
  <c r="BH264" i="5"/>
  <c r="BI264" i="5"/>
  <c r="BK264" i="5"/>
  <c r="N269" i="5"/>
  <c r="BE269" i="5" s="1"/>
  <c r="W269" i="5"/>
  <c r="Y269" i="5"/>
  <c r="AA269" i="5"/>
  <c r="AA268" i="5"/>
  <c r="BF269" i="5"/>
  <c r="BG269" i="5"/>
  <c r="BH269" i="5"/>
  <c r="BI269" i="5"/>
  <c r="BK269" i="5"/>
  <c r="N271" i="5"/>
  <c r="W271" i="5"/>
  <c r="W268" i="5" s="1"/>
  <c r="Y271" i="5"/>
  <c r="AA271" i="5"/>
  <c r="BE271" i="5"/>
  <c r="BF271" i="5"/>
  <c r="BG271" i="5"/>
  <c r="BH271" i="5"/>
  <c r="BI271" i="5"/>
  <c r="BK271" i="5"/>
  <c r="N274" i="5"/>
  <c r="W274" i="5"/>
  <c r="W273" i="5"/>
  <c r="Y274" i="5"/>
  <c r="Y273" i="5" s="1"/>
  <c r="Y272" i="5" s="1"/>
  <c r="AA274" i="5"/>
  <c r="AA273" i="5" s="1"/>
  <c r="BE274" i="5"/>
  <c r="BF274" i="5"/>
  <c r="BG274" i="5"/>
  <c r="BH274" i="5"/>
  <c r="BI274" i="5"/>
  <c r="BK274" i="5"/>
  <c r="BK273" i="5"/>
  <c r="N275" i="5"/>
  <c r="N104" i="5" s="1"/>
  <c r="N276" i="5"/>
  <c r="BE276" i="5" s="1"/>
  <c r="W276" i="5"/>
  <c r="W275" i="5" s="1"/>
  <c r="Y276" i="5"/>
  <c r="Y275" i="5" s="1"/>
  <c r="AA276" i="5"/>
  <c r="AA275" i="5" s="1"/>
  <c r="BF276" i="5"/>
  <c r="BG276" i="5"/>
  <c r="BH276" i="5"/>
  <c r="BI276" i="5"/>
  <c r="BK276" i="5"/>
  <c r="BK275" i="5" s="1"/>
  <c r="N278" i="5"/>
  <c r="BE278" i="5" s="1"/>
  <c r="W278" i="5"/>
  <c r="W277" i="5" s="1"/>
  <c r="Y278" i="5"/>
  <c r="Y277" i="5" s="1"/>
  <c r="AA278" i="5"/>
  <c r="AA277" i="5"/>
  <c r="BF278" i="5"/>
  <c r="BG278" i="5"/>
  <c r="BH278" i="5"/>
  <c r="BI278" i="5"/>
  <c r="BK278" i="5"/>
  <c r="BK277" i="5" s="1"/>
  <c r="N277" i="5" s="1"/>
  <c r="N105" i="5" s="1"/>
  <c r="N280" i="5"/>
  <c r="F6" i="6"/>
  <c r="O10" i="6"/>
  <c r="M122" i="6"/>
  <c r="O12" i="6"/>
  <c r="E13" i="6"/>
  <c r="F84" i="6" s="1"/>
  <c r="O13" i="6"/>
  <c r="O15" i="6"/>
  <c r="E16" i="6"/>
  <c r="F85" i="6"/>
  <c r="O16" i="6"/>
  <c r="O18" i="6"/>
  <c r="E19" i="6"/>
  <c r="M84" i="6"/>
  <c r="O19" i="6"/>
  <c r="O21" i="6"/>
  <c r="E22" i="6"/>
  <c r="M125" i="6"/>
  <c r="O22" i="6"/>
  <c r="F80" i="6"/>
  <c r="F82" i="6"/>
  <c r="M82" i="6"/>
  <c r="BF103" i="6"/>
  <c r="BG103" i="6"/>
  <c r="BH103" i="6"/>
  <c r="BI103" i="6"/>
  <c r="BF104" i="6"/>
  <c r="BG104" i="6"/>
  <c r="BH104" i="6"/>
  <c r="BI104" i="6"/>
  <c r="BF105" i="6"/>
  <c r="BG105" i="6"/>
  <c r="BH105" i="6"/>
  <c r="BI105" i="6"/>
  <c r="BF106" i="6"/>
  <c r="BG106" i="6"/>
  <c r="BH106" i="6"/>
  <c r="BI106" i="6"/>
  <c r="BF107" i="6"/>
  <c r="BG107" i="6"/>
  <c r="BH107" i="6"/>
  <c r="BI107" i="6"/>
  <c r="BF108" i="6"/>
  <c r="BG108" i="6"/>
  <c r="BH108" i="6"/>
  <c r="BI108" i="6"/>
  <c r="F120" i="6"/>
  <c r="F122" i="6"/>
  <c r="F124" i="6"/>
  <c r="M124" i="6"/>
  <c r="F125" i="6"/>
  <c r="N131" i="6"/>
  <c r="W131" i="6"/>
  <c r="Y131" i="6"/>
  <c r="AA131" i="6"/>
  <c r="BE131" i="6"/>
  <c r="BF131" i="6"/>
  <c r="BG131" i="6"/>
  <c r="BH131" i="6"/>
  <c r="BI131" i="6"/>
  <c r="BK131" i="6"/>
  <c r="N133" i="6"/>
  <c r="W133" i="6"/>
  <c r="Y133" i="6"/>
  <c r="AA133" i="6"/>
  <c r="BE133" i="6"/>
  <c r="BF133" i="6"/>
  <c r="BG133" i="6"/>
  <c r="BH133" i="6"/>
  <c r="BI133" i="6"/>
  <c r="BK133" i="6"/>
  <c r="N135" i="6"/>
  <c r="W135" i="6"/>
  <c r="Y135" i="6"/>
  <c r="AA135" i="6"/>
  <c r="BE135" i="6"/>
  <c r="BF135" i="6"/>
  <c r="BG135" i="6"/>
  <c r="BH135" i="6"/>
  <c r="BI135" i="6"/>
  <c r="BK135" i="6"/>
  <c r="N136" i="6"/>
  <c r="W136" i="6"/>
  <c r="Y136" i="6"/>
  <c r="AA136" i="6"/>
  <c r="BE136" i="6"/>
  <c r="BF136" i="6"/>
  <c r="BG136" i="6"/>
  <c r="BH136" i="6"/>
  <c r="BI136" i="6"/>
  <c r="BK136" i="6"/>
  <c r="N137" i="6"/>
  <c r="W137" i="6"/>
  <c r="Y137" i="6"/>
  <c r="AA137" i="6"/>
  <c r="BE137" i="6"/>
  <c r="BF137" i="6"/>
  <c r="BG137" i="6"/>
  <c r="BH137" i="6"/>
  <c r="BI137" i="6"/>
  <c r="BK137" i="6"/>
  <c r="N138" i="6"/>
  <c r="N92" i="6"/>
  <c r="N141" i="6"/>
  <c r="W141" i="6"/>
  <c r="W140" i="6" s="1"/>
  <c r="W139" i="6"/>
  <c r="Y141" i="6"/>
  <c r="Y140" i="6"/>
  <c r="Y139" i="6" s="1"/>
  <c r="AA141" i="6"/>
  <c r="AA140" i="6" s="1"/>
  <c r="AA139" i="6" s="1"/>
  <c r="BE141" i="6"/>
  <c r="BF141" i="6"/>
  <c r="BG141" i="6"/>
  <c r="BH141" i="6"/>
  <c r="BI141" i="6"/>
  <c r="BK141" i="6"/>
  <c r="BK140" i="6" s="1"/>
  <c r="N140" i="6"/>
  <c r="N94" i="6" s="1"/>
  <c r="N143" i="6"/>
  <c r="W143" i="6"/>
  <c r="Y143" i="6"/>
  <c r="AA143" i="6"/>
  <c r="BE143" i="6"/>
  <c r="BF143" i="6"/>
  <c r="BG143" i="6"/>
  <c r="BH143" i="6"/>
  <c r="BI143" i="6"/>
  <c r="BK143" i="6"/>
  <c r="N144" i="6"/>
  <c r="N95" i="6" s="1"/>
  <c r="N147" i="6"/>
  <c r="BE147" i="6" s="1"/>
  <c r="W147" i="6"/>
  <c r="Y147" i="6"/>
  <c r="AA147" i="6"/>
  <c r="AA146" i="6"/>
  <c r="BF147" i="6"/>
  <c r="BG147" i="6"/>
  <c r="BH147" i="6"/>
  <c r="BI147" i="6"/>
  <c r="BK147" i="6"/>
  <c r="N148" i="6"/>
  <c r="W148" i="6"/>
  <c r="Y148" i="6"/>
  <c r="AA148" i="6"/>
  <c r="BE148" i="6"/>
  <c r="BF148" i="6"/>
  <c r="BG148" i="6"/>
  <c r="BH148" i="6"/>
  <c r="BI148" i="6"/>
  <c r="BK148" i="6"/>
  <c r="N149" i="6"/>
  <c r="W149" i="6"/>
  <c r="Y149" i="6"/>
  <c r="AA149" i="6"/>
  <c r="BE149" i="6"/>
  <c r="BF149" i="6"/>
  <c r="BG149" i="6"/>
  <c r="BH149" i="6"/>
  <c r="BI149" i="6"/>
  <c r="BK149" i="6"/>
  <c r="N151" i="6"/>
  <c r="W151" i="6"/>
  <c r="Y151" i="6"/>
  <c r="AA151" i="6"/>
  <c r="BE151" i="6"/>
  <c r="BF151" i="6"/>
  <c r="BG151" i="6"/>
  <c r="BH151" i="6"/>
  <c r="BI151" i="6"/>
  <c r="BK151" i="6"/>
  <c r="N152" i="6"/>
  <c r="W152" i="6"/>
  <c r="Y152" i="6"/>
  <c r="AA152" i="6"/>
  <c r="BE152" i="6"/>
  <c r="BF152" i="6"/>
  <c r="BG152" i="6"/>
  <c r="BH152" i="6"/>
  <c r="BI152" i="6"/>
  <c r="BK152" i="6"/>
  <c r="N153" i="6"/>
  <c r="W153" i="6"/>
  <c r="Y153" i="6"/>
  <c r="AA153" i="6"/>
  <c r="BE153" i="6"/>
  <c r="BF153" i="6"/>
  <c r="BG153" i="6"/>
  <c r="BH153" i="6"/>
  <c r="BI153" i="6"/>
  <c r="BK153" i="6"/>
  <c r="N154" i="6"/>
  <c r="W154" i="6"/>
  <c r="Y154" i="6"/>
  <c r="AA154" i="6"/>
  <c r="BE154" i="6"/>
  <c r="BF154" i="6"/>
  <c r="BG154" i="6"/>
  <c r="BH154" i="6"/>
  <c r="BI154" i="6"/>
  <c r="BK154" i="6"/>
  <c r="N155" i="6"/>
  <c r="W155" i="6"/>
  <c r="Y155" i="6"/>
  <c r="AA155" i="6"/>
  <c r="BE155" i="6"/>
  <c r="BF155" i="6"/>
  <c r="BG155" i="6"/>
  <c r="BH155" i="6"/>
  <c r="BI155" i="6"/>
  <c r="BK155" i="6"/>
  <c r="N156" i="6"/>
  <c r="W156" i="6"/>
  <c r="Y156" i="6"/>
  <c r="AA156" i="6"/>
  <c r="BE156" i="6"/>
  <c r="BF156" i="6"/>
  <c r="BG156" i="6"/>
  <c r="BH156" i="6"/>
  <c r="BI156" i="6"/>
  <c r="BK156" i="6"/>
  <c r="N157" i="6"/>
  <c r="W157" i="6"/>
  <c r="Y157" i="6"/>
  <c r="AA157" i="6"/>
  <c r="BE157" i="6"/>
  <c r="BF157" i="6"/>
  <c r="BG157" i="6"/>
  <c r="BH157" i="6"/>
  <c r="BI157" i="6"/>
  <c r="BK157" i="6"/>
  <c r="N158" i="6"/>
  <c r="W158" i="6"/>
  <c r="Y158" i="6"/>
  <c r="AA158" i="6"/>
  <c r="BE158" i="6"/>
  <c r="BF158" i="6"/>
  <c r="BG158" i="6"/>
  <c r="BH158" i="6"/>
  <c r="BI158" i="6"/>
  <c r="BK158" i="6"/>
  <c r="N159" i="6"/>
  <c r="W159" i="6"/>
  <c r="Y159" i="6"/>
  <c r="AA159" i="6"/>
  <c r="BE159" i="6"/>
  <c r="BF159" i="6"/>
  <c r="BG159" i="6"/>
  <c r="BH159" i="6"/>
  <c r="BI159" i="6"/>
  <c r="BK159" i="6"/>
  <c r="N160" i="6"/>
  <c r="W160" i="6"/>
  <c r="Y160" i="6"/>
  <c r="AA160" i="6"/>
  <c r="BE160" i="6"/>
  <c r="BF160" i="6"/>
  <c r="BG160" i="6"/>
  <c r="BH160" i="6"/>
  <c r="BI160" i="6"/>
  <c r="BK160" i="6"/>
  <c r="N161" i="6"/>
  <c r="W161" i="6"/>
  <c r="Y161" i="6"/>
  <c r="AA161" i="6"/>
  <c r="BE161" i="6"/>
  <c r="BF161" i="6"/>
  <c r="BG161" i="6"/>
  <c r="BH161" i="6"/>
  <c r="BI161" i="6"/>
  <c r="BK161" i="6"/>
  <c r="N162" i="6"/>
  <c r="W162" i="6"/>
  <c r="Y162" i="6"/>
  <c r="AA162" i="6"/>
  <c r="BE162" i="6"/>
  <c r="BF162" i="6"/>
  <c r="BG162" i="6"/>
  <c r="BH162" i="6"/>
  <c r="BI162" i="6"/>
  <c r="BK162" i="6"/>
  <c r="N163" i="6"/>
  <c r="W163" i="6"/>
  <c r="Y163" i="6"/>
  <c r="AA163" i="6"/>
  <c r="BE163" i="6"/>
  <c r="BF163" i="6"/>
  <c r="BG163" i="6"/>
  <c r="BH163" i="6"/>
  <c r="BI163" i="6"/>
  <c r="BK163" i="6"/>
  <c r="N164" i="6"/>
  <c r="W164" i="6"/>
  <c r="Y164" i="6"/>
  <c r="AA164" i="6"/>
  <c r="BE164" i="6"/>
  <c r="BF164" i="6"/>
  <c r="BG164" i="6"/>
  <c r="BH164" i="6"/>
  <c r="BI164" i="6"/>
  <c r="BK164" i="6"/>
  <c r="N165" i="6"/>
  <c r="W165" i="6"/>
  <c r="Y165" i="6"/>
  <c r="AA165" i="6"/>
  <c r="BE165" i="6"/>
  <c r="BF165" i="6"/>
  <c r="BG165" i="6"/>
  <c r="BH165" i="6"/>
  <c r="BI165" i="6"/>
  <c r="BK165" i="6"/>
  <c r="N166" i="6"/>
  <c r="W166" i="6"/>
  <c r="Y166" i="6"/>
  <c r="AA166" i="6"/>
  <c r="BE166" i="6"/>
  <c r="BF166" i="6"/>
  <c r="BG166" i="6"/>
  <c r="BH166" i="6"/>
  <c r="BI166" i="6"/>
  <c r="BK166" i="6"/>
  <c r="N167" i="6"/>
  <c r="W167" i="6"/>
  <c r="Y167" i="6"/>
  <c r="AA167" i="6"/>
  <c r="BE167" i="6"/>
  <c r="BF167" i="6"/>
  <c r="BG167" i="6"/>
  <c r="BH167" i="6"/>
  <c r="BI167" i="6"/>
  <c r="BK167" i="6"/>
  <c r="N169" i="6"/>
  <c r="W169" i="6"/>
  <c r="Y169" i="6"/>
  <c r="AA169" i="6"/>
  <c r="BE169" i="6"/>
  <c r="BF169" i="6"/>
  <c r="BG169" i="6"/>
  <c r="BH169" i="6"/>
  <c r="BI169" i="6"/>
  <c r="BK169" i="6"/>
  <c r="N170" i="6"/>
  <c r="W170" i="6"/>
  <c r="Y170" i="6"/>
  <c r="AA170" i="6"/>
  <c r="BE170" i="6"/>
  <c r="BF170" i="6"/>
  <c r="BG170" i="6"/>
  <c r="BH170" i="6"/>
  <c r="BI170" i="6"/>
  <c r="BK170" i="6"/>
  <c r="N171" i="6"/>
  <c r="W171" i="6"/>
  <c r="Y171" i="6"/>
  <c r="AA171" i="6"/>
  <c r="BE171" i="6"/>
  <c r="BF171" i="6"/>
  <c r="BG171" i="6"/>
  <c r="BH171" i="6"/>
  <c r="BI171" i="6"/>
  <c r="BK171" i="6"/>
  <c r="N172" i="6"/>
  <c r="W172" i="6"/>
  <c r="Y172" i="6"/>
  <c r="AA172" i="6"/>
  <c r="BE172" i="6"/>
  <c r="BF172" i="6"/>
  <c r="BG172" i="6"/>
  <c r="BH172" i="6"/>
  <c r="BI172" i="6"/>
  <c r="BK172" i="6"/>
  <c r="N173" i="6"/>
  <c r="W173" i="6"/>
  <c r="Y173" i="6"/>
  <c r="AA173" i="6"/>
  <c r="BE173" i="6"/>
  <c r="BF173" i="6"/>
  <c r="BG173" i="6"/>
  <c r="BH173" i="6"/>
  <c r="BI173" i="6"/>
  <c r="BK173" i="6"/>
  <c r="N174" i="6"/>
  <c r="W174" i="6"/>
  <c r="Y174" i="6"/>
  <c r="AA174" i="6"/>
  <c r="BE174" i="6"/>
  <c r="BF174" i="6"/>
  <c r="BG174" i="6"/>
  <c r="BH174" i="6"/>
  <c r="BI174" i="6"/>
  <c r="BK174" i="6"/>
  <c r="N175" i="6"/>
  <c r="W175" i="6"/>
  <c r="Y175" i="6"/>
  <c r="AA175" i="6"/>
  <c r="BE175" i="6"/>
  <c r="BF175" i="6"/>
  <c r="BG175" i="6"/>
  <c r="BH175" i="6"/>
  <c r="BI175" i="6"/>
  <c r="BK175" i="6"/>
  <c r="N176" i="6"/>
  <c r="W176" i="6"/>
  <c r="Y176" i="6"/>
  <c r="AA176" i="6"/>
  <c r="BE176" i="6"/>
  <c r="BF176" i="6"/>
  <c r="BG176" i="6"/>
  <c r="BH176" i="6"/>
  <c r="BI176" i="6"/>
  <c r="BK176" i="6"/>
  <c r="N178" i="6"/>
  <c r="W178" i="6"/>
  <c r="Y178" i="6"/>
  <c r="AA178" i="6"/>
  <c r="BE178" i="6"/>
  <c r="BF178" i="6"/>
  <c r="BG178" i="6"/>
  <c r="BH178" i="6"/>
  <c r="BI178" i="6"/>
  <c r="BK178" i="6"/>
  <c r="N180" i="6"/>
  <c r="W180" i="6"/>
  <c r="Y180" i="6"/>
  <c r="AA180" i="6"/>
  <c r="BE180" i="6"/>
  <c r="BF180" i="6"/>
  <c r="BG180" i="6"/>
  <c r="BH180" i="6"/>
  <c r="BI180" i="6"/>
  <c r="BK180" i="6"/>
  <c r="N182" i="6"/>
  <c r="N98" i="6" s="1"/>
  <c r="N184" i="6"/>
  <c r="BE184" i="6" s="1"/>
  <c r="W184" i="6"/>
  <c r="Y184" i="6"/>
  <c r="AA184" i="6"/>
  <c r="BF184" i="6"/>
  <c r="BG184" i="6"/>
  <c r="BH184" i="6"/>
  <c r="BI184" i="6"/>
  <c r="BK184" i="6"/>
  <c r="N186" i="6"/>
  <c r="W186" i="6"/>
  <c r="W183" i="6" s="1"/>
  <c r="Y186" i="6"/>
  <c r="AA186" i="6"/>
  <c r="BE186" i="6"/>
  <c r="BF186" i="6"/>
  <c r="BG186" i="6"/>
  <c r="BH186" i="6"/>
  <c r="BI186" i="6"/>
  <c r="BK186" i="6"/>
  <c r="N187" i="6"/>
  <c r="W187" i="6"/>
  <c r="Y187" i="6"/>
  <c r="Y183" i="6" s="1"/>
  <c r="AA187" i="6"/>
  <c r="BE187" i="6"/>
  <c r="BF187" i="6"/>
  <c r="BG187" i="6"/>
  <c r="BH187" i="6"/>
  <c r="BI187" i="6"/>
  <c r="BK187" i="6"/>
  <c r="N188" i="6"/>
  <c r="W188" i="6"/>
  <c r="Y188" i="6"/>
  <c r="AA188" i="6"/>
  <c r="BE188" i="6"/>
  <c r="BF188" i="6"/>
  <c r="BG188" i="6"/>
  <c r="BH188" i="6"/>
  <c r="BI188" i="6"/>
  <c r="BK188" i="6"/>
  <c r="N189" i="6"/>
  <c r="W189" i="6"/>
  <c r="Y189" i="6"/>
  <c r="AA189" i="6"/>
  <c r="BE189" i="6"/>
  <c r="BF189" i="6"/>
  <c r="BG189" i="6"/>
  <c r="BH189" i="6"/>
  <c r="BI189" i="6"/>
  <c r="BK189" i="6"/>
  <c r="N190" i="6"/>
  <c r="W190" i="6"/>
  <c r="Y190" i="6"/>
  <c r="AA190" i="6"/>
  <c r="BE190" i="6"/>
  <c r="BF190" i="6"/>
  <c r="BG190" i="6"/>
  <c r="BH190" i="6"/>
  <c r="BI190" i="6"/>
  <c r="BK190" i="6"/>
  <c r="N191" i="6"/>
  <c r="W191" i="6"/>
  <c r="Y191" i="6"/>
  <c r="AA191" i="6"/>
  <c r="BE191" i="6"/>
  <c r="BF191" i="6"/>
  <c r="BG191" i="6"/>
  <c r="BH191" i="6"/>
  <c r="BI191" i="6"/>
  <c r="BK191" i="6"/>
  <c r="N192" i="6"/>
  <c r="W192" i="6"/>
  <c r="Y192" i="6"/>
  <c r="AA192" i="6"/>
  <c r="BE192" i="6"/>
  <c r="BF192" i="6"/>
  <c r="BG192" i="6"/>
  <c r="BH192" i="6"/>
  <c r="BI192" i="6"/>
  <c r="BK192" i="6"/>
  <c r="N193" i="6"/>
  <c r="W193" i="6"/>
  <c r="Y193" i="6"/>
  <c r="AA193" i="6"/>
  <c r="BE193" i="6"/>
  <c r="BF193" i="6"/>
  <c r="BG193" i="6"/>
  <c r="BH193" i="6"/>
  <c r="BI193" i="6"/>
  <c r="BK193" i="6"/>
  <c r="N194" i="6"/>
  <c r="W194" i="6"/>
  <c r="Y194" i="6"/>
  <c r="AA194" i="6"/>
  <c r="BE194" i="6"/>
  <c r="BF194" i="6"/>
  <c r="BG194" i="6"/>
  <c r="BH194" i="6"/>
  <c r="BI194" i="6"/>
  <c r="BK194" i="6"/>
  <c r="N195" i="6"/>
  <c r="W195" i="6"/>
  <c r="Y195" i="6"/>
  <c r="AA195" i="6"/>
  <c r="BE195" i="6"/>
  <c r="BF195" i="6"/>
  <c r="BG195" i="6"/>
  <c r="BH195" i="6"/>
  <c r="BI195" i="6"/>
  <c r="BK195" i="6"/>
  <c r="N196" i="6"/>
  <c r="W196" i="6"/>
  <c r="Y196" i="6"/>
  <c r="AA196" i="6"/>
  <c r="BE196" i="6"/>
  <c r="BF196" i="6"/>
  <c r="BG196" i="6"/>
  <c r="BH196" i="6"/>
  <c r="BI196" i="6"/>
  <c r="BK196" i="6"/>
  <c r="BK197" i="6"/>
  <c r="N197" i="6" s="1"/>
  <c r="N100" i="6" s="1"/>
  <c r="N198" i="6"/>
  <c r="W198" i="6"/>
  <c r="W197" i="6" s="1"/>
  <c r="Y198" i="6"/>
  <c r="Y197" i="6" s="1"/>
  <c r="AA198" i="6"/>
  <c r="AA197" i="6" s="1"/>
  <c r="BE198" i="6"/>
  <c r="BF198" i="6"/>
  <c r="BG198" i="6"/>
  <c r="BH198" i="6"/>
  <c r="BI198" i="6"/>
  <c r="BK198" i="6"/>
  <c r="N200" i="6"/>
  <c r="F6" i="7"/>
  <c r="F146" i="7"/>
  <c r="O11" i="7"/>
  <c r="M83" i="7"/>
  <c r="O13" i="7"/>
  <c r="E14" i="7"/>
  <c r="F153" i="7" s="1"/>
  <c r="O14" i="7"/>
  <c r="O16" i="7"/>
  <c r="E17" i="7"/>
  <c r="F86" i="7"/>
  <c r="O17" i="7"/>
  <c r="O19" i="7"/>
  <c r="E20" i="7"/>
  <c r="O20" i="7"/>
  <c r="O22" i="7"/>
  <c r="E23" i="7"/>
  <c r="O23" i="7"/>
  <c r="F81" i="7"/>
  <c r="F83" i="7"/>
  <c r="F85" i="7"/>
  <c r="BF131" i="7"/>
  <c r="BG131" i="7"/>
  <c r="BH131" i="7"/>
  <c r="BI131" i="7"/>
  <c r="BF132" i="7"/>
  <c r="BG132" i="7"/>
  <c r="BH132" i="7"/>
  <c r="BI132" i="7"/>
  <c r="BF133" i="7"/>
  <c r="BG133" i="7"/>
  <c r="BH133" i="7"/>
  <c r="BI133" i="7"/>
  <c r="BF134" i="7"/>
  <c r="BG134" i="7"/>
  <c r="BH134" i="7"/>
  <c r="BI134" i="7"/>
  <c r="BF135" i="7"/>
  <c r="BG135" i="7"/>
  <c r="BH135" i="7"/>
  <c r="BI135" i="7"/>
  <c r="BF136" i="7"/>
  <c r="BG136" i="7"/>
  <c r="BH136" i="7"/>
  <c r="BI136" i="7"/>
  <c r="F149" i="7"/>
  <c r="F151" i="7"/>
  <c r="F154" i="7"/>
  <c r="N160" i="7"/>
  <c r="W160" i="7"/>
  <c r="Y160" i="7"/>
  <c r="AA160" i="7"/>
  <c r="BE160" i="7"/>
  <c r="BF160" i="7"/>
  <c r="BG160" i="7"/>
  <c r="BH160" i="7"/>
  <c r="BI160" i="7"/>
  <c r="BK160" i="7"/>
  <c r="N161" i="7"/>
  <c r="BE161" i="7" s="1"/>
  <c r="W161" i="7"/>
  <c r="W159" i="7"/>
  <c r="Y161" i="7"/>
  <c r="AA161" i="7"/>
  <c r="BF161" i="7"/>
  <c r="M35" i="7" s="1"/>
  <c r="AW96" i="1" s="1"/>
  <c r="BG161" i="7"/>
  <c r="BH161" i="7"/>
  <c r="BI161" i="7"/>
  <c r="BK161" i="7"/>
  <c r="BK159" i="7" s="1"/>
  <c r="N162" i="7"/>
  <c r="W162" i="7"/>
  <c r="Y162" i="7"/>
  <c r="AA162" i="7"/>
  <c r="BE162" i="7"/>
  <c r="BF162" i="7"/>
  <c r="BG162" i="7"/>
  <c r="BH162" i="7"/>
  <c r="BI162" i="7"/>
  <c r="BK162" i="7"/>
  <c r="N163" i="7"/>
  <c r="W163" i="7"/>
  <c r="Y163" i="7"/>
  <c r="AA163" i="7"/>
  <c r="BE163" i="7"/>
  <c r="BF163" i="7"/>
  <c r="BG163" i="7"/>
  <c r="BH163" i="7"/>
  <c r="BI163" i="7"/>
  <c r="BK163" i="7"/>
  <c r="N164" i="7"/>
  <c r="W164" i="7"/>
  <c r="Y164" i="7"/>
  <c r="AA164" i="7"/>
  <c r="BE164" i="7"/>
  <c r="BF164" i="7"/>
  <c r="BG164" i="7"/>
  <c r="BH164" i="7"/>
  <c r="BI164" i="7"/>
  <c r="BK164" i="7"/>
  <c r="N165" i="7"/>
  <c r="W165" i="7"/>
  <c r="Y165" i="7"/>
  <c r="AA165" i="7"/>
  <c r="BE165" i="7"/>
  <c r="BF165" i="7"/>
  <c r="BG165" i="7"/>
  <c r="BH165" i="7"/>
  <c r="BI165" i="7"/>
  <c r="BK165" i="7"/>
  <c r="N166" i="7"/>
  <c r="W166" i="7"/>
  <c r="Y166" i="7"/>
  <c r="AA166" i="7"/>
  <c r="BE166" i="7"/>
  <c r="BF166" i="7"/>
  <c r="BG166" i="7"/>
  <c r="BH166" i="7"/>
  <c r="BI166" i="7"/>
  <c r="BK166" i="7"/>
  <c r="N167" i="7"/>
  <c r="W167" i="7"/>
  <c r="Y167" i="7"/>
  <c r="AA167" i="7"/>
  <c r="BE167" i="7"/>
  <c r="BF167" i="7"/>
  <c r="BG167" i="7"/>
  <c r="BH167" i="7"/>
  <c r="BI167" i="7"/>
  <c r="BK167" i="7"/>
  <c r="N168" i="7"/>
  <c r="W168" i="7"/>
  <c r="Y168" i="7"/>
  <c r="AA168" i="7"/>
  <c r="BE168" i="7"/>
  <c r="BF168" i="7"/>
  <c r="BG168" i="7"/>
  <c r="BH168" i="7"/>
  <c r="BI168" i="7"/>
  <c r="BK168" i="7"/>
  <c r="N169" i="7"/>
  <c r="W169" i="7"/>
  <c r="Y169" i="7"/>
  <c r="AA169" i="7"/>
  <c r="BE169" i="7"/>
  <c r="BF169" i="7"/>
  <c r="BG169" i="7"/>
  <c r="BH169" i="7"/>
  <c r="BI169" i="7"/>
  <c r="BK169" i="7"/>
  <c r="N170" i="7"/>
  <c r="W170" i="7"/>
  <c r="Y170" i="7"/>
  <c r="AA170" i="7"/>
  <c r="BE170" i="7"/>
  <c r="BF170" i="7"/>
  <c r="BG170" i="7"/>
  <c r="BH170" i="7"/>
  <c r="BI170" i="7"/>
  <c r="BK170" i="7"/>
  <c r="N171" i="7"/>
  <c r="W171" i="7"/>
  <c r="Y171" i="7"/>
  <c r="AA171" i="7"/>
  <c r="BE171" i="7"/>
  <c r="BF171" i="7"/>
  <c r="BG171" i="7"/>
  <c r="BH171" i="7"/>
  <c r="BI171" i="7"/>
  <c r="BK171" i="7"/>
  <c r="N172" i="7"/>
  <c r="W172" i="7"/>
  <c r="Y172" i="7"/>
  <c r="AA172" i="7"/>
  <c r="BE172" i="7"/>
  <c r="BF172" i="7"/>
  <c r="BG172" i="7"/>
  <c r="BH172" i="7"/>
  <c r="BI172" i="7"/>
  <c r="BK172" i="7"/>
  <c r="N173" i="7"/>
  <c r="W173" i="7"/>
  <c r="Y173" i="7"/>
  <c r="AA173" i="7"/>
  <c r="BE173" i="7"/>
  <c r="BF173" i="7"/>
  <c r="BG173" i="7"/>
  <c r="BH173" i="7"/>
  <c r="BI173" i="7"/>
  <c r="BK173" i="7"/>
  <c r="N174" i="7"/>
  <c r="W174" i="7"/>
  <c r="Y174" i="7"/>
  <c r="AA174" i="7"/>
  <c r="BE174" i="7"/>
  <c r="BF174" i="7"/>
  <c r="BG174" i="7"/>
  <c r="BH174" i="7"/>
  <c r="BI174" i="7"/>
  <c r="BK174" i="7"/>
  <c r="N175" i="7"/>
  <c r="W175" i="7"/>
  <c r="Y175" i="7"/>
  <c r="AA175" i="7"/>
  <c r="BE175" i="7"/>
  <c r="BF175" i="7"/>
  <c r="BG175" i="7"/>
  <c r="BH175" i="7"/>
  <c r="BI175" i="7"/>
  <c r="BK175" i="7"/>
  <c r="N176" i="7"/>
  <c r="W176" i="7"/>
  <c r="Y176" i="7"/>
  <c r="AA176" i="7"/>
  <c r="BE176" i="7"/>
  <c r="BF176" i="7"/>
  <c r="BG176" i="7"/>
  <c r="BH176" i="7"/>
  <c r="BI176" i="7"/>
  <c r="BK176" i="7"/>
  <c r="N177" i="7"/>
  <c r="W177" i="7"/>
  <c r="Y177" i="7"/>
  <c r="AA177" i="7"/>
  <c r="BE177" i="7"/>
  <c r="BF177" i="7"/>
  <c r="BG177" i="7"/>
  <c r="BH177" i="7"/>
  <c r="BI177" i="7"/>
  <c r="BK177" i="7"/>
  <c r="N178" i="7"/>
  <c r="W178" i="7"/>
  <c r="Y178" i="7"/>
  <c r="AA178" i="7"/>
  <c r="BE178" i="7"/>
  <c r="BF178" i="7"/>
  <c r="BG178" i="7"/>
  <c r="BH178" i="7"/>
  <c r="BI178" i="7"/>
  <c r="BK178" i="7"/>
  <c r="N179" i="7"/>
  <c r="W179" i="7"/>
  <c r="Y179" i="7"/>
  <c r="AA179" i="7"/>
  <c r="BE179" i="7"/>
  <c r="BF179" i="7"/>
  <c r="BG179" i="7"/>
  <c r="BH179" i="7"/>
  <c r="BI179" i="7"/>
  <c r="BK179" i="7"/>
  <c r="N180" i="7"/>
  <c r="W180" i="7"/>
  <c r="Y180" i="7"/>
  <c r="AA180" i="7"/>
  <c r="BE180" i="7"/>
  <c r="BF180" i="7"/>
  <c r="BG180" i="7"/>
  <c r="BH180" i="7"/>
  <c r="BI180" i="7"/>
  <c r="BK180" i="7"/>
  <c r="N181" i="7"/>
  <c r="W181" i="7"/>
  <c r="Y181" i="7"/>
  <c r="AA181" i="7"/>
  <c r="BE181" i="7"/>
  <c r="BF181" i="7"/>
  <c r="BG181" i="7"/>
  <c r="BH181" i="7"/>
  <c r="BI181" i="7"/>
  <c r="BK181" i="7"/>
  <c r="N182" i="7"/>
  <c r="W182" i="7"/>
  <c r="Y182" i="7"/>
  <c r="AA182" i="7"/>
  <c r="BE182" i="7"/>
  <c r="BF182" i="7"/>
  <c r="BG182" i="7"/>
  <c r="BH182" i="7"/>
  <c r="BI182" i="7"/>
  <c r="BK182" i="7"/>
  <c r="N183" i="7"/>
  <c r="W183" i="7"/>
  <c r="Y183" i="7"/>
  <c r="AA183" i="7"/>
  <c r="BE183" i="7"/>
  <c r="BF183" i="7"/>
  <c r="BG183" i="7"/>
  <c r="BH183" i="7"/>
  <c r="BI183" i="7"/>
  <c r="BK183" i="7"/>
  <c r="N184" i="7"/>
  <c r="W184" i="7"/>
  <c r="Y184" i="7"/>
  <c r="AA184" i="7"/>
  <c r="BE184" i="7"/>
  <c r="BF184" i="7"/>
  <c r="BG184" i="7"/>
  <c r="BH184" i="7"/>
  <c r="BI184" i="7"/>
  <c r="BK184" i="7"/>
  <c r="N185" i="7"/>
  <c r="W185" i="7"/>
  <c r="Y185" i="7"/>
  <c r="AA185" i="7"/>
  <c r="BE185" i="7"/>
  <c r="BF185" i="7"/>
  <c r="BG185" i="7"/>
  <c r="BH185" i="7"/>
  <c r="BI185" i="7"/>
  <c r="BK185" i="7"/>
  <c r="N186" i="7"/>
  <c r="W186" i="7"/>
  <c r="Y186" i="7"/>
  <c r="AA186" i="7"/>
  <c r="BE186" i="7"/>
  <c r="BF186" i="7"/>
  <c r="BG186" i="7"/>
  <c r="BH186" i="7"/>
  <c r="BI186" i="7"/>
  <c r="BK186" i="7"/>
  <c r="N187" i="7"/>
  <c r="W187" i="7"/>
  <c r="Y187" i="7"/>
  <c r="AA187" i="7"/>
  <c r="BE187" i="7"/>
  <c r="BF187" i="7"/>
  <c r="BG187" i="7"/>
  <c r="BH187" i="7"/>
  <c r="BI187" i="7"/>
  <c r="BK187" i="7"/>
  <c r="N188" i="7"/>
  <c r="W188" i="7"/>
  <c r="Y188" i="7"/>
  <c r="AA188" i="7"/>
  <c r="BE188" i="7"/>
  <c r="BF188" i="7"/>
  <c r="BG188" i="7"/>
  <c r="BH188" i="7"/>
  <c r="BI188" i="7"/>
  <c r="BK188" i="7"/>
  <c r="N189" i="7"/>
  <c r="W189" i="7"/>
  <c r="Y189" i="7"/>
  <c r="AA189" i="7"/>
  <c r="BE189" i="7"/>
  <c r="BF189" i="7"/>
  <c r="BG189" i="7"/>
  <c r="BH189" i="7"/>
  <c r="BI189" i="7"/>
  <c r="BK189" i="7"/>
  <c r="N190" i="7"/>
  <c r="W190" i="7"/>
  <c r="Y190" i="7"/>
  <c r="AA190" i="7"/>
  <c r="BE190" i="7"/>
  <c r="BF190" i="7"/>
  <c r="BG190" i="7"/>
  <c r="BH190" i="7"/>
  <c r="BI190" i="7"/>
  <c r="BK190" i="7"/>
  <c r="N191" i="7"/>
  <c r="W191" i="7"/>
  <c r="Y191" i="7"/>
  <c r="AA191" i="7"/>
  <c r="BE191" i="7"/>
  <c r="BF191" i="7"/>
  <c r="BG191" i="7"/>
  <c r="BH191" i="7"/>
  <c r="BI191" i="7"/>
  <c r="BK191" i="7"/>
  <c r="N192" i="7"/>
  <c r="W192" i="7"/>
  <c r="Y192" i="7"/>
  <c r="AA192" i="7"/>
  <c r="BE192" i="7"/>
  <c r="BF192" i="7"/>
  <c r="BG192" i="7"/>
  <c r="BH192" i="7"/>
  <c r="BI192" i="7"/>
  <c r="BK192" i="7"/>
  <c r="N193" i="7"/>
  <c r="W193" i="7"/>
  <c r="Y193" i="7"/>
  <c r="AA193" i="7"/>
  <c r="BE193" i="7"/>
  <c r="BF193" i="7"/>
  <c r="BG193" i="7"/>
  <c r="BH193" i="7"/>
  <c r="BI193" i="7"/>
  <c r="BK193" i="7"/>
  <c r="N194" i="7"/>
  <c r="W194" i="7"/>
  <c r="Y194" i="7"/>
  <c r="AA194" i="7"/>
  <c r="BE194" i="7"/>
  <c r="BF194" i="7"/>
  <c r="BG194" i="7"/>
  <c r="BH194" i="7"/>
  <c r="BI194" i="7"/>
  <c r="BK194" i="7"/>
  <c r="N195" i="7"/>
  <c r="W195" i="7"/>
  <c r="Y195" i="7"/>
  <c r="AA195" i="7"/>
  <c r="BE195" i="7"/>
  <c r="BF195" i="7"/>
  <c r="BG195" i="7"/>
  <c r="BH195" i="7"/>
  <c r="BI195" i="7"/>
  <c r="BK195" i="7"/>
  <c r="N196" i="7"/>
  <c r="W196" i="7"/>
  <c r="Y196" i="7"/>
  <c r="AA196" i="7"/>
  <c r="BE196" i="7"/>
  <c r="BF196" i="7"/>
  <c r="BG196" i="7"/>
  <c r="BH196" i="7"/>
  <c r="BI196" i="7"/>
  <c r="BK196" i="7"/>
  <c r="N198" i="7"/>
  <c r="BE198" i="7" s="1"/>
  <c r="W198" i="7"/>
  <c r="W197" i="7"/>
  <c r="Y198" i="7"/>
  <c r="AA198" i="7"/>
  <c r="BF198" i="7"/>
  <c r="BG198" i="7"/>
  <c r="BH198" i="7"/>
  <c r="BI198" i="7"/>
  <c r="BK198" i="7"/>
  <c r="N199" i="7"/>
  <c r="W199" i="7"/>
  <c r="Y199" i="7"/>
  <c r="AA199" i="7"/>
  <c r="BE199" i="7"/>
  <c r="BF199" i="7"/>
  <c r="BG199" i="7"/>
  <c r="BH199" i="7"/>
  <c r="BI199" i="7"/>
  <c r="BK199" i="7"/>
  <c r="N200" i="7"/>
  <c r="W200" i="7"/>
  <c r="Y200" i="7"/>
  <c r="Y197" i="7" s="1"/>
  <c r="AA200" i="7"/>
  <c r="BE200" i="7"/>
  <c r="BF200" i="7"/>
  <c r="BG200" i="7"/>
  <c r="BH200" i="7"/>
  <c r="BI200" i="7"/>
  <c r="BK200" i="7"/>
  <c r="N201" i="7"/>
  <c r="W201" i="7"/>
  <c r="Y201" i="7"/>
  <c r="AA201" i="7"/>
  <c r="BE201" i="7"/>
  <c r="BF201" i="7"/>
  <c r="BG201" i="7"/>
  <c r="BH201" i="7"/>
  <c r="BI201" i="7"/>
  <c r="BK201" i="7"/>
  <c r="N203" i="7"/>
  <c r="W203" i="7"/>
  <c r="W202" i="7" s="1"/>
  <c r="Y203" i="7"/>
  <c r="AA203" i="7"/>
  <c r="BE203" i="7"/>
  <c r="BF203" i="7"/>
  <c r="BG203" i="7"/>
  <c r="BH203" i="7"/>
  <c r="BI203" i="7"/>
  <c r="BK203" i="7"/>
  <c r="N204" i="7"/>
  <c r="BE204" i="7" s="1"/>
  <c r="W204" i="7"/>
  <c r="Y204" i="7"/>
  <c r="Y202" i="7" s="1"/>
  <c r="AA204" i="7"/>
  <c r="BF204" i="7"/>
  <c r="BG204" i="7"/>
  <c r="BH204" i="7"/>
  <c r="BI204" i="7"/>
  <c r="BK204" i="7"/>
  <c r="BK202" i="7" s="1"/>
  <c r="N202" i="7" s="1"/>
  <c r="N94" i="7" s="1"/>
  <c r="N206" i="7"/>
  <c r="W206" i="7"/>
  <c r="Y206" i="7"/>
  <c r="AA206" i="7"/>
  <c r="AA205" i="7" s="1"/>
  <c r="BE206" i="7"/>
  <c r="BF206" i="7"/>
  <c r="BG206" i="7"/>
  <c r="BH206" i="7"/>
  <c r="BI206" i="7"/>
  <c r="BK206" i="7"/>
  <c r="N207" i="7"/>
  <c r="W207" i="7"/>
  <c r="Y207" i="7"/>
  <c r="AA207" i="7"/>
  <c r="BE207" i="7"/>
  <c r="BF207" i="7"/>
  <c r="BG207" i="7"/>
  <c r="BH207" i="7"/>
  <c r="BI207" i="7"/>
  <c r="BK207" i="7"/>
  <c r="N208" i="7"/>
  <c r="W208" i="7"/>
  <c r="Y208" i="7"/>
  <c r="AA208" i="7"/>
  <c r="BE208" i="7"/>
  <c r="BF208" i="7"/>
  <c r="BG208" i="7"/>
  <c r="BH208" i="7"/>
  <c r="BI208" i="7"/>
  <c r="BK208" i="7"/>
  <c r="N209" i="7"/>
  <c r="W209" i="7"/>
  <c r="Y209" i="7"/>
  <c r="AA209" i="7"/>
  <c r="BE209" i="7"/>
  <c r="BF209" i="7"/>
  <c r="BG209" i="7"/>
  <c r="BH209" i="7"/>
  <c r="BI209" i="7"/>
  <c r="BK209" i="7"/>
  <c r="N210" i="7"/>
  <c r="W210" i="7"/>
  <c r="Y210" i="7"/>
  <c r="AA210" i="7"/>
  <c r="BE210" i="7"/>
  <c r="BF210" i="7"/>
  <c r="BG210" i="7"/>
  <c r="BH210" i="7"/>
  <c r="BI210" i="7"/>
  <c r="BK210" i="7"/>
  <c r="N211" i="7"/>
  <c r="W211" i="7"/>
  <c r="Y211" i="7"/>
  <c r="AA211" i="7"/>
  <c r="BE211" i="7"/>
  <c r="BF211" i="7"/>
  <c r="BG211" i="7"/>
  <c r="BH211" i="7"/>
  <c r="BI211" i="7"/>
  <c r="BK211" i="7"/>
  <c r="N212" i="7"/>
  <c r="W212" i="7"/>
  <c r="Y212" i="7"/>
  <c r="AA212" i="7"/>
  <c r="BE212" i="7"/>
  <c r="BF212" i="7"/>
  <c r="BG212" i="7"/>
  <c r="BH212" i="7"/>
  <c r="BI212" i="7"/>
  <c r="BK212" i="7"/>
  <c r="N213" i="7"/>
  <c r="W213" i="7"/>
  <c r="Y213" i="7"/>
  <c r="AA213" i="7"/>
  <c r="BE213" i="7"/>
  <c r="BF213" i="7"/>
  <c r="BG213" i="7"/>
  <c r="BH213" i="7"/>
  <c r="BI213" i="7"/>
  <c r="BK213" i="7"/>
  <c r="N214" i="7"/>
  <c r="W214" i="7"/>
  <c r="Y214" i="7"/>
  <c r="AA214" i="7"/>
  <c r="BE214" i="7"/>
  <c r="BF214" i="7"/>
  <c r="BG214" i="7"/>
  <c r="BH214" i="7"/>
  <c r="BI214" i="7"/>
  <c r="BK214" i="7"/>
  <c r="N215" i="7"/>
  <c r="W215" i="7"/>
  <c r="Y215" i="7"/>
  <c r="AA215" i="7"/>
  <c r="BE215" i="7"/>
  <c r="BF215" i="7"/>
  <c r="BG215" i="7"/>
  <c r="BH215" i="7"/>
  <c r="BI215" i="7"/>
  <c r="BK215" i="7"/>
  <c r="N217" i="7"/>
  <c r="W217" i="7"/>
  <c r="W216" i="7" s="1"/>
  <c r="Y217" i="7"/>
  <c r="AA217" i="7"/>
  <c r="AA216" i="7" s="1"/>
  <c r="BE217" i="7"/>
  <c r="BF217" i="7"/>
  <c r="BG217" i="7"/>
  <c r="BH217" i="7"/>
  <c r="BI217" i="7"/>
  <c r="BK217" i="7"/>
  <c r="BK216" i="7" s="1"/>
  <c r="N216" i="7" s="1"/>
  <c r="N96" i="7" s="1"/>
  <c r="N218" i="7"/>
  <c r="W218" i="7"/>
  <c r="Y218" i="7"/>
  <c r="AA218" i="7"/>
  <c r="BE218" i="7"/>
  <c r="BF218" i="7"/>
  <c r="BG218" i="7"/>
  <c r="BH218" i="7"/>
  <c r="BI218" i="7"/>
  <c r="BK218" i="7"/>
  <c r="Y219" i="7"/>
  <c r="N220" i="7"/>
  <c r="BE220" i="7" s="1"/>
  <c r="W220" i="7"/>
  <c r="W219" i="7"/>
  <c r="Y220" i="7"/>
  <c r="AA220" i="7"/>
  <c r="AA219" i="7" s="1"/>
  <c r="BF220" i="7"/>
  <c r="BG220" i="7"/>
  <c r="BH220" i="7"/>
  <c r="BI220" i="7"/>
  <c r="BK220" i="7"/>
  <c r="BK219" i="7" s="1"/>
  <c r="N219" i="7" s="1"/>
  <c r="N97" i="7" s="1"/>
  <c r="N222" i="7"/>
  <c r="W222" i="7"/>
  <c r="Y222" i="7"/>
  <c r="AA222" i="7"/>
  <c r="BE222" i="7"/>
  <c r="BF222" i="7"/>
  <c r="BG222" i="7"/>
  <c r="BH222" i="7"/>
  <c r="BI222" i="7"/>
  <c r="BK222" i="7"/>
  <c r="BK221" i="7"/>
  <c r="N221" i="7" s="1"/>
  <c r="N98" i="7" s="1"/>
  <c r="N223" i="7"/>
  <c r="W223" i="7"/>
  <c r="Y223" i="7"/>
  <c r="AA223" i="7"/>
  <c r="AA221" i="7" s="1"/>
  <c r="BE223" i="7"/>
  <c r="BF223" i="7"/>
  <c r="BG223" i="7"/>
  <c r="BH223" i="7"/>
  <c r="BI223" i="7"/>
  <c r="BK223" i="7"/>
  <c r="N224" i="7"/>
  <c r="W224" i="7"/>
  <c r="Y224" i="7"/>
  <c r="Y221" i="7" s="1"/>
  <c r="AA224" i="7"/>
  <c r="BE224" i="7"/>
  <c r="BF224" i="7"/>
  <c r="BG224" i="7"/>
  <c r="BH224" i="7"/>
  <c r="BI224" i="7"/>
  <c r="BK224" i="7"/>
  <c r="W225" i="7"/>
  <c r="N226" i="7"/>
  <c r="W226" i="7"/>
  <c r="Y226" i="7"/>
  <c r="Y225" i="7" s="1"/>
  <c r="AA226" i="7"/>
  <c r="AA225" i="7" s="1"/>
  <c r="BE226" i="7"/>
  <c r="BF226" i="7"/>
  <c r="BG226" i="7"/>
  <c r="BH226" i="7"/>
  <c r="BI226" i="7"/>
  <c r="BK226" i="7"/>
  <c r="BK225" i="7" s="1"/>
  <c r="N225" i="7" s="1"/>
  <c r="N99" i="7" s="1"/>
  <c r="N229" i="7"/>
  <c r="BE229" i="7" s="1"/>
  <c r="W229" i="7"/>
  <c r="Y229" i="7"/>
  <c r="AA229" i="7"/>
  <c r="BF229" i="7"/>
  <c r="BG229" i="7"/>
  <c r="BH229" i="7"/>
  <c r="BI229" i="7"/>
  <c r="BK229" i="7"/>
  <c r="BK228" i="7" s="1"/>
  <c r="N230" i="7"/>
  <c r="W230" i="7"/>
  <c r="Y230" i="7"/>
  <c r="AA230" i="7"/>
  <c r="AA228" i="7" s="1"/>
  <c r="BE230" i="7"/>
  <c r="BF230" i="7"/>
  <c r="BG230" i="7"/>
  <c r="BH230" i="7"/>
  <c r="BI230" i="7"/>
  <c r="BK230" i="7"/>
  <c r="N231" i="7"/>
  <c r="W231" i="7"/>
  <c r="Y231" i="7"/>
  <c r="AA231" i="7"/>
  <c r="BE231" i="7"/>
  <c r="BF231" i="7"/>
  <c r="BG231" i="7"/>
  <c r="BH231" i="7"/>
  <c r="BI231" i="7"/>
  <c r="BK231" i="7"/>
  <c r="N232" i="7"/>
  <c r="W232" i="7"/>
  <c r="Y232" i="7"/>
  <c r="AA232" i="7"/>
  <c r="BE232" i="7"/>
  <c r="BF232" i="7"/>
  <c r="BG232" i="7"/>
  <c r="BH232" i="7"/>
  <c r="BI232" i="7"/>
  <c r="BK232" i="7"/>
  <c r="N233" i="7"/>
  <c r="W233" i="7"/>
  <c r="Y233" i="7"/>
  <c r="AA233" i="7"/>
  <c r="BE233" i="7"/>
  <c r="BF233" i="7"/>
  <c r="BG233" i="7"/>
  <c r="BH233" i="7"/>
  <c r="BI233" i="7"/>
  <c r="BK233" i="7"/>
  <c r="N234" i="7"/>
  <c r="W234" i="7"/>
  <c r="Y234" i="7"/>
  <c r="AA234" i="7"/>
  <c r="BE234" i="7"/>
  <c r="BF234" i="7"/>
  <c r="BG234" i="7"/>
  <c r="BH234" i="7"/>
  <c r="BI234" i="7"/>
  <c r="BK234" i="7"/>
  <c r="N235" i="7"/>
  <c r="W235" i="7"/>
  <c r="Y235" i="7"/>
  <c r="AA235" i="7"/>
  <c r="BE235" i="7"/>
  <c r="BF235" i="7"/>
  <c r="BG235" i="7"/>
  <c r="BH235" i="7"/>
  <c r="BI235" i="7"/>
  <c r="BK235" i="7"/>
  <c r="N236" i="7"/>
  <c r="W236" i="7"/>
  <c r="Y236" i="7"/>
  <c r="AA236" i="7"/>
  <c r="BE236" i="7"/>
  <c r="BF236" i="7"/>
  <c r="BG236" i="7"/>
  <c r="BH236" i="7"/>
  <c r="BI236" i="7"/>
  <c r="BK236" i="7"/>
  <c r="N237" i="7"/>
  <c r="W237" i="7"/>
  <c r="Y237" i="7"/>
  <c r="AA237" i="7"/>
  <c r="BE237" i="7"/>
  <c r="BF237" i="7"/>
  <c r="BG237" i="7"/>
  <c r="BH237" i="7"/>
  <c r="BI237" i="7"/>
  <c r="BK237" i="7"/>
  <c r="BK238" i="7"/>
  <c r="N238" i="7" s="1"/>
  <c r="N102" i="7" s="1"/>
  <c r="N239" i="7"/>
  <c r="W239" i="7"/>
  <c r="W238" i="7" s="1"/>
  <c r="Y239" i="7"/>
  <c r="Y238" i="7" s="1"/>
  <c r="AA239" i="7"/>
  <c r="AA238" i="7" s="1"/>
  <c r="BE239" i="7"/>
  <c r="BF239" i="7"/>
  <c r="BG239" i="7"/>
  <c r="BH239" i="7"/>
  <c r="BI239" i="7"/>
  <c r="BK239" i="7"/>
  <c r="N241" i="7"/>
  <c r="BE241" i="7" s="1"/>
  <c r="W241" i="7"/>
  <c r="Y241" i="7"/>
  <c r="AA241" i="7"/>
  <c r="BF241" i="7"/>
  <c r="BG241" i="7"/>
  <c r="BH241" i="7"/>
  <c r="BI241" i="7"/>
  <c r="BK241" i="7"/>
  <c r="N242" i="7"/>
  <c r="W242" i="7"/>
  <c r="W240" i="7" s="1"/>
  <c r="Y242" i="7"/>
  <c r="AA242" i="7"/>
  <c r="BE242" i="7"/>
  <c r="BF242" i="7"/>
  <c r="BG242" i="7"/>
  <c r="BH242" i="7"/>
  <c r="BI242" i="7"/>
  <c r="BK242" i="7"/>
  <c r="N243" i="7"/>
  <c r="W243" i="7"/>
  <c r="Y243" i="7"/>
  <c r="Y240" i="7" s="1"/>
  <c r="AA243" i="7"/>
  <c r="BE243" i="7"/>
  <c r="BF243" i="7"/>
  <c r="BG243" i="7"/>
  <c r="BH243" i="7"/>
  <c r="BI243" i="7"/>
  <c r="BK243" i="7"/>
  <c r="N244" i="7"/>
  <c r="W244" i="7"/>
  <c r="Y244" i="7"/>
  <c r="AA244" i="7"/>
  <c r="BE244" i="7"/>
  <c r="BF244" i="7"/>
  <c r="BG244" i="7"/>
  <c r="BH244" i="7"/>
  <c r="BI244" i="7"/>
  <c r="BK244" i="7"/>
  <c r="N246" i="7"/>
  <c r="W246" i="7"/>
  <c r="W245" i="7" s="1"/>
  <c r="Y246" i="7"/>
  <c r="AA246" i="7"/>
  <c r="AA245" i="7" s="1"/>
  <c r="BE246" i="7"/>
  <c r="BF246" i="7"/>
  <c r="BG246" i="7"/>
  <c r="BH246" i="7"/>
  <c r="BI246" i="7"/>
  <c r="BK246" i="7"/>
  <c r="N247" i="7"/>
  <c r="BE247" i="7" s="1"/>
  <c r="W247" i="7"/>
  <c r="Y247" i="7"/>
  <c r="Y245" i="7" s="1"/>
  <c r="AA247" i="7"/>
  <c r="BF247" i="7"/>
  <c r="BG247" i="7"/>
  <c r="BH247" i="7"/>
  <c r="BI247" i="7"/>
  <c r="BK247" i="7"/>
  <c r="BK245" i="7" s="1"/>
  <c r="N245" i="7" s="1"/>
  <c r="N104" i="7" s="1"/>
  <c r="N249" i="7"/>
  <c r="W249" i="7"/>
  <c r="Y249" i="7"/>
  <c r="Y248" i="7" s="1"/>
  <c r="AA249" i="7"/>
  <c r="AA248" i="7" s="1"/>
  <c r="BE249" i="7"/>
  <c r="BF249" i="7"/>
  <c r="BG249" i="7"/>
  <c r="BH249" i="7"/>
  <c r="BI249" i="7"/>
  <c r="BK249" i="7"/>
  <c r="N250" i="7"/>
  <c r="BE250" i="7" s="1"/>
  <c r="W250" i="7"/>
  <c r="W248" i="7"/>
  <c r="Y250" i="7"/>
  <c r="AA250" i="7"/>
  <c r="BF250" i="7"/>
  <c r="BG250" i="7"/>
  <c r="BH250" i="7"/>
  <c r="BI250" i="7"/>
  <c r="BK250" i="7"/>
  <c r="BK248" i="7" s="1"/>
  <c r="N248" i="7" s="1"/>
  <c r="N105" i="7" s="1"/>
  <c r="N252" i="7"/>
  <c r="BE252" i="7" s="1"/>
  <c r="W252" i="7"/>
  <c r="Y252" i="7"/>
  <c r="Y251" i="7" s="1"/>
  <c r="AA252" i="7"/>
  <c r="AA251" i="7" s="1"/>
  <c r="BF252" i="7"/>
  <c r="BG252" i="7"/>
  <c r="BH252" i="7"/>
  <c r="BI252" i="7"/>
  <c r="BK252" i="7"/>
  <c r="N253" i="7"/>
  <c r="W253" i="7"/>
  <c r="Y253" i="7"/>
  <c r="AA253" i="7"/>
  <c r="BE253" i="7"/>
  <c r="BF253" i="7"/>
  <c r="BG253" i="7"/>
  <c r="BH253" i="7"/>
  <c r="BI253" i="7"/>
  <c r="BK253" i="7"/>
  <c r="N254" i="7"/>
  <c r="W254" i="7"/>
  <c r="Y254" i="7"/>
  <c r="AA254" i="7"/>
  <c r="BE254" i="7"/>
  <c r="BF254" i="7"/>
  <c r="BG254" i="7"/>
  <c r="BH254" i="7"/>
  <c r="BI254" i="7"/>
  <c r="BK254" i="7"/>
  <c r="N257" i="7"/>
  <c r="W257" i="7"/>
  <c r="Y257" i="7"/>
  <c r="Y256" i="7" s="1"/>
  <c r="Y255" i="7" s="1"/>
  <c r="AA257" i="7"/>
  <c r="BE257" i="7"/>
  <c r="BF257" i="7"/>
  <c r="BG257" i="7"/>
  <c r="BH257" i="7"/>
  <c r="BI257" i="7"/>
  <c r="BK257" i="7"/>
  <c r="N258" i="7"/>
  <c r="W258" i="7"/>
  <c r="Y258" i="7"/>
  <c r="AA258" i="7"/>
  <c r="AA256" i="7"/>
  <c r="AA255" i="7" s="1"/>
  <c r="BE258" i="7"/>
  <c r="BF258" i="7"/>
  <c r="BG258" i="7"/>
  <c r="BH258" i="7"/>
  <c r="BI258" i="7"/>
  <c r="BK258" i="7"/>
  <c r="N259" i="7"/>
  <c r="W259" i="7"/>
  <c r="Y259" i="7"/>
  <c r="AA259" i="7"/>
  <c r="BE259" i="7"/>
  <c r="BF259" i="7"/>
  <c r="BG259" i="7"/>
  <c r="BH259" i="7"/>
  <c r="BI259" i="7"/>
  <c r="BK259" i="7"/>
  <c r="N262" i="7"/>
  <c r="W262" i="7"/>
  <c r="Y262" i="7"/>
  <c r="Y261" i="7"/>
  <c r="AA262" i="7"/>
  <c r="AA261" i="7" s="1"/>
  <c r="BE262" i="7"/>
  <c r="BF262" i="7"/>
  <c r="BG262" i="7"/>
  <c r="BH262" i="7"/>
  <c r="BI262" i="7"/>
  <c r="BK262" i="7"/>
  <c r="N263" i="7"/>
  <c r="W263" i="7"/>
  <c r="Y263" i="7"/>
  <c r="AA263" i="7"/>
  <c r="BE263" i="7"/>
  <c r="BF263" i="7"/>
  <c r="BG263" i="7"/>
  <c r="BH263" i="7"/>
  <c r="BI263" i="7"/>
  <c r="BK263" i="7"/>
  <c r="N264" i="7"/>
  <c r="W264" i="7"/>
  <c r="Y264" i="7"/>
  <c r="AA264" i="7"/>
  <c r="BE264" i="7"/>
  <c r="BF264" i="7"/>
  <c r="BG264" i="7"/>
  <c r="BH264" i="7"/>
  <c r="BI264" i="7"/>
  <c r="BK264" i="7"/>
  <c r="N265" i="7"/>
  <c r="W265" i="7"/>
  <c r="Y265" i="7"/>
  <c r="AA265" i="7"/>
  <c r="BE265" i="7"/>
  <c r="BF265" i="7"/>
  <c r="BG265" i="7"/>
  <c r="BH265" i="7"/>
  <c r="BI265" i="7"/>
  <c r="BK265" i="7"/>
  <c r="N267" i="7"/>
  <c r="W267" i="7"/>
  <c r="W266" i="7" s="1"/>
  <c r="Y267" i="7"/>
  <c r="Y266" i="7" s="1"/>
  <c r="AA267" i="7"/>
  <c r="BE267" i="7"/>
  <c r="BF267" i="7"/>
  <c r="BG267" i="7"/>
  <c r="BH267" i="7"/>
  <c r="BI267" i="7"/>
  <c r="BK267" i="7"/>
  <c r="N268" i="7"/>
  <c r="BE268" i="7" s="1"/>
  <c r="W268" i="7"/>
  <c r="Y268" i="7"/>
  <c r="AA268" i="7"/>
  <c r="BF268" i="7"/>
  <c r="BG268" i="7"/>
  <c r="BH268" i="7"/>
  <c r="BI268" i="7"/>
  <c r="BK268" i="7"/>
  <c r="N269" i="7"/>
  <c r="W269" i="7"/>
  <c r="Y269" i="7"/>
  <c r="AA269" i="7"/>
  <c r="BE269" i="7"/>
  <c r="BF269" i="7"/>
  <c r="BG269" i="7"/>
  <c r="BH269" i="7"/>
  <c r="BI269" i="7"/>
  <c r="BK269" i="7"/>
  <c r="N270" i="7"/>
  <c r="W270" i="7"/>
  <c r="Y270" i="7"/>
  <c r="AA270" i="7"/>
  <c r="BE270" i="7"/>
  <c r="BF270" i="7"/>
  <c r="BG270" i="7"/>
  <c r="BH270" i="7"/>
  <c r="BI270" i="7"/>
  <c r="BK270" i="7"/>
  <c r="N271" i="7"/>
  <c r="W271" i="7"/>
  <c r="Y271" i="7"/>
  <c r="AA271" i="7"/>
  <c r="BE271" i="7"/>
  <c r="BF271" i="7"/>
  <c r="BG271" i="7"/>
  <c r="BH271" i="7"/>
  <c r="BI271" i="7"/>
  <c r="BK271" i="7"/>
  <c r="N273" i="7"/>
  <c r="W273" i="7"/>
  <c r="Y273" i="7"/>
  <c r="AA273" i="7"/>
  <c r="BE273" i="7"/>
  <c r="BF273" i="7"/>
  <c r="BG273" i="7"/>
  <c r="BH273" i="7"/>
  <c r="BI273" i="7"/>
  <c r="BK273" i="7"/>
  <c r="N274" i="7"/>
  <c r="BE274" i="7" s="1"/>
  <c r="W274" i="7"/>
  <c r="Y274" i="7"/>
  <c r="Y272" i="7" s="1"/>
  <c r="AA274" i="7"/>
  <c r="BF274" i="7"/>
  <c r="BG274" i="7"/>
  <c r="BH274" i="7"/>
  <c r="BI274" i="7"/>
  <c r="BK274" i="7"/>
  <c r="N275" i="7"/>
  <c r="W275" i="7"/>
  <c r="Y275" i="7"/>
  <c r="AA275" i="7"/>
  <c r="AA272" i="7" s="1"/>
  <c r="BE275" i="7"/>
  <c r="BF275" i="7"/>
  <c r="BG275" i="7"/>
  <c r="BH275" i="7"/>
  <c r="BI275" i="7"/>
  <c r="BK275" i="7"/>
  <c r="N278" i="7"/>
  <c r="W278" i="7"/>
  <c r="W277" i="7"/>
  <c r="Y278" i="7"/>
  <c r="Y277" i="7"/>
  <c r="AA278" i="7"/>
  <c r="AA277" i="7" s="1"/>
  <c r="BE278" i="7"/>
  <c r="BF278" i="7"/>
  <c r="BG278" i="7"/>
  <c r="BH278" i="7"/>
  <c r="BI278" i="7"/>
  <c r="BK278" i="7"/>
  <c r="BK277" i="7"/>
  <c r="N277" i="7" s="1"/>
  <c r="N114" i="7" s="1"/>
  <c r="AA280" i="7"/>
  <c r="N281" i="7"/>
  <c r="W281" i="7"/>
  <c r="W280" i="7"/>
  <c r="Y281" i="7"/>
  <c r="Y280" i="7"/>
  <c r="AA281" i="7"/>
  <c r="BE281" i="7"/>
  <c r="BF281" i="7"/>
  <c r="BG281" i="7"/>
  <c r="BH281" i="7"/>
  <c r="BI281" i="7"/>
  <c r="BK281" i="7"/>
  <c r="BK280" i="7" s="1"/>
  <c r="N280" i="7" s="1"/>
  <c r="N115" i="7" s="1"/>
  <c r="N282" i="7"/>
  <c r="N116" i="7" s="1"/>
  <c r="N283" i="7"/>
  <c r="N117" i="7" s="1"/>
  <c r="AA284" i="7"/>
  <c r="N285" i="7"/>
  <c r="W285" i="7"/>
  <c r="Y285" i="7"/>
  <c r="AA285" i="7"/>
  <c r="BE285" i="7"/>
  <c r="BF285" i="7"/>
  <c r="BG285" i="7"/>
  <c r="BH285" i="7"/>
  <c r="BI285" i="7"/>
  <c r="BK285" i="7"/>
  <c r="N286" i="7"/>
  <c r="W286" i="7"/>
  <c r="Y286" i="7"/>
  <c r="Y284" i="7" s="1"/>
  <c r="AA286" i="7"/>
  <c r="BE286" i="7"/>
  <c r="BF286" i="7"/>
  <c r="BG286" i="7"/>
  <c r="BH286" i="7"/>
  <c r="BI286" i="7"/>
  <c r="BK286" i="7"/>
  <c r="N287" i="7"/>
  <c r="W287" i="7"/>
  <c r="Y287" i="7"/>
  <c r="AA287" i="7"/>
  <c r="BE287" i="7"/>
  <c r="BF287" i="7"/>
  <c r="BG287" i="7"/>
  <c r="BH287" i="7"/>
  <c r="BI287" i="7"/>
  <c r="BK287" i="7"/>
  <c r="N288" i="7"/>
  <c r="W288" i="7"/>
  <c r="Y288" i="7"/>
  <c r="AA288" i="7"/>
  <c r="BE288" i="7"/>
  <c r="BF288" i="7"/>
  <c r="BG288" i="7"/>
  <c r="BH288" i="7"/>
  <c r="BI288" i="7"/>
  <c r="BK288" i="7"/>
  <c r="N290" i="7"/>
  <c r="BE290" i="7" s="1"/>
  <c r="W290" i="7"/>
  <c r="Y290" i="7"/>
  <c r="AA290" i="7"/>
  <c r="BF290" i="7"/>
  <c r="BG290" i="7"/>
  <c r="BH290" i="7"/>
  <c r="BI290" i="7"/>
  <c r="BK290" i="7"/>
  <c r="N291" i="7"/>
  <c r="W291" i="7"/>
  <c r="W289" i="7" s="1"/>
  <c r="Y291" i="7"/>
  <c r="AA291" i="7"/>
  <c r="BE291" i="7"/>
  <c r="BF291" i="7"/>
  <c r="BG291" i="7"/>
  <c r="BH291" i="7"/>
  <c r="BI291" i="7"/>
  <c r="BK291" i="7"/>
  <c r="N292" i="7"/>
  <c r="W292" i="7"/>
  <c r="Y292" i="7"/>
  <c r="Y289" i="7" s="1"/>
  <c r="AA292" i="7"/>
  <c r="BE292" i="7"/>
  <c r="BF292" i="7"/>
  <c r="BG292" i="7"/>
  <c r="BH292" i="7"/>
  <c r="BI292" i="7"/>
  <c r="BK292" i="7"/>
  <c r="N294" i="7"/>
  <c r="BE294" i="7" s="1"/>
  <c r="W294" i="7"/>
  <c r="Y294" i="7"/>
  <c r="Y293" i="7" s="1"/>
  <c r="AA294" i="7"/>
  <c r="AA293" i="7" s="1"/>
  <c r="BF294" i="7"/>
  <c r="BG294" i="7"/>
  <c r="BH294" i="7"/>
  <c r="BI294" i="7"/>
  <c r="BK294" i="7"/>
  <c r="N295" i="7"/>
  <c r="W295" i="7"/>
  <c r="Y295" i="7"/>
  <c r="AA295" i="7"/>
  <c r="BE295" i="7"/>
  <c r="BF295" i="7"/>
  <c r="BG295" i="7"/>
  <c r="BH295" i="7"/>
  <c r="BI295" i="7"/>
  <c r="BK295" i="7"/>
  <c r="N296" i="7"/>
  <c r="W296" i="7"/>
  <c r="Y296" i="7"/>
  <c r="AA296" i="7"/>
  <c r="BE296" i="7"/>
  <c r="BF296" i="7"/>
  <c r="BG296" i="7"/>
  <c r="BH296" i="7"/>
  <c r="BI296" i="7"/>
  <c r="BK296" i="7"/>
  <c r="N298" i="7"/>
  <c r="W298" i="7"/>
  <c r="Y298" i="7"/>
  <c r="Y297" i="7" s="1"/>
  <c r="AA298" i="7"/>
  <c r="AA297" i="7" s="1"/>
  <c r="BE298" i="7"/>
  <c r="BF298" i="7"/>
  <c r="BG298" i="7"/>
  <c r="BH298" i="7"/>
  <c r="BI298" i="7"/>
  <c r="BK298" i="7"/>
  <c r="N299" i="7"/>
  <c r="W299" i="7"/>
  <c r="Y299" i="7"/>
  <c r="AA299" i="7"/>
  <c r="BE299" i="7"/>
  <c r="BF299" i="7"/>
  <c r="BG299" i="7"/>
  <c r="BH299" i="7"/>
  <c r="BI299" i="7"/>
  <c r="BK299" i="7"/>
  <c r="BK297" i="7"/>
  <c r="N297" i="7" s="1"/>
  <c r="N121" i="7" s="1"/>
  <c r="N301" i="7"/>
  <c r="W301" i="7"/>
  <c r="Y301" i="7"/>
  <c r="AA301" i="7"/>
  <c r="BE301" i="7"/>
  <c r="BF301" i="7"/>
  <c r="BG301" i="7"/>
  <c r="BH301" i="7"/>
  <c r="BI301" i="7"/>
  <c r="BK301" i="7"/>
  <c r="N302" i="7"/>
  <c r="BE302" i="7" s="1"/>
  <c r="W302" i="7"/>
  <c r="Y302" i="7"/>
  <c r="Y300" i="7" s="1"/>
  <c r="AA302" i="7"/>
  <c r="BF302" i="7"/>
  <c r="BG302" i="7"/>
  <c r="BH302" i="7"/>
  <c r="BI302" i="7"/>
  <c r="BK302" i="7"/>
  <c r="N303" i="7"/>
  <c r="W303" i="7"/>
  <c r="Y303" i="7"/>
  <c r="AA303" i="7"/>
  <c r="AA300" i="7" s="1"/>
  <c r="BE303" i="7"/>
  <c r="BF303" i="7"/>
  <c r="BG303" i="7"/>
  <c r="BH303" i="7"/>
  <c r="BI303" i="7"/>
  <c r="BK303" i="7"/>
  <c r="N306" i="7"/>
  <c r="W306" i="7"/>
  <c r="W305" i="7" s="1"/>
  <c r="Y306" i="7"/>
  <c r="Y305" i="7" s="1"/>
  <c r="AA306" i="7"/>
  <c r="AA305" i="7" s="1"/>
  <c r="AA304" i="7" s="1"/>
  <c r="BE306" i="7"/>
  <c r="BF306" i="7"/>
  <c r="BG306" i="7"/>
  <c r="BH306" i="7"/>
  <c r="BI306" i="7"/>
  <c r="BK306" i="7"/>
  <c r="BK305" i="7" s="1"/>
  <c r="N305" i="7" s="1"/>
  <c r="N124" i="7" s="1"/>
  <c r="N307" i="7"/>
  <c r="W307" i="7"/>
  <c r="Y307" i="7"/>
  <c r="AA307" i="7"/>
  <c r="BE307" i="7"/>
  <c r="BF307" i="7"/>
  <c r="BG307" i="7"/>
  <c r="BH307" i="7"/>
  <c r="BI307" i="7"/>
  <c r="BK307" i="7"/>
  <c r="N309" i="7"/>
  <c r="W309" i="7"/>
  <c r="W308" i="7" s="1"/>
  <c r="Y309" i="7"/>
  <c r="Y308" i="7" s="1"/>
  <c r="AA309" i="7"/>
  <c r="AA308" i="7"/>
  <c r="BE309" i="7"/>
  <c r="BF309" i="7"/>
  <c r="BG309" i="7"/>
  <c r="BH309" i="7"/>
  <c r="BI309" i="7"/>
  <c r="BK309" i="7"/>
  <c r="BK308" i="7" s="1"/>
  <c r="N308" i="7" s="1"/>
  <c r="N125" i="7" s="1"/>
  <c r="N311" i="7"/>
  <c r="W311" i="7"/>
  <c r="W310" i="7" s="1"/>
  <c r="Y311" i="7"/>
  <c r="Y310" i="7" s="1"/>
  <c r="AA311" i="7"/>
  <c r="AA310" i="7" s="1"/>
  <c r="BE311" i="7"/>
  <c r="BF311" i="7"/>
  <c r="BG311" i="7"/>
  <c r="BH311" i="7"/>
  <c r="BI311" i="7"/>
  <c r="BK311" i="7"/>
  <c r="BK310" i="7" s="1"/>
  <c r="N310" i="7" s="1"/>
  <c r="N126" i="7" s="1"/>
  <c r="N312" i="7"/>
  <c r="N127" i="7" s="1"/>
  <c r="AA313" i="7"/>
  <c r="N314" i="7"/>
  <c r="W314" i="7"/>
  <c r="Y314" i="7"/>
  <c r="AA314" i="7"/>
  <c r="BE314" i="7"/>
  <c r="BF314" i="7"/>
  <c r="BG314" i="7"/>
  <c r="BH314" i="7"/>
  <c r="BI314" i="7"/>
  <c r="BK314" i="7"/>
  <c r="N315" i="7"/>
  <c r="W315" i="7"/>
  <c r="Y315" i="7"/>
  <c r="Y313" i="7" s="1"/>
  <c r="AA315" i="7"/>
  <c r="BE315" i="7"/>
  <c r="BF315" i="7"/>
  <c r="BG315" i="7"/>
  <c r="BH315" i="7"/>
  <c r="BI315" i="7"/>
  <c r="BK315" i="7"/>
  <c r="N316" i="7"/>
  <c r="W316" i="7"/>
  <c r="Y316" i="7"/>
  <c r="AA316" i="7"/>
  <c r="BE316" i="7"/>
  <c r="BF316" i="7"/>
  <c r="BG316" i="7"/>
  <c r="BH316" i="7"/>
  <c r="BI316" i="7"/>
  <c r="BK316" i="7"/>
  <c r="N317" i="7"/>
  <c r="W317" i="7"/>
  <c r="Y317" i="7"/>
  <c r="AA317" i="7"/>
  <c r="BE317" i="7"/>
  <c r="BF317" i="7"/>
  <c r="BG317" i="7"/>
  <c r="BH317" i="7"/>
  <c r="BI317" i="7"/>
  <c r="BK317" i="7"/>
  <c r="N318" i="7"/>
  <c r="W318" i="7"/>
  <c r="Y318" i="7"/>
  <c r="AA318" i="7"/>
  <c r="BE318" i="7"/>
  <c r="BF318" i="7"/>
  <c r="BG318" i="7"/>
  <c r="BH318" i="7"/>
  <c r="BI318" i="7"/>
  <c r="BK318" i="7"/>
  <c r="N319" i="7"/>
  <c r="F6" i="8"/>
  <c r="O11" i="8"/>
  <c r="M83" i="8" s="1"/>
  <c r="O13" i="8"/>
  <c r="E14" i="8"/>
  <c r="F85" i="8"/>
  <c r="O14" i="8"/>
  <c r="O16" i="8"/>
  <c r="E17" i="8"/>
  <c r="O17" i="8"/>
  <c r="O19" i="8"/>
  <c r="E20" i="8"/>
  <c r="O20" i="8"/>
  <c r="O22" i="8"/>
  <c r="E23" i="8"/>
  <c r="O23" i="8"/>
  <c r="F78" i="8"/>
  <c r="F81" i="8"/>
  <c r="F83" i="8"/>
  <c r="M85" i="8"/>
  <c r="F86" i="8"/>
  <c r="M86" i="8"/>
  <c r="BF99" i="8"/>
  <c r="BG99" i="8"/>
  <c r="BH99" i="8"/>
  <c r="BI99" i="8"/>
  <c r="H38" i="8" s="1"/>
  <c r="BD97" i="1" s="1"/>
  <c r="BF100" i="8"/>
  <c r="BG100" i="8"/>
  <c r="BH100" i="8"/>
  <c r="BI100" i="8"/>
  <c r="BF101" i="8"/>
  <c r="BG101" i="8"/>
  <c r="BH101" i="8"/>
  <c r="BI101" i="8"/>
  <c r="BF102" i="8"/>
  <c r="BG102" i="8"/>
  <c r="BH102" i="8"/>
  <c r="BI102" i="8"/>
  <c r="BF103" i="8"/>
  <c r="BG103" i="8"/>
  <c r="BH103" i="8"/>
  <c r="BI103" i="8"/>
  <c r="BF104" i="8"/>
  <c r="BG104" i="8"/>
  <c r="BH104" i="8"/>
  <c r="BI104" i="8"/>
  <c r="F114" i="8"/>
  <c r="F117" i="8"/>
  <c r="F119" i="8"/>
  <c r="M119" i="8"/>
  <c r="F121" i="8"/>
  <c r="M121" i="8"/>
  <c r="F122" i="8"/>
  <c r="M122" i="8"/>
  <c r="N128" i="8"/>
  <c r="BE128" i="8" s="1"/>
  <c r="W128" i="8"/>
  <c r="W127" i="8"/>
  <c r="W126" i="8" s="1"/>
  <c r="Y128" i="8"/>
  <c r="Y127" i="8" s="1"/>
  <c r="AA128" i="8"/>
  <c r="AA127" i="8" s="1"/>
  <c r="BF128" i="8"/>
  <c r="H35" i="8" s="1"/>
  <c r="BA97" i="1" s="1"/>
  <c r="BG128" i="8"/>
  <c r="BH128" i="8"/>
  <c r="H37" i="8" s="1"/>
  <c r="BC97" i="1" s="1"/>
  <c r="BI128" i="8"/>
  <c r="BK128" i="8"/>
  <c r="BK127" i="8" s="1"/>
  <c r="N129" i="8"/>
  <c r="W129" i="8"/>
  <c r="Y129" i="8"/>
  <c r="AA129" i="8"/>
  <c r="BE129" i="8"/>
  <c r="BF129" i="8"/>
  <c r="BG129" i="8"/>
  <c r="BH129" i="8"/>
  <c r="BI129" i="8"/>
  <c r="BK129" i="8"/>
  <c r="N130" i="8"/>
  <c r="W130" i="8"/>
  <c r="Y130" i="8"/>
  <c r="AA130" i="8"/>
  <c r="BE130" i="8"/>
  <c r="BF130" i="8"/>
  <c r="BG130" i="8"/>
  <c r="BH130" i="8"/>
  <c r="BI130" i="8"/>
  <c r="BK130" i="8"/>
  <c r="N131" i="8"/>
  <c r="W131" i="8"/>
  <c r="Y131" i="8"/>
  <c r="AA131" i="8"/>
  <c r="BE131" i="8"/>
  <c r="BF131" i="8"/>
  <c r="BG131" i="8"/>
  <c r="BH131" i="8"/>
  <c r="BI131" i="8"/>
  <c r="BK131" i="8"/>
  <c r="N132" i="8"/>
  <c r="W132" i="8"/>
  <c r="Y132" i="8"/>
  <c r="AA132" i="8"/>
  <c r="BE132" i="8"/>
  <c r="BF132" i="8"/>
  <c r="BG132" i="8"/>
  <c r="BH132" i="8"/>
  <c r="BI132" i="8"/>
  <c r="BK132" i="8"/>
  <c r="W133" i="8"/>
  <c r="N134" i="8"/>
  <c r="W134" i="8"/>
  <c r="Y134" i="8"/>
  <c r="Y133" i="8" s="1"/>
  <c r="AA134" i="8"/>
  <c r="AA133" i="8" s="1"/>
  <c r="BE134" i="8"/>
  <c r="BF134" i="8"/>
  <c r="BG134" i="8"/>
  <c r="BH134" i="8"/>
  <c r="BI134" i="8"/>
  <c r="BK134" i="8"/>
  <c r="BK133" i="8" s="1"/>
  <c r="N133" i="8" s="1"/>
  <c r="N93" i="8" s="1"/>
  <c r="N137" i="8"/>
  <c r="W137" i="8"/>
  <c r="W136" i="8" s="1"/>
  <c r="W135" i="8" s="1"/>
  <c r="Y137" i="8"/>
  <c r="Y136" i="8"/>
  <c r="AA137" i="8"/>
  <c r="AA136" i="8"/>
  <c r="BE137" i="8"/>
  <c r="BF137" i="8"/>
  <c r="BG137" i="8"/>
  <c r="BH137" i="8"/>
  <c r="BI137" i="8"/>
  <c r="BK137" i="8"/>
  <c r="BK136" i="8" s="1"/>
  <c r="N139" i="8"/>
  <c r="BE139" i="8" s="1"/>
  <c r="W139" i="8"/>
  <c r="Y139" i="8"/>
  <c r="AA139" i="8"/>
  <c r="BF139" i="8"/>
  <c r="BG139" i="8"/>
  <c r="BH139" i="8"/>
  <c r="BI139" i="8"/>
  <c r="BK139" i="8"/>
  <c r="N140" i="8"/>
  <c r="W140" i="8"/>
  <c r="W138" i="8" s="1"/>
  <c r="Y140" i="8"/>
  <c r="Y138" i="8"/>
  <c r="AA140" i="8"/>
  <c r="BE140" i="8"/>
  <c r="BF140" i="8"/>
  <c r="BG140" i="8"/>
  <c r="BH140" i="8"/>
  <c r="BI140" i="8"/>
  <c r="BK140" i="8"/>
  <c r="N141" i="8"/>
  <c r="W141" i="8"/>
  <c r="Y141" i="8"/>
  <c r="AA141" i="8"/>
  <c r="AA138" i="8" s="1"/>
  <c r="BE141" i="8"/>
  <c r="BF141" i="8"/>
  <c r="BG141" i="8"/>
  <c r="BH141" i="8"/>
  <c r="BI141" i="8"/>
  <c r="BK141" i="8"/>
  <c r="BK138" i="8" s="1"/>
  <c r="N138" i="8" s="1"/>
  <c r="N96" i="8" s="1"/>
  <c r="N142" i="8"/>
  <c r="F6" i="9"/>
  <c r="F115" i="9" s="1"/>
  <c r="O10" i="9"/>
  <c r="M82" i="9"/>
  <c r="O12" i="9"/>
  <c r="E13" i="9"/>
  <c r="F84" i="9" s="1"/>
  <c r="O13" i="9"/>
  <c r="O15" i="9"/>
  <c r="E16" i="9"/>
  <c r="F85" i="9"/>
  <c r="O16" i="9"/>
  <c r="O18" i="9"/>
  <c r="E19" i="9"/>
  <c r="M84" i="9"/>
  <c r="O19" i="9"/>
  <c r="O21" i="9"/>
  <c r="E22" i="9"/>
  <c r="M122" i="9"/>
  <c r="O22" i="9"/>
  <c r="F78" i="9"/>
  <c r="F80" i="9"/>
  <c r="F82" i="9"/>
  <c r="M85" i="9"/>
  <c r="BF100" i="9"/>
  <c r="BG100" i="9"/>
  <c r="H35" i="9" s="1"/>
  <c r="BB98" i="1" s="1"/>
  <c r="BH100" i="9"/>
  <c r="BI100" i="9"/>
  <c r="H37" i="9" s="1"/>
  <c r="BD98" i="1" s="1"/>
  <c r="BF101" i="9"/>
  <c r="BG101" i="9"/>
  <c r="BH101" i="9"/>
  <c r="BI101" i="9"/>
  <c r="BF102" i="9"/>
  <c r="BG102" i="9"/>
  <c r="BH102" i="9"/>
  <c r="BI102" i="9"/>
  <c r="BF103" i="9"/>
  <c r="BG103" i="9"/>
  <c r="BH103" i="9"/>
  <c r="BI103" i="9"/>
  <c r="BF104" i="9"/>
  <c r="BG104" i="9"/>
  <c r="BH104" i="9"/>
  <c r="BI104" i="9"/>
  <c r="BF105" i="9"/>
  <c r="BG105" i="9"/>
  <c r="BH105" i="9"/>
  <c r="BI105" i="9"/>
  <c r="F117" i="9"/>
  <c r="F119" i="9"/>
  <c r="F121" i="9"/>
  <c r="M121" i="9"/>
  <c r="F122" i="9"/>
  <c r="N128" i="9"/>
  <c r="W128" i="9"/>
  <c r="Y128" i="9"/>
  <c r="Y127" i="9"/>
  <c r="AA128" i="9"/>
  <c r="AA127" i="9" s="1"/>
  <c r="BE128" i="9"/>
  <c r="BF128" i="9"/>
  <c r="BG128" i="9"/>
  <c r="BH128" i="9"/>
  <c r="BI128" i="9"/>
  <c r="BK128" i="9"/>
  <c r="N129" i="9"/>
  <c r="W129" i="9"/>
  <c r="W127" i="9" s="1"/>
  <c r="Y129" i="9"/>
  <c r="AA129" i="9"/>
  <c r="BE129" i="9"/>
  <c r="BF129" i="9"/>
  <c r="BG129" i="9"/>
  <c r="BH129" i="9"/>
  <c r="BI129" i="9"/>
  <c r="BK129" i="9"/>
  <c r="BK127" i="9" s="1"/>
  <c r="N130" i="9"/>
  <c r="W130" i="9"/>
  <c r="Y130" i="9"/>
  <c r="AA130" i="9"/>
  <c r="BE130" i="9"/>
  <c r="BF130" i="9"/>
  <c r="BG130" i="9"/>
  <c r="BH130" i="9"/>
  <c r="BI130" i="9"/>
  <c r="BK130" i="9"/>
  <c r="N131" i="9"/>
  <c r="W131" i="9"/>
  <c r="Y131" i="9"/>
  <c r="AA131" i="9"/>
  <c r="BE131" i="9"/>
  <c r="BF131" i="9"/>
  <c r="BG131" i="9"/>
  <c r="BH131" i="9"/>
  <c r="BI131" i="9"/>
  <c r="BK131" i="9"/>
  <c r="N132" i="9"/>
  <c r="W132" i="9"/>
  <c r="Y132" i="9"/>
  <c r="AA132" i="9"/>
  <c r="BE132" i="9"/>
  <c r="BF132" i="9"/>
  <c r="BG132" i="9"/>
  <c r="BH132" i="9"/>
  <c r="BI132" i="9"/>
  <c r="BK132" i="9"/>
  <c r="N133" i="9"/>
  <c r="W133" i="9"/>
  <c r="Y133" i="9"/>
  <c r="AA133" i="9"/>
  <c r="BE133" i="9"/>
  <c r="BF133" i="9"/>
  <c r="BG133" i="9"/>
  <c r="BH133" i="9"/>
  <c r="BI133" i="9"/>
  <c r="BK133" i="9"/>
  <c r="N134" i="9"/>
  <c r="W134" i="9"/>
  <c r="Y134" i="9"/>
  <c r="AA134" i="9"/>
  <c r="BE134" i="9"/>
  <c r="BF134" i="9"/>
  <c r="BG134" i="9"/>
  <c r="BH134" i="9"/>
  <c r="BI134" i="9"/>
  <c r="BK134" i="9"/>
  <c r="N135" i="9"/>
  <c r="W135" i="9"/>
  <c r="Y135" i="9"/>
  <c r="AA135" i="9"/>
  <c r="BE135" i="9"/>
  <c r="BF135" i="9"/>
  <c r="BG135" i="9"/>
  <c r="BH135" i="9"/>
  <c r="BI135" i="9"/>
  <c r="BK135" i="9"/>
  <c r="N137" i="9"/>
  <c r="BE137" i="9" s="1"/>
  <c r="W137" i="9"/>
  <c r="Y137" i="9"/>
  <c r="Y136" i="9" s="1"/>
  <c r="AA137" i="9"/>
  <c r="BF137" i="9"/>
  <c r="BG137" i="9"/>
  <c r="BH137" i="9"/>
  <c r="BI137" i="9"/>
  <c r="BK137" i="9"/>
  <c r="BK136" i="9" s="1"/>
  <c r="N136" i="9" s="1"/>
  <c r="N92" i="9" s="1"/>
  <c r="N138" i="9"/>
  <c r="BE138" i="9" s="1"/>
  <c r="W138" i="9"/>
  <c r="Y138" i="9"/>
  <c r="AA138" i="9"/>
  <c r="BF138" i="9"/>
  <c r="BG138" i="9"/>
  <c r="BH138" i="9"/>
  <c r="BI138" i="9"/>
  <c r="BK138" i="9"/>
  <c r="N139" i="9"/>
  <c r="W139" i="9"/>
  <c r="W136" i="9" s="1"/>
  <c r="Y139" i="9"/>
  <c r="AA139" i="9"/>
  <c r="AA136" i="9" s="1"/>
  <c r="BE139" i="9"/>
  <c r="BF139" i="9"/>
  <c r="BG139" i="9"/>
  <c r="BH139" i="9"/>
  <c r="BI139" i="9"/>
  <c r="BK139" i="9"/>
  <c r="N140" i="9"/>
  <c r="W140" i="9"/>
  <c r="Y140" i="9"/>
  <c r="AA140" i="9"/>
  <c r="BE140" i="9"/>
  <c r="BF140" i="9"/>
  <c r="BG140" i="9"/>
  <c r="BH140" i="9"/>
  <c r="BI140" i="9"/>
  <c r="BK140" i="9"/>
  <c r="N141" i="9"/>
  <c r="W141" i="9"/>
  <c r="Y141" i="9"/>
  <c r="AA141" i="9"/>
  <c r="BE141" i="9"/>
  <c r="BF141" i="9"/>
  <c r="BG141" i="9"/>
  <c r="BH141" i="9"/>
  <c r="BI141" i="9"/>
  <c r="BK141" i="9"/>
  <c r="N142" i="9"/>
  <c r="W142" i="9"/>
  <c r="Y142" i="9"/>
  <c r="AA142" i="9"/>
  <c r="BE142" i="9"/>
  <c r="BF142" i="9"/>
  <c r="BG142" i="9"/>
  <c r="BH142" i="9"/>
  <c r="BI142" i="9"/>
  <c r="BK142" i="9"/>
  <c r="N143" i="9"/>
  <c r="W143" i="9"/>
  <c r="Y143" i="9"/>
  <c r="AA143" i="9"/>
  <c r="BE143" i="9"/>
  <c r="BF143" i="9"/>
  <c r="BG143" i="9"/>
  <c r="BH143" i="9"/>
  <c r="BI143" i="9"/>
  <c r="BK143" i="9"/>
  <c r="N144" i="9"/>
  <c r="W144" i="9"/>
  <c r="Y144" i="9"/>
  <c r="AA144" i="9"/>
  <c r="BE144" i="9"/>
  <c r="BF144" i="9"/>
  <c r="BG144" i="9"/>
  <c r="BH144" i="9"/>
  <c r="BI144" i="9"/>
  <c r="BK144" i="9"/>
  <c r="N145" i="9"/>
  <c r="W145" i="9"/>
  <c r="Y145" i="9"/>
  <c r="AA145" i="9"/>
  <c r="BE145" i="9"/>
  <c r="BF145" i="9"/>
  <c r="BG145" i="9"/>
  <c r="BH145" i="9"/>
  <c r="BI145" i="9"/>
  <c r="BK145" i="9"/>
  <c r="N147" i="9"/>
  <c r="W147" i="9"/>
  <c r="Y147" i="9"/>
  <c r="Y146" i="9"/>
  <c r="AA147" i="9"/>
  <c r="AA146" i="9" s="1"/>
  <c r="BE147" i="9"/>
  <c r="BF147" i="9"/>
  <c r="BG147" i="9"/>
  <c r="BH147" i="9"/>
  <c r="BI147" i="9"/>
  <c r="BK147" i="9"/>
  <c r="N148" i="9"/>
  <c r="W148" i="9"/>
  <c r="W146" i="9" s="1"/>
  <c r="Y148" i="9"/>
  <c r="AA148" i="9"/>
  <c r="BE148" i="9"/>
  <c r="BF148" i="9"/>
  <c r="BG148" i="9"/>
  <c r="BH148" i="9"/>
  <c r="BI148" i="9"/>
  <c r="BK148" i="9"/>
  <c r="BK146" i="9" s="1"/>
  <c r="N146" i="9" s="1"/>
  <c r="N93" i="9" s="1"/>
  <c r="N149" i="9"/>
  <c r="W149" i="9"/>
  <c r="Y149" i="9"/>
  <c r="AA149" i="9"/>
  <c r="BE149" i="9"/>
  <c r="BF149" i="9"/>
  <c r="BG149" i="9"/>
  <c r="BH149" i="9"/>
  <c r="BI149" i="9"/>
  <c r="BK149" i="9"/>
  <c r="N150" i="9"/>
  <c r="W150" i="9"/>
  <c r="Y150" i="9"/>
  <c r="AA150" i="9"/>
  <c r="BE150" i="9"/>
  <c r="BF150" i="9"/>
  <c r="BG150" i="9"/>
  <c r="BH150" i="9"/>
  <c r="BI150" i="9"/>
  <c r="BK150" i="9"/>
  <c r="N151" i="9"/>
  <c r="W151" i="9"/>
  <c r="Y151" i="9"/>
  <c r="AA151" i="9"/>
  <c r="BE151" i="9"/>
  <c r="BF151" i="9"/>
  <c r="BG151" i="9"/>
  <c r="BH151" i="9"/>
  <c r="BI151" i="9"/>
  <c r="BK151" i="9"/>
  <c r="N152" i="9"/>
  <c r="W152" i="9"/>
  <c r="Y152" i="9"/>
  <c r="AA152" i="9"/>
  <c r="BE152" i="9"/>
  <c r="BF152" i="9"/>
  <c r="BG152" i="9"/>
  <c r="BH152" i="9"/>
  <c r="BI152" i="9"/>
  <c r="BK152" i="9"/>
  <c r="N153" i="9"/>
  <c r="W153" i="9"/>
  <c r="Y153" i="9"/>
  <c r="AA153" i="9"/>
  <c r="BE153" i="9"/>
  <c r="BF153" i="9"/>
  <c r="BG153" i="9"/>
  <c r="BH153" i="9"/>
  <c r="BI153" i="9"/>
  <c r="BK153" i="9"/>
  <c r="N154" i="9"/>
  <c r="W154" i="9"/>
  <c r="Y154" i="9"/>
  <c r="AA154" i="9"/>
  <c r="BE154" i="9"/>
  <c r="BF154" i="9"/>
  <c r="BG154" i="9"/>
  <c r="BH154" i="9"/>
  <c r="BI154" i="9"/>
  <c r="BK154" i="9"/>
  <c r="N155" i="9"/>
  <c r="W155" i="9"/>
  <c r="Y155" i="9"/>
  <c r="AA155" i="9"/>
  <c r="BE155" i="9"/>
  <c r="BF155" i="9"/>
  <c r="BG155" i="9"/>
  <c r="BH155" i="9"/>
  <c r="BI155" i="9"/>
  <c r="BK155" i="9"/>
  <c r="N156" i="9"/>
  <c r="W156" i="9"/>
  <c r="Y156" i="9"/>
  <c r="AA156" i="9"/>
  <c r="BE156" i="9"/>
  <c r="BF156" i="9"/>
  <c r="BG156" i="9"/>
  <c r="BH156" i="9"/>
  <c r="BI156" i="9"/>
  <c r="BK156" i="9"/>
  <c r="N157" i="9"/>
  <c r="W157" i="9"/>
  <c r="Y157" i="9"/>
  <c r="AA157" i="9"/>
  <c r="BE157" i="9"/>
  <c r="BF157" i="9"/>
  <c r="BG157" i="9"/>
  <c r="BH157" i="9"/>
  <c r="BI157" i="9"/>
  <c r="BK157" i="9"/>
  <c r="N158" i="9"/>
  <c r="W158" i="9"/>
  <c r="Y158" i="9"/>
  <c r="AA158" i="9"/>
  <c r="BE158" i="9"/>
  <c r="BF158" i="9"/>
  <c r="BG158" i="9"/>
  <c r="BH158" i="9"/>
  <c r="BI158" i="9"/>
  <c r="BK158" i="9"/>
  <c r="N159" i="9"/>
  <c r="W159" i="9"/>
  <c r="Y159" i="9"/>
  <c r="AA159" i="9"/>
  <c r="BE159" i="9"/>
  <c r="BF159" i="9"/>
  <c r="BG159" i="9"/>
  <c r="BH159" i="9"/>
  <c r="BI159" i="9"/>
  <c r="BK159" i="9"/>
  <c r="N160" i="9"/>
  <c r="W160" i="9"/>
  <c r="Y160" i="9"/>
  <c r="AA160" i="9"/>
  <c r="BE160" i="9"/>
  <c r="BF160" i="9"/>
  <c r="BG160" i="9"/>
  <c r="BH160" i="9"/>
  <c r="BI160" i="9"/>
  <c r="BK160" i="9"/>
  <c r="N161" i="9"/>
  <c r="W161" i="9"/>
  <c r="Y161" i="9"/>
  <c r="AA161" i="9"/>
  <c r="BE161" i="9"/>
  <c r="BF161" i="9"/>
  <c r="BG161" i="9"/>
  <c r="BH161" i="9"/>
  <c r="BI161" i="9"/>
  <c r="BK161" i="9"/>
  <c r="N162" i="9"/>
  <c r="W162" i="9"/>
  <c r="Y162" i="9"/>
  <c r="AA162" i="9"/>
  <c r="BE162" i="9"/>
  <c r="BF162" i="9"/>
  <c r="BG162" i="9"/>
  <c r="BH162" i="9"/>
  <c r="BI162" i="9"/>
  <c r="BK162" i="9"/>
  <c r="N163" i="9"/>
  <c r="W163" i="9"/>
  <c r="Y163" i="9"/>
  <c r="AA163" i="9"/>
  <c r="BE163" i="9"/>
  <c r="BF163" i="9"/>
  <c r="BG163" i="9"/>
  <c r="BH163" i="9"/>
  <c r="BI163" i="9"/>
  <c r="BK163" i="9"/>
  <c r="N164" i="9"/>
  <c r="W164" i="9"/>
  <c r="Y164" i="9"/>
  <c r="AA164" i="9"/>
  <c r="BE164" i="9"/>
  <c r="BF164" i="9"/>
  <c r="BG164" i="9"/>
  <c r="BH164" i="9"/>
  <c r="BI164" i="9"/>
  <c r="BK164" i="9"/>
  <c r="N165" i="9"/>
  <c r="W165" i="9"/>
  <c r="Y165" i="9"/>
  <c r="AA165" i="9"/>
  <c r="BE165" i="9"/>
  <c r="BF165" i="9"/>
  <c r="BG165" i="9"/>
  <c r="BH165" i="9"/>
  <c r="BI165" i="9"/>
  <c r="BK165" i="9"/>
  <c r="N166" i="9"/>
  <c r="W166" i="9"/>
  <c r="Y166" i="9"/>
  <c r="AA166" i="9"/>
  <c r="BE166" i="9"/>
  <c r="BF166" i="9"/>
  <c r="BG166" i="9"/>
  <c r="BH166" i="9"/>
  <c r="BI166" i="9"/>
  <c r="BK166" i="9"/>
  <c r="N167" i="9"/>
  <c r="W167" i="9"/>
  <c r="Y167" i="9"/>
  <c r="AA167" i="9"/>
  <c r="BE167" i="9"/>
  <c r="BF167" i="9"/>
  <c r="BG167" i="9"/>
  <c r="BH167" i="9"/>
  <c r="BI167" i="9"/>
  <c r="BK167" i="9"/>
  <c r="N168" i="9"/>
  <c r="W168" i="9"/>
  <c r="Y168" i="9"/>
  <c r="AA168" i="9"/>
  <c r="BE168" i="9"/>
  <c r="BF168" i="9"/>
  <c r="BG168" i="9"/>
  <c r="BH168" i="9"/>
  <c r="BI168" i="9"/>
  <c r="BK168" i="9"/>
  <c r="N169" i="9"/>
  <c r="W169" i="9"/>
  <c r="Y169" i="9"/>
  <c r="AA169" i="9"/>
  <c r="BE169" i="9"/>
  <c r="BF169" i="9"/>
  <c r="BG169" i="9"/>
  <c r="BH169" i="9"/>
  <c r="BI169" i="9"/>
  <c r="BK169" i="9"/>
  <c r="N170" i="9"/>
  <c r="W170" i="9"/>
  <c r="Y170" i="9"/>
  <c r="AA170" i="9"/>
  <c r="BE170" i="9"/>
  <c r="BF170" i="9"/>
  <c r="BG170" i="9"/>
  <c r="BH170" i="9"/>
  <c r="BI170" i="9"/>
  <c r="BK170" i="9"/>
  <c r="N171" i="9"/>
  <c r="W171" i="9"/>
  <c r="Y171" i="9"/>
  <c r="AA171" i="9"/>
  <c r="BE171" i="9"/>
  <c r="BF171" i="9"/>
  <c r="BG171" i="9"/>
  <c r="BH171" i="9"/>
  <c r="BI171" i="9"/>
  <c r="BK171" i="9"/>
  <c r="N172" i="9"/>
  <c r="W172" i="9"/>
  <c r="Y172" i="9"/>
  <c r="AA172" i="9"/>
  <c r="BE172" i="9"/>
  <c r="BF172" i="9"/>
  <c r="BG172" i="9"/>
  <c r="BH172" i="9"/>
  <c r="BI172" i="9"/>
  <c r="BK172" i="9"/>
  <c r="N173" i="9"/>
  <c r="W173" i="9"/>
  <c r="Y173" i="9"/>
  <c r="AA173" i="9"/>
  <c r="BE173" i="9"/>
  <c r="BF173" i="9"/>
  <c r="BG173" i="9"/>
  <c r="BH173" i="9"/>
  <c r="BI173" i="9"/>
  <c r="BK173" i="9"/>
  <c r="N174" i="9"/>
  <c r="W174" i="9"/>
  <c r="Y174" i="9"/>
  <c r="AA174" i="9"/>
  <c r="BE174" i="9"/>
  <c r="BF174" i="9"/>
  <c r="BG174" i="9"/>
  <c r="BH174" i="9"/>
  <c r="BI174" i="9"/>
  <c r="BK174" i="9"/>
  <c r="N175" i="9"/>
  <c r="W175" i="9"/>
  <c r="Y175" i="9"/>
  <c r="AA175" i="9"/>
  <c r="BE175" i="9"/>
  <c r="BF175" i="9"/>
  <c r="BG175" i="9"/>
  <c r="BH175" i="9"/>
  <c r="BI175" i="9"/>
  <c r="BK175" i="9"/>
  <c r="N176" i="9"/>
  <c r="W176" i="9"/>
  <c r="Y176" i="9"/>
  <c r="AA176" i="9"/>
  <c r="BE176" i="9"/>
  <c r="BF176" i="9"/>
  <c r="BG176" i="9"/>
  <c r="BH176" i="9"/>
  <c r="BI176" i="9"/>
  <c r="BK176" i="9"/>
  <c r="N177" i="9"/>
  <c r="W177" i="9"/>
  <c r="Y177" i="9"/>
  <c r="AA177" i="9"/>
  <c r="BE177" i="9"/>
  <c r="BF177" i="9"/>
  <c r="BG177" i="9"/>
  <c r="BH177" i="9"/>
  <c r="BI177" i="9"/>
  <c r="BK177" i="9"/>
  <c r="N178" i="9"/>
  <c r="W178" i="9"/>
  <c r="Y178" i="9"/>
  <c r="AA178" i="9"/>
  <c r="BE178" i="9"/>
  <c r="BF178" i="9"/>
  <c r="BG178" i="9"/>
  <c r="BH178" i="9"/>
  <c r="BI178" i="9"/>
  <c r="BK178" i="9"/>
  <c r="N179" i="9"/>
  <c r="W179" i="9"/>
  <c r="Y179" i="9"/>
  <c r="AA179" i="9"/>
  <c r="BE179" i="9"/>
  <c r="BF179" i="9"/>
  <c r="BG179" i="9"/>
  <c r="BH179" i="9"/>
  <c r="BI179" i="9"/>
  <c r="BK179" i="9"/>
  <c r="N180" i="9"/>
  <c r="W180" i="9"/>
  <c r="Y180" i="9"/>
  <c r="AA180" i="9"/>
  <c r="BE180" i="9"/>
  <c r="BF180" i="9"/>
  <c r="BG180" i="9"/>
  <c r="BH180" i="9"/>
  <c r="BI180" i="9"/>
  <c r="BK180" i="9"/>
  <c r="N181" i="9"/>
  <c r="W181" i="9"/>
  <c r="Y181" i="9"/>
  <c r="AA181" i="9"/>
  <c r="BE181" i="9"/>
  <c r="BF181" i="9"/>
  <c r="BG181" i="9"/>
  <c r="BH181" i="9"/>
  <c r="BI181" i="9"/>
  <c r="BK181" i="9"/>
  <c r="N182" i="9"/>
  <c r="W182" i="9"/>
  <c r="Y182" i="9"/>
  <c r="AA182" i="9"/>
  <c r="BE182" i="9"/>
  <c r="BF182" i="9"/>
  <c r="BG182" i="9"/>
  <c r="BH182" i="9"/>
  <c r="BI182" i="9"/>
  <c r="BK182" i="9"/>
  <c r="N183" i="9"/>
  <c r="W183" i="9"/>
  <c r="Y183" i="9"/>
  <c r="AA183" i="9"/>
  <c r="BE183" i="9"/>
  <c r="BF183" i="9"/>
  <c r="BG183" i="9"/>
  <c r="BH183" i="9"/>
  <c r="BI183" i="9"/>
  <c r="BK183" i="9"/>
  <c r="N184" i="9"/>
  <c r="W184" i="9"/>
  <c r="Y184" i="9"/>
  <c r="AA184" i="9"/>
  <c r="BE184" i="9"/>
  <c r="BF184" i="9"/>
  <c r="BG184" i="9"/>
  <c r="BH184" i="9"/>
  <c r="BI184" i="9"/>
  <c r="BK184" i="9"/>
  <c r="N185" i="9"/>
  <c r="W185" i="9"/>
  <c r="Y185" i="9"/>
  <c r="AA185" i="9"/>
  <c r="BE185" i="9"/>
  <c r="BF185" i="9"/>
  <c r="BG185" i="9"/>
  <c r="BH185" i="9"/>
  <c r="BI185" i="9"/>
  <c r="BK185" i="9"/>
  <c r="N186" i="9"/>
  <c r="W186" i="9"/>
  <c r="Y186" i="9"/>
  <c r="AA186" i="9"/>
  <c r="BE186" i="9"/>
  <c r="BF186" i="9"/>
  <c r="BG186" i="9"/>
  <c r="BH186" i="9"/>
  <c r="BI186" i="9"/>
  <c r="BK186" i="9"/>
  <c r="N187" i="9"/>
  <c r="W187" i="9"/>
  <c r="Y187" i="9"/>
  <c r="AA187" i="9"/>
  <c r="BE187" i="9"/>
  <c r="BF187" i="9"/>
  <c r="BG187" i="9"/>
  <c r="BH187" i="9"/>
  <c r="BI187" i="9"/>
  <c r="BK187" i="9"/>
  <c r="N188" i="9"/>
  <c r="W188" i="9"/>
  <c r="Y188" i="9"/>
  <c r="AA188" i="9"/>
  <c r="BE188" i="9"/>
  <c r="BF188" i="9"/>
  <c r="BG188" i="9"/>
  <c r="BH188" i="9"/>
  <c r="BI188" i="9"/>
  <c r="BK188" i="9"/>
  <c r="N189" i="9"/>
  <c r="W189" i="9"/>
  <c r="Y189" i="9"/>
  <c r="AA189" i="9"/>
  <c r="BE189" i="9"/>
  <c r="BF189" i="9"/>
  <c r="BG189" i="9"/>
  <c r="BH189" i="9"/>
  <c r="BI189" i="9"/>
  <c r="BK189" i="9"/>
  <c r="N190" i="9"/>
  <c r="W190" i="9"/>
  <c r="Y190" i="9"/>
  <c r="AA190" i="9"/>
  <c r="BE190" i="9"/>
  <c r="BF190" i="9"/>
  <c r="BG190" i="9"/>
  <c r="BH190" i="9"/>
  <c r="BI190" i="9"/>
  <c r="BK190" i="9"/>
  <c r="N191" i="9"/>
  <c r="W191" i="9"/>
  <c r="Y191" i="9"/>
  <c r="AA191" i="9"/>
  <c r="BE191" i="9"/>
  <c r="BF191" i="9"/>
  <c r="BG191" i="9"/>
  <c r="BH191" i="9"/>
  <c r="BI191" i="9"/>
  <c r="BK191" i="9"/>
  <c r="N192" i="9"/>
  <c r="W192" i="9"/>
  <c r="Y192" i="9"/>
  <c r="AA192" i="9"/>
  <c r="BE192" i="9"/>
  <c r="BF192" i="9"/>
  <c r="BG192" i="9"/>
  <c r="BH192" i="9"/>
  <c r="BI192" i="9"/>
  <c r="BK192" i="9"/>
  <c r="N193" i="9"/>
  <c r="W193" i="9"/>
  <c r="Y193" i="9"/>
  <c r="AA193" i="9"/>
  <c r="BE193" i="9"/>
  <c r="BF193" i="9"/>
  <c r="BG193" i="9"/>
  <c r="BH193" i="9"/>
  <c r="BI193" i="9"/>
  <c r="BK193" i="9"/>
  <c r="N194" i="9"/>
  <c r="W194" i="9"/>
  <c r="Y194" i="9"/>
  <c r="AA194" i="9"/>
  <c r="BE194" i="9"/>
  <c r="BF194" i="9"/>
  <c r="BG194" i="9"/>
  <c r="BH194" i="9"/>
  <c r="BI194" i="9"/>
  <c r="BK194" i="9"/>
  <c r="N196" i="9"/>
  <c r="W196" i="9"/>
  <c r="Y196" i="9"/>
  <c r="Y195" i="9" s="1"/>
  <c r="AA196" i="9"/>
  <c r="AA195" i="9" s="1"/>
  <c r="BE196" i="9"/>
  <c r="BF196" i="9"/>
  <c r="BG196" i="9"/>
  <c r="BH196" i="9"/>
  <c r="BI196" i="9"/>
  <c r="BK196" i="9"/>
  <c r="N197" i="9"/>
  <c r="W197" i="9"/>
  <c r="W195" i="9" s="1"/>
  <c r="Y197" i="9"/>
  <c r="AA197" i="9"/>
  <c r="BE197" i="9"/>
  <c r="BF197" i="9"/>
  <c r="BG197" i="9"/>
  <c r="BH197" i="9"/>
  <c r="BI197" i="9"/>
  <c r="BK197" i="9"/>
  <c r="BK195" i="9" s="1"/>
  <c r="N195" i="9" s="1"/>
  <c r="N94" i="9" s="1"/>
  <c r="N198" i="9"/>
  <c r="W198" i="9"/>
  <c r="Y198" i="9"/>
  <c r="AA198" i="9"/>
  <c r="BE198" i="9"/>
  <c r="BF198" i="9"/>
  <c r="BG198" i="9"/>
  <c r="BH198" i="9"/>
  <c r="BI198" i="9"/>
  <c r="BK198" i="9"/>
  <c r="N199" i="9"/>
  <c r="W199" i="9"/>
  <c r="Y199" i="9"/>
  <c r="AA199" i="9"/>
  <c r="BE199" i="9"/>
  <c r="BF199" i="9"/>
  <c r="BG199" i="9"/>
  <c r="BH199" i="9"/>
  <c r="BI199" i="9"/>
  <c r="BK199" i="9"/>
  <c r="N200" i="9"/>
  <c r="W200" i="9"/>
  <c r="Y200" i="9"/>
  <c r="AA200" i="9"/>
  <c r="BE200" i="9"/>
  <c r="BF200" i="9"/>
  <c r="BG200" i="9"/>
  <c r="BH200" i="9"/>
  <c r="BI200" i="9"/>
  <c r="BK200" i="9"/>
  <c r="N201" i="9"/>
  <c r="W201" i="9"/>
  <c r="Y201" i="9"/>
  <c r="AA201" i="9"/>
  <c r="BE201" i="9"/>
  <c r="BF201" i="9"/>
  <c r="BG201" i="9"/>
  <c r="BH201" i="9"/>
  <c r="BI201" i="9"/>
  <c r="BK201" i="9"/>
  <c r="N202" i="9"/>
  <c r="W202" i="9"/>
  <c r="Y202" i="9"/>
  <c r="AA202" i="9"/>
  <c r="BE202" i="9"/>
  <c r="BF202" i="9"/>
  <c r="BG202" i="9"/>
  <c r="BH202" i="9"/>
  <c r="BI202" i="9"/>
  <c r="BK202" i="9"/>
  <c r="N203" i="9"/>
  <c r="W203" i="9"/>
  <c r="Y203" i="9"/>
  <c r="AA203" i="9"/>
  <c r="BE203" i="9"/>
  <c r="BF203" i="9"/>
  <c r="BG203" i="9"/>
  <c r="BH203" i="9"/>
  <c r="BI203" i="9"/>
  <c r="BK203" i="9"/>
  <c r="N204" i="9"/>
  <c r="W204" i="9"/>
  <c r="Y204" i="9"/>
  <c r="AA204" i="9"/>
  <c r="BE204" i="9"/>
  <c r="BF204" i="9"/>
  <c r="BG204" i="9"/>
  <c r="BH204" i="9"/>
  <c r="BI204" i="9"/>
  <c r="BK204" i="9"/>
  <c r="N205" i="9"/>
  <c r="W205" i="9"/>
  <c r="Y205" i="9"/>
  <c r="AA205" i="9"/>
  <c r="BE205" i="9"/>
  <c r="BF205" i="9"/>
  <c r="BG205" i="9"/>
  <c r="BH205" i="9"/>
  <c r="BI205" i="9"/>
  <c r="BK205" i="9"/>
  <c r="N206" i="9"/>
  <c r="W206" i="9"/>
  <c r="Y206" i="9"/>
  <c r="AA206" i="9"/>
  <c r="BE206" i="9"/>
  <c r="BF206" i="9"/>
  <c r="BG206" i="9"/>
  <c r="BH206" i="9"/>
  <c r="BI206" i="9"/>
  <c r="BK206" i="9"/>
  <c r="N208" i="9"/>
  <c r="W208" i="9"/>
  <c r="Y208" i="9"/>
  <c r="Y207" i="9"/>
  <c r="AA208" i="9"/>
  <c r="AA207" i="9" s="1"/>
  <c r="BE208" i="9"/>
  <c r="BF208" i="9"/>
  <c r="BG208" i="9"/>
  <c r="BH208" i="9"/>
  <c r="BI208" i="9"/>
  <c r="BK208" i="9"/>
  <c r="N209" i="9"/>
  <c r="W209" i="9"/>
  <c r="W207" i="9" s="1"/>
  <c r="Y209" i="9"/>
  <c r="AA209" i="9"/>
  <c r="BE209" i="9"/>
  <c r="BF209" i="9"/>
  <c r="BG209" i="9"/>
  <c r="BH209" i="9"/>
  <c r="BI209" i="9"/>
  <c r="BK209" i="9"/>
  <c r="BK207" i="9" s="1"/>
  <c r="N207" i="9" s="1"/>
  <c r="N95" i="9" s="1"/>
  <c r="N210" i="9"/>
  <c r="W210" i="9"/>
  <c r="Y210" i="9"/>
  <c r="AA210" i="9"/>
  <c r="BE210" i="9"/>
  <c r="BF210" i="9"/>
  <c r="BG210" i="9"/>
  <c r="BH210" i="9"/>
  <c r="BI210" i="9"/>
  <c r="BK210" i="9"/>
  <c r="N211" i="9"/>
  <c r="W211" i="9"/>
  <c r="Y211" i="9"/>
  <c r="AA211" i="9"/>
  <c r="BE211" i="9"/>
  <c r="BF211" i="9"/>
  <c r="BG211" i="9"/>
  <c r="BH211" i="9"/>
  <c r="BI211" i="9"/>
  <c r="BK211" i="9"/>
  <c r="N212" i="9"/>
  <c r="W212" i="9"/>
  <c r="Y212" i="9"/>
  <c r="AA212" i="9"/>
  <c r="BE212" i="9"/>
  <c r="BF212" i="9"/>
  <c r="BG212" i="9"/>
  <c r="BH212" i="9"/>
  <c r="BI212" i="9"/>
  <c r="BK212" i="9"/>
  <c r="N213" i="9"/>
  <c r="W213" i="9"/>
  <c r="Y213" i="9"/>
  <c r="AA213" i="9"/>
  <c r="BE213" i="9"/>
  <c r="BF213" i="9"/>
  <c r="BG213" i="9"/>
  <c r="BH213" i="9"/>
  <c r="BI213" i="9"/>
  <c r="BK213" i="9"/>
  <c r="N214" i="9"/>
  <c r="W214" i="9"/>
  <c r="Y214" i="9"/>
  <c r="AA214" i="9"/>
  <c r="BE214" i="9"/>
  <c r="BF214" i="9"/>
  <c r="BG214" i="9"/>
  <c r="BH214" i="9"/>
  <c r="BI214" i="9"/>
  <c r="BK214" i="9"/>
  <c r="N215" i="9"/>
  <c r="W215" i="9"/>
  <c r="Y215" i="9"/>
  <c r="AA215" i="9"/>
  <c r="BE215" i="9"/>
  <c r="BF215" i="9"/>
  <c r="BG215" i="9"/>
  <c r="BH215" i="9"/>
  <c r="BI215" i="9"/>
  <c r="BK215" i="9"/>
  <c r="N217" i="9"/>
  <c r="W217" i="9"/>
  <c r="Y217" i="9"/>
  <c r="Y216" i="9" s="1"/>
  <c r="AA217" i="9"/>
  <c r="AA216" i="9" s="1"/>
  <c r="BE217" i="9"/>
  <c r="BF217" i="9"/>
  <c r="BG217" i="9"/>
  <c r="BH217" i="9"/>
  <c r="BI217" i="9"/>
  <c r="BK217" i="9"/>
  <c r="N218" i="9"/>
  <c r="W218" i="9"/>
  <c r="W216" i="9" s="1"/>
  <c r="Y218" i="9"/>
  <c r="AA218" i="9"/>
  <c r="BE218" i="9"/>
  <c r="BF218" i="9"/>
  <c r="BG218" i="9"/>
  <c r="BH218" i="9"/>
  <c r="BI218" i="9"/>
  <c r="BK218" i="9"/>
  <c r="BK216" i="9" s="1"/>
  <c r="N216" i="9" s="1"/>
  <c r="N96" i="9" s="1"/>
  <c r="N219" i="9"/>
  <c r="W219" i="9"/>
  <c r="Y219" i="9"/>
  <c r="AA219" i="9"/>
  <c r="BE219" i="9"/>
  <c r="BF219" i="9"/>
  <c r="BG219" i="9"/>
  <c r="BH219" i="9"/>
  <c r="BI219" i="9"/>
  <c r="BK219" i="9"/>
  <c r="N220" i="9"/>
  <c r="W220" i="9"/>
  <c r="Y220" i="9"/>
  <c r="AA220" i="9"/>
  <c r="BE220" i="9"/>
  <c r="BF220" i="9"/>
  <c r="BG220" i="9"/>
  <c r="BH220" i="9"/>
  <c r="BI220" i="9"/>
  <c r="BK220" i="9"/>
  <c r="N221" i="9"/>
  <c r="W221" i="9"/>
  <c r="Y221" i="9"/>
  <c r="AA221" i="9"/>
  <c r="BE221" i="9"/>
  <c r="BF221" i="9"/>
  <c r="BG221" i="9"/>
  <c r="BH221" i="9"/>
  <c r="BI221" i="9"/>
  <c r="BK221" i="9"/>
  <c r="N222" i="9"/>
  <c r="W222" i="9"/>
  <c r="Y222" i="9"/>
  <c r="AA222" i="9"/>
  <c r="BE222" i="9"/>
  <c r="BF222" i="9"/>
  <c r="BG222" i="9"/>
  <c r="BH222" i="9"/>
  <c r="BI222" i="9"/>
  <c r="BK222" i="9"/>
  <c r="N223" i="9"/>
  <c r="W223" i="9"/>
  <c r="Y223" i="9"/>
  <c r="AA223" i="9"/>
  <c r="BE223" i="9"/>
  <c r="BF223" i="9"/>
  <c r="BG223" i="9"/>
  <c r="BH223" i="9"/>
  <c r="BI223" i="9"/>
  <c r="BK223" i="9"/>
  <c r="N225" i="9"/>
  <c r="W225" i="9"/>
  <c r="Y225" i="9"/>
  <c r="Y224" i="9"/>
  <c r="AA225" i="9"/>
  <c r="BE225" i="9"/>
  <c r="BF225" i="9"/>
  <c r="BG225" i="9"/>
  <c r="BH225" i="9"/>
  <c r="BI225" i="9"/>
  <c r="BK225" i="9"/>
  <c r="N226" i="9"/>
  <c r="W226" i="9"/>
  <c r="W224" i="9" s="1"/>
  <c r="Y226" i="9"/>
  <c r="AA226" i="9"/>
  <c r="BE226" i="9"/>
  <c r="BF226" i="9"/>
  <c r="BG226" i="9"/>
  <c r="BH226" i="9"/>
  <c r="BI226" i="9"/>
  <c r="BK226" i="9"/>
  <c r="BK224" i="9" s="1"/>
  <c r="N224" i="9" s="1"/>
  <c r="N97" i="9" s="1"/>
  <c r="N228" i="9"/>
  <c r="F6" i="10"/>
  <c r="F78" i="10" s="1"/>
  <c r="O9" i="10"/>
  <c r="M81" i="10"/>
  <c r="F79" i="10"/>
  <c r="F81" i="10"/>
  <c r="F83" i="10"/>
  <c r="M83" i="10"/>
  <c r="F84" i="10"/>
  <c r="M84" i="10"/>
  <c r="BF95" i="10"/>
  <c r="BG95" i="10"/>
  <c r="BH95" i="10"/>
  <c r="BI95" i="10"/>
  <c r="BF96" i="10"/>
  <c r="BG96" i="10"/>
  <c r="BH96" i="10"/>
  <c r="BI96" i="10"/>
  <c r="BF97" i="10"/>
  <c r="BG97" i="10"/>
  <c r="BH97" i="10"/>
  <c r="BI97" i="10"/>
  <c r="BF98" i="10"/>
  <c r="BG98" i="10"/>
  <c r="BH98" i="10"/>
  <c r="BI98" i="10"/>
  <c r="BF99" i="10"/>
  <c r="BG99" i="10"/>
  <c r="BH99" i="10"/>
  <c r="BI99" i="10"/>
  <c r="BF100" i="10"/>
  <c r="BG100" i="10"/>
  <c r="BH100" i="10"/>
  <c r="BI100" i="10"/>
  <c r="F110" i="10"/>
  <c r="F111" i="10"/>
  <c r="F113" i="10"/>
  <c r="F115" i="10"/>
  <c r="M115" i="10"/>
  <c r="F116" i="10"/>
  <c r="M116" i="10"/>
  <c r="N122" i="10"/>
  <c r="W122" i="10"/>
  <c r="W121" i="10" s="1"/>
  <c r="W120" i="10"/>
  <c r="Y122" i="10"/>
  <c r="AA122" i="10"/>
  <c r="AA121" i="10" s="1"/>
  <c r="AA120" i="10" s="1"/>
  <c r="BE122" i="10"/>
  <c r="BF122" i="10"/>
  <c r="BG122" i="10"/>
  <c r="BH122" i="10"/>
  <c r="BI122" i="10"/>
  <c r="BK122" i="10"/>
  <c r="BK121" i="10" s="1"/>
  <c r="N127" i="10"/>
  <c r="W127" i="10"/>
  <c r="Y127" i="10"/>
  <c r="Y121" i="10" s="1"/>
  <c r="Y120" i="10" s="1"/>
  <c r="AA127" i="10"/>
  <c r="BE127" i="10"/>
  <c r="BF127" i="10"/>
  <c r="BG127" i="10"/>
  <c r="H34" i="10" s="1"/>
  <c r="BB99" i="1" s="1"/>
  <c r="BH127" i="10"/>
  <c r="BI127" i="10"/>
  <c r="H36" i="10" s="1"/>
  <c r="BD99" i="1" s="1"/>
  <c r="BK127" i="10"/>
  <c r="N131" i="10"/>
  <c r="W131" i="10"/>
  <c r="Y131" i="10"/>
  <c r="AA131" i="10"/>
  <c r="BE131" i="10"/>
  <c r="BF131" i="10"/>
  <c r="BG131" i="10"/>
  <c r="BH131" i="10"/>
  <c r="BI131" i="10"/>
  <c r="BK131" i="10"/>
  <c r="N137" i="10"/>
  <c r="W137" i="10"/>
  <c r="Y137" i="10"/>
  <c r="AA137" i="10"/>
  <c r="BE137" i="10"/>
  <c r="BF137" i="10"/>
  <c r="BG137" i="10"/>
  <c r="BH137" i="10"/>
  <c r="BI137" i="10"/>
  <c r="BK137" i="10"/>
  <c r="N138" i="10"/>
  <c r="W138" i="10"/>
  <c r="W136" i="10" s="1"/>
  <c r="W135" i="10" s="1"/>
  <c r="Y138" i="10"/>
  <c r="AA138" i="10"/>
  <c r="BE138" i="10"/>
  <c r="BF138" i="10"/>
  <c r="BG138" i="10"/>
  <c r="BH138" i="10"/>
  <c r="BI138" i="10"/>
  <c r="BK138" i="10"/>
  <c r="BK136" i="10" s="1"/>
  <c r="N142" i="10"/>
  <c r="W142" i="10"/>
  <c r="Y142" i="10"/>
  <c r="AA142" i="10"/>
  <c r="BE142" i="10"/>
  <c r="BF142" i="10"/>
  <c r="BG142" i="10"/>
  <c r="BH142" i="10"/>
  <c r="BI142" i="10"/>
  <c r="BK142" i="10"/>
  <c r="N146" i="10"/>
  <c r="W146" i="10"/>
  <c r="Y146" i="10"/>
  <c r="AA146" i="10"/>
  <c r="BE146" i="10"/>
  <c r="BF146" i="10"/>
  <c r="BG146" i="10"/>
  <c r="BH146" i="10"/>
  <c r="BI146" i="10"/>
  <c r="BK146" i="10"/>
  <c r="N150" i="10"/>
  <c r="W150" i="10"/>
  <c r="Y150" i="10"/>
  <c r="AA150" i="10"/>
  <c r="AA136" i="10" s="1"/>
  <c r="AA135" i="10" s="1"/>
  <c r="BE150" i="10"/>
  <c r="BF150" i="10"/>
  <c r="BG150" i="10"/>
  <c r="BH150" i="10"/>
  <c r="BI150" i="10"/>
  <c r="BK150" i="10"/>
  <c r="N154" i="10"/>
  <c r="W154" i="10"/>
  <c r="Y154" i="10"/>
  <c r="AA154" i="10"/>
  <c r="BE154" i="10"/>
  <c r="BF154" i="10"/>
  <c r="BG154" i="10"/>
  <c r="BH154" i="10"/>
  <c r="BI154" i="10"/>
  <c r="BK154" i="10"/>
  <c r="N158" i="10"/>
  <c r="W158" i="10"/>
  <c r="Y158" i="10"/>
  <c r="AA158" i="10"/>
  <c r="BE158" i="10"/>
  <c r="BF158" i="10"/>
  <c r="BG158" i="10"/>
  <c r="BH158" i="10"/>
  <c r="BI158" i="10"/>
  <c r="BK158" i="10"/>
  <c r="N162" i="10"/>
  <c r="W162" i="10"/>
  <c r="Y162" i="10"/>
  <c r="AA162" i="10"/>
  <c r="BE162" i="10"/>
  <c r="BF162" i="10"/>
  <c r="BG162" i="10"/>
  <c r="BH162" i="10"/>
  <c r="BI162" i="10"/>
  <c r="BK162" i="10"/>
  <c r="N166" i="10"/>
  <c r="W166" i="10"/>
  <c r="Y166" i="10"/>
  <c r="AA166" i="10"/>
  <c r="BE166" i="10"/>
  <c r="BF166" i="10"/>
  <c r="BG166" i="10"/>
  <c r="BH166" i="10"/>
  <c r="BI166" i="10"/>
  <c r="BK166" i="10"/>
  <c r="N169" i="10"/>
  <c r="W169" i="10"/>
  <c r="Y169" i="10"/>
  <c r="AA169" i="10"/>
  <c r="BE169" i="10"/>
  <c r="BF169" i="10"/>
  <c r="BG169" i="10"/>
  <c r="BH169" i="10"/>
  <c r="BI169" i="10"/>
  <c r="BK169" i="10"/>
  <c r="N172" i="10"/>
  <c r="W172" i="10"/>
  <c r="Y172" i="10"/>
  <c r="AA172" i="10"/>
  <c r="BE172" i="10"/>
  <c r="BF172" i="10"/>
  <c r="BG172" i="10"/>
  <c r="BH172" i="10"/>
  <c r="BI172" i="10"/>
  <c r="BK172" i="10"/>
  <c r="N173" i="10"/>
  <c r="W173" i="10"/>
  <c r="Y173" i="10"/>
  <c r="AA173" i="10"/>
  <c r="BE173" i="10"/>
  <c r="BF173" i="10"/>
  <c r="BG173" i="10"/>
  <c r="BH173" i="10"/>
  <c r="BI173" i="10"/>
  <c r="BK173" i="10"/>
  <c r="N174" i="10"/>
  <c r="W174" i="10"/>
  <c r="Y174" i="10"/>
  <c r="AA174" i="10"/>
  <c r="BE174" i="10"/>
  <c r="BF174" i="10"/>
  <c r="BG174" i="10"/>
  <c r="BH174" i="10"/>
  <c r="BI174" i="10"/>
  <c r="BK174" i="10"/>
  <c r="N175" i="10"/>
  <c r="W175" i="10"/>
  <c r="Y175" i="10"/>
  <c r="AA175" i="10"/>
  <c r="BE175" i="10"/>
  <c r="BF175" i="10"/>
  <c r="BG175" i="10"/>
  <c r="BH175" i="10"/>
  <c r="BI175" i="10"/>
  <c r="BK175" i="10"/>
  <c r="N176" i="10"/>
  <c r="N228" i="7"/>
  <c r="N101" i="7"/>
  <c r="N159" i="7"/>
  <c r="N92" i="7" s="1"/>
  <c r="N217" i="4"/>
  <c r="N97" i="4" s="1"/>
  <c r="N127" i="9"/>
  <c r="N91" i="9" s="1"/>
  <c r="BK126" i="9"/>
  <c r="N127" i="8"/>
  <c r="N92" i="8"/>
  <c r="BK126" i="8"/>
  <c r="BK135" i="5"/>
  <c r="N153" i="5"/>
  <c r="N93" i="5"/>
  <c r="AA126" i="8"/>
  <c r="W126" i="9"/>
  <c r="W125" i="9" s="1"/>
  <c r="AU98" i="1" s="1"/>
  <c r="W125" i="8"/>
  <c r="AU97" i="1"/>
  <c r="Y276" i="7"/>
  <c r="N121" i="10"/>
  <c r="N90" i="10"/>
  <c r="BK120" i="10"/>
  <c r="Y126" i="9"/>
  <c r="Y125" i="9" s="1"/>
  <c r="Y135" i="8"/>
  <c r="Y126" i="8"/>
  <c r="Y304" i="7"/>
  <c r="M153" i="7"/>
  <c r="M85" i="7"/>
  <c r="N273" i="5"/>
  <c r="N103" i="5"/>
  <c r="BK272" i="5"/>
  <c r="N272" i="5"/>
  <c r="N102" i="5" s="1"/>
  <c r="N232" i="5"/>
  <c r="N97" i="5" s="1"/>
  <c r="N136" i="4"/>
  <c r="N92" i="4"/>
  <c r="H36" i="8"/>
  <c r="BB97" i="1"/>
  <c r="BK293" i="7"/>
  <c r="N293" i="7"/>
  <c r="N120" i="7" s="1"/>
  <c r="W293" i="7"/>
  <c r="BK251" i="7"/>
  <c r="N251" i="7"/>
  <c r="N106" i="7" s="1"/>
  <c r="AA240" i="7"/>
  <c r="AA227" i="7" s="1"/>
  <c r="W228" i="7"/>
  <c r="W227" i="7" s="1"/>
  <c r="W221" i="7"/>
  <c r="Y205" i="7"/>
  <c r="Y159" i="7"/>
  <c r="H38" i="7"/>
  <c r="BD96" i="1" s="1"/>
  <c r="BD95" i="1" s="1"/>
  <c r="W146" i="6"/>
  <c r="W145" i="6"/>
  <c r="Y130" i="6"/>
  <c r="Y129" i="6"/>
  <c r="H36" i="6"/>
  <c r="BC94" i="1" s="1"/>
  <c r="AA252" i="5"/>
  <c r="AA231" i="5" s="1"/>
  <c r="BK252" i="5"/>
  <c r="N252" i="5" s="1"/>
  <c r="N99" i="5" s="1"/>
  <c r="W252" i="5"/>
  <c r="Y236" i="5"/>
  <c r="W231" i="5"/>
  <c r="W225" i="5"/>
  <c r="AA225" i="5"/>
  <c r="H36" i="5"/>
  <c r="BB93" i="1"/>
  <c r="Y244" i="4"/>
  <c r="BK232" i="4"/>
  <c r="N232" i="4" s="1"/>
  <c r="N99" i="4" s="1"/>
  <c r="W232" i="4"/>
  <c r="Y224" i="4"/>
  <c r="W217" i="4"/>
  <c r="AA217" i="4"/>
  <c r="H37" i="4"/>
  <c r="BC92" i="1" s="1"/>
  <c r="Y195" i="3"/>
  <c r="F118" i="6"/>
  <c r="F78" i="6"/>
  <c r="N137" i="3"/>
  <c r="N93" i="3"/>
  <c r="BK289" i="7"/>
  <c r="N289" i="7" s="1"/>
  <c r="N119" i="7" s="1"/>
  <c r="BK272" i="7"/>
  <c r="N272" i="7"/>
  <c r="N112" i="7" s="1"/>
  <c r="W272" i="7"/>
  <c r="W251" i="7"/>
  <c r="BK240" i="7"/>
  <c r="BK227" i="7" s="1"/>
  <c r="N227" i="7" s="1"/>
  <c r="N100" i="7" s="1"/>
  <c r="BK313" i="7"/>
  <c r="N313" i="7"/>
  <c r="N128" i="7" s="1"/>
  <c r="W313" i="7"/>
  <c r="W304" i="7" s="1"/>
  <c r="W297" i="7"/>
  <c r="W205" i="7"/>
  <c r="W158" i="7"/>
  <c r="AA197" i="7"/>
  <c r="BK197" i="7"/>
  <c r="N197" i="7" s="1"/>
  <c r="N93" i="7" s="1"/>
  <c r="M151" i="7"/>
  <c r="H35" i="7"/>
  <c r="BA96" i="1" s="1"/>
  <c r="BA95" i="1" s="1"/>
  <c r="AW95" i="1" s="1"/>
  <c r="AA183" i="6"/>
  <c r="AA145" i="6" s="1"/>
  <c r="BK183" i="6"/>
  <c r="N183" i="6"/>
  <c r="N99" i="6" s="1"/>
  <c r="BK130" i="6"/>
  <c r="W130" i="6"/>
  <c r="W129" i="6"/>
  <c r="H37" i="6"/>
  <c r="BD94" i="1"/>
  <c r="H37" i="5"/>
  <c r="BC93" i="1" s="1"/>
  <c r="W254" i="4"/>
  <c r="W216" i="4" s="1"/>
  <c r="AA254" i="4"/>
  <c r="AA216" i="4" s="1"/>
  <c r="Y216" i="4"/>
  <c r="H38" i="4"/>
  <c r="BD92" i="1" s="1"/>
  <c r="AA136" i="3"/>
  <c r="N268" i="4"/>
  <c r="N103" i="4"/>
  <c r="BK267" i="4"/>
  <c r="N267" i="4"/>
  <c r="N102" i="4" s="1"/>
  <c r="N196" i="3"/>
  <c r="N99" i="3" s="1"/>
  <c r="BK195" i="3"/>
  <c r="N195" i="3" s="1"/>
  <c r="N98" i="3" s="1"/>
  <c r="BK132" i="3"/>
  <c r="N133" i="3"/>
  <c r="N91" i="3"/>
  <c r="N136" i="8"/>
  <c r="N95" i="8"/>
  <c r="BK266" i="7"/>
  <c r="N266" i="7"/>
  <c r="N111" i="7" s="1"/>
  <c r="M113" i="10"/>
  <c r="H33" i="10"/>
  <c r="BA99" i="1"/>
  <c r="M119" i="9"/>
  <c r="H34" i="9"/>
  <c r="BA98" i="1" s="1"/>
  <c r="M35" i="8"/>
  <c r="AW97" i="1" s="1"/>
  <c r="AA289" i="7"/>
  <c r="AA276" i="7" s="1"/>
  <c r="BK284" i="7"/>
  <c r="N284" i="7" s="1"/>
  <c r="N118" i="7" s="1"/>
  <c r="W284" i="7"/>
  <c r="W276" i="7"/>
  <c r="AA266" i="7"/>
  <c r="AA260" i="7" s="1"/>
  <c r="BK261" i="7"/>
  <c r="N261" i="7" s="1"/>
  <c r="N110" i="7" s="1"/>
  <c r="W261" i="7"/>
  <c r="W260" i="7"/>
  <c r="F78" i="7"/>
  <c r="H34" i="6"/>
  <c r="BA94" i="1" s="1"/>
  <c r="M85" i="6"/>
  <c r="Y136" i="5"/>
  <c r="H38" i="5"/>
  <c r="BD93" i="1" s="1"/>
  <c r="H35" i="4"/>
  <c r="BA92" i="1" s="1"/>
  <c r="F123" i="5"/>
  <c r="F78" i="5"/>
  <c r="BK300" i="7"/>
  <c r="N300" i="7" s="1"/>
  <c r="N122" i="7" s="1"/>
  <c r="W300" i="7"/>
  <c r="BK276" i="7"/>
  <c r="N276" i="7" s="1"/>
  <c r="N113" i="7" s="1"/>
  <c r="BK256" i="7"/>
  <c r="W256" i="7"/>
  <c r="W255" i="7" s="1"/>
  <c r="Y228" i="7"/>
  <c r="Y227" i="7" s="1"/>
  <c r="AA159" i="7"/>
  <c r="H37" i="7"/>
  <c r="BC96" i="1" s="1"/>
  <c r="BC95" i="1" s="1"/>
  <c r="AY95" i="1" s="1"/>
  <c r="Y146" i="6"/>
  <c r="Y145" i="6" s="1"/>
  <c r="Y128" i="6" s="1"/>
  <c r="BK139" i="6"/>
  <c r="N139" i="6" s="1"/>
  <c r="N93" i="6" s="1"/>
  <c r="H35" i="6"/>
  <c r="BB94" i="1"/>
  <c r="Y193" i="5"/>
  <c r="W153" i="5"/>
  <c r="AA153" i="5"/>
  <c r="W135" i="5"/>
  <c r="AA135" i="5"/>
  <c r="H35" i="5"/>
  <c r="BA93" i="1" s="1"/>
  <c r="Y267" i="4"/>
  <c r="AA210" i="4"/>
  <c r="AA135" i="4"/>
  <c r="AA134" i="4" s="1"/>
  <c r="BK210" i="4"/>
  <c r="N210" i="4" s="1"/>
  <c r="N95" i="4" s="1"/>
  <c r="W210" i="4"/>
  <c r="W135" i="4"/>
  <c r="W134" i="4" s="1"/>
  <c r="AU92" i="1" s="1"/>
  <c r="Y186" i="4"/>
  <c r="Y135" i="4" s="1"/>
  <c r="Y134" i="4" s="1"/>
  <c r="H36" i="4"/>
  <c r="BB92" i="1"/>
  <c r="BB91" i="1" s="1"/>
  <c r="AA299" i="2"/>
  <c r="M35" i="4"/>
  <c r="AW92" i="1"/>
  <c r="N209" i="3"/>
  <c r="N103" i="3"/>
  <c r="F78" i="4"/>
  <c r="F78" i="3"/>
  <c r="H34" i="2"/>
  <c r="BA89" i="1"/>
  <c r="F120" i="2"/>
  <c r="N135" i="5"/>
  <c r="N91" i="5" s="1"/>
  <c r="N130" i="6"/>
  <c r="N91" i="6" s="1"/>
  <c r="BK129" i="6"/>
  <c r="N129" i="6" s="1"/>
  <c r="N90" i="6" s="1"/>
  <c r="BK216" i="4"/>
  <c r="N216" i="4" s="1"/>
  <c r="N96" i="4" s="1"/>
  <c r="N120" i="10"/>
  <c r="N89" i="10"/>
  <c r="N256" i="7"/>
  <c r="N108" i="7"/>
  <c r="BK255" i="7"/>
  <c r="N255" i="7"/>
  <c r="N107" i="7" s="1"/>
  <c r="N132" i="3"/>
  <c r="N90" i="3" s="1"/>
  <c r="BK125" i="9"/>
  <c r="N125" i="9"/>
  <c r="N89" i="9" s="1"/>
  <c r="N126" i="9"/>
  <c r="N90" i="9" s="1"/>
  <c r="N126" i="8"/>
  <c r="N91" i="8"/>
  <c r="Y125" i="8"/>
  <c r="Y135" i="5"/>
  <c r="BK304" i="7"/>
  <c r="N304" i="7"/>
  <c r="N123" i="7" s="1"/>
  <c r="W128" i="6"/>
  <c r="AU94" i="1" s="1"/>
  <c r="N102" i="9" l="1"/>
  <c r="BE102" i="9" s="1"/>
  <c r="N104" i="9"/>
  <c r="BE104" i="9" s="1"/>
  <c r="N101" i="9"/>
  <c r="BE101" i="9" s="1"/>
  <c r="N103" i="9"/>
  <c r="BE103" i="9" s="1"/>
  <c r="N105" i="9"/>
  <c r="BE105" i="9" s="1"/>
  <c r="M28" i="9"/>
  <c r="N100" i="9"/>
  <c r="BA91" i="1"/>
  <c r="AW91" i="1" s="1"/>
  <c r="BD91" i="1"/>
  <c r="BD88" i="1" s="1"/>
  <c r="BD87" i="1" s="1"/>
  <c r="W35" i="1" s="1"/>
  <c r="BC91" i="1"/>
  <c r="AY91" i="1" s="1"/>
  <c r="N136" i="10"/>
  <c r="N92" i="10" s="1"/>
  <c r="BK135" i="10"/>
  <c r="AA119" i="10"/>
  <c r="AX91" i="1"/>
  <c r="W157" i="7"/>
  <c r="AU96" i="1" s="1"/>
  <c r="AU95" i="1" s="1"/>
  <c r="N240" i="7"/>
  <c r="N103" i="7" s="1"/>
  <c r="Y136" i="10"/>
  <c r="Y135" i="10" s="1"/>
  <c r="Y119" i="10" s="1"/>
  <c r="W119" i="10"/>
  <c r="AU99" i="1" s="1"/>
  <c r="H35" i="10"/>
  <c r="BC99" i="1" s="1"/>
  <c r="AA224" i="9"/>
  <c r="BK135" i="8"/>
  <c r="AA135" i="8"/>
  <c r="AA125" i="8" s="1"/>
  <c r="Y260" i="7"/>
  <c r="BK135" i="4"/>
  <c r="BK260" i="7"/>
  <c r="N260" i="7" s="1"/>
  <c r="N109" i="7" s="1"/>
  <c r="M33" i="10"/>
  <c r="AW99" i="1" s="1"/>
  <c r="H36" i="9"/>
  <c r="BC98" i="1" s="1"/>
  <c r="M34" i="9"/>
  <c r="AW98" i="1" s="1"/>
  <c r="AA126" i="9"/>
  <c r="AA125" i="9" s="1"/>
  <c r="AA272" i="5"/>
  <c r="AA134" i="5" s="1"/>
  <c r="BK205" i="7"/>
  <c r="H36" i="7"/>
  <c r="BB96" i="1" s="1"/>
  <c r="BB95" i="1" s="1"/>
  <c r="AX95" i="1" s="1"/>
  <c r="M34" i="6"/>
  <c r="AW94" i="1" s="1"/>
  <c r="Y268" i="5"/>
  <c r="Y252" i="5"/>
  <c r="Y231" i="5" s="1"/>
  <c r="Y134" i="5" s="1"/>
  <c r="M35" i="5"/>
  <c r="AW93" i="1" s="1"/>
  <c r="AA195" i="3"/>
  <c r="W195" i="3"/>
  <c r="Y216" i="7"/>
  <c r="Y158" i="7" s="1"/>
  <c r="Y157" i="7" s="1"/>
  <c r="AA202" i="7"/>
  <c r="AA158" i="7" s="1"/>
  <c r="AA157" i="7" s="1"/>
  <c r="M86" i="7"/>
  <c r="M154" i="7"/>
  <c r="BK146" i="6"/>
  <c r="AA130" i="6"/>
  <c r="AA129" i="6" s="1"/>
  <c r="AA128" i="6" s="1"/>
  <c r="W272" i="5"/>
  <c r="W134" i="5" s="1"/>
  <c r="AU93" i="1" s="1"/>
  <c r="AU91" i="1" s="1"/>
  <c r="BK268" i="5"/>
  <c r="N268" i="5" s="1"/>
  <c r="N101" i="5" s="1"/>
  <c r="Y190" i="3"/>
  <c r="Y177" i="3"/>
  <c r="Y144" i="3"/>
  <c r="Y317" i="2"/>
  <c r="BK306" i="2"/>
  <c r="AA173" i="2"/>
  <c r="W155" i="2"/>
  <c r="AA132" i="2"/>
  <c r="H36" i="2"/>
  <c r="BC89" i="1" s="1"/>
  <c r="M34" i="2"/>
  <c r="AW89" i="1" s="1"/>
  <c r="W190" i="3"/>
  <c r="W136" i="3" s="1"/>
  <c r="BK190" i="3"/>
  <c r="N190" i="3" s="1"/>
  <c r="N97" i="3" s="1"/>
  <c r="BK177" i="3"/>
  <c r="AA133" i="3"/>
  <c r="AA132" i="3" s="1"/>
  <c r="AA131" i="3" s="1"/>
  <c r="W133" i="3"/>
  <c r="W132" i="3" s="1"/>
  <c r="W131" i="3" s="1"/>
  <c r="AU90" i="1" s="1"/>
  <c r="M125" i="3"/>
  <c r="H36" i="3"/>
  <c r="BC90" i="1" s="1"/>
  <c r="H34" i="3"/>
  <c r="BA90" i="1" s="1"/>
  <c r="BA88" i="1" s="1"/>
  <c r="M34" i="3"/>
  <c r="AW90" i="1" s="1"/>
  <c r="W299" i="2"/>
  <c r="W292" i="2"/>
  <c r="Y292" i="2"/>
  <c r="BK282" i="2"/>
  <c r="N282" i="2" s="1"/>
  <c r="N98" i="2" s="1"/>
  <c r="Y282" i="2"/>
  <c r="W241" i="2"/>
  <c r="Y241" i="2"/>
  <c r="BK211" i="2"/>
  <c r="N211" i="2" s="1"/>
  <c r="N96" i="2" s="1"/>
  <c r="Y211" i="2"/>
  <c r="W192" i="2"/>
  <c r="Y192" i="2"/>
  <c r="AA155" i="2"/>
  <c r="W152" i="2"/>
  <c r="W131" i="2" s="1"/>
  <c r="W130" i="2" s="1"/>
  <c r="AU89" i="1" s="1"/>
  <c r="BK132" i="2"/>
  <c r="Y132" i="2"/>
  <c r="Y131" i="2" s="1"/>
  <c r="Y130" i="2" s="1"/>
  <c r="AU88" i="1" l="1"/>
  <c r="AU87" i="1" s="1"/>
  <c r="BA87" i="1"/>
  <c r="AW88" i="1"/>
  <c r="AA131" i="2"/>
  <c r="AA130" i="2" s="1"/>
  <c r="BK134" i="4"/>
  <c r="N134" i="4" s="1"/>
  <c r="N90" i="4" s="1"/>
  <c r="N135" i="4"/>
  <c r="N91" i="4" s="1"/>
  <c r="BK231" i="5"/>
  <c r="BE100" i="9"/>
  <c r="N99" i="9"/>
  <c r="N132" i="2"/>
  <c r="N91" i="2" s="1"/>
  <c r="BK131" i="2"/>
  <c r="N177" i="3"/>
  <c r="N95" i="3" s="1"/>
  <c r="BK136" i="3"/>
  <c r="BC88" i="1"/>
  <c r="N306" i="2"/>
  <c r="N101" i="2" s="1"/>
  <c r="BK299" i="2"/>
  <c r="N299" i="2" s="1"/>
  <c r="N100" i="2" s="1"/>
  <c r="Y136" i="3"/>
  <c r="Y131" i="3" s="1"/>
  <c r="N146" i="6"/>
  <c r="N97" i="6" s="1"/>
  <c r="BK145" i="6"/>
  <c r="N205" i="7"/>
  <c r="N95" i="7" s="1"/>
  <c r="BK158" i="7"/>
  <c r="N135" i="8"/>
  <c r="N94" i="8" s="1"/>
  <c r="BK125" i="8"/>
  <c r="N125" i="8" s="1"/>
  <c r="N90" i="8" s="1"/>
  <c r="BB88" i="1"/>
  <c r="N135" i="10"/>
  <c r="N91" i="10" s="1"/>
  <c r="BK119" i="10"/>
  <c r="N119" i="10" s="1"/>
  <c r="N88" i="10" s="1"/>
  <c r="N158" i="7" l="1"/>
  <c r="N91" i="7" s="1"/>
  <c r="BK157" i="7"/>
  <c r="N157" i="7" s="1"/>
  <c r="N90" i="7" s="1"/>
  <c r="N136" i="3"/>
  <c r="N92" i="3" s="1"/>
  <c r="BK131" i="3"/>
  <c r="N131" i="3" s="1"/>
  <c r="N89" i="3" s="1"/>
  <c r="N131" i="2"/>
  <c r="N90" i="2" s="1"/>
  <c r="BK130" i="2"/>
  <c r="N130" i="2" s="1"/>
  <c r="N89" i="2" s="1"/>
  <c r="H33" i="9"/>
  <c r="AZ98" i="1" s="1"/>
  <c r="M33" i="9"/>
  <c r="AV98" i="1" s="1"/>
  <c r="AT98" i="1" s="1"/>
  <c r="W32" i="1"/>
  <c r="AW87" i="1"/>
  <c r="AK32" i="1" s="1"/>
  <c r="N101" i="8"/>
  <c r="BE101" i="8" s="1"/>
  <c r="N100" i="8"/>
  <c r="BE100" i="8" s="1"/>
  <c r="N103" i="8"/>
  <c r="BE103" i="8" s="1"/>
  <c r="M29" i="8"/>
  <c r="N99" i="8"/>
  <c r="N102" i="8"/>
  <c r="BE102" i="8" s="1"/>
  <c r="N104" i="8"/>
  <c r="BE104" i="8" s="1"/>
  <c r="N145" i="6"/>
  <c r="N96" i="6" s="1"/>
  <c r="BK128" i="6"/>
  <c r="N128" i="6" s="1"/>
  <c r="N89" i="6" s="1"/>
  <c r="N97" i="10"/>
  <c r="BE97" i="10" s="1"/>
  <c r="N99" i="10"/>
  <c r="BE99" i="10" s="1"/>
  <c r="M27" i="10"/>
  <c r="N96" i="10"/>
  <c r="BE96" i="10" s="1"/>
  <c r="N98" i="10"/>
  <c r="BE98" i="10" s="1"/>
  <c r="N100" i="10"/>
  <c r="BE100" i="10" s="1"/>
  <c r="N95" i="10"/>
  <c r="AX88" i="1"/>
  <c r="BB87" i="1"/>
  <c r="AY88" i="1"/>
  <c r="BC87" i="1"/>
  <c r="M29" i="9"/>
  <c r="L107" i="9"/>
  <c r="N231" i="5"/>
  <c r="N96" i="5" s="1"/>
  <c r="BK134" i="5"/>
  <c r="N134" i="5" s="1"/>
  <c r="N90" i="5" s="1"/>
  <c r="M29" i="4"/>
  <c r="N110" i="4"/>
  <c r="BE110" i="4" s="1"/>
  <c r="N112" i="4"/>
  <c r="BE112" i="4" s="1"/>
  <c r="N109" i="4"/>
  <c r="BE109" i="4" s="1"/>
  <c r="N111" i="4"/>
  <c r="BE111" i="4" s="1"/>
  <c r="N113" i="4"/>
  <c r="BE113" i="4" s="1"/>
  <c r="N108" i="4"/>
  <c r="N108" i="5" l="1"/>
  <c r="M29" i="5"/>
  <c r="N110" i="5"/>
  <c r="BE110" i="5" s="1"/>
  <c r="N112" i="5"/>
  <c r="BE112" i="5" s="1"/>
  <c r="N109" i="5"/>
  <c r="BE109" i="5" s="1"/>
  <c r="N113" i="5"/>
  <c r="BE113" i="5" s="1"/>
  <c r="N111" i="5"/>
  <c r="BE111" i="5" s="1"/>
  <c r="W34" i="1"/>
  <c r="AY87" i="1"/>
  <c r="AX87" i="1"/>
  <c r="W33" i="1"/>
  <c r="N94" i="10"/>
  <c r="BE95" i="10"/>
  <c r="N103" i="6"/>
  <c r="M28" i="6"/>
  <c r="N105" i="6"/>
  <c r="BE105" i="6" s="1"/>
  <c r="N107" i="6"/>
  <c r="BE107" i="6" s="1"/>
  <c r="N106" i="6"/>
  <c r="BE106" i="6" s="1"/>
  <c r="N104" i="6"/>
  <c r="BE104" i="6" s="1"/>
  <c r="N108" i="6"/>
  <c r="BE108" i="6" s="1"/>
  <c r="N107" i="2"/>
  <c r="BE107" i="2" s="1"/>
  <c r="N109" i="2"/>
  <c r="BE109" i="2" s="1"/>
  <c r="M28" i="2"/>
  <c r="N105" i="2"/>
  <c r="N106" i="2"/>
  <c r="BE106" i="2" s="1"/>
  <c r="N108" i="2"/>
  <c r="BE108" i="2" s="1"/>
  <c r="N110" i="2"/>
  <c r="BE110" i="2" s="1"/>
  <c r="N106" i="3"/>
  <c r="N107" i="3"/>
  <c r="BE107" i="3" s="1"/>
  <c r="N109" i="3"/>
  <c r="BE109" i="3" s="1"/>
  <c r="N111" i="3"/>
  <c r="BE111" i="3" s="1"/>
  <c r="M28" i="3"/>
  <c r="N108" i="3"/>
  <c r="BE108" i="3" s="1"/>
  <c r="N110" i="3"/>
  <c r="BE110" i="3" s="1"/>
  <c r="N133" i="7"/>
  <c r="BE133" i="7" s="1"/>
  <c r="N131" i="7"/>
  <c r="N132" i="7"/>
  <c r="BE132" i="7" s="1"/>
  <c r="N134" i="7"/>
  <c r="BE134" i="7" s="1"/>
  <c r="N136" i="7"/>
  <c r="BE136" i="7" s="1"/>
  <c r="M29" i="7"/>
  <c r="N135" i="7"/>
  <c r="BE135" i="7" s="1"/>
  <c r="N107" i="4"/>
  <c r="BE108" i="4"/>
  <c r="AS98" i="1"/>
  <c r="M31" i="9"/>
  <c r="BE99" i="8"/>
  <c r="N98" i="8"/>
  <c r="H34" i="8" l="1"/>
  <c r="AZ97" i="1" s="1"/>
  <c r="M34" i="8"/>
  <c r="AV97" i="1" s="1"/>
  <c r="AT97" i="1" s="1"/>
  <c r="BE106" i="3"/>
  <c r="N105" i="3"/>
  <c r="N104" i="2"/>
  <c r="BE105" i="2"/>
  <c r="H32" i="10"/>
  <c r="AZ99" i="1" s="1"/>
  <c r="M32" i="10"/>
  <c r="AV99" i="1" s="1"/>
  <c r="AT99" i="1" s="1"/>
  <c r="AG98" i="1"/>
  <c r="AN98" i="1" s="1"/>
  <c r="L39" i="9"/>
  <c r="M30" i="4"/>
  <c r="L115" i="4"/>
  <c r="M30" i="8"/>
  <c r="L106" i="8"/>
  <c r="M34" i="4"/>
  <c r="AV92" i="1" s="1"/>
  <c r="AT92" i="1" s="1"/>
  <c r="H34" i="4"/>
  <c r="AZ92" i="1" s="1"/>
  <c r="N130" i="7"/>
  <c r="BE131" i="7"/>
  <c r="N102" i="6"/>
  <c r="BE103" i="6"/>
  <c r="M28" i="10"/>
  <c r="L102" i="10"/>
  <c r="N107" i="5"/>
  <c r="BE108" i="5"/>
  <c r="M30" i="5" l="1"/>
  <c r="L115" i="5"/>
  <c r="H33" i="6"/>
  <c r="AZ94" i="1" s="1"/>
  <c r="M33" i="6"/>
  <c r="AV94" i="1" s="1"/>
  <c r="AT94" i="1" s="1"/>
  <c r="M30" i="7"/>
  <c r="L138" i="7"/>
  <c r="H33" i="2"/>
  <c r="AZ89" i="1" s="1"/>
  <c r="M33" i="2"/>
  <c r="AV89" i="1" s="1"/>
  <c r="AT89" i="1" s="1"/>
  <c r="M29" i="3"/>
  <c r="L113" i="3"/>
  <c r="H34" i="5"/>
  <c r="AZ93" i="1" s="1"/>
  <c r="AZ91" i="1" s="1"/>
  <c r="AV91" i="1" s="1"/>
  <c r="AT91" i="1" s="1"/>
  <c r="M34" i="5"/>
  <c r="AV93" i="1" s="1"/>
  <c r="AT93" i="1" s="1"/>
  <c r="AS99" i="1"/>
  <c r="M30" i="10"/>
  <c r="M29" i="6"/>
  <c r="L110" i="6"/>
  <c r="M34" i="7"/>
  <c r="AV96" i="1" s="1"/>
  <c r="AT96" i="1" s="1"/>
  <c r="H34" i="7"/>
  <c r="AZ96" i="1" s="1"/>
  <c r="AZ95" i="1" s="1"/>
  <c r="AV95" i="1" s="1"/>
  <c r="AT95" i="1" s="1"/>
  <c r="AS97" i="1"/>
  <c r="M32" i="8"/>
  <c r="AS92" i="1"/>
  <c r="M32" i="4"/>
  <c r="M29" i="2"/>
  <c r="L112" i="2"/>
  <c r="H33" i="3"/>
  <c r="AZ90" i="1" s="1"/>
  <c r="M33" i="3"/>
  <c r="AV90" i="1" s="1"/>
  <c r="AT90" i="1" s="1"/>
  <c r="AS89" i="1" l="1"/>
  <c r="M31" i="2"/>
  <c r="AS94" i="1"/>
  <c r="M31" i="6"/>
  <c r="AS90" i="1"/>
  <c r="M31" i="3"/>
  <c r="AZ88" i="1"/>
  <c r="AG92" i="1"/>
  <c r="L40" i="4"/>
  <c r="AG97" i="1"/>
  <c r="AN97" i="1" s="1"/>
  <c r="L40" i="8"/>
  <c r="AG99" i="1"/>
  <c r="AN99" i="1" s="1"/>
  <c r="L38" i="10"/>
  <c r="AS96" i="1"/>
  <c r="AS95" i="1" s="1"/>
  <c r="M32" i="7"/>
  <c r="AS93" i="1"/>
  <c r="AS91" i="1" s="1"/>
  <c r="M32" i="5"/>
  <c r="L40" i="5" l="1"/>
  <c r="AG93" i="1"/>
  <c r="AN93" i="1" s="1"/>
  <c r="AG96" i="1"/>
  <c r="L40" i="7"/>
  <c r="AZ87" i="1"/>
  <c r="AV88" i="1"/>
  <c r="AT88" i="1" s="1"/>
  <c r="L39" i="2"/>
  <c r="AG89" i="1"/>
  <c r="AN92" i="1"/>
  <c r="AG90" i="1"/>
  <c r="AN90" i="1" s="1"/>
  <c r="L39" i="3"/>
  <c r="AG94" i="1"/>
  <c r="AN94" i="1" s="1"/>
  <c r="L39" i="6"/>
  <c r="AS88" i="1"/>
  <c r="AS87" i="1" s="1"/>
  <c r="AN89" i="1" l="1"/>
  <c r="AG91" i="1"/>
  <c r="AN91" i="1" s="1"/>
  <c r="AV87" i="1"/>
  <c r="AG95" i="1"/>
  <c r="AN95" i="1" s="1"/>
  <c r="AN96" i="1"/>
  <c r="AT87" i="1" l="1"/>
  <c r="AG88" i="1"/>
  <c r="AG87" i="1" l="1"/>
  <c r="AN88" i="1"/>
  <c r="AG102" i="1" l="1"/>
  <c r="AN87" i="1"/>
  <c r="AG104" i="1"/>
  <c r="AK26" i="1"/>
  <c r="AG103" i="1"/>
  <c r="AG105" i="1"/>
  <c r="CD105" i="1" l="1"/>
  <c r="AV105" i="1"/>
  <c r="BY105" i="1" s="1"/>
  <c r="AV103" i="1"/>
  <c r="BY103" i="1" s="1"/>
  <c r="CD103" i="1"/>
  <c r="AN103" i="1"/>
  <c r="AV104" i="1"/>
  <c r="BY104" i="1" s="1"/>
  <c r="CD104" i="1"/>
  <c r="AN104" i="1"/>
  <c r="AV102" i="1"/>
  <c r="BY102" i="1" s="1"/>
  <c r="AK31" i="1" s="1"/>
  <c r="AG101" i="1"/>
  <c r="CD102" i="1"/>
  <c r="W31" i="1" s="1"/>
  <c r="AK27" i="1" l="1"/>
  <c r="AK29" i="1" s="1"/>
  <c r="AK37" i="1" s="1"/>
  <c r="AG107" i="1"/>
  <c r="AN102" i="1"/>
  <c r="AN101" i="1" s="1"/>
  <c r="AN107" i="1" s="1"/>
  <c r="AN105" i="1"/>
</calcChain>
</file>

<file path=xl/sharedStrings.xml><?xml version="1.0" encoding="utf-8"?>
<sst xmlns="http://schemas.openxmlformats.org/spreadsheetml/2006/main" count="12844" uniqueCount="2118">
  <si>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</si>
  <si>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</si>
  <si>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</si>
  <si>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</si>
  <si>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</si>
  <si>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</si>
  <si>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</si>
  <si>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</si>
  <si>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</si>
  <si>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</si>
  <si>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</si>
  <si>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</si>
  <si>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</si>
  <si>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</si>
  <si>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</si>
  <si>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16P087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</si>
  <si>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</si>
  <si>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</si>
  <si>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Praha GŠ - ekologizace kotelny v budově D</t>
  </si>
  <si>
    <t>JKSO:</t>
  </si>
  <si>
    <t/>
  </si>
  <si>
    <t>CC-CZ:</t>
  </si>
  <si>
    <t>Místo:</t>
  </si>
  <si>
    <t>Praha</t>
  </si>
  <si>
    <t>Datum:</t>
  </si>
  <si>
    <t>11.05.2016</t>
  </si>
  <si>
    <t>Objednatel:</t>
  </si>
  <si>
    <t>IČ:</t>
  </si>
  <si>
    <t>0,1</t>
  </si>
  <si>
    <t>ARMÁDNÍ SERVISNÍ, P.O.</t>
  </si>
  <si>
    <t>DIČ:</t>
  </si>
  <si>
    <t>Zhotovitel:</t>
  </si>
  <si>
    <t>Vyplň údaj</t>
  </si>
  <si>
    <t>Projektant:</t>
  </si>
  <si>
    <t>EVČ s.r.o.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</si>
  <si>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</si>
  <si>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</si>
  <si>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</si>
  <si>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</si>
  <si>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</si>
  <si>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</si>
  <si>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</si>
  <si>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</si>
  <si>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</si>
  <si>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</si>
  <si>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</si>
  <si>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</si>
  <si>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</si>
  <si>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</si>
  <si>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</si>
  <si>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</si>
  <si>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</si>
  <si>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</si>
  <si>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</si>
  <si>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</si>
  <si>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</si>
  <si>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</si>
  <si>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</si>
  <si>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</si>
  <si>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</si>
  <si>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</si>
  <si>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</si>
  <si>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</si>
  <si>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</si>
  <si>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</si>
  <si>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</si>
  <si>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</si>
  <si>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</si>
  <si>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</si>
  <si>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</si>
  <si>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</si>
  <si>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</si>
  <si>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</si>
  <si>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</si>
  <si>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</si>
  <si>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</si>
  <si>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</si>
  <si>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</si>
  <si>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</si>
  <si>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{2e707170-d603-4a4e-bf52-81d91fe64e65}</t>
  </si>
  <si>
    <t>{00000000-0000-0000-0000-000000000000}</t>
  </si>
  <si>
    <t>SO 01</t>
  </si>
  <si>
    <t>SO 01 Plynová kotelna v objektu D</t>
  </si>
  <si>
    <t>1</t>
  </si>
  <si>
    <t>{0e532e20-a97b-4310-8b77-f44a794bcd5e}</t>
  </si>
  <si>
    <t>ÚT</t>
  </si>
  <si>
    <t>Ústřední vytápění</t>
  </si>
  <si>
    <t>2</t>
  </si>
  <si>
    <t>{eb26fc81-b3cc-4dee-bf52-527e73b013c8}</t>
  </si>
  <si>
    <t>PL</t>
  </si>
  <si>
    <t>PL - plyn</t>
  </si>
  <si>
    <t>{09e24801-5482-4df4-9f5b-e2710fb3d32f}</t>
  </si>
  <si>
    <t>ST</t>
  </si>
  <si>
    <t>ST - Stavební</t>
  </si>
  <si>
    <t>{b22808d4-d143-412c-b6e5-d34e2a2fa223}</t>
  </si>
  <si>
    <t>ST1</t>
  </si>
  <si>
    <t>ST1 - ASPO</t>
  </si>
  <si>
    <t>3</t>
  </si>
  <si>
    <t>{e7f8911d-ee2a-4d57-b75f-e56eef3416c5}</t>
  </si>
  <si>
    <t>ST2</t>
  </si>
  <si>
    <t>ST2 - AHNM</t>
  </si>
  <si>
    <t>{ac23b635-b5da-4c13-9898-4c83b002cc13}</t>
  </si>
  <si>
    <t>VZD</t>
  </si>
  <si>
    <t>VZD - Vzduchotechnika</t>
  </si>
  <si>
    <t>{f4a7630a-6cd8-4c26-8ac7-477803c6869d}</t>
  </si>
  <si>
    <t>MR a EL</t>
  </si>
  <si>
    <t>MR a EL - Měření, regulace a elektroinstalace</t>
  </si>
  <si>
    <t>{bea7a370-bde9-4bc5-a22e-68d1f4561867}</t>
  </si>
  <si>
    <t>MR a EL1</t>
  </si>
  <si>
    <t>{af19b730-f0bf-4c56-8343-cc7936f8352b}</t>
  </si>
  <si>
    <t>ME a EL2</t>
  </si>
  <si>
    <t>{efcc1d6e-b170-4c66-bc99-6f2450948c9d}</t>
  </si>
  <si>
    <t>ZT</t>
  </si>
  <si>
    <t>ZT - Zdravotní instalace</t>
  </si>
  <si>
    <t>{f18448e9-055e-4f4c-a7f4-4d36c5780eb3}</t>
  </si>
  <si>
    <t>VRN</t>
  </si>
  <si>
    <t>Vedlejší rozpočtové náklady</t>
  </si>
  <si>
    <t>{dca30f08-ef8b-4ccc-b5dc-616c4505bde5}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</si>
  <si>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</si>
  <si>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</si>
  <si>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</si>
  <si>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</si>
  <si>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</si>
  <si>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</si>
  <si>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</si>
  <si>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</si>
  <si>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</si>
  <si>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</si>
  <si>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</si>
  <si>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</si>
  <si>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SO 01 - SO 01 Plynová kotelna v objektu D</t>
  </si>
  <si>
    <t>Část:</t>
  </si>
  <si>
    <t>ÚT - Ústřední vytápění</t>
  </si>
  <si>
    <t>Bude vybrán z výběrového řízení.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</si>
  <si>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</si>
  <si>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</si>
  <si>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</si>
  <si>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</si>
  <si>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</si>
  <si>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</si>
  <si>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</si>
  <si>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</si>
  <si>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</si>
  <si>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</si>
  <si>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</si>
  <si>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</si>
  <si>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</si>
  <si>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</si>
  <si>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</si>
  <si>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</si>
  <si>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KK0 - Ostatní</t>
  </si>
  <si>
    <t xml:space="preserve">      KK1 - Komín a odvod spalin</t>
  </si>
  <si>
    <t xml:space="preserve">    OST - Ostatní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</si>
  <si>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</si>
  <si>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</si>
  <si>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</si>
  <si>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</si>
  <si>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</si>
  <si>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</si>
  <si>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</si>
  <si>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</si>
  <si>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</si>
  <si>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</si>
  <si>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</si>
  <si>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</si>
  <si>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</si>
  <si>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</si>
  <si>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</si>
  <si>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</si>
  <si>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</si>
  <si>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</si>
  <si>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</si>
  <si>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</si>
  <si>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</si>
  <si>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</si>
  <si>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</si>
  <si>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153</t>
  </si>
  <si>
    <t>M</t>
  </si>
  <si>
    <t>713mat1po</t>
  </si>
  <si>
    <t>Izolace potrubí DN 15/ tl. 20mm; pomocí izolační pouzdra z kamenné vlny (0,036W/mK) kašírované vyztuženou hliníkovou folií se samolepícím přesahem.</t>
  </si>
  <si>
    <t>m</t>
  </si>
  <si>
    <t>32</t>
  </si>
  <si>
    <t>16</t>
  </si>
  <si>
    <t>-829681713</t>
  </si>
  <si>
    <t>154</t>
  </si>
  <si>
    <t>713mat2po</t>
  </si>
  <si>
    <t xml:space="preserve">Izolace potrubí DN 20/ tl. 30mm; pomocí izolační pouzdra z kamenné vlny (0,036W/mK) kašírované vyztuženou hliníkovou folií se samolepícím přesahem. </t>
  </si>
  <si>
    <t>-1104596395</t>
  </si>
  <si>
    <t>155</t>
  </si>
  <si>
    <t>713mat3po</t>
  </si>
  <si>
    <t xml:space="preserve">Izolace potrubí DN 25/ tl. 30mm; pomocí izolační pouzdra z kamenné vlny (0,036W/mK) kašírované vyztuženou hliníkovou folií se samolepícím přesahem. </t>
  </si>
  <si>
    <t>-1097281933</t>
  </si>
  <si>
    <t>713mat4po</t>
  </si>
  <si>
    <t>Izolace potrubí DN 32/ tl. 30mm; pomocí izolační pouzdra z kamenné vlny (0,036W/mK) kašírované vyztuženou hliníkovou folií se samolepícím přesahem.</t>
  </si>
  <si>
    <t>-1656584772</t>
  </si>
  <si>
    <t>713mat5po</t>
  </si>
  <si>
    <t>Izolace potrubí DN 40/ tl. 40mm; pomocí izolační pouzdra z kamenné vlny (0,036W/mK) kašírované vyztuženou hliníkovou folií se samolepícím přesahem.</t>
  </si>
  <si>
    <t>-157375572</t>
  </si>
  <si>
    <t>713mat6po</t>
  </si>
  <si>
    <t xml:space="preserve">Izolace potrubí DN 50/ tl. 50mm; pomocí izolační pouzdra z kamenné vlny (0,036W/mK) kašírované vyztuženou hliníkovou folií se samolepícím přesahem. </t>
  </si>
  <si>
    <t>-740336410</t>
  </si>
  <si>
    <t>4</t>
  </si>
  <si>
    <t>713mat7po</t>
  </si>
  <si>
    <t>Izolace potrubí DN 65/ tl. 70mm; pomocí izolační pouzdra z kamenné vlny (0,036W/mK) kašírované vyztuženou hliníkovou folií se samolepícím přesahem.</t>
  </si>
  <si>
    <t>757533076</t>
  </si>
  <si>
    <t>5</t>
  </si>
  <si>
    <t>713mat8po</t>
  </si>
  <si>
    <t xml:space="preserve">Izolace potrubí DN 80/ tl. 80mm; pomocí izolační pouzdra z kamenné vlny (0,036W/mK) kašírované vyztuženou hliníkovou folií se samolepícím přesahem. </t>
  </si>
  <si>
    <t>-1790788161</t>
  </si>
  <si>
    <t>6</t>
  </si>
  <si>
    <t>713mat1ro</t>
  </si>
  <si>
    <t xml:space="preserve">Izolace potrubí DN 125/ tl. 100mm; pomocí Izolačních rohoží z kamenné vlny (0,036W/mK) vrchní obalová vrstva opatřena AL folií.   </t>
  </si>
  <si>
    <t>-2053903192</t>
  </si>
  <si>
    <t>8</t>
  </si>
  <si>
    <t>713mat1arm</t>
  </si>
  <si>
    <t>Izolace armatur DN 15 - DN 40; tl. 20mm; pomocí Izolačních rohoží z kamenné vlny (0,036W/mK) vrchní obalová vrstva opatřena AL folií.</t>
  </si>
  <si>
    <t>m2</t>
  </si>
  <si>
    <t>106697575</t>
  </si>
  <si>
    <t>9</t>
  </si>
  <si>
    <t>713mat2arm</t>
  </si>
  <si>
    <t xml:space="preserve">Izolace armatur DN 50 - DN 100; tl. 40mm; pomocí Izolačních rohoží z kamenné vlny (0,036W/mK) vrchní obalová vrstva opatřena AL folií. </t>
  </si>
  <si>
    <t>528699493</t>
  </si>
  <si>
    <t>10</t>
  </si>
  <si>
    <t>713mat3arm</t>
  </si>
  <si>
    <t xml:space="preserve">Izolace armatur DN 125 - DN 300; tl. 60mm; pomocí Izolačních rohoží z kamenné vlny (0,036W/mK) vrchní obalová vrstva opatřena AL folií. </t>
  </si>
  <si>
    <t>-256138992</t>
  </si>
  <si>
    <t>11</t>
  </si>
  <si>
    <t>K</t>
  </si>
  <si>
    <t>713mon1po</t>
  </si>
  <si>
    <t>Montáž izolačních pouzder (vč. lepidel a pomocného materiálu)</t>
  </si>
  <si>
    <t>1774537226</t>
  </si>
  <si>
    <t>12</t>
  </si>
  <si>
    <t>713mon1ro</t>
  </si>
  <si>
    <t>Montáž Izolačních rohoží na rovné kusy potrubí (vč. lepidel a pomocného materiálu)</t>
  </si>
  <si>
    <t>-559746403</t>
  </si>
  <si>
    <t>13</t>
  </si>
  <si>
    <t>713mon2ro</t>
  </si>
  <si>
    <t>Montáž Izolačních rohoží na tvarové kusy (kolena; odbočky) (vč. lepidel a pomocného materiálu)</t>
  </si>
  <si>
    <t>-57496870</t>
  </si>
  <si>
    <t>14</t>
  </si>
  <si>
    <t>713mon3ro</t>
  </si>
  <si>
    <t>Montáž Izolačních rohoží na tvarové kusy armatur dimenzí DN 15 - 40 (vč. lepidel a pomocného materiálu) Izolace bude provedena v provedení umožňujícím snadné sejmutí a opětovné nasazení bez poškození izolace a armatury.</t>
  </si>
  <si>
    <t>-1587458757</t>
  </si>
  <si>
    <t>713mon4ro</t>
  </si>
  <si>
    <t>Montáž Izolačních rohoží na tvarové kusy armatur dimenzí DN 50 - 100 (vč. lepidel a pomocného materiálu) Izolace bude provedena v provedení umožňujícím snadné sejmutí a opětovné nasazení bez poškození izolace a armatury.</t>
  </si>
  <si>
    <t>1087415784</t>
  </si>
  <si>
    <t>713mon5ro</t>
  </si>
  <si>
    <t>Montáž Izolačních rohoží na tvarové kusy armatur dimenzí DN 125 - 300 (vč. lepidel a pomocného materiálu) Izolace bude provedena v provedení umožňujícím snadné sejmutí a opětovné nasazení bez poškození izolace a armatury.</t>
  </si>
  <si>
    <t>-606916258</t>
  </si>
  <si>
    <t>17</t>
  </si>
  <si>
    <t>998713201</t>
  </si>
  <si>
    <t>Přesun hmot procentní pro izolace tepelné v objektech v do 6 m</t>
  </si>
  <si>
    <t>%</t>
  </si>
  <si>
    <t>-417086007</t>
  </si>
  <si>
    <t>18</t>
  </si>
  <si>
    <t>721/1</t>
  </si>
  <si>
    <t>Napojení odtoku na úkap pojistného ventilu (např. nálevka z plastového kanalizačního potrubí) vč. montáže</t>
  </si>
  <si>
    <t>kus</t>
  </si>
  <si>
    <t>-1885057747</t>
  </si>
  <si>
    <t>19</t>
  </si>
  <si>
    <t>721174043</t>
  </si>
  <si>
    <t>Potrubí kanalizační z PP připojovací systém HT DN 50 - odkanalizování úkapů od poj. ventilů</t>
  </si>
  <si>
    <t>-1712297977</t>
  </si>
  <si>
    <t>157</t>
  </si>
  <si>
    <t>722174001</t>
  </si>
  <si>
    <t>Potrubí vodovodní plastové PPR svar polyfuze PN 16 D 16 x 2,2 mm</t>
  </si>
  <si>
    <t>-1801217215</t>
  </si>
  <si>
    <t>156</t>
  </si>
  <si>
    <t>722174002</t>
  </si>
  <si>
    <t>Potrubí vodovodní plastové PPR svar polyfuze PN 16 D 20 x 2,8 mm</t>
  </si>
  <si>
    <t>-131846191</t>
  </si>
  <si>
    <t>20</t>
  </si>
  <si>
    <t>722174003</t>
  </si>
  <si>
    <t>Potrubí vodovodní plastové PPR svar polyfuze PN 16 D 25 x 3,5 mm</t>
  </si>
  <si>
    <t>-2121613478</t>
  </si>
  <si>
    <t>722174003_1</t>
  </si>
  <si>
    <t>Potrubí vodovodní plastové PPR svar polyfuze PN 16 D 25 x 3,5 mm odvod kondenzátu z komínu</t>
  </si>
  <si>
    <t>-375074013</t>
  </si>
  <si>
    <t>22</t>
  </si>
  <si>
    <t>722174004</t>
  </si>
  <si>
    <t>Potrubí vodovodní plastové PPR svar polyfuze PN 16 D 32 x 4,4 mm</t>
  </si>
  <si>
    <t>756016102</t>
  </si>
  <si>
    <t>23</t>
  </si>
  <si>
    <t>722174005_1</t>
  </si>
  <si>
    <t xml:space="preserve">Potrubí vodovodní plastové PPR svar polyfuze PN 16 D 40 x 5,5 mm; odvod kondenzátu </t>
  </si>
  <si>
    <t>1359934913</t>
  </si>
  <si>
    <t>24</t>
  </si>
  <si>
    <t>722181212</t>
  </si>
  <si>
    <t>Ochrana vodovodního potrubí přilepenými tepelně izolačními trubicemi z PE tl do 6 mm DN do 32 mm</t>
  </si>
  <si>
    <t>-29286928</t>
  </si>
  <si>
    <t>158</t>
  </si>
  <si>
    <t>722224152</t>
  </si>
  <si>
    <t>Kulový kohout zahradní s vnějším závitem a páčkou PN 15, T 120 °C G 1/2 - 3/4"</t>
  </si>
  <si>
    <t>-333182516</t>
  </si>
  <si>
    <t>25</t>
  </si>
  <si>
    <t>722224153</t>
  </si>
  <si>
    <t>Kulový kohout zahradní s vnějším závitem a páčkou PN 15, T 120 °C G 3/4 - 1"</t>
  </si>
  <si>
    <t>1304683210</t>
  </si>
  <si>
    <t>159</t>
  </si>
  <si>
    <t>722231072</t>
  </si>
  <si>
    <t>Ventil zpětný G 1/2 PN 10 do 110°C se dvěma závity</t>
  </si>
  <si>
    <t>304580016</t>
  </si>
  <si>
    <t>26</t>
  </si>
  <si>
    <t>722231073</t>
  </si>
  <si>
    <t>Ventil zpětný G 3/4 PN 10 do 110°C se dvěma závity</t>
  </si>
  <si>
    <t>1932814483</t>
  </si>
  <si>
    <t>160</t>
  </si>
  <si>
    <t>722232043</t>
  </si>
  <si>
    <t>Kohout kulový přímý G 1/2 PN 42 do 185°C vnitřní závit</t>
  </si>
  <si>
    <t>-519284471</t>
  </si>
  <si>
    <t>28</t>
  </si>
  <si>
    <t>722232044</t>
  </si>
  <si>
    <t>Kohout kulový přímý G 3/4 PN 42 do 185°C vnitřní závit</t>
  </si>
  <si>
    <t>-644913100</t>
  </si>
  <si>
    <t>30</t>
  </si>
  <si>
    <t>722262221</t>
  </si>
  <si>
    <t>cp_20_Vodoměr závitový jednovtokový suchoběžný do 40 °C G 1/2 x 80 mm Qn 1,5 m3/h</t>
  </si>
  <si>
    <t>491125695</t>
  </si>
  <si>
    <t>31</t>
  </si>
  <si>
    <t>722262221/1</t>
  </si>
  <si>
    <t>cp_21_Vodoměr závitový jednovtokový suchoběžný do 40 °C G 1/2 x 80 mm Qn 1,5 m3/h s impulsním výstupem (doplň vody do syst. UT)</t>
  </si>
  <si>
    <t>1687107717</t>
  </si>
  <si>
    <t>195</t>
  </si>
  <si>
    <t>722Z</t>
  </si>
  <si>
    <t>Zednické výpomoci</t>
  </si>
  <si>
    <t>1962932283</t>
  </si>
  <si>
    <t>194</t>
  </si>
  <si>
    <t>998722201</t>
  </si>
  <si>
    <t>Přesun hmot procentní pro vnitřní vodovod v objektech v do 6 m</t>
  </si>
  <si>
    <t>-2104487925</t>
  </si>
  <si>
    <t>731_1</t>
  </si>
  <si>
    <t xml:space="preserve">cp_1_Kondenzační stacionární kotel na ZP o výkonu min/max 92/462 kW při 80/60 °C vč. hořáku; příslušenství manostatů; ventilů kontroly těsnosti; přípojky druhé vratky kotle; MaR deska k připoj. zabezpeč. prvků; detailnější popis viz. technická zpráva._x000D_
</t>
  </si>
  <si>
    <t>kpl</t>
  </si>
  <si>
    <t>-2112570285</t>
  </si>
  <si>
    <t>33</t>
  </si>
  <si>
    <t>731_2</t>
  </si>
  <si>
    <t xml:space="preserve">cp_1_současně s kotly bude dodáno: Bus kabel 12m; čidlo kaskády </t>
  </si>
  <si>
    <t>-1988155359</t>
  </si>
  <si>
    <t>34</t>
  </si>
  <si>
    <t>731_3</t>
  </si>
  <si>
    <t>cp_1a_současně s kotly bude dodáno: Neutralizační zařízení + 2x náplň 25kG</t>
  </si>
  <si>
    <t>1096120046</t>
  </si>
  <si>
    <t>35</t>
  </si>
  <si>
    <t>731_4</t>
  </si>
  <si>
    <t>cp_1b_současně s kotly bude dodáno: Bezpečnostní (sada) nástavec; kotle nad 300 kW výkonu</t>
  </si>
  <si>
    <t>842724936</t>
  </si>
  <si>
    <t>36</t>
  </si>
  <si>
    <t>731_101</t>
  </si>
  <si>
    <t>cp_2_Chemická úpravna vody - parametry upravené vody musí odpovídat použitému kotlovému zařízení</t>
  </si>
  <si>
    <t>-65248659</t>
  </si>
  <si>
    <t>37</t>
  </si>
  <si>
    <t>731_101m</t>
  </si>
  <si>
    <t>Montáž a kompletace CHUV; příprava komplet k uvedení do provozu</t>
  </si>
  <si>
    <t>-2144504604</t>
  </si>
  <si>
    <t>38</t>
  </si>
  <si>
    <t>731_102m</t>
  </si>
  <si>
    <t xml:space="preserve">Uvedení CHUV do provozu; zaškolení obsluhy a vystavení podkladů pro vyhotovení provozního řádů a seznamu revizí a údržby zařízení. </t>
  </si>
  <si>
    <t>621663464</t>
  </si>
  <si>
    <t>39</t>
  </si>
  <si>
    <t>731_1m</t>
  </si>
  <si>
    <t>Montáž a kompletace kotlového zařízení; příprava komplet k uvedení do provozu</t>
  </si>
  <si>
    <t>-1279967544</t>
  </si>
  <si>
    <t>196</t>
  </si>
  <si>
    <t>731_1mm</t>
  </si>
  <si>
    <t>Doprava včetně nastěhování kotlů na místo určení</t>
  </si>
  <si>
    <t>-908499427</t>
  </si>
  <si>
    <t>40</t>
  </si>
  <si>
    <t>731_2m</t>
  </si>
  <si>
    <t xml:space="preserve">Uvedení kotlového zařízení do provozu; zaškolení obsluhy a vystavení podkladů pro vyhotovení provozního řádů a seznamu revizí a údržby zařízení. </t>
  </si>
  <si>
    <t>-1783499775</t>
  </si>
  <si>
    <t>161</t>
  </si>
  <si>
    <t>731_ZO</t>
  </si>
  <si>
    <t>cp_3_Zásobníkový nepřímotopný stacionární ohřívač teplé vody o objemu 750 litrů, výkon topné spirály min. 75 kW / cca 1800 l/h; teplota max výměník/zásobník  110/95°C;výška 2 m; vnější průměr 910 mm vč. kompletní izolace</t>
  </si>
  <si>
    <t>1931319429</t>
  </si>
  <si>
    <t>162</t>
  </si>
  <si>
    <t>731_ZO-M</t>
  </si>
  <si>
    <t>Montáž, doprava a osazení zásobníkového ohřívače o objemu 750 litrů</t>
  </si>
  <si>
    <t>komplet</t>
  </si>
  <si>
    <t>-602863536</t>
  </si>
  <si>
    <t>48</t>
  </si>
  <si>
    <t>731_03</t>
  </si>
  <si>
    <t xml:space="preserve">cp_72_Ruční dávkovač chemie, vyroben dle ideového nákresu tr. DN 100; výška 0,75m; vč. vypouštění, napouštění a napojení._x000D_
</t>
  </si>
  <si>
    <t>ks</t>
  </si>
  <si>
    <t>1267948787</t>
  </si>
  <si>
    <t>49</t>
  </si>
  <si>
    <t>731_04</t>
  </si>
  <si>
    <t>cp_60_Automatický kombinovaný odlučovač mikrobublin a odlučovač nečistot a kalu DN 125; výška 1,2m; zachycená velikost 5mm</t>
  </si>
  <si>
    <t>213466530</t>
  </si>
  <si>
    <t>52</t>
  </si>
  <si>
    <t>731_03m</t>
  </si>
  <si>
    <t>Montáž a osazení ručního dávkovače chemie</t>
  </si>
  <si>
    <t>694715049</t>
  </si>
  <si>
    <t>53</t>
  </si>
  <si>
    <t>731_04m</t>
  </si>
  <si>
    <t>Montáž a osazení automatického odlučovače mikrobublin a akalu</t>
  </si>
  <si>
    <t>213724410</t>
  </si>
  <si>
    <t>193</t>
  </si>
  <si>
    <t>731Z</t>
  </si>
  <si>
    <t>1705876638</t>
  </si>
  <si>
    <t>192</t>
  </si>
  <si>
    <t>998731201</t>
  </si>
  <si>
    <t>Přesun hmot procentní pro kotelny v objektech v do 6 m</t>
  </si>
  <si>
    <t>723883991</t>
  </si>
  <si>
    <t>41</t>
  </si>
  <si>
    <t>722251112</t>
  </si>
  <si>
    <t>Hadice pryžové D 20/28</t>
  </si>
  <si>
    <t>1959736363</t>
  </si>
  <si>
    <t>42</t>
  </si>
  <si>
    <t>732_0001</t>
  </si>
  <si>
    <t>cp_30_Oběhové čerpadlo kotlového okruhu UT elektronicky řízené příkon 1,5 kW; 50 HZ; 1x 230V; příruba DN 80; PN 6 stav. délka 360mm_x000D_
 pracovní bod viz. výkres</t>
  </si>
  <si>
    <t>-303369749</t>
  </si>
  <si>
    <t>43</t>
  </si>
  <si>
    <t>732_0002</t>
  </si>
  <si>
    <t>cp_31_Oběhové čerpadlo systému UT elektronicky řízené příkon 450W; 50HZ; 1x 230V; příruba DN 40; PN 6 stav. délka 250mm pracovní bod viz. výkres</t>
  </si>
  <si>
    <t>513683552</t>
  </si>
  <si>
    <t>165</t>
  </si>
  <si>
    <t>732_0003</t>
  </si>
  <si>
    <t>cp_32_Oběhové čerpadlo systému UT elektronicky řízené příkon 600W; 50HZ; 1x 230V; příruba DN 50; PN 6 stav. délka 280mm pracovní bod viz. výkres</t>
  </si>
  <si>
    <t>1714810027</t>
  </si>
  <si>
    <t>45</t>
  </si>
  <si>
    <t>732_0004</t>
  </si>
  <si>
    <t>cp_33_Oběhové čerpadlo systému UT elektronicky řízené příkon 75W; 50HZ; 1x 230V; závitové šroubení DN 32; PN 6 stav. délka 180mm pracovní bod viz. výkres</t>
  </si>
  <si>
    <t>-1304338790</t>
  </si>
  <si>
    <t>44</t>
  </si>
  <si>
    <t>732_0005</t>
  </si>
  <si>
    <t>cp_34_Oběhové čerpadlo systému UT elektronicky řízené příkon 300W; 50HZ; 1x 230V; závitové DN 32; PN 6 stav. délka 180mm pracovní bod viz. výkres</t>
  </si>
  <si>
    <t>1945353256</t>
  </si>
  <si>
    <t>46</t>
  </si>
  <si>
    <t>732_01</t>
  </si>
  <si>
    <t xml:space="preserve">cp_70_Kombinovaný rozdělovač a sběrač - speciální výrobek vyroben dle ideového nákresu; Modul 250; průtok 40m3/h; hl. vstup DN 125; vč. izolace; stavitelných noh a návarků pro čidla teploty; teploměry a manometry. _x000D_
</t>
  </si>
  <si>
    <t>-1041246219</t>
  </si>
  <si>
    <t>47</t>
  </si>
  <si>
    <t>732_02</t>
  </si>
  <si>
    <t xml:space="preserve">cp_71_Termohydraulický oddělovač DN 300; 50m3/h; vstup/výstup DN 150; rozteč vsupu a výstupu 1m; celk. výška 1,95m; vč. odvzdušnění odkalení a izolačního pouzdra._x000D_
</t>
  </si>
  <si>
    <t>-2104807491</t>
  </si>
  <si>
    <t>50</t>
  </si>
  <si>
    <t>732_01m</t>
  </si>
  <si>
    <t xml:space="preserve">Montáž a osazení kombinovaného rozdělovače a sběrače </t>
  </si>
  <si>
    <t>1492890556</t>
  </si>
  <si>
    <t>51</t>
  </si>
  <si>
    <t>732_02m</t>
  </si>
  <si>
    <t>Montáž a osazení termohydraulického oddělovače</t>
  </si>
  <si>
    <t>1217304030</t>
  </si>
  <si>
    <t>54</t>
  </si>
  <si>
    <t>732199100</t>
  </si>
  <si>
    <t>Montáž orientačních štítků na potrubí/zařízení</t>
  </si>
  <si>
    <t>soubor</t>
  </si>
  <si>
    <t>1184865056</t>
  </si>
  <si>
    <t>55</t>
  </si>
  <si>
    <t>732199100_R</t>
  </si>
  <si>
    <t>Orientačních štítky</t>
  </si>
  <si>
    <t>1713679747</t>
  </si>
  <si>
    <t>56</t>
  </si>
  <si>
    <t>732429112</t>
  </si>
  <si>
    <t>Montáž čerpadla oběhového spirálního DN 32 do potrubí</t>
  </si>
  <si>
    <t>-1322937951</t>
  </si>
  <si>
    <t>164</t>
  </si>
  <si>
    <t>732429223</t>
  </si>
  <si>
    <t>Montáž čerpadla oběhového mokroběžného přírubového DN 40 jednodílné</t>
  </si>
  <si>
    <t>-352264421</t>
  </si>
  <si>
    <t>57</t>
  </si>
  <si>
    <t>732429225</t>
  </si>
  <si>
    <t>Montáž čerpadla oběhového mokroběžného přírubového DN 50 jednodílné</t>
  </si>
  <si>
    <t>-22477909</t>
  </si>
  <si>
    <t>59</t>
  </si>
  <si>
    <t>732429228</t>
  </si>
  <si>
    <t>Montáž čerpadla oběhového mokroběžného přírubového DN 80 jednodílné</t>
  </si>
  <si>
    <t>1961208256</t>
  </si>
  <si>
    <t>60</t>
  </si>
  <si>
    <t>732_012</t>
  </si>
  <si>
    <t>613648646</t>
  </si>
  <si>
    <t>166</t>
  </si>
  <si>
    <t>998732201</t>
  </si>
  <si>
    <t>Přesun hmot procentní pro strojovny v objektech v do 6 m</t>
  </si>
  <si>
    <t>512</t>
  </si>
  <si>
    <t>-319069877</t>
  </si>
  <si>
    <t>62</t>
  </si>
  <si>
    <t>733111113</t>
  </si>
  <si>
    <t>Potrubí ocelové závitové bezešvé běžné v kotelnách nebo strojovnách DN 15</t>
  </si>
  <si>
    <t>1886966630</t>
  </si>
  <si>
    <t>167</t>
  </si>
  <si>
    <t>733111114</t>
  </si>
  <si>
    <t>Potrubí ocelové závitové bezešvé běžné v kotelnách nebo strojovnách DN 20</t>
  </si>
  <si>
    <t>1091690266</t>
  </si>
  <si>
    <t>168</t>
  </si>
  <si>
    <t>733111115</t>
  </si>
  <si>
    <t>Potrubí ocelové závitové bezešvé běžné v kotelnách nebo strojovnách DN 25</t>
  </si>
  <si>
    <t>716427022</t>
  </si>
  <si>
    <t>63</t>
  </si>
  <si>
    <t>733111116</t>
  </si>
  <si>
    <t>Potrubí ocelové závitové bezešvé běžné v kotelnách nebo strojovnách DN 32</t>
  </si>
  <si>
    <t>-1790877796</t>
  </si>
  <si>
    <t>64</t>
  </si>
  <si>
    <t>733111117</t>
  </si>
  <si>
    <t>Potrubí ocelové závitové bezešvé běžné v kotelnách nebo strojovnách DN 40</t>
  </si>
  <si>
    <t>-318987549</t>
  </si>
  <si>
    <t>65</t>
  </si>
  <si>
    <t>733111118</t>
  </si>
  <si>
    <t>Potrubí ocelové závitové bezešvé běžné v kotelnách nebo strojovnách DN 50</t>
  </si>
  <si>
    <t>813511076</t>
  </si>
  <si>
    <t>66</t>
  </si>
  <si>
    <t>733121222</t>
  </si>
  <si>
    <t>Potrubí ocelové hladké bezešvé v kotelnách nebo strojovnách D 76x3,2 (DN 65)</t>
  </si>
  <si>
    <t>1048965949</t>
  </si>
  <si>
    <t>67</t>
  </si>
  <si>
    <t>733121225</t>
  </si>
  <si>
    <t>Potrubí ocelové hladké bezešvé v kotelnách nebo strojovnách D 89x3,6 (DN 80)</t>
  </si>
  <si>
    <t>2123940380</t>
  </si>
  <si>
    <t>68</t>
  </si>
  <si>
    <t>733121233</t>
  </si>
  <si>
    <t>Potrubí ocelové hladké bezešvé v kotelnách nebo strojovnách D 139,7x4,0 (DN 125)</t>
  </si>
  <si>
    <t>-550119691</t>
  </si>
  <si>
    <t>171</t>
  </si>
  <si>
    <t>733124118</t>
  </si>
  <si>
    <t>Příplatek k potrubí ocelovému hladkému za zhotovení přechodů z trubek hladkých kováním DN 50/25</t>
  </si>
  <si>
    <t>455443823</t>
  </si>
  <si>
    <t>70</t>
  </si>
  <si>
    <t>733124119_x</t>
  </si>
  <si>
    <t>Příplatek k potrubí ocelovému hladkému za zhotovení přechodů z trubek hladkých kováním DN 65/25</t>
  </si>
  <si>
    <t>1084624126</t>
  </si>
  <si>
    <t>169</t>
  </si>
  <si>
    <t>733124121</t>
  </si>
  <si>
    <t>Příplatek k potrubí ocelovému hladkému za zhotovení přechodů z trubek hladkých kováním DN 65/32</t>
  </si>
  <si>
    <t>-1738323138</t>
  </si>
  <si>
    <t>71</t>
  </si>
  <si>
    <t>733124122</t>
  </si>
  <si>
    <t>Příplatek k potrubí ocelovému hladkému za zhotovení přechodů z trubek hladkých kováním DN 80/50</t>
  </si>
  <si>
    <t>-704889269</t>
  </si>
  <si>
    <t>170</t>
  </si>
  <si>
    <t>733124123</t>
  </si>
  <si>
    <t>Příplatek k potrubí ocelovému hladkému za zhotovení přechodů z trubek hladkých kováním DN 80/40</t>
  </si>
  <si>
    <t>1900729925</t>
  </si>
  <si>
    <t>72</t>
  </si>
  <si>
    <t>733124126</t>
  </si>
  <si>
    <t>Příplatek k potrubí ocelovému hladkému za zhotovení přechodů z trubek hladkých kováním DN 125/80</t>
  </si>
  <si>
    <t>-9315598</t>
  </si>
  <si>
    <t>172</t>
  </si>
  <si>
    <t>733131106</t>
  </si>
  <si>
    <t>Kompenzátor pro ocelové potrubí pryžový G 6/4 PN 16 do 90°C závitový</t>
  </si>
  <si>
    <t>-1861715574</t>
  </si>
  <si>
    <t>75</t>
  </si>
  <si>
    <t>733131135</t>
  </si>
  <si>
    <t>Kompenzátor pro ocelové potrubí pryžový DN 80 PN 16 do 90°C přírubový</t>
  </si>
  <si>
    <t>-1722446160</t>
  </si>
  <si>
    <t>76</t>
  </si>
  <si>
    <t>733141102</t>
  </si>
  <si>
    <t>Odvzdušňovací nádoba z trubek ocelových do DN 50</t>
  </si>
  <si>
    <t>2059699643</t>
  </si>
  <si>
    <t>77</t>
  </si>
  <si>
    <t>733190108</t>
  </si>
  <si>
    <t>Zkouška těsnosti potrubí ocelové závitové do DN 50</t>
  </si>
  <si>
    <t>-518293460</t>
  </si>
  <si>
    <t>78</t>
  </si>
  <si>
    <t>733190225</t>
  </si>
  <si>
    <t>Zkouška těsnosti potrubí ocelové hladké přes D 60,3x2,9 do D 89x5,0</t>
  </si>
  <si>
    <t>-338738746</t>
  </si>
  <si>
    <t>79</t>
  </si>
  <si>
    <t>733190232</t>
  </si>
  <si>
    <t>Zkouška těsnosti potrubí ocelové hladké přes D 89x5,0 do D 133x5,0</t>
  </si>
  <si>
    <t>1972236828</t>
  </si>
  <si>
    <t>189</t>
  </si>
  <si>
    <t>733194922</t>
  </si>
  <si>
    <t>Navaření odbočky na potrubí ocelové hladké D 76x3,2 mm</t>
  </si>
  <si>
    <t>1983869925</t>
  </si>
  <si>
    <t>190</t>
  </si>
  <si>
    <t>733194925</t>
  </si>
  <si>
    <t>Navaření odbočky na potrubí ocelové hladké D 89x3,6 mm</t>
  </si>
  <si>
    <t>105320671</t>
  </si>
  <si>
    <t>191</t>
  </si>
  <si>
    <t>733194932</t>
  </si>
  <si>
    <t>Navaření odbočky na potrubí ocelové hladké D 133x4,5 mm</t>
  </si>
  <si>
    <t>1492084429</t>
  </si>
  <si>
    <t>81</t>
  </si>
  <si>
    <t>733PP/03</t>
  </si>
  <si>
    <t>Proplach potrubí systému o výkonu nad 150 kW</t>
  </si>
  <si>
    <t>hod</t>
  </si>
  <si>
    <t>1365890731</t>
  </si>
  <si>
    <t>82</t>
  </si>
  <si>
    <t>733VS/01</t>
  </si>
  <si>
    <t>Vypuštění systému</t>
  </si>
  <si>
    <t>-2131803048</t>
  </si>
  <si>
    <t>83</t>
  </si>
  <si>
    <t>733X/03</t>
  </si>
  <si>
    <t>Napuštění systému topnou vodou</t>
  </si>
  <si>
    <t>l</t>
  </si>
  <si>
    <t>-988299430</t>
  </si>
  <si>
    <t>84</t>
  </si>
  <si>
    <t>733Z/01</t>
  </si>
  <si>
    <t>1009215025</t>
  </si>
  <si>
    <t>85</t>
  </si>
  <si>
    <t>998733201</t>
  </si>
  <si>
    <t>Přesun hmot procentní pro rozvody potrubí v objektech v do 6 m</t>
  </si>
  <si>
    <t>2032710966</t>
  </si>
  <si>
    <t>87</t>
  </si>
  <si>
    <t>734/V3z00007</t>
  </si>
  <si>
    <t>cp_40_Třícestný směšovací ventil vč. servopohonu 0-10V řízení; napájení 24V AC/DC; vysílač polohy 0-10V; DN 50; Kvs 40; lineární char.; PN 16; příruba DN 50; PN 16</t>
  </si>
  <si>
    <t>1797804065</t>
  </si>
  <si>
    <t>178</t>
  </si>
  <si>
    <t>734_M25-1</t>
  </si>
  <si>
    <t>cp_25_Měřič tepla ultrazvukový přírubový DN 25; qp=6 m3/h; PN25; délka 260 mm; bateriové napájení včetně M-Bus komunikačního modulu a sadou teplotních čidel;  min./max. průtok 0,06/12 m3/h; tlaková ztráta při qp = 150 mBar</t>
  </si>
  <si>
    <t>-1921907455</t>
  </si>
  <si>
    <t>179</t>
  </si>
  <si>
    <t>734_M25-2</t>
  </si>
  <si>
    <t>Sada teplotních čidel, délka 27,5 mm, DS M10x1, kabel 1,5 m</t>
  </si>
  <si>
    <t>631006207</t>
  </si>
  <si>
    <t>180</t>
  </si>
  <si>
    <t>734_M25-3</t>
  </si>
  <si>
    <t>Návarek pro čidlo (DS M10x1) 27,5 až 38 mm</t>
  </si>
  <si>
    <t>-1960691979</t>
  </si>
  <si>
    <t>181</t>
  </si>
  <si>
    <t>734_M25-4</t>
  </si>
  <si>
    <t>M-Bus komunikační modul pro měřič tepla ultrazvukový qp=6 m3/h DN 25</t>
  </si>
  <si>
    <t>-216469389</t>
  </si>
  <si>
    <t>182</t>
  </si>
  <si>
    <t>734_OT-1</t>
  </si>
  <si>
    <t>Automatický omezovač vratné teploty; DN 25; PN 16; Kvs=5,5 m3/h; rozsah nastavení 20-60°C</t>
  </si>
  <si>
    <t>1806251051</t>
  </si>
  <si>
    <t>183</t>
  </si>
  <si>
    <t>734_OT-2</t>
  </si>
  <si>
    <t>Montáž a nastavení automatického omezovače vratné teploty; DN 25; PN 16; Kvs=5,5 m3/h</t>
  </si>
  <si>
    <t>-431271461</t>
  </si>
  <si>
    <t>185</t>
  </si>
  <si>
    <t>734_VZ-1</t>
  </si>
  <si>
    <t>cp_74_Zónový kulový ventil s pohonem; DN 25; PN16; Kvs=34 m3/h; 1x230V; 50Hz; ovládání otevřeno/zavřeno; koncový spínač otevřeno</t>
  </si>
  <si>
    <t>2102316482</t>
  </si>
  <si>
    <t>186</t>
  </si>
  <si>
    <t>734_VZ-2</t>
  </si>
  <si>
    <t>Montáž a nastavení zónového kulového ventilu DN25, Kvs=34 m3/h</t>
  </si>
  <si>
    <t>-2139303861</t>
  </si>
  <si>
    <t>90</t>
  </si>
  <si>
    <t>734109414</t>
  </si>
  <si>
    <t>Montáž armatury přírubové se třemi přírubami PN 16 DN 50</t>
  </si>
  <si>
    <t>-501794058</t>
  </si>
  <si>
    <t>92</t>
  </si>
  <si>
    <t>734163427</t>
  </si>
  <si>
    <t>Filtr DN 65 PN 16 do 300°C z uhlíkové oceli s vypouštěcí přírubou</t>
  </si>
  <si>
    <t>-143365381</t>
  </si>
  <si>
    <t>93</t>
  </si>
  <si>
    <t>734163428</t>
  </si>
  <si>
    <t>Filtr DN 80 PN 16 do 300°C z uhlíkové oceli s vypouštěcí přírubou</t>
  </si>
  <si>
    <t>316346479</t>
  </si>
  <si>
    <t>94</t>
  </si>
  <si>
    <t>734163430</t>
  </si>
  <si>
    <t>Filtr DN 125 PN 16 do 300°C z uhlíkové oceli s vypouštěcí přírubou</t>
  </si>
  <si>
    <t>-28959493</t>
  </si>
  <si>
    <t>95</t>
  </si>
  <si>
    <t>734173416</t>
  </si>
  <si>
    <t>Spoj přírubový PN 16/I do 200°C DN 65</t>
  </si>
  <si>
    <t>83376975</t>
  </si>
  <si>
    <t>96</t>
  </si>
  <si>
    <t>734173417</t>
  </si>
  <si>
    <t>Spoj přírubový PN 16/I do 200°C DN 80</t>
  </si>
  <si>
    <t>1155353859</t>
  </si>
  <si>
    <t>97</t>
  </si>
  <si>
    <t>734173421</t>
  </si>
  <si>
    <t>Spoj přírubový PN 16/I do 200°C DN 125</t>
  </si>
  <si>
    <t>1867311654</t>
  </si>
  <si>
    <t>98</t>
  </si>
  <si>
    <t>734193115</t>
  </si>
  <si>
    <t>Klapka mezipřírubová uzavírací DN 65 PN 16 do 120°C disk tvárná litina</t>
  </si>
  <si>
    <t>-1218218535</t>
  </si>
  <si>
    <t>99</t>
  </si>
  <si>
    <t>734193116</t>
  </si>
  <si>
    <t>Klapka mezipřírubová uzavírací DN 80 PN 16 do 120°C disk tvárná litina</t>
  </si>
  <si>
    <t>298811195</t>
  </si>
  <si>
    <t>102</t>
  </si>
  <si>
    <t>734193116_1</t>
  </si>
  <si>
    <t>cp_41_Klapka mezipřírubová uzavírací; vč. pohonu 230V (3 bodové ovl.); (kaskáda kotlů) konc. spínač (ON/OFF) DN 80; 120°C; PN 6; včetně montáže</t>
  </si>
  <si>
    <t>900720626</t>
  </si>
  <si>
    <t>103</t>
  </si>
  <si>
    <t>734_00004</t>
  </si>
  <si>
    <t>Zpětná mezipřírubová klapka nerez DN 125 - včetně pružiny PN16; 120°C</t>
  </si>
  <si>
    <t>681865272</t>
  </si>
  <si>
    <t>104</t>
  </si>
  <si>
    <t>734_00002</t>
  </si>
  <si>
    <t>Zpětná mezipřírubová klapka nerez DN 80 - včetně pružiny PN16; 120°C</t>
  </si>
  <si>
    <t>92223230</t>
  </si>
  <si>
    <t>105</t>
  </si>
  <si>
    <t>734_00001</t>
  </si>
  <si>
    <t>Zpětná mezipřírubová klapka nerez DN 65 - včetně pružiny PN16; 120°C</t>
  </si>
  <si>
    <t>807651945</t>
  </si>
  <si>
    <t>100</t>
  </si>
  <si>
    <t>734193118</t>
  </si>
  <si>
    <t>Klapka mezipřírubová uzavírací DN 125 PN 16 do 120°C disk tvárná litina</t>
  </si>
  <si>
    <t>-1703953321</t>
  </si>
  <si>
    <t>187</t>
  </si>
  <si>
    <t>734211120</t>
  </si>
  <si>
    <t>Ventil závitový odvzdušňovací G 1/2 PN 14 do 120°C automatický</t>
  </si>
  <si>
    <t>-49894549</t>
  </si>
  <si>
    <t>174</t>
  </si>
  <si>
    <t>734242416</t>
  </si>
  <si>
    <t>Ventil závitový zpětný přímý G 6/4 PN 16 do 110°C</t>
  </si>
  <si>
    <t>-761236494</t>
  </si>
  <si>
    <t>107</t>
  </si>
  <si>
    <t>734251214_1</t>
  </si>
  <si>
    <t xml:space="preserve">cp_50_Pojistný ventil závitový (jištění kotle) Potv. 400 kPa DN 32/40; PN 6; aw = 0,693; So = 804mm2_x000D_
</t>
  </si>
  <si>
    <t>95788405</t>
  </si>
  <si>
    <t>184</t>
  </si>
  <si>
    <t>734251214_2</t>
  </si>
  <si>
    <t>Montáž pojistného ventilu DN 35/40, Potv.=400 kPa</t>
  </si>
  <si>
    <t>1713034940</t>
  </si>
  <si>
    <t>108</t>
  </si>
  <si>
    <t>734291123</t>
  </si>
  <si>
    <t>Kohout plnící a vypouštěcí G 1/2 PN 10 do 110°C závitový</t>
  </si>
  <si>
    <t>1030017325</t>
  </si>
  <si>
    <t>175</t>
  </si>
  <si>
    <t>734291246</t>
  </si>
  <si>
    <t>Filtr závitový přímý G 1 1/2 PN 16 do 130°C s vnitřními závity</t>
  </si>
  <si>
    <t>1704834995</t>
  </si>
  <si>
    <t>110</t>
  </si>
  <si>
    <t>734292713</t>
  </si>
  <si>
    <t>657537565</t>
  </si>
  <si>
    <t>177</t>
  </si>
  <si>
    <t>734292715</t>
  </si>
  <si>
    <t>Kohout kulový přímý G 1 PN 42 do 185°C vnitřní závit</t>
  </si>
  <si>
    <t>-1834338590</t>
  </si>
  <si>
    <t>176</t>
  </si>
  <si>
    <t>734292717</t>
  </si>
  <si>
    <t>Kohout kulový přímý G 1 1/2 PN 42 do 185°C vnitřní závit</t>
  </si>
  <si>
    <t>-1621093319</t>
  </si>
  <si>
    <t>112</t>
  </si>
  <si>
    <t>734292718</t>
  </si>
  <si>
    <t>Kohout kulový přímý G 2 PN 42 do 185°C vnitřní závit</t>
  </si>
  <si>
    <t>2103735107</t>
  </si>
  <si>
    <t>113</t>
  </si>
  <si>
    <t>734411127</t>
  </si>
  <si>
    <t xml:space="preserve">Teploměr dvojkovový s pevným stonkem stonkem; rozsah 0-120°C včetně teploměrové jímky pro PN 25 + návarek délku návarku volit dle DN potrubí a délky jímky_x000D_
</t>
  </si>
  <si>
    <t>-1637920827</t>
  </si>
  <si>
    <t>115</t>
  </si>
  <si>
    <t>734421102_1</t>
  </si>
  <si>
    <t xml:space="preserve">Tlakoměr deformační typ č.03 312-S 06  0-600 kPa; G 1/2"_x000D_
+ Tlakoměrová smyčka a tlakoměrový kohout G 1/2"_x000D_
</t>
  </si>
  <si>
    <t>-1798437316</t>
  </si>
  <si>
    <t>116</t>
  </si>
  <si>
    <t>734424101</t>
  </si>
  <si>
    <t>Kondenzační smyčka k přivaření zahnutá PN 250 do 300°C</t>
  </si>
  <si>
    <t>-1167487555</t>
  </si>
  <si>
    <t>117</t>
  </si>
  <si>
    <t>734424101/1</t>
  </si>
  <si>
    <t>tlakoměrový kohout G 1/2 pro čidlo tlaku MaR vč. montáže</t>
  </si>
  <si>
    <t>-2015001541</t>
  </si>
  <si>
    <t>118</t>
  </si>
  <si>
    <t>734494213</t>
  </si>
  <si>
    <t>Návarek s trubkovým závitem G 1/2 pro vypouštěcí kohouty, odvzdušňovací ventily atd.</t>
  </si>
  <si>
    <t>872254829</t>
  </si>
  <si>
    <t>188</t>
  </si>
  <si>
    <t>734494213_1</t>
  </si>
  <si>
    <t>Návarek s trubkovým závitem G 1/2 pro čidlo teploty MaR</t>
  </si>
  <si>
    <t>1135399413</t>
  </si>
  <si>
    <t>119</t>
  </si>
  <si>
    <t>998734201</t>
  </si>
  <si>
    <t>Přesun hmot procentní pro armatury v objektech v do 6 m</t>
  </si>
  <si>
    <t>-137117614</t>
  </si>
  <si>
    <t>120</t>
  </si>
  <si>
    <t>767_MO0001</t>
  </si>
  <si>
    <t>montáže uložení potrubí</t>
  </si>
  <si>
    <t>1305758347</t>
  </si>
  <si>
    <t>121</t>
  </si>
  <si>
    <t>767_U01DN50</t>
  </si>
  <si>
    <t>Uchycení potrubí, objímka / třmen do DN 50 + pomocný materiál - pozinkované matice; podložky</t>
  </si>
  <si>
    <t>908178014</t>
  </si>
  <si>
    <t>122</t>
  </si>
  <si>
    <t>767_U02DN65_100</t>
  </si>
  <si>
    <t>Uchycení potrubí, třmen DN 65_100 + pomocný materiál - pozinkované matice; podložky</t>
  </si>
  <si>
    <t>665018208</t>
  </si>
  <si>
    <t>123</t>
  </si>
  <si>
    <t>767_U03DN125_200</t>
  </si>
  <si>
    <t>Uchycení potrubí, třmen DN 125_200 + pomocný materiál - pozinkované matice; podložky</t>
  </si>
  <si>
    <t>-651468925</t>
  </si>
  <si>
    <t>124</t>
  </si>
  <si>
    <t>767_U11UL</t>
  </si>
  <si>
    <t>pozinkované děrované systémové profily průřezu L, U pro vyhotovení konzol a závěsů; uložení potrubí do DN 50 vč. závitových tyčí M10 - 12</t>
  </si>
  <si>
    <t>1830323021</t>
  </si>
  <si>
    <t>125</t>
  </si>
  <si>
    <t>767_U12UL</t>
  </si>
  <si>
    <t>pozinkované děrované systémové profily průřezu L, U pro vyhotovení konzol a závěsů; uložení potrubí DN 65_100 vč. závitových tyčí M12 - 14</t>
  </si>
  <si>
    <t>1801551099</t>
  </si>
  <si>
    <t>126</t>
  </si>
  <si>
    <t>767_U13UL</t>
  </si>
  <si>
    <t>pozinkované děrované systémové profily průřezu L, U pro vyhotovení konzol a závěsů; uložení potrubí DN 125_200 vč. závitových tyčí M12 - 14</t>
  </si>
  <si>
    <t>-1887205153</t>
  </si>
  <si>
    <t>127</t>
  </si>
  <si>
    <t>767b</t>
  </si>
  <si>
    <t>565961319</t>
  </si>
  <si>
    <t>128</t>
  </si>
  <si>
    <t>998767201</t>
  </si>
  <si>
    <t>Přesun hmot procentní pro zámečnické konstrukce v objektech v do 6 m</t>
  </si>
  <si>
    <t>2107242382</t>
  </si>
  <si>
    <t>197</t>
  </si>
  <si>
    <t>783102801</t>
  </si>
  <si>
    <t>Odstranění nátěrů okartáčováním z ocelových konstrukcí středních "B"</t>
  </si>
  <si>
    <t>1429149803</t>
  </si>
  <si>
    <t>198</t>
  </si>
  <si>
    <t>783221112</t>
  </si>
  <si>
    <t>Nátěry syntetické KDK barva dražší lesklý povrch 1x antikorozní, 1x základní, 2x email (barva šedá RAL 7035)</t>
  </si>
  <si>
    <t>-105264331</t>
  </si>
  <si>
    <t>129</t>
  </si>
  <si>
    <t>783414040</t>
  </si>
  <si>
    <t>Nátěry olejové potrubí do DN 50 jednonásobné a základní</t>
  </si>
  <si>
    <t>-17643764</t>
  </si>
  <si>
    <t>130</t>
  </si>
  <si>
    <t>783414340</t>
  </si>
  <si>
    <t>Nátěry olejové potrubí do DN 50 dvojnásobné, 1x email a základní</t>
  </si>
  <si>
    <t>-1574969795</t>
  </si>
  <si>
    <t>131</t>
  </si>
  <si>
    <t>783415050</t>
  </si>
  <si>
    <t>Nátěry olejové potrubí do DN 100 jednonásobné a základní</t>
  </si>
  <si>
    <t>-1383269352</t>
  </si>
  <si>
    <t>132</t>
  </si>
  <si>
    <t>783416060</t>
  </si>
  <si>
    <t>Nátěry olejové potrubí do DN 150 jednonásobné a základní</t>
  </si>
  <si>
    <t>1727455790</t>
  </si>
  <si>
    <t>133</t>
  </si>
  <si>
    <t>KK 0.1</t>
  </si>
  <si>
    <t>Doprava</t>
  </si>
  <si>
    <t>815550987</t>
  </si>
  <si>
    <t>134</t>
  </si>
  <si>
    <t>KK 0.2</t>
  </si>
  <si>
    <t>Montáž komínu, kouřovodů, přívodu spalovacího vzduchu, uzemnění, dopojení spotřebičů, kompletace</t>
  </si>
  <si>
    <t>1609666789</t>
  </si>
  <si>
    <t>135</t>
  </si>
  <si>
    <t>KK 0.3</t>
  </si>
  <si>
    <t>Plošina ruka 25m/den</t>
  </si>
  <si>
    <t>-413203883</t>
  </si>
  <si>
    <t>136</t>
  </si>
  <si>
    <t>KK 0.4</t>
  </si>
  <si>
    <t>Revize dle ČSN 73 4201:2008 na dopojení spotřebičů, či celého komína</t>
  </si>
  <si>
    <t>388131921</t>
  </si>
  <si>
    <t>137</t>
  </si>
  <si>
    <t>KK 0.5</t>
  </si>
  <si>
    <t xml:space="preserve">Dokumentace skutečného provedení (vč. předávacích protokolů) orientační štítky, popisky  </t>
  </si>
  <si>
    <t>-1486052768</t>
  </si>
  <si>
    <t>138</t>
  </si>
  <si>
    <t>KK 0.6</t>
  </si>
  <si>
    <t>Jeřáb pro montáž komínů</t>
  </si>
  <si>
    <t>-460118896</t>
  </si>
  <si>
    <t>139</t>
  </si>
  <si>
    <t>KK 001</t>
  </si>
  <si>
    <t>Dodávka nerezového potrubí spalovacího vzduchu DN 250; 1x redukce DN 450 / DN 250; 1x koleno 90°; celková délka 2m</t>
  </si>
  <si>
    <t>-1981350784</t>
  </si>
  <si>
    <t>Dodávka nerezového potrubí spalovacího vzduchu DN 250; 1x redukce DN 450 / DN 250; 1x koleno 90°; celková délka 2m ((Systém pro spalovací vzduch - stavebnicový systém skládající se z vložky podélně svařované z vysoce jakostní nerezové oceli tř. 17349 tl. 0,6 mm obalena 2,5 cm tepelnou izolací s vnějším povrchem Al folie. Spoje opatřeny tlakovým těsněním. ))</t>
  </si>
  <si>
    <t>P</t>
  </si>
  <si>
    <t>140</t>
  </si>
  <si>
    <t>KK 002</t>
  </si>
  <si>
    <t xml:space="preserve">Dodávka nerezového potrubí spalin DN 250; celková délka 1,5m; kouřovod obalen 2,5 cm tepelnou izolací s vnějším povrchem Al folie; kouřovod opatřen 2x přírubou hranatou 100x200mm a 1x přírubou kulařou DN 68 měření spalin </t>
  </si>
  <si>
    <t>-1784195381</t>
  </si>
  <si>
    <t>Dodávka nerezového potrubí spalin DN 250; celková délka 1,5m; kouřovod obalen 2,5 cm tepelnou izolací s vnějším povrchem Al folie; kouřovod opatřen 2x přírubou hranatou 100x200mm a 1x přírubou kulařou DN 68 měření spalin (ČSN 425301; ČSN425310) ((Systém pro spaliny - stavebnicový systém skládající se z vložky podélně svařované z vysoce jakostní nerezové oceli tř. 17349 tl. 1 mm obalena 2,5 cm tepelnou izolací s vnějším povrchem Al folie. Spoje opatřeny tlakovým těsněním.  ))</t>
  </si>
  <si>
    <t>142</t>
  </si>
  <si>
    <t>KK 003</t>
  </si>
  <si>
    <t xml:space="preserve">Dodávka nerezového potrubí spalin DN 300; 2x koleno 30°; 2x redukce DN 300 / DN 250 vč. napojení odvodu kondenzátu; celková délka 2m; kouřovod obalen 2,5 cm tepelnou izolací s vnějším povrchem Al folie  </t>
  </si>
  <si>
    <t>-963435623</t>
  </si>
  <si>
    <t>Dodávka nerezového potrubí spalin DN 300; 2x koleno 30°; 2x redukce DN 300 / DN 250 vč. napojení odvodu kondenzátu; celková délka 2m; kouřovod obalen 2,5 cm tepelnou izolací s vnějším povrchem Al folie  ((Systém pro spaliny - stavebnicový systém skládající se z vložky podélně svařované z vysoce jakostní nerezové oceli tř. 17349 tl. 1 mm. Spoje opatřeny tlakovým těsněním. ))</t>
  </si>
  <si>
    <t>143</t>
  </si>
  <si>
    <t>KK 004</t>
  </si>
  <si>
    <t>Dodávka exteriérového třívrstvého komínového koaxiálního systému DN 300 / DN 450; 2x výfuková/ nasávací hlavice; 1x koleno 90°; 2x patní koleno 90°; celk délka 50m; vč 2,5 cm tepelné izolace</t>
  </si>
  <si>
    <t>-1197346541</t>
  </si>
  <si>
    <t>Dodávka exteriérového třívrstvého komínového koaxiálního systému DN 300 / DN 450; 2x výfuková/ nasávací hlavice; 1x koleno 90°; 2x patní koleno 90°; celk délka 50m; vč 2,5 cm tepelné izolace, kotvících prvků, příslušenství a uzemnění. ((Jednotlivé díly skladba: Vmitřní vložka odvodu spalin z vysoce jakostní nerezové austenitické oceli tř. 17348 tl. 1 mm. Spoje opatřeny tlakovým těsněním; vnější vložka přívodu spalovacího vzduchu nerez ocel tř. 17241, tl. 0,6 mm obalena 2,5 cm tepelnou izolací. Vnější plášť lesklý nerez plech tl. 0,5 mm.))</t>
  </si>
  <si>
    <t>144</t>
  </si>
  <si>
    <t>KK 005</t>
  </si>
  <si>
    <t xml:space="preserve">Dodávka interiérového třívrstvého komínového koaxiálního systému DN 300 / DN 450; 2x koleno 90°; celk délka 8m; vč 2,5 cm tepelné izolace, kotvících prvků, příslušenství </t>
  </si>
  <si>
    <t>477161939</t>
  </si>
  <si>
    <t>Dodávka interiérového třívrstvého komínového koaxiálního systému DN 300 / DN 450; 2x koleno 90°; celk délka 8m; vč 2,5 cm tepelné izolace, kotvících prvků, příslušenství  ((Jednotlivé díly skladba: Vmitřní vložka odvodu spalin z vysoce jakostní nerezové austenitické oceli tř. 17348 tl. 1 mm. Spoje opatřeny tlakovým těsněním; vnější vložka přívodu spalovacího vzduchu nerez ocel tř. 17241, tl. 0,6 mm obalena 2,5 cm tepelnou izolací s vnějším povrchem Al folie.))</t>
  </si>
  <si>
    <t>145</t>
  </si>
  <si>
    <t>OST_001</t>
  </si>
  <si>
    <t>Topná zkouška / zkoušky funkčnosti systému UT dle ČSN 060310</t>
  </si>
  <si>
    <t>h</t>
  </si>
  <si>
    <t>701828772</t>
  </si>
  <si>
    <t>146</t>
  </si>
  <si>
    <t>OST_002</t>
  </si>
  <si>
    <t>Zkouška pevnosti a těsnosti systému ZTI</t>
  </si>
  <si>
    <t>-606462088</t>
  </si>
  <si>
    <t>147</t>
  </si>
  <si>
    <t>OST_005</t>
  </si>
  <si>
    <t>Zkouška pevnosti a těsnosti systému UT nad 150 kW</t>
  </si>
  <si>
    <t>761833885</t>
  </si>
  <si>
    <t>148</t>
  </si>
  <si>
    <t>OST_008</t>
  </si>
  <si>
    <t>Proplach systému UT nad 150 kW</t>
  </si>
  <si>
    <t>2090550966</t>
  </si>
  <si>
    <t>149</t>
  </si>
  <si>
    <t>OST_009</t>
  </si>
  <si>
    <t>Kontrolní a certifikační činnost tlakových zařízení</t>
  </si>
  <si>
    <t>1742197792</t>
  </si>
  <si>
    <t>150</t>
  </si>
  <si>
    <t>OST_010</t>
  </si>
  <si>
    <t>Demontáž veškerého strojního zařízení v kotelně a strojovně (bez VDZ tato bude ponechána) vč. dopravy a recyklace/skládkování</t>
  </si>
  <si>
    <t>1782038482</t>
  </si>
  <si>
    <t>151</t>
  </si>
  <si>
    <t>OST_014</t>
  </si>
  <si>
    <t>Nepředvídatelné práce vzniklé při realizaci díla nad 150 kW</t>
  </si>
  <si>
    <t>402163132</t>
  </si>
  <si>
    <t>152</t>
  </si>
  <si>
    <t>OST_015</t>
  </si>
  <si>
    <t>-1768240130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</si>
  <si>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   </t>
  </si>
  <si>
    <t>VP - Vícepráce</t>
  </si>
  <si>
    <t>PN</t>
  </si>
  <si>
    <t>PL - PL - plyn</t>
  </si>
  <si>
    <t>HSV -  HSV</t>
  </si>
  <si>
    <t xml:space="preserve">    8 -  Trubní vedení</t>
  </si>
  <si>
    <t xml:space="preserve">    723 - Zdravotechnika - vnitřní plynovod</t>
  </si>
  <si>
    <t>M -  M</t>
  </si>
  <si>
    <t xml:space="preserve">    23-M - Montáže potrubí</t>
  </si>
  <si>
    <t xml:space="preserve">    36-M -  Montáž prov.,měř. a regul. zařízení</t>
  </si>
  <si>
    <t>HZS -  Hodinové zúčtovací sazby</t>
  </si>
  <si>
    <t>Ostatní -  Ostatní</t>
  </si>
  <si>
    <t xml:space="preserve">    OST2 - Poznámka</t>
  </si>
  <si>
    <t>899911111</t>
  </si>
  <si>
    <t>Osazení ocelových součástí pro potrubí závěsných a úložných hmotnosti jednotlivě do 5 kg</t>
  </si>
  <si>
    <t>kg</t>
  </si>
  <si>
    <t>1988836284</t>
  </si>
  <si>
    <t>8/1</t>
  </si>
  <si>
    <t>Systémové podpory</t>
  </si>
  <si>
    <t>-20166719</t>
  </si>
  <si>
    <t>73</t>
  </si>
  <si>
    <t>722211813</t>
  </si>
  <si>
    <t>Demontáž armatur přírubových se dvěma přírubami do DN 80</t>
  </si>
  <si>
    <t>850998941</t>
  </si>
  <si>
    <t>722220851</t>
  </si>
  <si>
    <t>Demontáž armatur závitových s jedním závitem G do 3/4</t>
  </si>
  <si>
    <t>-1849245590</t>
  </si>
  <si>
    <t>69</t>
  </si>
  <si>
    <t>722220861</t>
  </si>
  <si>
    <t>Demontáž armatur závitových se dvěma závity G do 3/4</t>
  </si>
  <si>
    <t>1166048832</t>
  </si>
  <si>
    <t>722220862</t>
  </si>
  <si>
    <t>Demontáž armatur závitových se dvěma závity G do 5/4</t>
  </si>
  <si>
    <t>1897656079</t>
  </si>
  <si>
    <t>722220863</t>
  </si>
  <si>
    <t>Demontáž armatur závitových se dvěma závity G 6/4</t>
  </si>
  <si>
    <t>577663983</t>
  </si>
  <si>
    <t>722220864</t>
  </si>
  <si>
    <t>Demontáž armatur závitových se dvěma závity G 2</t>
  </si>
  <si>
    <t>1353528916</t>
  </si>
  <si>
    <t>723111202</t>
  </si>
  <si>
    <t>Potrubí ocelové závitové černé bezešvé svařované běžné DN 15</t>
  </si>
  <si>
    <t>1878231386</t>
  </si>
  <si>
    <t>723150304</t>
  </si>
  <si>
    <t>Potrubí ocelové hladké černé bezešvé spojované svařováním tvářené za tepla D 32x2,6 mm</t>
  </si>
  <si>
    <t>408534345</t>
  </si>
  <si>
    <t>723150312</t>
  </si>
  <si>
    <t>Potrubí ocelové hladké černé bezešvé spojované svařováním tvářené za tepla D 57x3,2 mm</t>
  </si>
  <si>
    <t>-1358459608</t>
  </si>
  <si>
    <t>723150314</t>
  </si>
  <si>
    <t>Potrubí ocelové hladké černé bezešvé spojované svařováním tvářené za tepla D 89x3,6 mm</t>
  </si>
  <si>
    <t>-1194088603</t>
  </si>
  <si>
    <t>723150345</t>
  </si>
  <si>
    <t>Redukce zhotovená kováním přes 1 DN DN 80/50</t>
  </si>
  <si>
    <t>187477278</t>
  </si>
  <si>
    <t>723150352</t>
  </si>
  <si>
    <t>Redukce zhotovená kováním přes 2 DN DN 50/25</t>
  </si>
  <si>
    <t>1628937623</t>
  </si>
  <si>
    <t>723150367</t>
  </si>
  <si>
    <t>Chránička D 57x2,9 mm</t>
  </si>
  <si>
    <t>-538399469</t>
  </si>
  <si>
    <t>723150801</t>
  </si>
  <si>
    <t>Demontáž potrubí ocelové hladké svařované do D 32</t>
  </si>
  <si>
    <t>-476085414</t>
  </si>
  <si>
    <t>723150803</t>
  </si>
  <si>
    <t>Demontáž potrubí ocelové hladké svařované do D 76</t>
  </si>
  <si>
    <t>-2002645567</t>
  </si>
  <si>
    <t>723150804</t>
  </si>
  <si>
    <t>Demontáž potrubí ocelové hladké svařované do D 108</t>
  </si>
  <si>
    <t>29015900</t>
  </si>
  <si>
    <t>7231508a</t>
  </si>
  <si>
    <t>Demontáž potrubí ocelové hladké svařované D 273</t>
  </si>
  <si>
    <t>2090166515</t>
  </si>
  <si>
    <t>723190207</t>
  </si>
  <si>
    <t>Přípojka plynovodní ocelová závitová černá bezešvá spojovaná na závit běžná DN 50</t>
  </si>
  <si>
    <t>-559190317</t>
  </si>
  <si>
    <t>74</t>
  </si>
  <si>
    <t>723190919</t>
  </si>
  <si>
    <t>Navaření odbočky na potrubí plynovodní DN 80</t>
  </si>
  <si>
    <t>1869851570</t>
  </si>
  <si>
    <t>723219104</t>
  </si>
  <si>
    <t>Montáž armatur plynovodních přírubových DN 80 ostatní typ</t>
  </si>
  <si>
    <t>1992463374</t>
  </si>
  <si>
    <t>723221304</t>
  </si>
  <si>
    <t xml:space="preserve">Ventil vzorkovací G 1/2 </t>
  </si>
  <si>
    <t>-994276607</t>
  </si>
  <si>
    <t>723230801</t>
  </si>
  <si>
    <t>Demontáž regulátoru plynu středotlakého řada jednoduchá</t>
  </si>
  <si>
    <t>-1658535014</t>
  </si>
  <si>
    <t>723231162</t>
  </si>
  <si>
    <t xml:space="preserve">Kohout kulový přímý G 1/2 </t>
  </si>
  <si>
    <t>-726391543</t>
  </si>
  <si>
    <t>723/1</t>
  </si>
  <si>
    <t xml:space="preserve">Rotační plynoměr G100 DN80 s nízkofrekvenčním snímačem, přetlak 2kPa </t>
  </si>
  <si>
    <t>-1128101483</t>
  </si>
  <si>
    <t>723/1a</t>
  </si>
  <si>
    <t>Uchycení plynoměru</t>
  </si>
  <si>
    <t>-1673494329</t>
  </si>
  <si>
    <t>723/2</t>
  </si>
  <si>
    <t>Regulátor tlaku s integrovaným modulem bezpečnostního rychlouzávěru, vnitřní impuls, kontrolní pojistný ventil, přetlak 100/2kPa, množství 99,2m3/h, připojení 1"+21/4"</t>
  </si>
  <si>
    <t>2073347426</t>
  </si>
  <si>
    <t>723/2a</t>
  </si>
  <si>
    <t>Montáž regulátoru a uvedení do provozu</t>
  </si>
  <si>
    <t>-1516084683</t>
  </si>
  <si>
    <t>723/2b</t>
  </si>
  <si>
    <t>Cesta servisního technika regulátoru</t>
  </si>
  <si>
    <t>km</t>
  </si>
  <si>
    <t>-1693958241</t>
  </si>
  <si>
    <t>723/2c</t>
  </si>
  <si>
    <t>Vstupní šroubení - sítko</t>
  </si>
  <si>
    <t>-1012907518</t>
  </si>
  <si>
    <t>723/2d</t>
  </si>
  <si>
    <t>Výstupní šroubení DN50</t>
  </si>
  <si>
    <t>-2109172973</t>
  </si>
  <si>
    <t>723/3</t>
  </si>
  <si>
    <t>Membránový uzávěr EX DN80 přetlak 2kPa PN16</t>
  </si>
  <si>
    <t>-696153411</t>
  </si>
  <si>
    <t>723/4</t>
  </si>
  <si>
    <t>Plynový filtr DN50 závitový</t>
  </si>
  <si>
    <t>1843917990</t>
  </si>
  <si>
    <t>723/5</t>
  </si>
  <si>
    <t>Kulový kohout DN50 závitový</t>
  </si>
  <si>
    <t>809151863</t>
  </si>
  <si>
    <t>723/6</t>
  </si>
  <si>
    <t>Mezipřírubový kulový kohout DN80 PN16</t>
  </si>
  <si>
    <t>138727039</t>
  </si>
  <si>
    <t>723/30</t>
  </si>
  <si>
    <t>Výstražná tabulka</t>
  </si>
  <si>
    <t>1534858941</t>
  </si>
  <si>
    <t>27</t>
  </si>
  <si>
    <t>723239106</t>
  </si>
  <si>
    <t>Montáž armatur plynovodních se dvěma závity G 2 ostatní typ</t>
  </si>
  <si>
    <t>-1374310919</t>
  </si>
  <si>
    <t>998723101</t>
  </si>
  <si>
    <t>Přesun hmot tonážní pro vnitřní plynovod v objektech v do 6 m</t>
  </si>
  <si>
    <t>t</t>
  </si>
  <si>
    <t>-1249392234</t>
  </si>
  <si>
    <t>29</t>
  </si>
  <si>
    <t>998723194</t>
  </si>
  <si>
    <t>Příplatek k přesunu hmot tonážní 723 za zvětšený přesun do 1000 m</t>
  </si>
  <si>
    <t>-1614679143</t>
  </si>
  <si>
    <t>733124113</t>
  </si>
  <si>
    <t>Příplatek k potrubí ocelovému hladkému za zhotovení přechodů z trubek hladkých kováním DN 25/15</t>
  </si>
  <si>
    <t>1560011108</t>
  </si>
  <si>
    <t>58</t>
  </si>
  <si>
    <t>733193942</t>
  </si>
  <si>
    <t>Zaslepení potrubí ocelového hladkého dýnkem D 273</t>
  </si>
  <si>
    <t>1104338871</t>
  </si>
  <si>
    <t>61</t>
  </si>
  <si>
    <t>998733101</t>
  </si>
  <si>
    <t>Přesun hmot tonážní pro rozvody potrubí v objektech v do 6 m</t>
  </si>
  <si>
    <t>702467920</t>
  </si>
  <si>
    <t>998733194</t>
  </si>
  <si>
    <t>Příplatek k přesunu hmot tonážní 733 za zvětšený přesun do 1000 m</t>
  </si>
  <si>
    <t>-1231210511</t>
  </si>
  <si>
    <t>7341918a</t>
  </si>
  <si>
    <t>Odříznutí potrubí DN 250</t>
  </si>
  <si>
    <t>1941138161</t>
  </si>
  <si>
    <t>734420811</t>
  </si>
  <si>
    <t>Demontáž tlakoměru se spodním připojením</t>
  </si>
  <si>
    <t>1777027061</t>
  </si>
  <si>
    <t>7344211a</t>
  </si>
  <si>
    <t>Tlakoměr deformační D 160 kruhový B s bronzovou trubicí rozsah 0-4 kPa, tlakoměrná smyčka</t>
  </si>
  <si>
    <t>2041664268</t>
  </si>
  <si>
    <t>7344211b</t>
  </si>
  <si>
    <t>Dod. ventilu tlakoměr. druh A  AVL 111 0410</t>
  </si>
  <si>
    <t>542209519</t>
  </si>
  <si>
    <t>7344211c</t>
  </si>
  <si>
    <t>Tlakoměr deformační D 160 kruhový B s bronzovou trubicí rozsah 0-160 kPa, tlakoměrná smyčka</t>
  </si>
  <si>
    <t>1974711681</t>
  </si>
  <si>
    <t>998734101</t>
  </si>
  <si>
    <t>Přesun hmot tonážní pro armatury v objektech v do 6 m</t>
  </si>
  <si>
    <t>1682406748</t>
  </si>
  <si>
    <t>998734194</t>
  </si>
  <si>
    <t>Příplatek k přesunu hmot tonážní 734 za zvětšený přesun do 1000 m</t>
  </si>
  <si>
    <t>1374455988</t>
  </si>
  <si>
    <t>783221115</t>
  </si>
  <si>
    <t>Nátěry syntetické KDK barva dražší lesklý povrch 2x antikorozní, 1x základní, 2x email</t>
  </si>
  <si>
    <t>450189039</t>
  </si>
  <si>
    <t>783425414</t>
  </si>
  <si>
    <t>Nátěry syntetické potrubí do DN 50 barva dražší lesklý povrch 2x antikorozní, 1x základní, 2x email</t>
  </si>
  <si>
    <t>-2134085426</t>
  </si>
  <si>
    <t>783425514</t>
  </si>
  <si>
    <t>Nátěry syntetické potrubí do DN 100 barva dražší lesklý povrch 2x antikorozní, 1x základní, 2x email</t>
  </si>
  <si>
    <t>-499325478</t>
  </si>
  <si>
    <t>7834256a</t>
  </si>
  <si>
    <t>Nátěry syntetické potrubí DN 250 barva dražší lesklý povrch 2x antikorozní, 1x základní, 2x email</t>
  </si>
  <si>
    <t>-1790447864</t>
  </si>
  <si>
    <t>23/1</t>
  </si>
  <si>
    <t>Revizní kniha</t>
  </si>
  <si>
    <t>1342413165</t>
  </si>
  <si>
    <t>230230016</t>
  </si>
  <si>
    <t>Hlavní tlaková zkouška vzduchem 0,6 MPa do DN 50</t>
  </si>
  <si>
    <t>-568978560</t>
  </si>
  <si>
    <t>230230017</t>
  </si>
  <si>
    <t>Hlavní tlaková zkouška vzduchem 0,6 MPa DN 80</t>
  </si>
  <si>
    <t>-906469902</t>
  </si>
  <si>
    <t>230230022</t>
  </si>
  <si>
    <t>Hlavní tlaková zkouška vzduchem 0,6 MPa DN 250</t>
  </si>
  <si>
    <t>-2102801590</t>
  </si>
  <si>
    <t>230230076</t>
  </si>
  <si>
    <t>Čištění potrubí PN 38 6416 do DN 200</t>
  </si>
  <si>
    <t>-1997174176</t>
  </si>
  <si>
    <t>230230077</t>
  </si>
  <si>
    <t>Čištění potrubí PN 38 6416 DN 250</t>
  </si>
  <si>
    <t>-1624770003</t>
  </si>
  <si>
    <t>2302300c</t>
  </si>
  <si>
    <t>Napuštění potrubí plynem</t>
  </si>
  <si>
    <t>-444598505</t>
  </si>
  <si>
    <t>360410073</t>
  </si>
  <si>
    <t>Montáž tlakoměru, průměr D 60, 100, 160 mm, bez přenosu</t>
  </si>
  <si>
    <t>1700336376</t>
  </si>
  <si>
    <t>HZS4212</t>
  </si>
  <si>
    <t>Hodinová zúčtovací sazba revizní technik specialista</t>
  </si>
  <si>
    <t>1383121551</t>
  </si>
  <si>
    <t>Poz</t>
  </si>
  <si>
    <t>-538666602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</si>
  <si>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</t>
  </si>
  <si>
    <t>ST - ST - Stavební</t>
  </si>
  <si>
    <t>Úroveň 3:</t>
  </si>
  <si>
    <t>ST1 - ST1 - ASPO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</si>
  <si>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</si>
  <si>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</si>
  <si>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</si>
  <si>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</si>
  <si>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</si>
  <si>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771 - Podlahy z dlaždic</t>
  </si>
  <si>
    <t xml:space="preserve">    777 - Podlahy lité</t>
  </si>
  <si>
    <t xml:space="preserve">    781 - Dokončovací práce - obklady keramické</t>
  </si>
  <si>
    <t>OST - Ostatní</t>
  </si>
  <si>
    <t xml:space="preserve">    998 - Přesun hmot</t>
  </si>
  <si>
    <t xml:space="preserve">    999 - Zednické přípomoce</t>
  </si>
  <si>
    <t>OST2 - Poznámka</t>
  </si>
  <si>
    <t>310236261</t>
  </si>
  <si>
    <t>Zazdívka otvorů pl do 0,09 m2 ve zdivu nadzákladovém cihlami pálenými tl do 600 mm</t>
  </si>
  <si>
    <t>183663375</t>
  </si>
  <si>
    <t>"zazdívka - komín - 100/500 - 600"  2</t>
  </si>
  <si>
    <t>VV</t>
  </si>
  <si>
    <t>True</t>
  </si>
  <si>
    <t>310237281</t>
  </si>
  <si>
    <t>Zazdívka otvorů pl do 0,25 m2 ve zdivu nadzákladovém cihlami pálenými tl do 900 mm</t>
  </si>
  <si>
    <t>-1620822731</t>
  </si>
  <si>
    <t>"zazdívka - komín  - 200/500 - 800 mm"  1</t>
  </si>
  <si>
    <t>612321121</t>
  </si>
  <si>
    <t>Vápenocementová omítka hladká jednovrstvá vnitřních stěn nanášená ručně</t>
  </si>
  <si>
    <t>-1432596279</t>
  </si>
  <si>
    <t>1,50*(2*0,40+1,90)</t>
  </si>
  <si>
    <t>612325222</t>
  </si>
  <si>
    <t>Vápenocementová štuková omítka malých ploch do 0,25 m2 na stěnách</t>
  </si>
  <si>
    <t>-1417375227</t>
  </si>
  <si>
    <t>622321141</t>
  </si>
  <si>
    <t>Vápenocementová omítka štuková dvouvrstvá vnějších stěn nanášená ručně</t>
  </si>
  <si>
    <t>1906721089</t>
  </si>
  <si>
    <t>0,15*(1,90+2*1,50)</t>
  </si>
  <si>
    <t>622611131</t>
  </si>
  <si>
    <t>Nátěr akrylátový dvojnásobný vnějších omítaných stěn včetně penetrace provedený ručně</t>
  </si>
  <si>
    <t>1872863322</t>
  </si>
  <si>
    <t>629995101</t>
  </si>
  <si>
    <t>Očištění vnějších ploch tlakovou vodou</t>
  </si>
  <si>
    <t>1953842719</t>
  </si>
  <si>
    <t>"Strojovna - podlaha"</t>
  </si>
  <si>
    <t>5,30*1,65</t>
  </si>
  <si>
    <t>1,00*0,75</t>
  </si>
  <si>
    <t>3,55*7,20</t>
  </si>
  <si>
    <t>Mezisoučet</t>
  </si>
  <si>
    <t>"kotelna  - podlaha"</t>
  </si>
  <si>
    <t>5,80*4,80</t>
  </si>
  <si>
    <t>0,45*3,30</t>
  </si>
  <si>
    <t>1,55*0,40</t>
  </si>
  <si>
    <t>4,95*2,40</t>
  </si>
  <si>
    <t>"kotelna obklady"</t>
  </si>
  <si>
    <t>1,60*2*(5,80+4,80)</t>
  </si>
  <si>
    <t>1,60*2*(1,00+1,00)</t>
  </si>
  <si>
    <t>1,60*(2,40*2)</t>
  </si>
  <si>
    <t>"strojovna  - nátěr"</t>
  </si>
  <si>
    <t>1,60*(2*(3,55+7,20)-1,00)</t>
  </si>
  <si>
    <t>1,60*0,75*2</t>
  </si>
  <si>
    <t>1,60*(2*(1,65+5,30)-1,00)</t>
  </si>
  <si>
    <t>Součet</t>
  </si>
  <si>
    <t>632452411</t>
  </si>
  <si>
    <t>Doplnění cementového potěru hlazeného pl do 4 m2 tl do 10 mm</t>
  </si>
  <si>
    <t>-1142595991</t>
  </si>
  <si>
    <t>"po vybouraných základech"   0,95*2,90*2</t>
  </si>
  <si>
    <t>632452421</t>
  </si>
  <si>
    <t>Doplnění cementového potěru hlazeného pl do 4 m2 tl do 20 mm</t>
  </si>
  <si>
    <t>1135741161</t>
  </si>
  <si>
    <t>"vyspravení základu - 50%"</t>
  </si>
  <si>
    <t>2,50*0,70*0,50</t>
  </si>
  <si>
    <t>632452431</t>
  </si>
  <si>
    <t>Doplnění cementového potěru hlazeného pl do 4 m2 tl do 30 mm</t>
  </si>
  <si>
    <t>-1785871644</t>
  </si>
  <si>
    <t>1,40*0,80*0,50</t>
  </si>
  <si>
    <t>632902111</t>
  </si>
  <si>
    <t>Příprava zatvrdlého povrchu betonových mazanin pro cementový potěr cementovým mlékem</t>
  </si>
  <si>
    <t>-591868458</t>
  </si>
  <si>
    <t>0,95*2,90*2</t>
  </si>
  <si>
    <t>642942111</t>
  </si>
  <si>
    <t>Osazování zárubní nebo rámů dveřních kovových do 2,5 m2 na MC</t>
  </si>
  <si>
    <t>32767134</t>
  </si>
  <si>
    <t>"1600/1500"  1</t>
  </si>
  <si>
    <t>9/1</t>
  </si>
  <si>
    <t>Protipožární ucpávky - PO 60 min</t>
  </si>
  <si>
    <t>-1698488168</t>
  </si>
  <si>
    <t>952901221</t>
  </si>
  <si>
    <t>Vyčištění budov průmyslových objektů při jakékoliv výšce podlaží</t>
  </si>
  <si>
    <t>-1026813755</t>
  </si>
  <si>
    <t>76,80*0,50</t>
  </si>
  <si>
    <t>961044111</t>
  </si>
  <si>
    <t>Bourání základů z betonu prostého</t>
  </si>
  <si>
    <t>m3</t>
  </si>
  <si>
    <t>-1069678764</t>
  </si>
  <si>
    <t>0,95*2,90*(0,075+0,020)</t>
  </si>
  <si>
    <t>962031133</t>
  </si>
  <si>
    <t>Bourání příček z cihel pálených na MVC tl do 150 mm</t>
  </si>
  <si>
    <t>-1653854706</t>
  </si>
  <si>
    <t xml:space="preserve">"sokl přístavku"   </t>
  </si>
  <si>
    <t>0,70*(1,90+2*0,40)</t>
  </si>
  <si>
    <t>963051113</t>
  </si>
  <si>
    <t>Bourání ŽB stropů deskových tl přes 80 mm</t>
  </si>
  <si>
    <t>-1064161008</t>
  </si>
  <si>
    <t>0,10*1,90*0,40</t>
  </si>
  <si>
    <t>967031132</t>
  </si>
  <si>
    <t>Začištění</t>
  </si>
  <si>
    <t>51217605</t>
  </si>
  <si>
    <t>0,80*2*(0,50+0,40)</t>
  </si>
  <si>
    <t>968072455</t>
  </si>
  <si>
    <t>Vybourání kovových dveřních zárubní pl do 2 m2</t>
  </si>
  <si>
    <t>-193435342</t>
  </si>
  <si>
    <t>"přístavek"  1,60*0,80</t>
  </si>
  <si>
    <t>971033481</t>
  </si>
  <si>
    <t>Vybourání otvorů ve zdivu cihelném pl do 0,25 m2 na MVC nebo MV tl do 900 mm</t>
  </si>
  <si>
    <t>1933612858</t>
  </si>
  <si>
    <t>"VZD 500/400 - 800 mm"  1</t>
  </si>
  <si>
    <t>985131311</t>
  </si>
  <si>
    <t>Ruční dočištění ploch stěn, rubu kleneb a podlah ocelových kartáči</t>
  </si>
  <si>
    <t>2014801314</t>
  </si>
  <si>
    <t>"podlaha  - strojovna  - 20%"    35,055*0,20</t>
  </si>
  <si>
    <t>"podlaha  - kotelna    - 20%"     41,825*0,20</t>
  </si>
  <si>
    <t>"obklad - 20%"   48,00*0,20</t>
  </si>
  <si>
    <t>997013111</t>
  </si>
  <si>
    <t>Vnitrostaveništní doprava suti a vybouraných hmot pro budovy v do 6 m s použitím mechanizace</t>
  </si>
  <si>
    <t>1483375997</t>
  </si>
  <si>
    <t>997013501</t>
  </si>
  <si>
    <t>Odvoz suti na skládku a vybouraných hmot nebo meziskládku do 1 km se složením</t>
  </si>
  <si>
    <t>-1060195948</t>
  </si>
  <si>
    <t>997013509</t>
  </si>
  <si>
    <t>Příplatek k odvozu suti a vybouraných hmot na skládku ZKD 1 km přes 1 km</t>
  </si>
  <si>
    <t>1057470620</t>
  </si>
  <si>
    <t>"celkem 15 km"  14*1,893</t>
  </si>
  <si>
    <t>997013831</t>
  </si>
  <si>
    <t>Poplatek za uložení stavebního směsného odpadu na skládce (skládkovné)</t>
  </si>
  <si>
    <t>441705332</t>
  </si>
  <si>
    <t>767646422</t>
  </si>
  <si>
    <t>Montáž dvířek 2křídlových s rámem výšky do 1500 mm</t>
  </si>
  <si>
    <t>1777413199</t>
  </si>
  <si>
    <t>"dvěře M+R - 1600/1500"  1</t>
  </si>
  <si>
    <t>767/1</t>
  </si>
  <si>
    <t>Plechové dveře dvoukřídlové 1600/1500, vč. osazovacího rámu,zámku a 4řad větracích otvorů</t>
  </si>
  <si>
    <t>1576292725</t>
  </si>
  <si>
    <t>767691822</t>
  </si>
  <si>
    <t>Vyvěšení nebo zavěšení kovových křídel dveří do 2 m2</t>
  </si>
  <si>
    <t>-87549806</t>
  </si>
  <si>
    <t>"1600/800"  1</t>
  </si>
  <si>
    <t>289884273</t>
  </si>
  <si>
    <t>7</t>
  </si>
  <si>
    <t>771574116</t>
  </si>
  <si>
    <t>Montáž podlah keramických režných hladkých lepených flexibilním lepidlem do 25 ks/m2</t>
  </si>
  <si>
    <t>349598122</t>
  </si>
  <si>
    <t>"doplnění dlažby po vybouraných základech"</t>
  </si>
  <si>
    <t>5971111</t>
  </si>
  <si>
    <t>Keramická dlažba</t>
  </si>
  <si>
    <t>2005543080</t>
  </si>
  <si>
    <t>5,51*1,10</t>
  </si>
  <si>
    <t>771579191</t>
  </si>
  <si>
    <t>Příplatek k montáž podlah keramických za plochu do 5 m2</t>
  </si>
  <si>
    <t>-730100189</t>
  </si>
  <si>
    <t>998771201</t>
  </si>
  <si>
    <t>Přesun hmot procentní pro podlahy z dlaždic v objektech v do 6 m</t>
  </si>
  <si>
    <t>1981914496</t>
  </si>
  <si>
    <t>777615215</t>
  </si>
  <si>
    <t xml:space="preserve">Nátěry epoxidové podlah betonových dvojnásobné </t>
  </si>
  <si>
    <t>1313832516</t>
  </si>
  <si>
    <t>"základy"</t>
  </si>
  <si>
    <t>1,40*0,80</t>
  </si>
  <si>
    <t>0,70*2,50</t>
  </si>
  <si>
    <t>777615215a</t>
  </si>
  <si>
    <t>1614407476</t>
  </si>
  <si>
    <t>"základy - lemování - žlutočerné pruhy"</t>
  </si>
  <si>
    <t>0,075*2*(1,40+0,80)</t>
  </si>
  <si>
    <t>0,02*2*(0,70+2,50)</t>
  </si>
  <si>
    <t>998777201</t>
  </si>
  <si>
    <t>Přesun hmot procentní pro podlahy lité v objektech v do 6 m</t>
  </si>
  <si>
    <t>-1585487824</t>
  </si>
  <si>
    <t>781474115</t>
  </si>
  <si>
    <t>Montáž obkladů vnitřních keramických hladkých do 25 ks/m2 lepených flexibilním lepidlem</t>
  </si>
  <si>
    <t>741798922</t>
  </si>
  <si>
    <t>"po vybouraných dveřích"  0,85*1,60</t>
  </si>
  <si>
    <t>"oprava"  3,00</t>
  </si>
  <si>
    <t>597610200a</t>
  </si>
  <si>
    <t xml:space="preserve">obkládačky keramické </t>
  </si>
  <si>
    <t>1325652385</t>
  </si>
  <si>
    <t>4.360*1,10</t>
  </si>
  <si>
    <t>781479191</t>
  </si>
  <si>
    <t>Příplatek k montáži obkladů vnitřních keramických hladkých za plochu do 10 m2</t>
  </si>
  <si>
    <t>1217033279</t>
  </si>
  <si>
    <t>781479194</t>
  </si>
  <si>
    <t>Příplatek k montáži obkladů vnitřních keramických hladkých za nerovný povrch</t>
  </si>
  <si>
    <t>1433389628</t>
  </si>
  <si>
    <t>998781201</t>
  </si>
  <si>
    <t>Přesun hmot procentní pro obklady keramické v objektech v do 6 m</t>
  </si>
  <si>
    <t>-1647267763</t>
  </si>
  <si>
    <t>783201811</t>
  </si>
  <si>
    <t>Očištění</t>
  </si>
  <si>
    <t>-472714536</t>
  </si>
  <si>
    <t>783225100</t>
  </si>
  <si>
    <t>Nátěry syntetické kovových doplňkových konstrukcí barva standardní dvojnásobné a 1x email</t>
  </si>
  <si>
    <t>-1405750376</t>
  </si>
  <si>
    <t>"dveře 1600/1500"  5,76*1</t>
  </si>
  <si>
    <t>"mřížky stávajících vpustí 100/250"  0,25*4</t>
  </si>
  <si>
    <t>783226100</t>
  </si>
  <si>
    <t>Nátěry syntetické kovových doplňkových konstrukcí barva standardní základní</t>
  </si>
  <si>
    <t>-709612963</t>
  </si>
  <si>
    <t>783812110</t>
  </si>
  <si>
    <t>Nátěry olejové omítek stěn dvojnásobné a 1x email a 2x plné tmelení</t>
  </si>
  <si>
    <t>-607084830</t>
  </si>
  <si>
    <t>"strojovna"</t>
  </si>
  <si>
    <t>998017001</t>
  </si>
  <si>
    <t>Přesun hmot s omezením mechanizace pro budovy v do 6 m</t>
  </si>
  <si>
    <t>-1235275144</t>
  </si>
  <si>
    <t>REZ</t>
  </si>
  <si>
    <t>Rezerva pro nepředpokládané práce</t>
  </si>
  <si>
    <t>-1797793732</t>
  </si>
  <si>
    <t>-1852182744</t>
  </si>
  <si>
    <t>ST2 - ST2 - AHNM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</si>
  <si>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</si>
  <si>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</si>
  <si>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</si>
  <si>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-1753450400</t>
  </si>
  <si>
    <t>"DN 300 - 600 mm"   1</t>
  </si>
  <si>
    <t>317121103</t>
  </si>
  <si>
    <t>Montáž prefabrikovaných překladů pro světlost otvoru do 3750 mm</t>
  </si>
  <si>
    <t>1890097591</t>
  </si>
  <si>
    <t>593211020</t>
  </si>
  <si>
    <t>překlad železobetonový RZP 3/10 179x14x14 cm</t>
  </si>
  <si>
    <t>1280351035</t>
  </si>
  <si>
    <t>340235212</t>
  </si>
  <si>
    <t>Zazdívka otvorů pl do 0,0225 m2 v příčkách nebo stěnách z cihel tl přes 100 mm</t>
  </si>
  <si>
    <t>-684705358</t>
  </si>
  <si>
    <t>"100/200 - 150 mm"  1</t>
  </si>
  <si>
    <t>340236212</t>
  </si>
  <si>
    <t>Zazdívka otvorů pl do 0,09 m2 v příčkách nebo stěnách z cihel tl přes 100 mm</t>
  </si>
  <si>
    <t>2052354461</t>
  </si>
  <si>
    <t>"300/300 - 150 mm"  1</t>
  </si>
  <si>
    <t>"DN 300 - 150 mm"   1</t>
  </si>
  <si>
    <t>340238212</t>
  </si>
  <si>
    <t>Zazdívka otvorů pl do 1 m2 v příčkách nebo stěnách z cihel tl přes 100 mm</t>
  </si>
  <si>
    <t>121915346</t>
  </si>
  <si>
    <t>"zazdívka nade dveřmi 1600/1970"  1,60*0,50</t>
  </si>
  <si>
    <t>"zazdívka po vybouraném okně"  0,90*0,90</t>
  </si>
  <si>
    <t>340239212</t>
  </si>
  <si>
    <t>Zazdívka otvorů pl do 4 m2 v příčkách nebo stěnách z cihel tl přes 100 mm</t>
  </si>
  <si>
    <t>-6328649</t>
  </si>
  <si>
    <t>"zazdívka vybouraných dveří"  0,85*1,70</t>
  </si>
  <si>
    <t>611325423</t>
  </si>
  <si>
    <t>Oprava vnitřní vápenocementové štukové omítky stropů v rozsahu plochy do 50%</t>
  </si>
  <si>
    <t>-1175454622</t>
  </si>
  <si>
    <t>"viz pol. čištění stropů"  76,80</t>
  </si>
  <si>
    <t>612321141</t>
  </si>
  <si>
    <t>Vápenocementová omítka štuková dvouvrstvá vnitřních stěn nanášená ručně</t>
  </si>
  <si>
    <t>756133811</t>
  </si>
  <si>
    <t>"dozdívky"</t>
  </si>
  <si>
    <t>1,60*0,50*1,15</t>
  </si>
  <si>
    <t>0,90*0,90*1,15</t>
  </si>
  <si>
    <t>0,85*1,70*1,15</t>
  </si>
  <si>
    <t>612325221</t>
  </si>
  <si>
    <t>Vápenocementová štuková omítka malých ploch do 0,09 m2 na stěnách</t>
  </si>
  <si>
    <t>1659917215</t>
  </si>
  <si>
    <t>-824300957</t>
  </si>
  <si>
    <t>612325222a</t>
  </si>
  <si>
    <t>Vápenocementová štuková omítka malých ploch do 0,25 m2 na stěnách vnějších vč. nátěru</t>
  </si>
  <si>
    <t>700183021</t>
  </si>
  <si>
    <t>612325423</t>
  </si>
  <si>
    <t>Oprava vnitřní vápenocementové štukové omítky stěn v rozsahu plochy do 50%</t>
  </si>
  <si>
    <t>1746312059</t>
  </si>
  <si>
    <t>"viz pol. čištění stěm"  110,195</t>
  </si>
  <si>
    <t>1822315299</t>
  </si>
  <si>
    <t>0,20*(1,60+2*2,00)</t>
  </si>
  <si>
    <t>-1543481653</t>
  </si>
  <si>
    <t>-1141340218</t>
  </si>
  <si>
    <t>"zdi - 100%"</t>
  </si>
  <si>
    <t>(3,15-1,60)*(2*(3,55+7,20)-1,00)</t>
  </si>
  <si>
    <t>(3,15-1,60)*0,75*2</t>
  </si>
  <si>
    <t>(3,15-1,60)*(2*(1,65+5,30)-1,00)</t>
  </si>
  <si>
    <t>"kotelna"</t>
  </si>
  <si>
    <t>(3,60-1,60)*(2*(5,80+4,80)-4,95)</t>
  </si>
  <si>
    <t>(3,60-1,60)*2*(1,00+1,00)</t>
  </si>
  <si>
    <t>(3,60-0,40-1,60)*(2,40*2+4,95)</t>
  </si>
  <si>
    <t>642944121</t>
  </si>
  <si>
    <t>Osazování ocelových zárubní dodatečné pl do 2,5 m2</t>
  </si>
  <si>
    <t>-1179915718</t>
  </si>
  <si>
    <t>"900/1970"  1</t>
  </si>
  <si>
    <t>642944221</t>
  </si>
  <si>
    <t>Osazování ocelových zárubní dodatečné pl přes 2,5 m2</t>
  </si>
  <si>
    <t>1359118996</t>
  </si>
  <si>
    <t>"1600/2000"  1</t>
  </si>
  <si>
    <t>553311450</t>
  </si>
  <si>
    <t>zárubeň ocelová pro běžné zdění H 145 900 L/P</t>
  </si>
  <si>
    <t>233346973</t>
  </si>
  <si>
    <t>553311510</t>
  </si>
  <si>
    <t>zárubeň ocelová pro běžné zdění H 145 1600 dvoukřídlá</t>
  </si>
  <si>
    <t>-69422309</t>
  </si>
  <si>
    <t>949101111</t>
  </si>
  <si>
    <t>Lešení pomocné pro objekty pozemních staveb s lešeňovou podlahou v do 1,9 m zatížení do 150 kg/m2</t>
  </si>
  <si>
    <t>1661273592</t>
  </si>
  <si>
    <t>-1379391803</t>
  </si>
  <si>
    <t>2107491581</t>
  </si>
  <si>
    <t>0,15*(0,90+2*2,00)</t>
  </si>
  <si>
    <t>0,15*(1,40+2*2,45)</t>
  </si>
  <si>
    <t>968062374</t>
  </si>
  <si>
    <t>Vybourání dřevěných rámů oken zdvojených včetně křídel pl do 1 m2</t>
  </si>
  <si>
    <t>2022552285</t>
  </si>
  <si>
    <t>0,90*0,90</t>
  </si>
  <si>
    <t>-1972696029</t>
  </si>
  <si>
    <t>0,60*1,70</t>
  </si>
  <si>
    <t>0,90*1,97</t>
  </si>
  <si>
    <t>968072456</t>
  </si>
  <si>
    <t>Vybourání kovových dveřních zárubní pl přes 2 m2</t>
  </si>
  <si>
    <t>418643668</t>
  </si>
  <si>
    <t>1,40*2,45</t>
  </si>
  <si>
    <t>973031324</t>
  </si>
  <si>
    <t>Vysekání kapes ve zdivu cihelném na MV nebo MVC pl do 0,10 m2 hl do 150 mm</t>
  </si>
  <si>
    <t>353441544</t>
  </si>
  <si>
    <t>"pro osazení překladu"  2</t>
  </si>
  <si>
    <t>985132111</t>
  </si>
  <si>
    <t>Očištění ploch líce kleneb a podhledů tlakovou vodou</t>
  </si>
  <si>
    <t>-1176833626</t>
  </si>
  <si>
    <t>"strop - 100%"</t>
  </si>
  <si>
    <t>1508916087</t>
  </si>
  <si>
    <t>-155287355</t>
  </si>
  <si>
    <t>814412419</t>
  </si>
  <si>
    <t>"celkem 15 km"  14*0,59</t>
  </si>
  <si>
    <t>-1250196031</t>
  </si>
  <si>
    <t>766622861</t>
  </si>
  <si>
    <t>Vyvěšení nebo zavěšení křídel dřevěných nebo plastových okenních do 1,5 m2</t>
  </si>
  <si>
    <t>-753224869</t>
  </si>
  <si>
    <t>"900/900"  1</t>
  </si>
  <si>
    <t>998766201</t>
  </si>
  <si>
    <t>Přesun hmot procentní pro konstrukce truhlářské v objektech v do 6 m</t>
  </si>
  <si>
    <t>1760448373</t>
  </si>
  <si>
    <t>767646510</t>
  </si>
  <si>
    <t>Montáž dveří protipožárního uzávěru jednokřídlového</t>
  </si>
  <si>
    <t>-757678604</t>
  </si>
  <si>
    <t>55341.1</t>
  </si>
  <si>
    <t>Dveře protipožární 900/1970 - EI 30 DP1-C</t>
  </si>
  <si>
    <t>-2071940047</t>
  </si>
  <si>
    <t>767646522</t>
  </si>
  <si>
    <t>Montáž dveří protipožárního uzávěru dvoukřídlového výšky do 2200 mm</t>
  </si>
  <si>
    <t>-819868562</t>
  </si>
  <si>
    <t>55341.2</t>
  </si>
  <si>
    <t>Dveře protipožární 1600/2000 - EW 60  DP1-C</t>
  </si>
  <si>
    <t>1894269980</t>
  </si>
  <si>
    <t>767649191</t>
  </si>
  <si>
    <t>Montáž dveří - samozavírače hydraulického</t>
  </si>
  <si>
    <t>1306317901</t>
  </si>
  <si>
    <t>549172500</t>
  </si>
  <si>
    <t>samozavírač dveří hydraulický K214 č.11 zlatá bronz</t>
  </si>
  <si>
    <t>504712682</t>
  </si>
  <si>
    <t>690709359</t>
  </si>
  <si>
    <t>"600/1700"  1</t>
  </si>
  <si>
    <t>767691823</t>
  </si>
  <si>
    <t>Vyvěšení nebo zavěšení kovových křídel dveří přes 2 m2</t>
  </si>
  <si>
    <t>-1066135095</t>
  </si>
  <si>
    <t>"1400/2450"  1</t>
  </si>
  <si>
    <t>-904403511</t>
  </si>
  <si>
    <t>1764494524</t>
  </si>
  <si>
    <t>-1680946180</t>
  </si>
  <si>
    <t>"stávající dveře 900/1970"  4,56*1</t>
  </si>
  <si>
    <t>"nové dveře 900/1970" 4,56*1</t>
  </si>
  <si>
    <t>"nové dveře 1600/2000" 7,56*1</t>
  </si>
  <si>
    <t>1082267594</t>
  </si>
  <si>
    <t>783602822</t>
  </si>
  <si>
    <t>Odstranění nátěrů z dřevěných oken s dělenými křídly, kyvných a otočných opálením s obroušením</t>
  </si>
  <si>
    <t>-7339907</t>
  </si>
  <si>
    <t>783624300</t>
  </si>
  <si>
    <t>Nátěry syntetické truhlářských konstrukcí barva standardní dvojnásobné, 1x email a 2x tmel</t>
  </si>
  <si>
    <t>27884414</t>
  </si>
  <si>
    <t>4*1,76*1,96</t>
  </si>
  <si>
    <t>784211101</t>
  </si>
  <si>
    <t>Dvojnásobné bílé malby ze směsí za mokra výborně otěruvzdorných v místnostech výšky do 3,80 m</t>
  </si>
  <si>
    <t>1313356467</t>
  </si>
  <si>
    <t>"strop"  76,80</t>
  </si>
  <si>
    <t>"stěny"  110,195</t>
  </si>
  <si>
    <t>787612215</t>
  </si>
  <si>
    <t>Zasklívání oken a dveří vývěsných s pod(za)tmelením sklem válcovaným tl do 6 mm</t>
  </si>
  <si>
    <t>-364312481</t>
  </si>
  <si>
    <t>"okenní křídlo"  0,85*1,30</t>
  </si>
  <si>
    <t>998787201</t>
  </si>
  <si>
    <t>Přesun hmot procentní pro zasklívání v objektech v do 6 m</t>
  </si>
  <si>
    <t>1933640111</t>
  </si>
  <si>
    <t>4983828</t>
  </si>
  <si>
    <t>-1546793381</t>
  </si>
  <si>
    <t>708092706</t>
  </si>
  <si>
    <t>VZD - VZD - Vzduchotechnika</t>
  </si>
  <si>
    <t xml:space="preserve"> </t>
  </si>
  <si>
    <t>D1 - Práce a dodávky HSV</t>
  </si>
  <si>
    <t>D2 - Práce a dodávky PSV</t>
  </si>
  <si>
    <t>D3 - Práce a dodávky M</t>
  </si>
  <si>
    <t xml:space="preserve">    24-M - Montáže vzduchotechnických zařízení</t>
  </si>
  <si>
    <t xml:space="preserve">    25-M - Povrchová úprava strojů a zařízení</t>
  </si>
  <si>
    <t>941941051</t>
  </si>
  <si>
    <t>Montáž lešení jednořadového s podlahami š do 1,5 m v do 10 m</t>
  </si>
  <si>
    <t>Montáž vzduchotechnického zařízení.</t>
  </si>
  <si>
    <t>941941391</t>
  </si>
  <si>
    <t>Příplatek k lešení jednořadovému s podlahami š do 1,5 m v do 10 m za první a ZKD měsíc použití</t>
  </si>
  <si>
    <t>Použití lešení: 1 měsíc (1 x 15,0 m2 = 15,0 m2)</t>
  </si>
  <si>
    <t>941941851</t>
  </si>
  <si>
    <t>Demontáž lešení jednořadového s podlahami š do 1,5 m v do 10 m</t>
  </si>
  <si>
    <t>949009101</t>
  </si>
  <si>
    <t>Přesun hmot samostatně budovaných lešení do 50 m</t>
  </si>
  <si>
    <t>949009193</t>
  </si>
  <si>
    <t>Příplatek k přesunu hmot samostatně budovaných lešení za zvětšený přesun do 500 m</t>
  </si>
  <si>
    <t>713381211</t>
  </si>
  <si>
    <t>Montáž izolace tepelné vzduchotechnických kanálů izolacemi v pletivu do úchytné konstrukce z plechu</t>
  </si>
  <si>
    <t>Vzduchotechnické potrubí - SÚ pol.: d+e</t>
  </si>
  <si>
    <t>631417830</t>
  </si>
  <si>
    <t>pás izolační NOBASIL LSP 50 tl 40 mm</t>
  </si>
  <si>
    <t>240010003N</t>
  </si>
  <si>
    <t>Příprava montáže, seřízení a uvedení zařízení do provozu</t>
  </si>
  <si>
    <t>240010090</t>
  </si>
  <si>
    <t>Montáž nástěnný radiální ventilátor na potrubí velikost do D250; poz.č.:A1</t>
  </si>
  <si>
    <t>429A1</t>
  </si>
  <si>
    <t>Nástěnný radiální ventilátor D200 mm; standardní provedení se zpětnou klapkou; poz.č.: A1</t>
  </si>
  <si>
    <t>V = 600 m3/hod; ; Pc = 145 Pa;; -20°C až +60°C;; LW(A) = 56 dB(A); ; 0,125 kW; 0,58 A; 230 V; IP 44</t>
  </si>
  <si>
    <t>240060292</t>
  </si>
  <si>
    <t>Úprava vzduchovodu a montáž připojovací příruby na stávající vzduchovod; poz.č.: B4</t>
  </si>
  <si>
    <t>429-B4</t>
  </si>
  <si>
    <t>příruba čtyřhranná velikost 500x400 mm; B4</t>
  </si>
  <si>
    <t>240070500</t>
  </si>
  <si>
    <t>Montáž ručního šoupátka lehkého se zkráceným listem na potrubí 400x315 mm; poz.č.: A5</t>
  </si>
  <si>
    <t>429-A5-nabídka</t>
  </si>
  <si>
    <t>Ruční šoupátko lehké se zkráceným listem na potrubí; atyp; 400x315 mm; poz.č.: A5</t>
  </si>
  <si>
    <t>240070653</t>
  </si>
  <si>
    <t>Montáž klapka regulační čtyřhranná 400 x 315; poz.: A4</t>
  </si>
  <si>
    <t>429-A4</t>
  </si>
  <si>
    <t>klapka čtyřhranná regulační těsná 400x315 mm; poz.č.: A4</t>
  </si>
  <si>
    <t>240070920</t>
  </si>
  <si>
    <t>Montáž protidešťové žaluzie na potrubí velikost 450 x 355; poz.č.: A2</t>
  </si>
  <si>
    <t>429-A2</t>
  </si>
  <si>
    <t>žaluzie protidešťová hliníková se sítí PŽ AL-450x355-S; poz.č.: A2</t>
  </si>
  <si>
    <t>240070965</t>
  </si>
  <si>
    <t>Montáž mřížka krycí na čelní stranu potrubí velikost 400 x 160; poz.č.: B2</t>
  </si>
  <si>
    <t>429-B2</t>
  </si>
  <si>
    <t>Krycí mřížka s rámem do potrubí KM-H-400x160-R1, pozink. síť; poz.č. B2</t>
  </si>
  <si>
    <t>240070967</t>
  </si>
  <si>
    <t>Montáž mřížka krycí na čelní stranu potrubí velikost 400 x 315; poz.č.: A6</t>
  </si>
  <si>
    <t>429-A6</t>
  </si>
  <si>
    <t>Krycí mřížka s rámem KM-H-400x315-R0, pozink. síť; poz.: A6</t>
  </si>
  <si>
    <t>240071021DM</t>
  </si>
  <si>
    <t>Demontáž mřížka krycí otvor do zdi velikost do 630 x 400 mm; poz. TSÚ b</t>
  </si>
  <si>
    <t>240071289</t>
  </si>
  <si>
    <t>Zhotovení nosných konstrukcí a závěsů na montáži pro vzduchotechnická potrubí; poz.č.: A10+B.7</t>
  </si>
  <si>
    <t>240071290</t>
  </si>
  <si>
    <t>Montáž nosných konstrukcí a zavěsů pro kruhová a čtyřhranná potrubí; poz.č.: A10+B.7</t>
  </si>
  <si>
    <t>429-nab.</t>
  </si>
  <si>
    <t>Materiál na zhotovení nosných konstr. a závěsů vzduchotech. zařízení; poz.č.: A10+B.7 - nabídka</t>
  </si>
  <si>
    <t>240071293</t>
  </si>
  <si>
    <t>Ovládaní a propojení klapek servomotorem; poz.č.: A4a</t>
  </si>
  <si>
    <t>Mechanická montáž - dodávka servopohonu je součástí profese MaR</t>
  </si>
  <si>
    <t>240080065</t>
  </si>
  <si>
    <t>Montáž potrubí 4hranné sk.I ON 120405 obvod 1500; poz.č.: A8+B5</t>
  </si>
  <si>
    <t>429821020</t>
  </si>
  <si>
    <t>trouba rovná potrubí čtyřhranné skupina 1 pozinkovaná plechová do obvodu D1500 mm; poz.č.: A8+B5</t>
  </si>
  <si>
    <t>429821220</t>
  </si>
  <si>
    <t>tvarovka potrubí čtyřhranné skupina 1 pozinkovaná plechová do obvodu D1500 mm; poz.č.: A8+B5</t>
  </si>
  <si>
    <t>240080066</t>
  </si>
  <si>
    <t>Montáž potrubí 4hranné sk.I ON 120405 obvod 1890; poz.č.: A8+B5</t>
  </si>
  <si>
    <t>429821030</t>
  </si>
  <si>
    <t>trouba rovná potrubí čtyřhranné skupina 1 pozinkovaná plechová do obvodu D1890 mm; poz.č.: A8+B5</t>
  </si>
  <si>
    <t>429821230</t>
  </si>
  <si>
    <t>tvarovka potrubí čtyřhranné skupina 1 pozinkovaná plechová do obvodu D1890 mm; poz.č.: A8+B5</t>
  </si>
  <si>
    <t>240080067DM</t>
  </si>
  <si>
    <t>Demontáž stávajícího potrubí 4hranné obvod 2630, včetně závěsů - nabídka</t>
  </si>
  <si>
    <t>240080527</t>
  </si>
  <si>
    <t>Dodávka vč. upevnění označovacích štítků na VZT zařízení</t>
  </si>
  <si>
    <t>kplt</t>
  </si>
  <si>
    <t>Označení zařízení + snížený průchod pod vzduchovodem</t>
  </si>
  <si>
    <t>999900</t>
  </si>
  <si>
    <t>Příplatek za ztíženou montáž - provozní vlivy</t>
  </si>
  <si>
    <t>(25% montáže vzd. zařízení)</t>
  </si>
  <si>
    <t>999901</t>
  </si>
  <si>
    <t>(10% montáže vzd. zařízení)</t>
  </si>
  <si>
    <t>250010502</t>
  </si>
  <si>
    <t>Okartáčování intenzivní povrchů technologických zařízení členitých</t>
  </si>
  <si>
    <t>Výpočet plochy nosných konstrucí a závěsů vzduchotechnického zařízení: 0,087 m2/kg x 110 kg = 9,57 m2; plocha stávající žaluzie poz.č. B1 = 0,32 m2;</t>
  </si>
  <si>
    <t>250010531</t>
  </si>
  <si>
    <t>Očištění odrezovačem povrchů technologických zařízení  členitých</t>
  </si>
  <si>
    <t>245131210</t>
  </si>
  <si>
    <t>odrezovač</t>
  </si>
  <si>
    <t>250010551</t>
  </si>
  <si>
    <t>Oprášení povrchů technologických zařízení členitých</t>
  </si>
  <si>
    <t>250010571</t>
  </si>
  <si>
    <t>Odmaštění povrchů technologických zařízení členitých</t>
  </si>
  <si>
    <t>245111340</t>
  </si>
  <si>
    <t>odmašťovač</t>
  </si>
  <si>
    <t>250010601</t>
  </si>
  <si>
    <t>Zhotovení nátěru 1 složkového základního povrchů technologických zařízení členitých - 1x</t>
  </si>
  <si>
    <t>246284800</t>
  </si>
  <si>
    <t>barva základní na kov - nátěr 1x</t>
  </si>
  <si>
    <t>250010701</t>
  </si>
  <si>
    <t>Zhotovení nátěru 1 složkového krycího povrchů technologických zařízení členitých -2x</t>
  </si>
  <si>
    <t>246280620</t>
  </si>
  <si>
    <t>email vrchní na kovové předměty - nátěr 2x</t>
  </si>
  <si>
    <t>246420160</t>
  </si>
  <si>
    <t>ředidlo do barvy</t>
  </si>
  <si>
    <t>246541300</t>
  </si>
  <si>
    <t>ředidlo čistící</t>
  </si>
  <si>
    <t>Pozn</t>
  </si>
  <si>
    <t>Poznánka:</t>
  </si>
  <si>
    <t>Při zpracování cenové nabídky je nutné vycházet ze všech částí projektové dokumentace; (technické zprávy, seznamu strojů a zařízení, všech výkresů a specifikace materiálu). ; Povinností dodavatele je překontrolovat specifikaci materiálu a případný chybějící materiál doplnit a ocenit.; Součástí ceny musí být veškeré náklady, aby cena byla konečná a zahrnovala celou dodávku a montáž akce. ; Dodávka akce se předpokládá včetně kompletní montáže, veškerého souvisejícího doplňkového, podružného a montážního materiálu tak,; aby celé zařízení bylo funkční a splňovalo všechny předpisy, které se na ně vztahují.</t>
  </si>
  <si>
    <t>MR a EL - MR a EL - Měření, regulace a elektroinstalace</t>
  </si>
  <si>
    <t>MR a EL1 - MR a EL1</t>
  </si>
  <si>
    <t>D1 - Dodávky RD1 vč. řídícího systému</t>
  </si>
  <si>
    <t xml:space="preserve">    D2 - Přístroje - uvedeny orientačně. Přesná specifikace rozváděče na základě výrobní dokumentace</t>
  </si>
  <si>
    <t xml:space="preserve">    D3 - POLE ROZVADĚČE IP54</t>
  </si>
  <si>
    <t xml:space="preserve">    D4 - ORIENTAČNÍ KALKULACE CENY APLIKACE</t>
  </si>
  <si>
    <t xml:space="preserve">    D5 - MODULÁRNÍ ŘÍDICÍ SYSTÉM</t>
  </si>
  <si>
    <t xml:space="preserve">    D6 - ŘÍDICÍ TERMINÁLY</t>
  </si>
  <si>
    <t xml:space="preserve">    D7 - Přenos dat</t>
  </si>
  <si>
    <t xml:space="preserve">    D8 - MONTÁŽ ROZVADĚČE</t>
  </si>
  <si>
    <t xml:space="preserve">    D9 - SW úprava</t>
  </si>
  <si>
    <t>D10 - Dodávky polní instrumentace</t>
  </si>
  <si>
    <t xml:space="preserve">    D11 - SNÍMAČE TEPLOTY ODPOROVÉ</t>
  </si>
  <si>
    <t xml:space="preserve">    D12 - Zaplavení</t>
  </si>
  <si>
    <t xml:space="preserve">    D13 - CENTRAL STOP</t>
  </si>
  <si>
    <t xml:space="preserve">    D14 - Detekce plynu</t>
  </si>
  <si>
    <t xml:space="preserve">    D15 - Detekce CO</t>
  </si>
  <si>
    <t xml:space="preserve">    D16 - OSTATNÍ</t>
  </si>
  <si>
    <t>D17 - Demontáž zařízení elektro</t>
  </si>
  <si>
    <t xml:space="preserve">    D18 - Kotelna</t>
  </si>
  <si>
    <t>D19 - Dodávky uzemnění</t>
  </si>
  <si>
    <t xml:space="preserve">    D20 - Uzemnění plynová kotelna</t>
  </si>
  <si>
    <t xml:space="preserve">    D21 - Uzemnění plynoměrná sloupek</t>
  </si>
  <si>
    <t xml:space="preserve">    D22 - Uzemnění komínové těleso</t>
  </si>
  <si>
    <t>D23 - Elektromontáže</t>
  </si>
  <si>
    <t xml:space="preserve">    D24 - OCELOVÁ KONSTRUKCE VŠEOBECNĚVČETNĚ NÁTĚRŮ</t>
  </si>
  <si>
    <t xml:space="preserve">    D25 - PRŮRAZY</t>
  </si>
  <si>
    <t xml:space="preserve">    D26 - KABELOVÝ ŽLAB PLECHOVÝ S VÍKEM, PŘEPÁŽKOU</t>
  </si>
  <si>
    <t xml:space="preserve">    D27 - DÉLKA 2 m VČETNĚ SPOJEK</t>
  </si>
  <si>
    <t xml:space="preserve">    D28 - A SPOJOVACÍHO MAT.</t>
  </si>
  <si>
    <t xml:space="preserve">    D29 - PVC lišty, trubky</t>
  </si>
  <si>
    <t xml:space="preserve">    D30 - KABEL SILOVÝ,IZOLACE PVC</t>
  </si>
  <si>
    <t xml:space="preserve">    D31 - KABEL STÍNĚNÝ</t>
  </si>
  <si>
    <t xml:space="preserve">    D32 - Prostupy</t>
  </si>
  <si>
    <t>D33 - HZS</t>
  </si>
  <si>
    <t xml:space="preserve">    D34 - HODINOVE ZUCTOVACI SAZBY</t>
  </si>
  <si>
    <t xml:space="preserve">    D35 - SPOLUPRACE S DODAVATELEM PRI</t>
  </si>
  <si>
    <t xml:space="preserve">    D36 - KOORDINACE POSTUPU PRACI</t>
  </si>
  <si>
    <t xml:space="preserve">    D37 - PROVEDENI REVIZNICH ZKOUSEK</t>
  </si>
  <si>
    <t xml:space="preserve">    D38 - DLE CSN 331500</t>
  </si>
  <si>
    <t>Pol1</t>
  </si>
  <si>
    <t>Přepěťová ochrana datová, 2 póly, 48VDC</t>
  </si>
  <si>
    <t>Pol2</t>
  </si>
  <si>
    <t>Jistič B2/1, 10kA</t>
  </si>
  <si>
    <t>Pol3</t>
  </si>
  <si>
    <t>Jistič B4/1, 10kA</t>
  </si>
  <si>
    <t>Pol4</t>
  </si>
  <si>
    <t>Jistič B6/1, 10kA</t>
  </si>
  <si>
    <t>Pol5</t>
  </si>
  <si>
    <t>Jistič B6/2-DC, 10kA</t>
  </si>
  <si>
    <t>Pol6</t>
  </si>
  <si>
    <t>Jistič B6/2, 10kA</t>
  </si>
  <si>
    <t>Pol7</t>
  </si>
  <si>
    <t>Jistič B10/1, 10kA</t>
  </si>
  <si>
    <t>Pol8</t>
  </si>
  <si>
    <t>Jistič B16/1, 10kA</t>
  </si>
  <si>
    <t>Pol9</t>
  </si>
  <si>
    <t>Proudový chránič BCFO 25/2/003 10kA</t>
  </si>
  <si>
    <t>Pol10</t>
  </si>
  <si>
    <t>Svorka pojistková 0,2-6mm2, IK141004, Pojistka trubičková 1A, F/35-1,6A, SCHRACK</t>
  </si>
  <si>
    <t>Pol11</t>
  </si>
  <si>
    <t>Signálka 24VAC/DC, ZELENÁ, montáž na dveře rozváděče</t>
  </si>
  <si>
    <t>Pol12</t>
  </si>
  <si>
    <t>Signálka 24VAC/DC, ŹLUTÁ, montáž na dveře rozváděče</t>
  </si>
  <si>
    <t>Pol13</t>
  </si>
  <si>
    <t>Signálka 230AC, BÍLÁ, montáž na dveře rozváděče</t>
  </si>
  <si>
    <t>Pol14</t>
  </si>
  <si>
    <t>Pomocné relé PT270024, s paticí, spona plast, štítek, SCHRACK</t>
  </si>
  <si>
    <t>Pol15</t>
  </si>
  <si>
    <t>Vypínač trojpólový, 24A</t>
  </si>
  <si>
    <t>Pol16</t>
  </si>
  <si>
    <t>Ovladač 1-0-1 (černý), třípolohový</t>
  </si>
  <si>
    <t>Pol17</t>
  </si>
  <si>
    <t>Spínací jednotka, 1Z</t>
  </si>
  <si>
    <t>Pol18</t>
  </si>
  <si>
    <t>Upevňovací adaptér</t>
  </si>
  <si>
    <t>Pol19</t>
  </si>
  <si>
    <t>Tlačítko hřibové červené s aretací, kontakt 1Z</t>
  </si>
  <si>
    <t>Pol20</t>
  </si>
  <si>
    <t>Spínaný zdroj 230VAC/ 24V DC / 5A</t>
  </si>
  <si>
    <t>Pol21</t>
  </si>
  <si>
    <t>Vývodka PG11 (šedá) se závitem G</t>
  </si>
  <si>
    <t>Pol22</t>
  </si>
  <si>
    <t>Vývodka PG13,5 (šedá) se závitem G</t>
  </si>
  <si>
    <t>Pol23</t>
  </si>
  <si>
    <t>Vývodka PG16 (šedá) se závitem G</t>
  </si>
  <si>
    <t>Pol24</t>
  </si>
  <si>
    <t>Vývodka PG29 (šedá) se závitem G</t>
  </si>
  <si>
    <t>Pol25</t>
  </si>
  <si>
    <t>Rozbočovací můstek 1x 25mm, 7x6mm N/PE</t>
  </si>
  <si>
    <t>Pol26</t>
  </si>
  <si>
    <t>Svorka řadová 10 mm2 (šroubová, zelenožlutá)</t>
  </si>
  <si>
    <t>Pol27</t>
  </si>
  <si>
    <t>Svorka řadová 4 mm2 (šroubová, modrá)</t>
  </si>
  <si>
    <t>Pol28</t>
  </si>
  <si>
    <t>Svorka řadová 4 mm2 (šroubová, béžová)</t>
  </si>
  <si>
    <t>Pol29</t>
  </si>
  <si>
    <t>Svorka řadová 10 (šroubová, béžová)</t>
  </si>
  <si>
    <t>Pol30</t>
  </si>
  <si>
    <t>Svorka řadová 4 (šroubová, zelenožlutá)</t>
  </si>
  <si>
    <t>Pol31</t>
  </si>
  <si>
    <t>Zásuvka na DIN lištu,16A/230VAC</t>
  </si>
  <si>
    <t>Pol32</t>
  </si>
  <si>
    <t>Přepěťová ochrana III.st.-D, 10A</t>
  </si>
  <si>
    <t>Pol33</t>
  </si>
  <si>
    <t>Transformátor 230/24V AC, 200VA</t>
  </si>
  <si>
    <t>Pol34</t>
  </si>
  <si>
    <t>GSM hlásič na DIN lištu, napájení 24VAC, 2xvstup</t>
  </si>
  <si>
    <t>Pol35</t>
  </si>
  <si>
    <t>Komunikační převodník RS232/M-BUS, do 25 připojených míst, M095</t>
  </si>
  <si>
    <t>Pol36</t>
  </si>
  <si>
    <t>Oddělovací spínací zesilovač, vstup - kontakt, výstup - tranzistor, napájení 24VDC, 2 kanálový, technická specifikace ATEX - [Ex ia Ga] IIC; [Ex ia Da] IIIC</t>
  </si>
  <si>
    <t>Pol37</t>
  </si>
  <si>
    <t>Jiskrově bezpečný zdroj, 230VAC/24VDC/2.5VA, technická specifikace ATEX -  I (M1) [Ex ia] I, II 1 G [Ex ia] IIC,IIB</t>
  </si>
  <si>
    <t>Pol38</t>
  </si>
  <si>
    <t>Skříňová rozvodnice, 600x400x1200 mm, RAL7035, IP54</t>
  </si>
  <si>
    <t>Pol39</t>
  </si>
  <si>
    <t>sokl 600X100mmm</t>
  </si>
  <si>
    <t>Pol40</t>
  </si>
  <si>
    <t>Skříňová rozvodnice, 800x400x1200 mm, RAL7035, IP54</t>
  </si>
  <si>
    <t>Pol41</t>
  </si>
  <si>
    <t>sokl 800X100mmm</t>
  </si>
  <si>
    <t>Pol42</t>
  </si>
  <si>
    <t>Cena za datový bod</t>
  </si>
  <si>
    <t>Pol43</t>
  </si>
  <si>
    <t>Zdrojový kód aplikačního SW</t>
  </si>
  <si>
    <t>Pol44</t>
  </si>
  <si>
    <t>Centrální jednotka, DualCPU, 1MB RAM, 512kB FLASH, linky RS485 a RS232, Ethernet s Webserverem, slot na Micro SD kartu do 32GB</t>
  </si>
  <si>
    <t>Pol45</t>
  </si>
  <si>
    <t>Analogová vstupní karta, 8x vstup Ni1000, rozlišení 10 bit</t>
  </si>
  <si>
    <t>Pol46</t>
  </si>
  <si>
    <t>Analogová vstupní karta, 8x analog IN 0-5V, 0-10V, 0-20mA, rozlišení 10 bit</t>
  </si>
  <si>
    <t>Pol47</t>
  </si>
  <si>
    <t>Analogová výstupní karta, 8x analog OUT 0-10V, bez galv. oddělení, 10 bitů</t>
  </si>
  <si>
    <t>Pol48</t>
  </si>
  <si>
    <t>Komunikační karta, modul 2x RS485/422, galv. Oddělení</t>
  </si>
  <si>
    <t>Pol49</t>
  </si>
  <si>
    <t>Digitální vstupní karta,16x digital IN 24V ss/st, galv. oddělení</t>
  </si>
  <si>
    <t>Pol50</t>
  </si>
  <si>
    <t>Digitální výstupní karta,16x digital OUT 24V ss, 300mA, MOS výstup, galv. oddělení</t>
  </si>
  <si>
    <t>Pol51</t>
  </si>
  <si>
    <t>Modul svorek s konektory, digitální vstupní karta, digitální výstupní karta</t>
  </si>
  <si>
    <t>Pol52</t>
  </si>
  <si>
    <t>Propojovací kabel digitální vstupní karta</t>
  </si>
  <si>
    <t>Pol53</t>
  </si>
  <si>
    <t>Propojovací kabel digitální výstupní karta</t>
  </si>
  <si>
    <t>Pol54</t>
  </si>
  <si>
    <t>Grafický dotykový displej, barevný 7", 800x400 Touch Screen, rozhraní 2xRS485, Ethernet,slot na Micro SD kart do 32GB, webserver</t>
  </si>
  <si>
    <t>Pol55</t>
  </si>
  <si>
    <t>Vizualizace pro dotykový displej</t>
  </si>
  <si>
    <t>sada</t>
  </si>
  <si>
    <t>Pol56</t>
  </si>
  <si>
    <t>GPRS modem, RS232 - konektor CANON 9F, napájení 24VAC/DC, 800/900/1800/1900 MHz, protokol TCP/IP přes AT (UDP, HTTP, FTP, SMTP,POP3), anténní konektor SMA, hliníková krabička</t>
  </si>
  <si>
    <t>Pol57</t>
  </si>
  <si>
    <t>Montáž rozvaděče +RD1 na dílně</t>
  </si>
  <si>
    <t>Pol58</t>
  </si>
  <si>
    <t>Usazení rozvaděče +RD1 na místě</t>
  </si>
  <si>
    <t>Pol59</t>
  </si>
  <si>
    <t>Drobný materiál</t>
  </si>
  <si>
    <t>Pol60</t>
  </si>
  <si>
    <t>Dispečinku</t>
  </si>
  <si>
    <t>Pol61</t>
  </si>
  <si>
    <t>Snímač teploty s kovovou hlavicí NI1000/6180, měřící rozsah           -30..+200 °C stonek 120 mm</t>
  </si>
  <si>
    <t>Pol62</t>
  </si>
  <si>
    <t>nerezová jímka d=100 mm, G1/2", návarek G1/2"</t>
  </si>
  <si>
    <t>Pol63</t>
  </si>
  <si>
    <t>Snímač teploty se svorkovnicí venkovní, čidlo Ni1000/6180,  montáž nástěnná, krytí IP 65, připojení na svorkovnici, měřící rozsah -30..+100 °C</t>
  </si>
  <si>
    <t>Pol64</t>
  </si>
  <si>
    <t>Příložný snímač teploty, plastová hlavice, Ni1000/6180, měřící rozsah -30..+150°C</t>
  </si>
  <si>
    <t>Pol65</t>
  </si>
  <si>
    <t>Kabelový snímač teploty s kabelem a kovovým pouzdrem Ni1000/5000, -50..200°C</t>
  </si>
  <si>
    <t>Pol66</t>
  </si>
  <si>
    <t>nerezová jímka d=400mm, G1/2", návarek G1/2"</t>
  </si>
  <si>
    <t>Pol67</t>
  </si>
  <si>
    <t>Regulátor teploty prostorový, 20…60°C, přepínací kontakt, 230VAC/2A</t>
  </si>
  <si>
    <t>Pol68</t>
  </si>
  <si>
    <t>Regulátor teploty kapilárový, 30…90°C, přepínací kontakt, 230VAC/2A</t>
  </si>
  <si>
    <t>Pol69</t>
  </si>
  <si>
    <t>Regulátor zaplavení včetně sondy, napájení 24VAC, přepínací kontakt 230VAC/2A, montáž na DIN lištu</t>
  </si>
  <si>
    <t>Pol70</t>
  </si>
  <si>
    <t>Tlačítko (červ. - hřib) M22-DRP-R, titan,aret., MM216745</t>
  </si>
  <si>
    <t>Pol71</t>
  </si>
  <si>
    <t>Spínací jednotka M22-K10, MM216376</t>
  </si>
  <si>
    <t>Pol72</t>
  </si>
  <si>
    <t>Upevňovací adaptér M22-A, MM216374</t>
  </si>
  <si>
    <t>Pol73</t>
  </si>
  <si>
    <t>Skříňka pro tlačítko MSG11000,SCHRACK</t>
  </si>
  <si>
    <t>Pol74</t>
  </si>
  <si>
    <t>Detektor plynu CH4</t>
  </si>
  <si>
    <t>Pol75</t>
  </si>
  <si>
    <t>Vyhodnocovací ústředna, napájení 230VAC, 3x přepínací kontakt 230VAC/2A, montáž na DIN lištu</t>
  </si>
  <si>
    <t>Pol76</t>
  </si>
  <si>
    <t>Detektor plynu CO</t>
  </si>
  <si>
    <t>Pol77</t>
  </si>
  <si>
    <t>Plynoměr (dodávka součástí profese plyn)</t>
  </si>
  <si>
    <t>Pol78</t>
  </si>
  <si>
    <t>Uzavírací ventil DN80, PN16, servopohon 230VAC, řízení tříbodové, konc.spínač - SZ, SO (dodávka součástí strojní části)</t>
  </si>
  <si>
    <t>80</t>
  </si>
  <si>
    <t>Pol79</t>
  </si>
  <si>
    <t>Třícestný regulační ventil, servopohon 24VAC, řízení 0-10V, vysílač polohy 0-10V (dodávka součástí strojní části)</t>
  </si>
  <si>
    <t>Pol80</t>
  </si>
  <si>
    <t>Rozváděče MaR, elektro</t>
  </si>
  <si>
    <t>Pol81</t>
  </si>
  <si>
    <t>Kabelové trasy</t>
  </si>
  <si>
    <t>Pol82</t>
  </si>
  <si>
    <t>Osvětlení</t>
  </si>
  <si>
    <t>Pol83</t>
  </si>
  <si>
    <t>CYA 6 ZŹ</t>
  </si>
  <si>
    <t>Pol84</t>
  </si>
  <si>
    <t>CYA25 mm2</t>
  </si>
  <si>
    <t>86</t>
  </si>
  <si>
    <t>Pol85</t>
  </si>
  <si>
    <t>Ekvipotenciální svorkovnice 1x 30/4, 2x 25mm2, 4x 10mm2</t>
  </si>
  <si>
    <t>Pol86</t>
  </si>
  <si>
    <t>Uzemňovací svorka, Bernard, pro vodič do 16 mm2</t>
  </si>
  <si>
    <t>88</t>
  </si>
  <si>
    <t>Pol87</t>
  </si>
  <si>
    <t>Drát FeZn Ř8</t>
  </si>
  <si>
    <t>89</t>
  </si>
  <si>
    <t>91</t>
  </si>
  <si>
    <t>Pol88</t>
  </si>
  <si>
    <t>Svorka spojovací FeZn</t>
  </si>
  <si>
    <t>Pol89</t>
  </si>
  <si>
    <t>Svorka na potrubí FeZn</t>
  </si>
  <si>
    <t>Pol90</t>
  </si>
  <si>
    <t>Páska s rychloupínacím zámkem, nerez, 2 m</t>
  </si>
  <si>
    <t>Pol97</t>
  </si>
  <si>
    <t>Pásová, profilová</t>
  </si>
  <si>
    <t>(podpěry žlabů, vzpěry, nosníky, závitové tyče apod.)</t>
  </si>
  <si>
    <t>Pol98</t>
  </si>
  <si>
    <t>Průrazy stěn a stropů</t>
  </si>
  <si>
    <t>Pol99</t>
  </si>
  <si>
    <t>62/50 žlab</t>
  </si>
  <si>
    <t>Pol100</t>
  </si>
  <si>
    <t>125/100 žlab</t>
  </si>
  <si>
    <t>Pol101</t>
  </si>
  <si>
    <t>250/100 žlab</t>
  </si>
  <si>
    <t>101</t>
  </si>
  <si>
    <t>Pol102</t>
  </si>
  <si>
    <t>500/100 žlab</t>
  </si>
  <si>
    <t>Pol103</t>
  </si>
  <si>
    <t>LIŠTA VKLÁDACÍ 40x40</t>
  </si>
  <si>
    <t>Pol104</t>
  </si>
  <si>
    <t>TRUBKA OHEBNÁ VNĚJŠÍ d=32</t>
  </si>
  <si>
    <t>Pol105</t>
  </si>
  <si>
    <t>TRUBKA TUHÁ VNĚJŠÍ d=32</t>
  </si>
  <si>
    <t>Pol106</t>
  </si>
  <si>
    <t>CYKY-J 3x1.5 , pevně</t>
  </si>
  <si>
    <t>106</t>
  </si>
  <si>
    <t>Pol107</t>
  </si>
  <si>
    <t>CYKY-J 3x2.5 , pevně</t>
  </si>
  <si>
    <t>Pol108</t>
  </si>
  <si>
    <t>CYKY-J 5x1.5 , pevně</t>
  </si>
  <si>
    <t>Pol110</t>
  </si>
  <si>
    <t>JYTY-O 2x1 mm , pevně</t>
  </si>
  <si>
    <t>109</t>
  </si>
  <si>
    <t>Pol111</t>
  </si>
  <si>
    <t>JYTY-O 4x1 mm , pevně</t>
  </si>
  <si>
    <t>Pol112</t>
  </si>
  <si>
    <t>Protipožární průchod stěnou</t>
  </si>
  <si>
    <t>111</t>
  </si>
  <si>
    <t>Pol113</t>
  </si>
  <si>
    <t>Utěsnění prostupů kabelů</t>
  </si>
  <si>
    <t>Pol114</t>
  </si>
  <si>
    <t>Podružný materiál</t>
  </si>
  <si>
    <t>Pol115</t>
  </si>
  <si>
    <t>Zkusebni provoz</t>
  </si>
  <si>
    <t>114</t>
  </si>
  <si>
    <t>Pol116</t>
  </si>
  <si>
    <t>Zauceni obsluhy</t>
  </si>
  <si>
    <t>Pol117</t>
  </si>
  <si>
    <t>zapojovani a zkouskach</t>
  </si>
  <si>
    <t>Pol118</t>
  </si>
  <si>
    <t>S ostatnimi profesemi</t>
  </si>
  <si>
    <t>Pol119</t>
  </si>
  <si>
    <t>Revizni technik</t>
  </si>
  <si>
    <t>Pol120</t>
  </si>
  <si>
    <t>Spoluprace s reviz.technikem</t>
  </si>
  <si>
    <t>Pol121</t>
  </si>
  <si>
    <t>Zakreslení skutečného stavu</t>
  </si>
  <si>
    <t>Pol122</t>
  </si>
  <si>
    <t>Montážní plošiny, lešení a ostatní mechanizace</t>
  </si>
  <si>
    <t>Pol123</t>
  </si>
  <si>
    <t>Dokumentace skutečného stavu</t>
  </si>
  <si>
    <t>ME a EL2 - ME a EL2</t>
  </si>
  <si>
    <t>D1 - Dodávky elektro zařízení</t>
  </si>
  <si>
    <t xml:space="preserve">    D2 - Osvětlení</t>
  </si>
  <si>
    <t xml:space="preserve">    D3 - Zásuvková skříň</t>
  </si>
  <si>
    <t>D4 - Elektromontáže</t>
  </si>
  <si>
    <t xml:space="preserve">    D5 - PVC lišty, trubky</t>
  </si>
  <si>
    <t xml:space="preserve">    D6 - KABEL SILOVÝ,IZOLACE PVC</t>
  </si>
  <si>
    <t>Pol91</t>
  </si>
  <si>
    <t>Zářivkové svítidlo, průmyslové provedení, 2x36W, elektronický předřadník, 6 500K, IP66, montáž na strop</t>
  </si>
  <si>
    <t>Pol92</t>
  </si>
  <si>
    <t>Zdroj světla, lineární, 36W, 230VAC/50Hz, barva teplá bílá</t>
  </si>
  <si>
    <t>Pol93</t>
  </si>
  <si>
    <t>Elektroinstalační vypínač, plast, řazení 1/0, 10A/AC1, 230VAC, IP43, montáž na zeď</t>
  </si>
  <si>
    <t>Pol94</t>
  </si>
  <si>
    <t>Elektroinstalační vypínač, plast, řazení 6/0, 10A/AC1, 230VAC, IP43, montáž na zeď</t>
  </si>
  <si>
    <t>Pol95</t>
  </si>
  <si>
    <t>Nouzové svítidlo, 230VAC, vlastní zdroj - 11W/90 min., IP44</t>
  </si>
  <si>
    <t>Pol96</t>
  </si>
  <si>
    <t>Zásuvková skříň s proudovým chráničem 25/3/30mA, 2x zásuvka 16A/230VAC, 1x16A/400VAC, termosplastická rozvodnice. Instalace na zeď</t>
  </si>
  <si>
    <t>Pol109</t>
  </si>
  <si>
    <t>CYKY-J 5x4 , pevně</t>
  </si>
  <si>
    <t>ZT - ZT - Zdravotní instalace</t>
  </si>
  <si>
    <t>Izolace potrubí DN 80/ tl. 80mm; pomocí izolační pouzdra z kamenné vlny (0,036W/mK) kašírované vyztuženou hliníkovou folií se samolepícím přesahem.</t>
  </si>
  <si>
    <t>Izolace potrubí DN 50/ tl. 50mm; pomocí izolační pouzdra z kamenné vlny (0,036W/mK) kašírované vyztuženou hliníkovou folií se samolepícím přesahem.</t>
  </si>
  <si>
    <t>713/1</t>
  </si>
  <si>
    <t>Odvoz a likvidace tepelné izolace z potrubí a ohřívačů TV</t>
  </si>
  <si>
    <t>721-1</t>
  </si>
  <si>
    <t>Kalich pro úkapy DN 40</t>
  </si>
  <si>
    <t>721140915</t>
  </si>
  <si>
    <t>Opravy odpadního potrubí litinového propojení dosavadního potrubí DN 100</t>
  </si>
  <si>
    <t>721174005</t>
  </si>
  <si>
    <t>Potrubí z plastových trub HT Systém (polypropylenové PPs) svodné (ležaté) DN 100</t>
  </si>
  <si>
    <t>721174042</t>
  </si>
  <si>
    <t>Potrubí z plastových trub HT Systém (polypropylenové PPs) připojovací DN 40</t>
  </si>
  <si>
    <t>721194104</t>
  </si>
  <si>
    <t>Vyměření přípojek na potrubí vyvedení a upevnění odpadních výpustek DN 40</t>
  </si>
  <si>
    <t>721211422</t>
  </si>
  <si>
    <t>Podlahové vpusti se svislým odtokem DN 50/75/110 (HL 317) mřížka nerez 138x138</t>
  </si>
  <si>
    <t>721300945</t>
  </si>
  <si>
    <t>Pročištění podlahových vpustí DN 100</t>
  </si>
  <si>
    <t>998721201</t>
  </si>
  <si>
    <t>Přesun hmot pro vnitřní kanalizace stanovený procentní sazbou z ceny vodorovná dopravní vzdálenost do 50 m v objektech výšky do 6 m</t>
  </si>
  <si>
    <t>722/1</t>
  </si>
  <si>
    <t>Mokroběžný vodoměr s impulsním výstupem Qn=15,0 m3/h, R 2", čítač impulsů 100 l/imp</t>
  </si>
  <si>
    <t>722130805</t>
  </si>
  <si>
    <t>Demontáž potrubí z ocelových trubek pozinkovaných závitových DN 80</t>
  </si>
  <si>
    <t>722130919</t>
  </si>
  <si>
    <t>Opravy vodovodního potrubí z ocelových trubek pozinkovaných závitových přeřezání ocelové trubky přes 50 do DN 100</t>
  </si>
  <si>
    <t>722131918</t>
  </si>
  <si>
    <t>Opravy vodovodního potrubí z ocelových trubek pozinkovaných závitových vsazení odbočky do potrubí DN 80</t>
  </si>
  <si>
    <t>722160803</t>
  </si>
  <si>
    <t>Demontáž potrubí z měděných trubek D přes 35/1,5 do 64/2,0</t>
  </si>
  <si>
    <t>722160959</t>
  </si>
  <si>
    <t>Opravy rozvodů potrubí z měděných trubek propojení potrubí D 64/2</t>
  </si>
  <si>
    <t>722160978</t>
  </si>
  <si>
    <t>Opravy rozvodů potrubí z měděných trubek vsazení odbočky na stávající potrubí o rozměrech D 54/2</t>
  </si>
  <si>
    <t>722160979</t>
  </si>
  <si>
    <t>Opravy rozvodů potrubí z měděných trubek vsazení odbočky na stávající potrubí o rozměrech D 64/2</t>
  </si>
  <si>
    <t>722171916</t>
  </si>
  <si>
    <t>Odříznutí trubky nebo tvarovky u rozvodů vody z plastů D přes 40 do 50 mm</t>
  </si>
  <si>
    <t>722171936</t>
  </si>
  <si>
    <t>Výměna trubky, tvarovky, vsazení odbočky na rozvodech vody z plastů D přes 40 do 50 mm</t>
  </si>
  <si>
    <t>722174023</t>
  </si>
  <si>
    <t>Potrubí z plastových trubek z polypropylenu (PPR) svařovaných polyfuzně PN 20 (SDR 6) D 25 x 4,2</t>
  </si>
  <si>
    <t>722174024</t>
  </si>
  <si>
    <t>Potrubí z plastových trubek z polypropylenu (PPR) svařovaných polyfuzně PN 20 (SDR 6) D 32 x 5,4</t>
  </si>
  <si>
    <t>722174025</t>
  </si>
  <si>
    <t>Potrubí z plastových trubek z polypropylenu (PPR) svařovaných polyfuzně PN 20 (SDR 6) D 40 x 6,7</t>
  </si>
  <si>
    <t>722174026</t>
  </si>
  <si>
    <t>Potrubí z plastových trubek z polypropylenu (PPR) svařovaných polyfuzně PN 20 (SDR 6) D 50 x 8,4</t>
  </si>
  <si>
    <t>722174027</t>
  </si>
  <si>
    <t>Potrubí z plastových trubek z polypropylenu (PPR) svařovaných polyfuzně PN 20 (SDR 6) D 63 x 10,5</t>
  </si>
  <si>
    <t>722174028</t>
  </si>
  <si>
    <t>Potrubí z plastových trubek z polypropylenu (PPR) svařovaných polyfuzně PN 20 (SDR 6) D 75 x 12,5</t>
  </si>
  <si>
    <t>722174029</t>
  </si>
  <si>
    <t>Potrubí z plastových trubek z polypropylenu (PPR) svařovaných polyfuzně PN 20 (SDR 6) D 90 x 15,0</t>
  </si>
  <si>
    <t>Ochrana potrubí tepelně izolačními trubicemi z pěnového polyetylenu PE přilepenými v příčných a podélných spojích, tloušťky izolace do 6 mm, vnitřního průměru DN přes 22 do 32 mm</t>
  </si>
  <si>
    <t>722181224</t>
  </si>
  <si>
    <t>Ochrana potrubí tepelně izolačními trubicemi z pěnového polyetylenu PE přilepenými v příčných a podélných spojích, tloušťky izolace přes 6 do 10 mm, vnitřního průměru DN přes 62 mm</t>
  </si>
  <si>
    <t>722181234</t>
  </si>
  <si>
    <t>Ochrana potrubí tepelně izolačními trubicemi z pěnového polyetylenu PE přilepenými v příčných a podélných spojích, tloušťky izolace přes 10 do 15 mm, vnitřního průměru DN přes 62 do 92 mm</t>
  </si>
  <si>
    <t>722190401</t>
  </si>
  <si>
    <t>Zřízení přípojek na potrubí vyvedení a upevnění výpustek do DN 25</t>
  </si>
  <si>
    <t>722190402</t>
  </si>
  <si>
    <t>Zřízení přípojek na potrubí vyvedení a upevnění výpustek přes 25 do DN 50</t>
  </si>
  <si>
    <t>Demontáž armatur závitových s jedním závitem do G 3/4</t>
  </si>
  <si>
    <t>722224115</t>
  </si>
  <si>
    <t>Armatury s jedním závitem kohouty plnicí a vypouštěcí PN 10 G 1/2</t>
  </si>
  <si>
    <t>Armatury s jedním závitem ventily kulové zahradní uzávěry (IVAR) PN 15 do 120 st. C G 3/4 - 1</t>
  </si>
  <si>
    <t>Armatury se dvěma závity ventily zpětné (R 60) PN 10 do 110 st.C G 3/4</t>
  </si>
  <si>
    <t>722231076</t>
  </si>
  <si>
    <t>Armatury se dvěma závity ventily zpětné (R 60) PN 10 do 110 st.C G 1 1/2</t>
  </si>
  <si>
    <t>722231077</t>
  </si>
  <si>
    <t>Armatury se dvěma závity ventily zpětné (R 60) PN 10 do 110 st.C G 2</t>
  </si>
  <si>
    <t>722231078</t>
  </si>
  <si>
    <t>Armatury se dvěma závity ventily zpětné (R 60) PN 10 do 110 st.C G 2 1/2</t>
  </si>
  <si>
    <t>722231252</t>
  </si>
  <si>
    <t>Armatury se dvěma závity ventily pojistné k bojleru mosazné (IVAR) PN 6 do 100 st.C G 3/4</t>
  </si>
  <si>
    <t>-826638825</t>
  </si>
  <si>
    <t>Armatury se dvěma závity kulové kohouty PN 42 do 185  st.C přímé vnitřní závit (R 250 D Giacomini) G 3/4</t>
  </si>
  <si>
    <t>722232045</t>
  </si>
  <si>
    <t>Armatury se dvěma závity kulové kohouty PN 42 do 185  st.C přímé vnitřní závit (R 250 D Giacomini) G 1</t>
  </si>
  <si>
    <t>722232046</t>
  </si>
  <si>
    <t>Armatury se dvěma závity kulové kohouty PN 42 do 185  st.C přímé vnitřní závit (R 250 D Giacomini) G 1 1/4</t>
  </si>
  <si>
    <t>722232047</t>
  </si>
  <si>
    <t>Armatury se dvěma závity kulové kohouty PN 42 do 185  st.C přímé vnitřní závit (R 250 D Giacomini) G 1 1/2</t>
  </si>
  <si>
    <t>722232048</t>
  </si>
  <si>
    <t>Armatury se dvěma závity kulové kohouty PN 42 do 185  st.C přímé vnitřní závit (R 250 D Giacomini) G 2</t>
  </si>
  <si>
    <t>722232049</t>
  </si>
  <si>
    <t>Armatury se dvěma závity kulové kohouty PN 42 do 185  st.C přímé vnitřní závit (R 250 D Giacomini) G 2 1/2</t>
  </si>
  <si>
    <t>722234268</t>
  </si>
  <si>
    <t>Armatury se dvěma závity filtry mosazný (IVAR) PN 16 do 120  st.C G 2</t>
  </si>
  <si>
    <t>722234269</t>
  </si>
  <si>
    <t>Armatury se dvěma závity filtry bronzový (IVAR) PN 16 do 120  st.C G 2 1/2</t>
  </si>
  <si>
    <t>722239106</t>
  </si>
  <si>
    <t>Armatury se dvěma závity montáž vodovodních armatur se dvěma závity ostatních typů G 2</t>
  </si>
  <si>
    <t>Vodoměry pro vodu do 40 st.C závitové horizontální jednovtokové suchoběžné G 1/2 x 80 mm Qn 1,5</t>
  </si>
  <si>
    <t>722290226</t>
  </si>
  <si>
    <t>Zkoušky, proplach a desinfekce vodovodního potrubí zkoušky těsnosti vodovodního potrubí závitového do DN 50</t>
  </si>
  <si>
    <t>722290229</t>
  </si>
  <si>
    <t>Zkoušky, proplach a desinfekce vodovodního potrubí zkoušky těsnosti vodovodního potrubí závitového přes DN 50 do DN 100</t>
  </si>
  <si>
    <t>722290234</t>
  </si>
  <si>
    <t>Zkoušky, proplach a desinfekce vodovodního potrubí proplach a desinfekce vodovodního potrubí do DN 80</t>
  </si>
  <si>
    <t>722290821</t>
  </si>
  <si>
    <t>Vnitrostaveništní přemístění vybouraných (demontovaných) hmot vnitřní vodovod vodorovně do 100 m v objektech výšky do 6 m</t>
  </si>
  <si>
    <t>Přesun hmot pro vnitřní vodovod stanovený procentní sazbou z ceny vodorovná dopravní vzdálenost do 50 m v objektech výšky do 6 m</t>
  </si>
  <si>
    <t>732/1</t>
  </si>
  <si>
    <t>Čerpadlo cirkulační elektronické přírubové DN 40, Q=10,0 m23/h, H=50 kPa, U=230V, I=1,32A, P=300W</t>
  </si>
  <si>
    <t>732/2</t>
  </si>
  <si>
    <t>Tlaková expanzní nádoba na pitnou vodu obsah 33 l</t>
  </si>
  <si>
    <t>732/3</t>
  </si>
  <si>
    <t>Pomocná konstrukce pro upevnění expanzní nádoby</t>
  </si>
  <si>
    <t>732/4</t>
  </si>
  <si>
    <t>Uzavírací armatura s vypouštěním 3/4"</t>
  </si>
  <si>
    <t>732211822</t>
  </si>
  <si>
    <t>Demontáž ohříváků zásobníkových ležatých o obsahu přes 2500 do 4000 l</t>
  </si>
  <si>
    <t>732213823</t>
  </si>
  <si>
    <t>Demontáž ohříváků zásobníkových rozřezání demontovaných ohříváků o obsahu přes 2 500 do 6 300 l</t>
  </si>
  <si>
    <t>732214823</t>
  </si>
  <si>
    <t>Demontáž ohříváků zásobníkových vypuštění vody z ohříváků o obsahu přes 2 500 do 6 300 l</t>
  </si>
  <si>
    <t>732292810</t>
  </si>
  <si>
    <t>Demontáž ostatní rozřezání podpěrných konstrukcí ohříváků TUV</t>
  </si>
  <si>
    <t>732420813</t>
  </si>
  <si>
    <t>Demontáž čerpadel oběhových spirálních (do potrubí) DN 50</t>
  </si>
  <si>
    <t>Čerpadla teplovodní montáž čerpadel (do potrubí) oběhových spirálních DN 40</t>
  </si>
  <si>
    <t>732890801</t>
  </si>
  <si>
    <t>Vnitrostaveništní přemístění vybouraných (demontovaných) hmot strojoven vodorovně do 100 m v objektech výšky do 6 m</t>
  </si>
  <si>
    <t>734/vv2z00007</t>
  </si>
  <si>
    <t>Manuální seřizovací (staticky vyvažovací) uzavírací a měřící ventil závitový DN 50; 120°C; PN 0,6; kvs 29,8m3/h; 4 otáčky; vč. montáže a nastavení</t>
  </si>
  <si>
    <t>734211115</t>
  </si>
  <si>
    <t>Ventily odvzdušňovací závitové otopných těles PN 6 do 120 st.C G 1/2</t>
  </si>
  <si>
    <t>"Teploměr dvojkovový s pevným stonkem stonkem; rozsah 0-120°C včetně teploměrové jímky pro PN 25 + návarek délku návarku volit dle DN potrubí a délky jímky,    "</t>
  </si>
  <si>
    <t>734421102</t>
  </si>
  <si>
    <t>"Tlakoměr deformační typ č.03 312-S 05  D 100mm 0-400 kPa  M20x1,5, + Tlakoměrová smyčka a tlakoměrový kohout M20x1,5,    "</t>
  </si>
  <si>
    <t>Návarek s trubkovým závitem G 1/2 pro čidlo teploty MaR, vypouštěcí kohouty atd.</t>
  </si>
  <si>
    <t>Přesun hmot pro armatury stanovený procentní sazbou z ceny vodorovná dopravní vzdálenost do 50 m v objektech výšky do 6 m</t>
  </si>
  <si>
    <t>OST_012</t>
  </si>
  <si>
    <t>Nepředvídatelné práce vzniklé při realizaci díla do 50 kW včetně</t>
  </si>
  <si>
    <t>"Při zpracování cenové nabídky je nutné vycházet ze všech částí projektové dokumentace (technické zprávy, seznamu pozic, všech výkresů a specifikace materiálu)., Povinností dodavatele je překontrolovat specifikaci materiálu a případný chybějící materiál doplnit a ocenit., Součástí ceny musí být veškeré náklady, aby cena byla konečná a zahrnovala celou dodávku a montáž akce., Dodávka akce se předpokládá včetně kompletní montáže, veškerého souvisejícího doplňkového, podružného a montážního materiálu tak, aby celé zařízení bylo funkční a splňovalo všechny předpisy, které se na ně vztahují.,    ",</t>
  </si>
  <si>
    <t>VRN - Vedlejší rozpočtové náklady</t>
  </si>
  <si>
    <t>AS-PO Praha</t>
  </si>
  <si>
    <t>Bude vybrán z výběrového řízení</t>
  </si>
  <si>
    <t xml:space="preserve">    O01 - Vedlejší rozpočtové náklady stavby</t>
  </si>
  <si>
    <t>943211111</t>
  </si>
  <si>
    <t>Montáž lešení prostorového rámového lehkého s podlahami zatížení do 200 kg/m2 v do 10 m</t>
  </si>
  <si>
    <t>"část ÚT</t>
  </si>
  <si>
    <t>"SO 01"  2*5*5</t>
  </si>
  <si>
    <t>"Součet</t>
  </si>
  <si>
    <t>943211211</t>
  </si>
  <si>
    <t>Příplatek k lešení prostorovému rámovému lehkému s podlahami v do 10 m za první a ZKD den použití</t>
  </si>
  <si>
    <t>"viz pol.č. 3, 15 dní</t>
  </si>
  <si>
    <t>50*15</t>
  </si>
  <si>
    <t>943111811</t>
  </si>
  <si>
    <t>Demontáž lešení prostorového trubkového lehkého bez podlah zatížení do 200 kg/m2 v do 10 m</t>
  </si>
  <si>
    <t>"viz pol.č" .3</t>
  </si>
  <si>
    <t>001991R</t>
  </si>
  <si>
    <t>Centrální zázemí stavby (sociální zázemí pracovníků,sklad mateiálu,dočasná skládka materiálu a staveništního odpadu)</t>
  </si>
  <si>
    <t>262144</t>
  </si>
  <si>
    <t>001992R</t>
  </si>
  <si>
    <t>Oplocení systémovým mobilním plotem v.2m</t>
  </si>
  <si>
    <t xml:space="preserve">"viz ZOV" </t>
  </si>
  <si>
    <t>001993R</t>
  </si>
  <si>
    <t>Udržování čistoty na příjezdových komunikacích</t>
  </si>
  <si>
    <t>001998R</t>
  </si>
  <si>
    <t>Napojení a provoz stavebních elekrorozvaděčů na stavbě (případně elektrocentrály)</t>
  </si>
  <si>
    <t>"ZOV</t>
  </si>
  <si>
    <t>001999R</t>
  </si>
  <si>
    <t>Kompletační a projekční činnost</t>
  </si>
  <si>
    <t>"vyhotovení dokumentace skutečného provedení stavby, 3 paré potvrzené dodavatelem stavby,</t>
  </si>
  <si>
    <t>0019991R</t>
  </si>
  <si>
    <t>Certifikace a agenda k předání díla a technologií (certifikáty,provozní a výrobní dokumentace technologie apod.)</t>
  </si>
  <si>
    <t>1  "objekt x 4 paré</t>
  </si>
  <si>
    <t>0019993R</t>
  </si>
  <si>
    <t>Práce koordinátora stavby</t>
  </si>
  <si>
    <t>měsíc</t>
  </si>
  <si>
    <t>"ZOV-harmonogram stavby</t>
  </si>
  <si>
    <t>0019993R.1</t>
  </si>
  <si>
    <t>Práce bezpečnostního dozoru stavby (po dokončení svářecích prací)</t>
  </si>
  <si>
    <t>0019993R.2</t>
  </si>
  <si>
    <t>Komlexní vyzkoušení zdrojů tepla vč.prokázání účinnosti a měření emisí</t>
  </si>
  <si>
    <t>0019996R</t>
  </si>
  <si>
    <t>Úklid objektů po ukončení stavby</t>
  </si>
  <si>
    <t>"větší objekt"  1</t>
  </si>
  <si>
    <t>00201</t>
  </si>
  <si>
    <t>Vybavení kotelen, zdrojů tepla a strojoven lékárničkou</t>
  </si>
  <si>
    <t>-1356925175</t>
  </si>
  <si>
    <t>00202</t>
  </si>
  <si>
    <t>Vybavení kotelen, zdrojů tepla a strojoven přenosnou svítilnou</t>
  </si>
  <si>
    <t>2001883843</t>
  </si>
  <si>
    <t>00203</t>
  </si>
  <si>
    <t>Zpracování návrhů provozních a požárních řádů v písemné i elrktronické podobě na CD</t>
  </si>
  <si>
    <t>1842278932</t>
  </si>
  <si>
    <t>00204</t>
  </si>
  <si>
    <t>Vybavení kotelen, zdrojů tepla a strojoven hasícími přístroji - dle požární zprávy</t>
  </si>
  <si>
    <t>1327197721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</si>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</sst>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%"/>
    <numFmt numFmtId="173" formatCode="dd\.mm\.yyyy"/>
    <numFmt numFmtId="174" formatCode="#,##0.00000"/>
    <numFmt numFmtId="175" formatCode="#,##0.000"/>
  </numFmts>
  <fonts count="43" x14ac:knownFonts="1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name val="Trebuchet MS"/>
      <family val="2"/>
    </font>
    <font>
      <b/>
      <sz val="8"/>
      <name val="Trebuchet MS"/>
      <family val="2"/>
    </font>
    <font>
      <sz val="1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800080"/>
      <name val="Trebuchet MS"/>
      <family val="2"/>
    </font>
    <font>
      <sz val="8"/>
      <color rgb="FF0000A8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i/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b/>
      <sz val="10"/>
      <color rgb="FF003366"/>
      <name val="Trebuchet MS"/>
      <family val="2"/>
    </font>
    <font>
      <sz val="9"/>
      <color rgb="FF000000"/>
      <name val="Trebuchet MS"/>
      <family val="2"/>
    </font>
    <font>
      <i/>
      <sz val="7"/>
      <color rgb="FF969696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5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" fillId="3" borderId="0" xfId="0" applyFont="1" applyFill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2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3" fontId="2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74" fontId="29" fillId="0" borderId="0" xfId="0" applyNumberFormat="1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3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7" fillId="0" borderId="13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74" fontId="27" fillId="0" borderId="0" xfId="0" applyNumberFormat="1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5" xfId="0" applyNumberFormat="1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17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2" fontId="27" fillId="2" borderId="10" xfId="0" applyNumberFormat="1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4" fontId="27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72" fontId="27" fillId="2" borderId="13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172" fontId="27" fillId="2" borderId="15" xfId="0" applyNumberFormat="1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4" fontId="27" fillId="0" borderId="17" xfId="0" applyNumberFormat="1" applyFont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</xf>
    <xf numFmtId="0" fontId="27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34" fillId="0" borderId="11" xfId="0" applyNumberFormat="1" applyFont="1" applyBorder="1" applyAlignment="1"/>
    <xf numFmtId="174" fontId="34" fillId="0" borderId="12" xfId="0" applyNumberFormat="1" applyFont="1" applyBorder="1" applyAlignment="1"/>
    <xf numFmtId="4" fontId="10" fillId="0" borderId="0" xfId="0" applyNumberFormat="1" applyFont="1" applyAlignment="1">
      <alignment vertical="center"/>
    </xf>
    <xf numFmtId="0" fontId="16" fillId="0" borderId="4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left"/>
    </xf>
    <xf numFmtId="0" fontId="16" fillId="0" borderId="5" xfId="0" applyFont="1" applyBorder="1" applyAlignment="1"/>
    <xf numFmtId="0" fontId="16" fillId="0" borderId="13" xfId="0" applyFont="1" applyBorder="1" applyAlignment="1"/>
    <xf numFmtId="174" fontId="16" fillId="0" borderId="0" xfId="0" applyNumberFormat="1" applyFont="1" applyBorder="1" applyAlignment="1"/>
    <xf numFmtId="174" fontId="16" fillId="0" borderId="14" xfId="0" applyNumberFormat="1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/>
    </xf>
    <xf numFmtId="0" fontId="35" fillId="0" borderId="24" xfId="0" applyFont="1" applyBorder="1" applyAlignment="1" applyProtection="1">
      <alignment horizontal="center" vertical="center"/>
    </xf>
    <xf numFmtId="49" fontId="35" fillId="0" borderId="24" xfId="0" applyNumberFormat="1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horizontal="center" vertical="center" wrapText="1"/>
    </xf>
    <xf numFmtId="175" fontId="35" fillId="0" borderId="24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left" vertical="center"/>
      <protection locked="0"/>
    </xf>
    <xf numFmtId="174" fontId="13" fillId="0" borderId="0" xfId="0" applyNumberFormat="1" applyFont="1" applyBorder="1" applyAlignment="1">
      <alignment vertical="center"/>
    </xf>
    <xf numFmtId="174" fontId="13" fillId="0" borderId="14" xfId="0" applyNumberFormat="1" applyFont="1" applyBorder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75" fontId="1" fillId="0" borderId="24" xfId="0" applyNumberFormat="1" applyFont="1" applyBorder="1" applyAlignment="1" applyProtection="1">
      <alignment vertical="center"/>
    </xf>
    <xf numFmtId="175" fontId="1" fillId="2" borderId="24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5" fontId="17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5" fontId="19" fillId="0" borderId="0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5" fontId="20" fillId="0" borderId="0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41" fillId="3" borderId="0" xfId="0" applyFont="1" applyFill="1" applyAlignment="1" applyProtection="1">
      <alignment horizontal="left" vertical="center"/>
    </xf>
    <xf numFmtId="0" fontId="42" fillId="3" borderId="0" xfId="1" applyFont="1" applyFill="1" applyAlignment="1" applyProtection="1">
      <alignment vertical="center"/>
    </xf>
    <xf numFmtId="0" fontId="1" fillId="3" borderId="0" xfId="0" applyFont="1" applyFill="1" applyProtection="1"/>
    <xf numFmtId="4" fontId="28" fillId="5" borderId="0" xfId="0" applyNumberFormat="1" applyFont="1" applyFill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1" fillId="0" borderId="0" xfId="0" applyFont="1"/>
    <xf numFmtId="0" fontId="15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4" fontId="15" fillId="2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/>
    <xf numFmtId="0" fontId="3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5" fillId="0" borderId="22" xfId="0" applyNumberFormat="1" applyFont="1" applyBorder="1" applyAlignment="1"/>
    <xf numFmtId="4" fontId="15" fillId="0" borderId="22" xfId="0" applyNumberFormat="1" applyFont="1" applyBorder="1" applyAlignment="1">
      <alignment vertical="center"/>
    </xf>
    <xf numFmtId="4" fontId="15" fillId="0" borderId="16" xfId="0" applyNumberFormat="1" applyFont="1" applyBorder="1" applyAlignment="1"/>
    <xf numFmtId="4" fontId="15" fillId="0" borderId="16" xfId="0" applyNumberFormat="1" applyFont="1" applyBorder="1" applyAlignment="1">
      <alignment vertical="center"/>
    </xf>
    <xf numFmtId="4" fontId="14" fillId="0" borderId="0" xfId="0" applyNumberFormat="1" applyFont="1" applyBorder="1" applyAlignment="1"/>
    <xf numFmtId="4" fontId="14" fillId="0" borderId="0" xfId="0" applyNumberFormat="1" applyFont="1" applyBorder="1" applyAlignment="1">
      <alignment vertical="center"/>
    </xf>
    <xf numFmtId="0" fontId="42" fillId="3" borderId="0" xfId="1" applyFont="1" applyFill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4" fontId="1" fillId="0" borderId="24" xfId="0" applyNumberFormat="1" applyFont="1" applyBorder="1" applyAlignment="1" applyProtection="1">
      <alignment vertical="center"/>
    </xf>
    <xf numFmtId="0" fontId="39" fillId="0" borderId="11" xfId="0" applyFont="1" applyBorder="1" applyAlignment="1">
      <alignment vertical="center" wrapText="1"/>
    </xf>
    <xf numFmtId="4" fontId="28" fillId="0" borderId="11" xfId="0" applyNumberFormat="1" applyFont="1" applyBorder="1" applyAlignment="1"/>
    <xf numFmtId="4" fontId="3" fillId="0" borderId="11" xfId="0" applyNumberFormat="1" applyFont="1" applyBorder="1" applyAlignment="1">
      <alignment vertical="center"/>
    </xf>
    <xf numFmtId="0" fontId="35" fillId="0" borderId="24" xfId="0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vertical="center"/>
    </xf>
    <xf numFmtId="4" fontId="35" fillId="2" borderId="24" xfId="0" applyNumberFormat="1" applyFont="1" applyFill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</xf>
    <xf numFmtId="0" fontId="24" fillId="0" borderId="0" xfId="0" applyFont="1" applyBorder="1" applyAlignment="1">
      <alignment horizontal="left" vertical="center" wrapText="1"/>
    </xf>
    <xf numFmtId="173" fontId="2" fillId="0" borderId="0" xfId="0" applyNumberFormat="1" applyFont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5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3" fontId="2" fillId="2" borderId="0" xfId="0" applyNumberFormat="1" applyFont="1" applyFill="1" applyBorder="1" applyAlignment="1" applyProtection="1">
      <alignment horizontal="left" vertical="center"/>
      <protection locked="0"/>
    </xf>
    <xf numFmtId="4" fontId="14" fillId="0" borderId="11" xfId="0" applyNumberFormat="1" applyFont="1" applyBorder="1" applyAlignment="1"/>
    <xf numFmtId="4" fontId="14" fillId="0" borderId="11" xfId="0" applyNumberFormat="1" applyFont="1" applyBorder="1" applyAlignment="1">
      <alignment vertical="center"/>
    </xf>
    <xf numFmtId="4" fontId="14" fillId="0" borderId="22" xfId="0" applyNumberFormat="1" applyFont="1" applyBorder="1" applyAlignment="1"/>
    <xf numFmtId="4" fontId="14" fillId="0" borderId="22" xfId="0" applyNumberFormat="1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4" fontId="15" fillId="0" borderId="11" xfId="0" applyNumberFormat="1" applyFont="1" applyBorder="1" applyAlignment="1"/>
    <xf numFmtId="4" fontId="15" fillId="0" borderId="11" xfId="0" applyNumberFormat="1" applyFont="1" applyBorder="1" applyAlignment="1">
      <alignment vertical="center"/>
    </xf>
    <xf numFmtId="4" fontId="15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1FDF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5025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9383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9C30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F7BB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F86A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2169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E99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9143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366A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rad1FDF1.tmp" descr="C:\Users\svoboda\AppData\Local\Temp\\KrosPlus\rad1FDF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rad50250.tmp" descr="C:\Users\svoboda\AppData\Local\Temp\\KrosPlus\rad5025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rad93834.tmp" descr="C:\Users\svoboda\AppData\Local\Temp\\KrosPlus\rad9383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rad9C309.tmp" descr="C:\Users\svoboda\AppData\Local\Temp\\KrosPlus\rad9C30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radF7BB3.tmp" descr="C:\Users\svoboda\AppData\Local\Temp\\KrosPlus\radF7BB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radF86A7.tmp" descr="C:\Users\svoboda\AppData\Local\Temp\\KrosPlus\radF86A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rad21698.tmp" descr="C:\Users\svoboda\AppData\Local\Temp\\KrosPlus\rad2169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radE99A2.tmp" descr="C:\Users\svoboda\AppData\Local\Temp\\KrosPlus\radE99A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rad91438.tmp" descr="C:\Users\svoboda\AppData\Local\Temp\\KrosPlus\rad9143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rad366A3.tmp" descr="C:\Users\svoboda\AppData\Local\Temp\\KrosPlus\rad366A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K10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 x14ac:dyDescent="0.3">
      <c r="A1" s="213" t="s">
        <v>0</v>
      </c>
      <c r="B1" s="214"/>
      <c r="C1" s="214"/>
      <c r="D1" s="215" t="s">
        <v>1</v>
      </c>
      <c r="E1" s="214"/>
      <c r="F1" s="214"/>
      <c r="G1" s="214"/>
      <c r="H1" s="214"/>
      <c r="I1" s="214"/>
      <c r="J1" s="214"/>
      <c r="K1" s="216" t="s">
        <v>2111</v>
      </c>
      <c r="L1" s="216"/>
      <c r="M1" s="216"/>
      <c r="N1" s="216"/>
      <c r="O1" s="216"/>
      <c r="P1" s="216"/>
      <c r="Q1" s="216"/>
      <c r="R1" s="216"/>
      <c r="S1" s="216"/>
      <c r="T1" s="214"/>
      <c r="U1" s="214"/>
      <c r="V1" s="214"/>
      <c r="W1" s="216" t="s">
        <v>2112</v>
      </c>
      <c r="X1" s="216"/>
      <c r="Y1" s="216"/>
      <c r="Z1" s="216"/>
      <c r="AA1" s="216"/>
      <c r="AB1" s="216"/>
      <c r="AC1" s="216"/>
      <c r="AD1" s="216"/>
      <c r="AE1" s="216"/>
      <c r="AF1" s="216"/>
      <c r="AG1" s="214"/>
      <c r="AH1" s="214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</row>
    <row r="2" spans="1:73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R2" s="219" t="s">
        <v>6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8" t="s">
        <v>7</v>
      </c>
      <c r="BT2" s="18" t="s">
        <v>8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7</v>
      </c>
      <c r="BT3" s="18" t="s">
        <v>9</v>
      </c>
    </row>
    <row r="4" spans="1:73" ht="36.950000000000003" customHeight="1" x14ac:dyDescent="0.3">
      <c r="B4" s="22"/>
      <c r="C4" s="251" t="s">
        <v>10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4"/>
      <c r="AS4" s="25" t="s">
        <v>11</v>
      </c>
      <c r="BE4" s="26" t="s">
        <v>12</v>
      </c>
      <c r="BS4" s="18" t="s">
        <v>13</v>
      </c>
    </row>
    <row r="5" spans="1:73" ht="14.45" customHeight="1" x14ac:dyDescent="0.3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57" t="s">
        <v>15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3"/>
      <c r="AQ5" s="24"/>
      <c r="BE5" s="254" t="s">
        <v>16</v>
      </c>
      <c r="BS5" s="18" t="s">
        <v>7</v>
      </c>
    </row>
    <row r="6" spans="1:73" ht="36.950000000000003" customHeight="1" x14ac:dyDescent="0.3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258" t="s">
        <v>18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3"/>
      <c r="AQ6" s="24"/>
      <c r="BE6" s="220"/>
      <c r="BS6" s="18" t="s">
        <v>7</v>
      </c>
    </row>
    <row r="7" spans="1:73" ht="14.45" customHeight="1" x14ac:dyDescent="0.3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20</v>
      </c>
      <c r="AO7" s="23"/>
      <c r="AP7" s="23"/>
      <c r="AQ7" s="24"/>
      <c r="BE7" s="220"/>
      <c r="BS7" s="18" t="s">
        <v>7</v>
      </c>
    </row>
    <row r="8" spans="1:73" ht="14.45" customHeight="1" x14ac:dyDescent="0.3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4"/>
      <c r="BE8" s="220"/>
      <c r="BS8" s="18" t="s">
        <v>7</v>
      </c>
    </row>
    <row r="9" spans="1:73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/>
      <c r="BE9" s="220"/>
      <c r="BS9" s="18" t="s">
        <v>7</v>
      </c>
    </row>
    <row r="10" spans="1:73" ht="14.45" customHeight="1" x14ac:dyDescent="0.3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20</v>
      </c>
      <c r="AO10" s="23"/>
      <c r="AP10" s="23"/>
      <c r="AQ10" s="24"/>
      <c r="BE10" s="220"/>
      <c r="BS10" s="18" t="s">
        <v>28</v>
      </c>
    </row>
    <row r="11" spans="1:73" ht="18.399999999999999" customHeight="1" x14ac:dyDescent="0.3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20</v>
      </c>
      <c r="AO11" s="23"/>
      <c r="AP11" s="23"/>
      <c r="AQ11" s="24"/>
      <c r="BE11" s="220"/>
      <c r="BS11" s="18" t="s">
        <v>28</v>
      </c>
    </row>
    <row r="12" spans="1:73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4"/>
      <c r="BE12" s="220"/>
      <c r="BS12" s="18" t="s">
        <v>28</v>
      </c>
    </row>
    <row r="13" spans="1:73" ht="14.45" customHeight="1" x14ac:dyDescent="0.3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4"/>
      <c r="BE13" s="220"/>
      <c r="BS13" s="18" t="s">
        <v>28</v>
      </c>
    </row>
    <row r="14" spans="1:73" ht="15" x14ac:dyDescent="0.3">
      <c r="B14" s="22"/>
      <c r="C14" s="23"/>
      <c r="D14" s="23"/>
      <c r="E14" s="259" t="s">
        <v>32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30" t="s">
        <v>30</v>
      </c>
      <c r="AL14" s="23"/>
      <c r="AM14" s="23"/>
      <c r="AN14" s="32" t="s">
        <v>32</v>
      </c>
      <c r="AO14" s="23"/>
      <c r="AP14" s="23"/>
      <c r="AQ14" s="24"/>
      <c r="BE14" s="220"/>
      <c r="BS14" s="18" t="s">
        <v>28</v>
      </c>
    </row>
    <row r="15" spans="1:73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  <c r="BE15" s="220"/>
      <c r="BS15" s="18" t="s">
        <v>4</v>
      </c>
    </row>
    <row r="16" spans="1:73" ht="14.45" customHeight="1" x14ac:dyDescent="0.3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20</v>
      </c>
      <c r="AO16" s="23"/>
      <c r="AP16" s="23"/>
      <c r="AQ16" s="24"/>
      <c r="BE16" s="220"/>
      <c r="BS16" s="18" t="s">
        <v>4</v>
      </c>
    </row>
    <row r="17" spans="2:71" ht="18.399999999999999" customHeight="1" x14ac:dyDescent="0.3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20</v>
      </c>
      <c r="AO17" s="23"/>
      <c r="AP17" s="23"/>
      <c r="AQ17" s="24"/>
      <c r="BE17" s="220"/>
      <c r="BS17" s="18" t="s">
        <v>4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4"/>
      <c r="BE18" s="220"/>
      <c r="BS18" s="18" t="s">
        <v>7</v>
      </c>
    </row>
    <row r="19" spans="2:71" ht="14.45" customHeight="1" x14ac:dyDescent="0.3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20</v>
      </c>
      <c r="AO19" s="23"/>
      <c r="AP19" s="23"/>
      <c r="AQ19" s="24"/>
      <c r="BE19" s="220"/>
      <c r="BS19" s="18" t="s">
        <v>7</v>
      </c>
    </row>
    <row r="20" spans="2:71" ht="18.399999999999999" customHeight="1" x14ac:dyDescent="0.3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20</v>
      </c>
      <c r="AO20" s="23"/>
      <c r="AP20" s="23"/>
      <c r="AQ20" s="24"/>
      <c r="BE20" s="220"/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  <c r="BE21" s="220"/>
    </row>
    <row r="22" spans="2:71" ht="15" x14ac:dyDescent="0.3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  <c r="BE22" s="220"/>
    </row>
    <row r="23" spans="2:71" ht="22.5" customHeight="1" x14ac:dyDescent="0.3">
      <c r="B23" s="22"/>
      <c r="C23" s="23"/>
      <c r="D23" s="23"/>
      <c r="E23" s="260" t="s">
        <v>20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3"/>
      <c r="AP23" s="23"/>
      <c r="AQ23" s="24"/>
      <c r="BE23" s="220"/>
    </row>
    <row r="24" spans="2:71" ht="6.95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  <c r="BE24" s="220"/>
    </row>
    <row r="25" spans="2:71" ht="6.95" customHeight="1" x14ac:dyDescent="0.3">
      <c r="B25" s="22"/>
      <c r="C25" s="2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3"/>
      <c r="AQ25" s="24"/>
      <c r="BE25" s="220"/>
    </row>
    <row r="26" spans="2:71" ht="14.45" customHeight="1" x14ac:dyDescent="0.3">
      <c r="B26" s="22"/>
      <c r="C26" s="23"/>
      <c r="D26" s="34" t="s">
        <v>37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61">
        <f>ROUND(AG87,2)</f>
        <v>0</v>
      </c>
      <c r="AL26" s="253"/>
      <c r="AM26" s="253"/>
      <c r="AN26" s="253"/>
      <c r="AO26" s="253"/>
      <c r="AP26" s="23"/>
      <c r="AQ26" s="24"/>
      <c r="BE26" s="220"/>
    </row>
    <row r="27" spans="2:71" ht="14.45" customHeight="1" x14ac:dyDescent="0.3">
      <c r="B27" s="22"/>
      <c r="C27" s="23"/>
      <c r="D27" s="34" t="s">
        <v>38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1">
        <f>ROUND(AG101,2)</f>
        <v>0</v>
      </c>
      <c r="AL27" s="253"/>
      <c r="AM27" s="253"/>
      <c r="AN27" s="253"/>
      <c r="AO27" s="253"/>
      <c r="AP27" s="23"/>
      <c r="AQ27" s="24"/>
      <c r="BE27" s="220"/>
    </row>
    <row r="28" spans="2:71" s="1" customFormat="1" ht="6.95" customHeight="1" x14ac:dyDescent="0.3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255"/>
    </row>
    <row r="29" spans="2:71" s="1" customFormat="1" ht="25.9" customHeight="1" x14ac:dyDescent="0.3">
      <c r="B29" s="35"/>
      <c r="C29" s="36"/>
      <c r="D29" s="38" t="s">
        <v>39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62">
        <f>ROUND(AK26+AK27,2)</f>
        <v>0</v>
      </c>
      <c r="AL29" s="263"/>
      <c r="AM29" s="263"/>
      <c r="AN29" s="263"/>
      <c r="AO29" s="263"/>
      <c r="AP29" s="36"/>
      <c r="AQ29" s="37"/>
      <c r="BE29" s="255"/>
    </row>
    <row r="30" spans="2:71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255"/>
    </row>
    <row r="31" spans="2:71" s="2" customFormat="1" ht="14.45" customHeight="1" x14ac:dyDescent="0.3">
      <c r="B31" s="40"/>
      <c r="C31" s="41"/>
      <c r="D31" s="42" t="s">
        <v>40</v>
      </c>
      <c r="E31" s="41"/>
      <c r="F31" s="42" t="s">
        <v>41</v>
      </c>
      <c r="G31" s="41"/>
      <c r="H31" s="41"/>
      <c r="I31" s="41"/>
      <c r="J31" s="41"/>
      <c r="K31" s="41"/>
      <c r="L31" s="244">
        <v>0.21</v>
      </c>
      <c r="M31" s="245"/>
      <c r="N31" s="245"/>
      <c r="O31" s="245"/>
      <c r="P31" s="41"/>
      <c r="Q31" s="41"/>
      <c r="R31" s="41"/>
      <c r="S31" s="41"/>
      <c r="T31" s="44" t="s">
        <v>42</v>
      </c>
      <c r="U31" s="41"/>
      <c r="V31" s="41"/>
      <c r="W31" s="246">
        <f>ROUND(AZ87+SUM(CD102:CD106),2)</f>
        <v>0</v>
      </c>
      <c r="X31" s="245"/>
      <c r="Y31" s="245"/>
      <c r="Z31" s="245"/>
      <c r="AA31" s="245"/>
      <c r="AB31" s="245"/>
      <c r="AC31" s="245"/>
      <c r="AD31" s="245"/>
      <c r="AE31" s="245"/>
      <c r="AF31" s="41"/>
      <c r="AG31" s="41"/>
      <c r="AH31" s="41"/>
      <c r="AI31" s="41"/>
      <c r="AJ31" s="41"/>
      <c r="AK31" s="246">
        <f>ROUND(AV87+SUM(BY102:BY106),2)</f>
        <v>0</v>
      </c>
      <c r="AL31" s="245"/>
      <c r="AM31" s="245"/>
      <c r="AN31" s="245"/>
      <c r="AO31" s="245"/>
      <c r="AP31" s="41"/>
      <c r="AQ31" s="45"/>
      <c r="BE31" s="256"/>
    </row>
    <row r="32" spans="2:71" s="2" customFormat="1" ht="14.45" customHeight="1" x14ac:dyDescent="0.3">
      <c r="B32" s="40"/>
      <c r="C32" s="41"/>
      <c r="D32" s="41"/>
      <c r="E32" s="41"/>
      <c r="F32" s="42" t="s">
        <v>43</v>
      </c>
      <c r="G32" s="41"/>
      <c r="H32" s="41"/>
      <c r="I32" s="41"/>
      <c r="J32" s="41"/>
      <c r="K32" s="41"/>
      <c r="L32" s="244">
        <v>0.15</v>
      </c>
      <c r="M32" s="245"/>
      <c r="N32" s="245"/>
      <c r="O32" s="245"/>
      <c r="P32" s="41"/>
      <c r="Q32" s="41"/>
      <c r="R32" s="41"/>
      <c r="S32" s="41"/>
      <c r="T32" s="44" t="s">
        <v>42</v>
      </c>
      <c r="U32" s="41"/>
      <c r="V32" s="41"/>
      <c r="W32" s="246">
        <f>ROUND(BA87+SUM(CE102:CE106),2)</f>
        <v>0</v>
      </c>
      <c r="X32" s="245"/>
      <c r="Y32" s="245"/>
      <c r="Z32" s="245"/>
      <c r="AA32" s="245"/>
      <c r="AB32" s="245"/>
      <c r="AC32" s="245"/>
      <c r="AD32" s="245"/>
      <c r="AE32" s="245"/>
      <c r="AF32" s="41"/>
      <c r="AG32" s="41"/>
      <c r="AH32" s="41"/>
      <c r="AI32" s="41"/>
      <c r="AJ32" s="41"/>
      <c r="AK32" s="246">
        <f>ROUND(AW87+SUM(BZ102:BZ106),2)</f>
        <v>0</v>
      </c>
      <c r="AL32" s="245"/>
      <c r="AM32" s="245"/>
      <c r="AN32" s="245"/>
      <c r="AO32" s="245"/>
      <c r="AP32" s="41"/>
      <c r="AQ32" s="45"/>
      <c r="BE32" s="256"/>
    </row>
    <row r="33" spans="2:57" s="2" customFormat="1" ht="14.45" hidden="1" customHeight="1" x14ac:dyDescent="0.3">
      <c r="B33" s="40"/>
      <c r="C33" s="41"/>
      <c r="D33" s="41"/>
      <c r="E33" s="41"/>
      <c r="F33" s="42" t="s">
        <v>44</v>
      </c>
      <c r="G33" s="41"/>
      <c r="H33" s="41"/>
      <c r="I33" s="41"/>
      <c r="J33" s="41"/>
      <c r="K33" s="41"/>
      <c r="L33" s="244">
        <v>0.21</v>
      </c>
      <c r="M33" s="245"/>
      <c r="N33" s="245"/>
      <c r="O33" s="245"/>
      <c r="P33" s="41"/>
      <c r="Q33" s="41"/>
      <c r="R33" s="41"/>
      <c r="S33" s="41"/>
      <c r="T33" s="44" t="s">
        <v>42</v>
      </c>
      <c r="U33" s="41"/>
      <c r="V33" s="41"/>
      <c r="W33" s="246">
        <f>ROUND(BB87+SUM(CF102:CF106),2)</f>
        <v>0</v>
      </c>
      <c r="X33" s="245"/>
      <c r="Y33" s="245"/>
      <c r="Z33" s="245"/>
      <c r="AA33" s="245"/>
      <c r="AB33" s="245"/>
      <c r="AC33" s="245"/>
      <c r="AD33" s="245"/>
      <c r="AE33" s="245"/>
      <c r="AF33" s="41"/>
      <c r="AG33" s="41"/>
      <c r="AH33" s="41"/>
      <c r="AI33" s="41"/>
      <c r="AJ33" s="41"/>
      <c r="AK33" s="246">
        <v>0</v>
      </c>
      <c r="AL33" s="245"/>
      <c r="AM33" s="245"/>
      <c r="AN33" s="245"/>
      <c r="AO33" s="245"/>
      <c r="AP33" s="41"/>
      <c r="AQ33" s="45"/>
      <c r="BE33" s="256"/>
    </row>
    <row r="34" spans="2:57" s="2" customFormat="1" ht="14.45" hidden="1" customHeight="1" x14ac:dyDescent="0.3">
      <c r="B34" s="40"/>
      <c r="C34" s="41"/>
      <c r="D34" s="41"/>
      <c r="E34" s="41"/>
      <c r="F34" s="42" t="s">
        <v>45</v>
      </c>
      <c r="G34" s="41"/>
      <c r="H34" s="41"/>
      <c r="I34" s="41"/>
      <c r="J34" s="41"/>
      <c r="K34" s="41"/>
      <c r="L34" s="244">
        <v>0.15</v>
      </c>
      <c r="M34" s="245"/>
      <c r="N34" s="245"/>
      <c r="O34" s="245"/>
      <c r="P34" s="41"/>
      <c r="Q34" s="41"/>
      <c r="R34" s="41"/>
      <c r="S34" s="41"/>
      <c r="T34" s="44" t="s">
        <v>42</v>
      </c>
      <c r="U34" s="41"/>
      <c r="V34" s="41"/>
      <c r="W34" s="246">
        <f>ROUND(BC87+SUM(CG102:CG106),2)</f>
        <v>0</v>
      </c>
      <c r="X34" s="245"/>
      <c r="Y34" s="245"/>
      <c r="Z34" s="245"/>
      <c r="AA34" s="245"/>
      <c r="AB34" s="245"/>
      <c r="AC34" s="245"/>
      <c r="AD34" s="245"/>
      <c r="AE34" s="245"/>
      <c r="AF34" s="41"/>
      <c r="AG34" s="41"/>
      <c r="AH34" s="41"/>
      <c r="AI34" s="41"/>
      <c r="AJ34" s="41"/>
      <c r="AK34" s="246">
        <v>0</v>
      </c>
      <c r="AL34" s="245"/>
      <c r="AM34" s="245"/>
      <c r="AN34" s="245"/>
      <c r="AO34" s="245"/>
      <c r="AP34" s="41"/>
      <c r="AQ34" s="45"/>
      <c r="BE34" s="256"/>
    </row>
    <row r="35" spans="2:57" s="2" customFormat="1" ht="14.45" hidden="1" customHeight="1" x14ac:dyDescent="0.3">
      <c r="B35" s="40"/>
      <c r="C35" s="41"/>
      <c r="D35" s="41"/>
      <c r="E35" s="41"/>
      <c r="F35" s="42" t="s">
        <v>46</v>
      </c>
      <c r="G35" s="41"/>
      <c r="H35" s="41"/>
      <c r="I35" s="41"/>
      <c r="J35" s="41"/>
      <c r="K35" s="41"/>
      <c r="L35" s="244">
        <v>0</v>
      </c>
      <c r="M35" s="245"/>
      <c r="N35" s="245"/>
      <c r="O35" s="245"/>
      <c r="P35" s="41"/>
      <c r="Q35" s="41"/>
      <c r="R35" s="41"/>
      <c r="S35" s="41"/>
      <c r="T35" s="44" t="s">
        <v>42</v>
      </c>
      <c r="U35" s="41"/>
      <c r="V35" s="41"/>
      <c r="W35" s="246">
        <f>ROUND(BD87+SUM(CH102:CH106),2)</f>
        <v>0</v>
      </c>
      <c r="X35" s="245"/>
      <c r="Y35" s="245"/>
      <c r="Z35" s="245"/>
      <c r="AA35" s="245"/>
      <c r="AB35" s="245"/>
      <c r="AC35" s="245"/>
      <c r="AD35" s="245"/>
      <c r="AE35" s="245"/>
      <c r="AF35" s="41"/>
      <c r="AG35" s="41"/>
      <c r="AH35" s="41"/>
      <c r="AI35" s="41"/>
      <c r="AJ35" s="41"/>
      <c r="AK35" s="246">
        <v>0</v>
      </c>
      <c r="AL35" s="245"/>
      <c r="AM35" s="245"/>
      <c r="AN35" s="245"/>
      <c r="AO35" s="245"/>
      <c r="AP35" s="41"/>
      <c r="AQ35" s="45"/>
    </row>
    <row r="36" spans="2:57" s="1" customFormat="1" ht="6.95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 x14ac:dyDescent="0.3">
      <c r="B37" s="35"/>
      <c r="C37" s="46"/>
      <c r="D37" s="47" t="s">
        <v>47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48</v>
      </c>
      <c r="U37" s="48"/>
      <c r="V37" s="48"/>
      <c r="W37" s="48"/>
      <c r="X37" s="247" t="s">
        <v>49</v>
      </c>
      <c r="Y37" s="248"/>
      <c r="Z37" s="248"/>
      <c r="AA37" s="248"/>
      <c r="AB37" s="248"/>
      <c r="AC37" s="48"/>
      <c r="AD37" s="48"/>
      <c r="AE37" s="48"/>
      <c r="AF37" s="48"/>
      <c r="AG37" s="48"/>
      <c r="AH37" s="48"/>
      <c r="AI37" s="48"/>
      <c r="AJ37" s="48"/>
      <c r="AK37" s="249">
        <f>SUM(AK29:AK35)</f>
        <v>0</v>
      </c>
      <c r="AL37" s="248"/>
      <c r="AM37" s="248"/>
      <c r="AN37" s="248"/>
      <c r="AO37" s="250"/>
      <c r="AP37" s="46"/>
      <c r="AQ37" s="37"/>
    </row>
    <row r="38" spans="2:57" s="1" customFormat="1" ht="14.4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2:57" x14ac:dyDescent="0.3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</row>
    <row r="41" spans="2:57" x14ac:dyDescent="0.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</row>
    <row r="42" spans="2:57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4"/>
    </row>
    <row r="43" spans="2:57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4"/>
    </row>
    <row r="44" spans="2:57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</row>
    <row r="45" spans="2:57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2:57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2:57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2:57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2:43" s="1" customFormat="1" ht="15" x14ac:dyDescent="0.3">
      <c r="B49" s="35"/>
      <c r="C49" s="36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51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x14ac:dyDescent="0.3">
      <c r="B50" s="22"/>
      <c r="C50" s="23"/>
      <c r="D50" s="5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54"/>
      <c r="AA50" s="23"/>
      <c r="AB50" s="23"/>
      <c r="AC50" s="5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54"/>
      <c r="AP50" s="23"/>
      <c r="AQ50" s="24"/>
    </row>
    <row r="51" spans="2:43" x14ac:dyDescent="0.3">
      <c r="B51" s="22"/>
      <c r="C51" s="23"/>
      <c r="D51" s="5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54"/>
      <c r="AA51" s="23"/>
      <c r="AB51" s="23"/>
      <c r="AC51" s="5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54"/>
      <c r="AP51" s="23"/>
      <c r="AQ51" s="24"/>
    </row>
    <row r="52" spans="2:43" x14ac:dyDescent="0.3">
      <c r="B52" s="22"/>
      <c r="C52" s="23"/>
      <c r="D52" s="5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54"/>
      <c r="AA52" s="23"/>
      <c r="AB52" s="23"/>
      <c r="AC52" s="5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54"/>
      <c r="AP52" s="23"/>
      <c r="AQ52" s="24"/>
    </row>
    <row r="53" spans="2:43" x14ac:dyDescent="0.3">
      <c r="B53" s="22"/>
      <c r="C53" s="23"/>
      <c r="D53" s="5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54"/>
      <c r="AA53" s="23"/>
      <c r="AB53" s="23"/>
      <c r="AC53" s="5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54"/>
      <c r="AP53" s="23"/>
      <c r="AQ53" s="24"/>
    </row>
    <row r="54" spans="2:43" x14ac:dyDescent="0.3">
      <c r="B54" s="22"/>
      <c r="C54" s="23"/>
      <c r="D54" s="5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54"/>
      <c r="AA54" s="23"/>
      <c r="AB54" s="23"/>
      <c r="AC54" s="5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54"/>
      <c r="AP54" s="23"/>
      <c r="AQ54" s="24"/>
    </row>
    <row r="55" spans="2:43" x14ac:dyDescent="0.3">
      <c r="B55" s="22"/>
      <c r="C55" s="23"/>
      <c r="D55" s="5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54"/>
      <c r="AA55" s="23"/>
      <c r="AB55" s="23"/>
      <c r="AC55" s="5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54"/>
      <c r="AP55" s="23"/>
      <c r="AQ55" s="24"/>
    </row>
    <row r="56" spans="2:43" x14ac:dyDescent="0.3">
      <c r="B56" s="22"/>
      <c r="C56" s="23"/>
      <c r="D56" s="5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54"/>
      <c r="AA56" s="23"/>
      <c r="AB56" s="23"/>
      <c r="AC56" s="5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54"/>
      <c r="AP56" s="23"/>
      <c r="AQ56" s="24"/>
    </row>
    <row r="57" spans="2:43" x14ac:dyDescent="0.3">
      <c r="B57" s="22"/>
      <c r="C57" s="23"/>
      <c r="D57" s="5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54"/>
      <c r="AA57" s="23"/>
      <c r="AB57" s="23"/>
      <c r="AC57" s="5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54"/>
      <c r="AP57" s="23"/>
      <c r="AQ57" s="24"/>
    </row>
    <row r="58" spans="2:43" s="1" customFormat="1" ht="15" x14ac:dyDescent="0.3">
      <c r="B58" s="35"/>
      <c r="C58" s="36"/>
      <c r="D58" s="55" t="s">
        <v>52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53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52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53</v>
      </c>
      <c r="AN58" s="56"/>
      <c r="AO58" s="58"/>
      <c r="AP58" s="36"/>
      <c r="AQ58" s="37"/>
    </row>
    <row r="59" spans="2:43" x14ac:dyDescent="0.3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4"/>
    </row>
    <row r="60" spans="2:43" s="1" customFormat="1" ht="15" x14ac:dyDescent="0.3">
      <c r="B60" s="35"/>
      <c r="C60" s="36"/>
      <c r="D60" s="50" t="s">
        <v>54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55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x14ac:dyDescent="0.3">
      <c r="B61" s="22"/>
      <c r="C61" s="23"/>
      <c r="D61" s="5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54"/>
      <c r="AA61" s="23"/>
      <c r="AB61" s="23"/>
      <c r="AC61" s="5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54"/>
      <c r="AP61" s="23"/>
      <c r="AQ61" s="24"/>
    </row>
    <row r="62" spans="2:43" x14ac:dyDescent="0.3">
      <c r="B62" s="22"/>
      <c r="C62" s="23"/>
      <c r="D62" s="5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54"/>
      <c r="AA62" s="23"/>
      <c r="AB62" s="23"/>
      <c r="AC62" s="5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54"/>
      <c r="AP62" s="23"/>
      <c r="AQ62" s="24"/>
    </row>
    <row r="63" spans="2:43" x14ac:dyDescent="0.3">
      <c r="B63" s="22"/>
      <c r="C63" s="23"/>
      <c r="D63" s="5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54"/>
      <c r="AA63" s="23"/>
      <c r="AB63" s="23"/>
      <c r="AC63" s="5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54"/>
      <c r="AP63" s="23"/>
      <c r="AQ63" s="24"/>
    </row>
    <row r="64" spans="2:43" x14ac:dyDescent="0.3">
      <c r="B64" s="22"/>
      <c r="C64" s="23"/>
      <c r="D64" s="5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54"/>
      <c r="AA64" s="23"/>
      <c r="AB64" s="23"/>
      <c r="AC64" s="5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54"/>
      <c r="AP64" s="23"/>
      <c r="AQ64" s="24"/>
    </row>
    <row r="65" spans="2:43" x14ac:dyDescent="0.3">
      <c r="B65" s="22"/>
      <c r="C65" s="23"/>
      <c r="D65" s="5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54"/>
      <c r="AA65" s="23"/>
      <c r="AB65" s="23"/>
      <c r="AC65" s="5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54"/>
      <c r="AP65" s="23"/>
      <c r="AQ65" s="24"/>
    </row>
    <row r="66" spans="2:43" x14ac:dyDescent="0.3">
      <c r="B66" s="22"/>
      <c r="C66" s="23"/>
      <c r="D66" s="5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54"/>
      <c r="AA66" s="23"/>
      <c r="AB66" s="23"/>
      <c r="AC66" s="5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54"/>
      <c r="AP66" s="23"/>
      <c r="AQ66" s="24"/>
    </row>
    <row r="67" spans="2:43" x14ac:dyDescent="0.3">
      <c r="B67" s="22"/>
      <c r="C67" s="23"/>
      <c r="D67" s="5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54"/>
      <c r="AA67" s="23"/>
      <c r="AB67" s="23"/>
      <c r="AC67" s="5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54"/>
      <c r="AP67" s="23"/>
      <c r="AQ67" s="24"/>
    </row>
    <row r="68" spans="2:43" x14ac:dyDescent="0.3">
      <c r="B68" s="22"/>
      <c r="C68" s="23"/>
      <c r="D68" s="5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54"/>
      <c r="AA68" s="23"/>
      <c r="AB68" s="23"/>
      <c r="AC68" s="5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54"/>
      <c r="AP68" s="23"/>
      <c r="AQ68" s="24"/>
    </row>
    <row r="69" spans="2:43" s="1" customFormat="1" ht="15" x14ac:dyDescent="0.3">
      <c r="B69" s="35"/>
      <c r="C69" s="36"/>
      <c r="D69" s="55" t="s">
        <v>52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53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52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53</v>
      </c>
      <c r="AN69" s="56"/>
      <c r="AO69" s="58"/>
      <c r="AP69" s="36"/>
      <c r="AQ69" s="37"/>
    </row>
    <row r="70" spans="2:43" s="1" customFormat="1" ht="6.95" customHeight="1" x14ac:dyDescent="0.3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 x14ac:dyDescent="0.3">
      <c r="B76" s="35"/>
      <c r="C76" s="251" t="s">
        <v>56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37"/>
    </row>
    <row r="77" spans="2:43" s="3" customFormat="1" ht="14.45" customHeight="1" x14ac:dyDescent="0.3">
      <c r="B77" s="65"/>
      <c r="C77" s="30" t="s">
        <v>14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16P087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 x14ac:dyDescent="0.3">
      <c r="B78" s="68"/>
      <c r="C78" s="69" t="s">
        <v>17</v>
      </c>
      <c r="D78" s="70"/>
      <c r="E78" s="70"/>
      <c r="F78" s="70"/>
      <c r="G78" s="70"/>
      <c r="H78" s="70"/>
      <c r="I78" s="70"/>
      <c r="J78" s="70"/>
      <c r="K78" s="70"/>
      <c r="L78" s="234" t="str">
        <f>K6</f>
        <v>Praha GŠ - ekologizace kotelny v budově D</v>
      </c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70"/>
      <c r="AQ78" s="71"/>
    </row>
    <row r="79" spans="2:43" s="1" customFormat="1" ht="6.95" customHeight="1" x14ac:dyDescent="0.3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 x14ac:dyDescent="0.3">
      <c r="B80" s="35"/>
      <c r="C80" s="30" t="s">
        <v>22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Praha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24</v>
      </c>
      <c r="AJ80" s="36"/>
      <c r="AK80" s="36"/>
      <c r="AL80" s="36"/>
      <c r="AM80" s="73" t="str">
        <f xml:space="preserve"> IF(AN8= "","",AN8)</f>
        <v>11.05.2016</v>
      </c>
      <c r="AN80" s="36"/>
      <c r="AO80" s="36"/>
      <c r="AP80" s="36"/>
      <c r="AQ80" s="37"/>
    </row>
    <row r="81" spans="1:76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 x14ac:dyDescent="0.3">
      <c r="B82" s="35"/>
      <c r="C82" s="30" t="s">
        <v>26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ARMÁDNÍ SERVISNÍ, P.O.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33</v>
      </c>
      <c r="AJ82" s="36"/>
      <c r="AK82" s="36"/>
      <c r="AL82" s="36"/>
      <c r="AM82" s="236" t="str">
        <f>IF(E17="","",E17)</f>
        <v>EVČ s.r.o.</v>
      </c>
      <c r="AN82" s="222"/>
      <c r="AO82" s="222"/>
      <c r="AP82" s="222"/>
      <c r="AQ82" s="37"/>
      <c r="AS82" s="237" t="s">
        <v>57</v>
      </c>
      <c r="AT82" s="238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 x14ac:dyDescent="0.3">
      <c r="B83" s="35"/>
      <c r="C83" s="30" t="s">
        <v>31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35</v>
      </c>
      <c r="AJ83" s="36"/>
      <c r="AK83" s="36"/>
      <c r="AL83" s="36"/>
      <c r="AM83" s="236" t="str">
        <f>IF(E20="","",E20)</f>
        <v>EVČ s.r.o.</v>
      </c>
      <c r="AN83" s="222"/>
      <c r="AO83" s="222"/>
      <c r="AP83" s="222"/>
      <c r="AQ83" s="37"/>
      <c r="AS83" s="239"/>
      <c r="AT83" s="222"/>
      <c r="AU83" s="36"/>
      <c r="AV83" s="36"/>
      <c r="AW83" s="36"/>
      <c r="AX83" s="36"/>
      <c r="AY83" s="36"/>
      <c r="AZ83" s="36"/>
      <c r="BA83" s="36"/>
      <c r="BB83" s="36"/>
      <c r="BC83" s="36"/>
      <c r="BD83" s="75"/>
    </row>
    <row r="84" spans="1:76" s="1" customFormat="1" ht="10.9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39"/>
      <c r="AT84" s="222"/>
      <c r="AU84" s="36"/>
      <c r="AV84" s="36"/>
      <c r="AW84" s="36"/>
      <c r="AX84" s="36"/>
      <c r="AY84" s="36"/>
      <c r="AZ84" s="36"/>
      <c r="BA84" s="36"/>
      <c r="BB84" s="36"/>
      <c r="BC84" s="36"/>
      <c r="BD84" s="75"/>
    </row>
    <row r="85" spans="1:76" s="1" customFormat="1" ht="29.25" customHeight="1" x14ac:dyDescent="0.3">
      <c r="B85" s="35"/>
      <c r="C85" s="240" t="s">
        <v>58</v>
      </c>
      <c r="D85" s="241"/>
      <c r="E85" s="241"/>
      <c r="F85" s="241"/>
      <c r="G85" s="241"/>
      <c r="H85" s="76"/>
      <c r="I85" s="242" t="s">
        <v>59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2" t="s">
        <v>60</v>
      </c>
      <c r="AH85" s="241"/>
      <c r="AI85" s="241"/>
      <c r="AJ85" s="241"/>
      <c r="AK85" s="241"/>
      <c r="AL85" s="241"/>
      <c r="AM85" s="241"/>
      <c r="AN85" s="242" t="s">
        <v>61</v>
      </c>
      <c r="AO85" s="241"/>
      <c r="AP85" s="243"/>
      <c r="AQ85" s="37"/>
      <c r="AS85" s="77" t="s">
        <v>62</v>
      </c>
      <c r="AT85" s="78" t="s">
        <v>63</v>
      </c>
      <c r="AU85" s="78" t="s">
        <v>64</v>
      </c>
      <c r="AV85" s="78" t="s">
        <v>65</v>
      </c>
      <c r="AW85" s="78" t="s">
        <v>66</v>
      </c>
      <c r="AX85" s="78" t="s">
        <v>67</v>
      </c>
      <c r="AY85" s="78" t="s">
        <v>68</v>
      </c>
      <c r="AZ85" s="78" t="s">
        <v>69</v>
      </c>
      <c r="BA85" s="78" t="s">
        <v>70</v>
      </c>
      <c r="BB85" s="78" t="s">
        <v>71</v>
      </c>
      <c r="BC85" s="78" t="s">
        <v>72</v>
      </c>
      <c r="BD85" s="79" t="s">
        <v>73</v>
      </c>
    </row>
    <row r="86" spans="1:76" s="1" customFormat="1" ht="10.9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0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 x14ac:dyDescent="0.3">
      <c r="B87" s="68"/>
      <c r="C87" s="81" t="s">
        <v>74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5">
        <f>ROUND(AG88+AG99,2)</f>
        <v>0</v>
      </c>
      <c r="AH87" s="225"/>
      <c r="AI87" s="225"/>
      <c r="AJ87" s="225"/>
      <c r="AK87" s="225"/>
      <c r="AL87" s="225"/>
      <c r="AM87" s="225"/>
      <c r="AN87" s="226">
        <f t="shared" ref="AN87:AN99" si="0">SUM(AG87,AT87)</f>
        <v>0</v>
      </c>
      <c r="AO87" s="226"/>
      <c r="AP87" s="226"/>
      <c r="AQ87" s="71"/>
      <c r="AS87" s="83">
        <f>ROUND(AS88+AS99,2)</f>
        <v>0</v>
      </c>
      <c r="AT87" s="84">
        <f t="shared" ref="AT87:AT99" si="1">ROUND(SUM(AV87:AW87),2)</f>
        <v>0</v>
      </c>
      <c r="AU87" s="85">
        <f>ROUND(AU88+AU99,5)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ROUND(AZ88+AZ99,2)</f>
        <v>0</v>
      </c>
      <c r="BA87" s="84">
        <f>ROUND(BA88+BA99,2)</f>
        <v>0</v>
      </c>
      <c r="BB87" s="84">
        <f>ROUND(BB88+BB99,2)</f>
        <v>0</v>
      </c>
      <c r="BC87" s="84">
        <f>ROUND(BC88+BC99,2)</f>
        <v>0</v>
      </c>
      <c r="BD87" s="86">
        <f>ROUND(BD88+BD99,2)</f>
        <v>0</v>
      </c>
      <c r="BS87" s="87" t="s">
        <v>75</v>
      </c>
      <c r="BT87" s="87" t="s">
        <v>76</v>
      </c>
      <c r="BU87" s="88" t="s">
        <v>77</v>
      </c>
      <c r="BV87" s="87" t="s">
        <v>78</v>
      </c>
      <c r="BW87" s="87" t="s">
        <v>79</v>
      </c>
      <c r="BX87" s="87" t="s">
        <v>80</v>
      </c>
    </row>
    <row r="88" spans="1:76" s="5" customFormat="1" ht="27.4" customHeight="1" x14ac:dyDescent="0.3">
      <c r="B88" s="89"/>
      <c r="C88" s="90"/>
      <c r="D88" s="231" t="s">
        <v>81</v>
      </c>
      <c r="E88" s="230"/>
      <c r="F88" s="230"/>
      <c r="G88" s="230"/>
      <c r="H88" s="230"/>
      <c r="I88" s="91"/>
      <c r="J88" s="231" t="s">
        <v>82</v>
      </c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3">
        <f>ROUND(AG89+AG90+AG91+AG94+AG95+AG98,2)</f>
        <v>0</v>
      </c>
      <c r="AH88" s="230"/>
      <c r="AI88" s="230"/>
      <c r="AJ88" s="230"/>
      <c r="AK88" s="230"/>
      <c r="AL88" s="230"/>
      <c r="AM88" s="230"/>
      <c r="AN88" s="229">
        <f t="shared" si="0"/>
        <v>0</v>
      </c>
      <c r="AO88" s="230"/>
      <c r="AP88" s="230"/>
      <c r="AQ88" s="92"/>
      <c r="AS88" s="93">
        <f>ROUND(AS89+AS90+AS91+AS94+AS95+AS98,2)</f>
        <v>0</v>
      </c>
      <c r="AT88" s="94">
        <f t="shared" si="1"/>
        <v>0</v>
      </c>
      <c r="AU88" s="95">
        <f>ROUND(AU89+AU90+AU91+AU94+AU95+AU98,5)</f>
        <v>0</v>
      </c>
      <c r="AV88" s="94">
        <f>ROUND(AZ88*L31,2)</f>
        <v>0</v>
      </c>
      <c r="AW88" s="94">
        <f>ROUND(BA88*L32,2)</f>
        <v>0</v>
      </c>
      <c r="AX88" s="94">
        <f>ROUND(BB88*L31,2)</f>
        <v>0</v>
      </c>
      <c r="AY88" s="94">
        <f>ROUND(BC88*L32,2)</f>
        <v>0</v>
      </c>
      <c r="AZ88" s="94">
        <f>ROUND(AZ89+AZ90+AZ91+AZ94+AZ95+AZ98,2)</f>
        <v>0</v>
      </c>
      <c r="BA88" s="94">
        <f>ROUND(BA89+BA90+BA91+BA94+BA95+BA98,2)</f>
        <v>0</v>
      </c>
      <c r="BB88" s="94">
        <f>ROUND(BB89+BB90+BB91+BB94+BB95+BB98,2)</f>
        <v>0</v>
      </c>
      <c r="BC88" s="94">
        <f>ROUND(BC89+BC90+BC91+BC94+BC95+BC98,2)</f>
        <v>0</v>
      </c>
      <c r="BD88" s="96">
        <f>ROUND(BD89+BD90+BD91+BD94+BD95+BD98,2)</f>
        <v>0</v>
      </c>
      <c r="BS88" s="97" t="s">
        <v>75</v>
      </c>
      <c r="BT88" s="97" t="s">
        <v>83</v>
      </c>
      <c r="BU88" s="97" t="s">
        <v>77</v>
      </c>
      <c r="BV88" s="97" t="s">
        <v>78</v>
      </c>
      <c r="BW88" s="97" t="s">
        <v>84</v>
      </c>
      <c r="BX88" s="97" t="s">
        <v>79</v>
      </c>
    </row>
    <row r="89" spans="1:76" s="6" customFormat="1" ht="22.35" customHeight="1" x14ac:dyDescent="0.3">
      <c r="A89" s="212" t="s">
        <v>2113</v>
      </c>
      <c r="B89" s="98"/>
      <c r="C89" s="99"/>
      <c r="D89" s="99"/>
      <c r="E89" s="228" t="s">
        <v>85</v>
      </c>
      <c r="F89" s="227"/>
      <c r="G89" s="227"/>
      <c r="H89" s="227"/>
      <c r="I89" s="227"/>
      <c r="J89" s="99"/>
      <c r="K89" s="228" t="s">
        <v>86</v>
      </c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4">
        <f>'ÚT - Ústřední vytápění'!M31</f>
        <v>0</v>
      </c>
      <c r="AH89" s="227"/>
      <c r="AI89" s="227"/>
      <c r="AJ89" s="227"/>
      <c r="AK89" s="227"/>
      <c r="AL89" s="227"/>
      <c r="AM89" s="227"/>
      <c r="AN89" s="224">
        <f t="shared" si="0"/>
        <v>0</v>
      </c>
      <c r="AO89" s="227"/>
      <c r="AP89" s="227"/>
      <c r="AQ89" s="100"/>
      <c r="AS89" s="101">
        <f>'ÚT - Ústřední vytápění'!M29</f>
        <v>0</v>
      </c>
      <c r="AT89" s="102">
        <f t="shared" si="1"/>
        <v>0</v>
      </c>
      <c r="AU89" s="103">
        <f>'ÚT - Ústřední vytápění'!W130</f>
        <v>0</v>
      </c>
      <c r="AV89" s="102">
        <f>'ÚT - Ústřední vytápění'!M33</f>
        <v>0</v>
      </c>
      <c r="AW89" s="102">
        <f>'ÚT - Ústřední vytápění'!M34</f>
        <v>0</v>
      </c>
      <c r="AX89" s="102">
        <f>'ÚT - Ústřední vytápění'!M35</f>
        <v>0</v>
      </c>
      <c r="AY89" s="102">
        <f>'ÚT - Ústřední vytápění'!M36</f>
        <v>0</v>
      </c>
      <c r="AZ89" s="102">
        <f>'ÚT - Ústřední vytápění'!H33</f>
        <v>0</v>
      </c>
      <c r="BA89" s="102">
        <f>'ÚT - Ústřední vytápění'!H34</f>
        <v>0</v>
      </c>
      <c r="BB89" s="102">
        <f>'ÚT - Ústřední vytápění'!H35</f>
        <v>0</v>
      </c>
      <c r="BC89" s="102">
        <f>'ÚT - Ústřední vytápění'!H36</f>
        <v>0</v>
      </c>
      <c r="BD89" s="104">
        <f>'ÚT - Ústřední vytápění'!H37</f>
        <v>0</v>
      </c>
      <c r="BT89" s="105" t="s">
        <v>87</v>
      </c>
      <c r="BV89" s="105" t="s">
        <v>78</v>
      </c>
      <c r="BW89" s="105" t="s">
        <v>88</v>
      </c>
      <c r="BX89" s="105" t="s">
        <v>84</v>
      </c>
    </row>
    <row r="90" spans="1:76" s="6" customFormat="1" ht="22.35" customHeight="1" x14ac:dyDescent="0.3">
      <c r="A90" s="212" t="s">
        <v>2113</v>
      </c>
      <c r="B90" s="98"/>
      <c r="C90" s="99"/>
      <c r="D90" s="99"/>
      <c r="E90" s="228" t="s">
        <v>89</v>
      </c>
      <c r="F90" s="227"/>
      <c r="G90" s="227"/>
      <c r="H90" s="227"/>
      <c r="I90" s="227"/>
      <c r="J90" s="99"/>
      <c r="K90" s="228" t="s">
        <v>90</v>
      </c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4">
        <f>'PL - PL - plyn'!M31</f>
        <v>0</v>
      </c>
      <c r="AH90" s="227"/>
      <c r="AI90" s="227"/>
      <c r="AJ90" s="227"/>
      <c r="AK90" s="227"/>
      <c r="AL90" s="227"/>
      <c r="AM90" s="227"/>
      <c r="AN90" s="224">
        <f t="shared" si="0"/>
        <v>0</v>
      </c>
      <c r="AO90" s="227"/>
      <c r="AP90" s="227"/>
      <c r="AQ90" s="100"/>
      <c r="AS90" s="101">
        <f>'PL - PL - plyn'!M29</f>
        <v>0</v>
      </c>
      <c r="AT90" s="102">
        <f t="shared" si="1"/>
        <v>0</v>
      </c>
      <c r="AU90" s="103">
        <f>'PL - PL - plyn'!W131</f>
        <v>0</v>
      </c>
      <c r="AV90" s="102">
        <f>'PL - PL - plyn'!M33</f>
        <v>0</v>
      </c>
      <c r="AW90" s="102">
        <f>'PL - PL - plyn'!M34</f>
        <v>0</v>
      </c>
      <c r="AX90" s="102">
        <f>'PL - PL - plyn'!M35</f>
        <v>0</v>
      </c>
      <c r="AY90" s="102">
        <f>'PL - PL - plyn'!M36</f>
        <v>0</v>
      </c>
      <c r="AZ90" s="102">
        <f>'PL - PL - plyn'!H33</f>
        <v>0</v>
      </c>
      <c r="BA90" s="102">
        <f>'PL - PL - plyn'!H34</f>
        <v>0</v>
      </c>
      <c r="BB90" s="102">
        <f>'PL - PL - plyn'!H35</f>
        <v>0</v>
      </c>
      <c r="BC90" s="102">
        <f>'PL - PL - plyn'!H36</f>
        <v>0</v>
      </c>
      <c r="BD90" s="104">
        <f>'PL - PL - plyn'!H37</f>
        <v>0</v>
      </c>
      <c r="BT90" s="105" t="s">
        <v>87</v>
      </c>
      <c r="BV90" s="105" t="s">
        <v>78</v>
      </c>
      <c r="BW90" s="105" t="s">
        <v>91</v>
      </c>
      <c r="BX90" s="105" t="s">
        <v>84</v>
      </c>
    </row>
    <row r="91" spans="1:76" s="6" customFormat="1" ht="22.35" customHeight="1" x14ac:dyDescent="0.3">
      <c r="B91" s="98"/>
      <c r="C91" s="99"/>
      <c r="D91" s="99"/>
      <c r="E91" s="228" t="s">
        <v>92</v>
      </c>
      <c r="F91" s="227"/>
      <c r="G91" s="227"/>
      <c r="H91" s="227"/>
      <c r="I91" s="227"/>
      <c r="J91" s="99"/>
      <c r="K91" s="228" t="s">
        <v>93</v>
      </c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32">
        <f>ROUND(SUM(AG92:AG93),2)</f>
        <v>0</v>
      </c>
      <c r="AH91" s="227"/>
      <c r="AI91" s="227"/>
      <c r="AJ91" s="227"/>
      <c r="AK91" s="227"/>
      <c r="AL91" s="227"/>
      <c r="AM91" s="227"/>
      <c r="AN91" s="224">
        <f t="shared" si="0"/>
        <v>0</v>
      </c>
      <c r="AO91" s="227"/>
      <c r="AP91" s="227"/>
      <c r="AQ91" s="100"/>
      <c r="AS91" s="101">
        <f>ROUND(SUM(AS92:AS93),2)</f>
        <v>0</v>
      </c>
      <c r="AT91" s="102">
        <f t="shared" si="1"/>
        <v>0</v>
      </c>
      <c r="AU91" s="103">
        <f>ROUND(SUM(AU92:AU93),5)</f>
        <v>0</v>
      </c>
      <c r="AV91" s="102">
        <f>ROUND(AZ91*L31,2)</f>
        <v>0</v>
      </c>
      <c r="AW91" s="102">
        <f>ROUND(BA91*L32,2)</f>
        <v>0</v>
      </c>
      <c r="AX91" s="102">
        <f>ROUND(BB91*L31,2)</f>
        <v>0</v>
      </c>
      <c r="AY91" s="102">
        <f>ROUND(BC91*L32,2)</f>
        <v>0</v>
      </c>
      <c r="AZ91" s="102">
        <f>ROUND(SUM(AZ92:AZ93),2)</f>
        <v>0</v>
      </c>
      <c r="BA91" s="102">
        <f>ROUND(SUM(BA92:BA93),2)</f>
        <v>0</v>
      </c>
      <c r="BB91" s="102">
        <f>ROUND(SUM(BB92:BB93),2)</f>
        <v>0</v>
      </c>
      <c r="BC91" s="102">
        <f>ROUND(SUM(BC92:BC93),2)</f>
        <v>0</v>
      </c>
      <c r="BD91" s="104">
        <f>ROUND(SUM(BD92:BD93),2)</f>
        <v>0</v>
      </c>
      <c r="BS91" s="105" t="s">
        <v>75</v>
      </c>
      <c r="BT91" s="105" t="s">
        <v>87</v>
      </c>
      <c r="BU91" s="105" t="s">
        <v>77</v>
      </c>
      <c r="BV91" s="105" t="s">
        <v>78</v>
      </c>
      <c r="BW91" s="105" t="s">
        <v>94</v>
      </c>
      <c r="BX91" s="105" t="s">
        <v>84</v>
      </c>
    </row>
    <row r="92" spans="1:76" s="6" customFormat="1" ht="22.35" customHeight="1" x14ac:dyDescent="0.3">
      <c r="A92" s="212" t="s">
        <v>2113</v>
      </c>
      <c r="B92" s="98"/>
      <c r="C92" s="99"/>
      <c r="D92" s="99"/>
      <c r="E92" s="99"/>
      <c r="F92" s="228" t="s">
        <v>95</v>
      </c>
      <c r="G92" s="227"/>
      <c r="H92" s="227"/>
      <c r="I92" s="227"/>
      <c r="J92" s="227"/>
      <c r="K92" s="99"/>
      <c r="L92" s="228" t="s">
        <v>96</v>
      </c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4">
        <f>'ST1 - ST1 - ASPO'!M32</f>
        <v>0</v>
      </c>
      <c r="AH92" s="227"/>
      <c r="AI92" s="227"/>
      <c r="AJ92" s="227"/>
      <c r="AK92" s="227"/>
      <c r="AL92" s="227"/>
      <c r="AM92" s="227"/>
      <c r="AN92" s="224">
        <f t="shared" si="0"/>
        <v>0</v>
      </c>
      <c r="AO92" s="227"/>
      <c r="AP92" s="227"/>
      <c r="AQ92" s="100"/>
      <c r="AS92" s="101">
        <f>'ST1 - ST1 - ASPO'!M30</f>
        <v>0</v>
      </c>
      <c r="AT92" s="102">
        <f t="shared" si="1"/>
        <v>0</v>
      </c>
      <c r="AU92" s="103">
        <f>'ST1 - ST1 - ASPO'!W134</f>
        <v>0</v>
      </c>
      <c r="AV92" s="102">
        <f>'ST1 - ST1 - ASPO'!M34</f>
        <v>0</v>
      </c>
      <c r="AW92" s="102">
        <f>'ST1 - ST1 - ASPO'!M35</f>
        <v>0</v>
      </c>
      <c r="AX92" s="102">
        <f>'ST1 - ST1 - ASPO'!M36</f>
        <v>0</v>
      </c>
      <c r="AY92" s="102">
        <f>'ST1 - ST1 - ASPO'!M37</f>
        <v>0</v>
      </c>
      <c r="AZ92" s="102">
        <f>'ST1 - ST1 - ASPO'!H34</f>
        <v>0</v>
      </c>
      <c r="BA92" s="102">
        <f>'ST1 - ST1 - ASPO'!H35</f>
        <v>0</v>
      </c>
      <c r="BB92" s="102">
        <f>'ST1 - ST1 - ASPO'!H36</f>
        <v>0</v>
      </c>
      <c r="BC92" s="102">
        <f>'ST1 - ST1 - ASPO'!H37</f>
        <v>0</v>
      </c>
      <c r="BD92" s="104">
        <f>'ST1 - ST1 - ASPO'!H38</f>
        <v>0</v>
      </c>
      <c r="BT92" s="105" t="s">
        <v>97</v>
      </c>
      <c r="BV92" s="105" t="s">
        <v>78</v>
      </c>
      <c r="BW92" s="105" t="s">
        <v>98</v>
      </c>
      <c r="BX92" s="105" t="s">
        <v>94</v>
      </c>
    </row>
    <row r="93" spans="1:76" s="6" customFormat="1" ht="22.35" customHeight="1" x14ac:dyDescent="0.3">
      <c r="A93" s="212" t="s">
        <v>2113</v>
      </c>
      <c r="B93" s="98"/>
      <c r="C93" s="99"/>
      <c r="D93" s="99"/>
      <c r="E93" s="99"/>
      <c r="F93" s="228" t="s">
        <v>99</v>
      </c>
      <c r="G93" s="227"/>
      <c r="H93" s="227"/>
      <c r="I93" s="227"/>
      <c r="J93" s="227"/>
      <c r="K93" s="99"/>
      <c r="L93" s="228" t="s">
        <v>100</v>
      </c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4">
        <f>'ST2 - ST2 - AHNM'!M32</f>
        <v>0</v>
      </c>
      <c r="AH93" s="227"/>
      <c r="AI93" s="227"/>
      <c r="AJ93" s="227"/>
      <c r="AK93" s="227"/>
      <c r="AL93" s="227"/>
      <c r="AM93" s="227"/>
      <c r="AN93" s="224">
        <f t="shared" si="0"/>
        <v>0</v>
      </c>
      <c r="AO93" s="227"/>
      <c r="AP93" s="227"/>
      <c r="AQ93" s="100"/>
      <c r="AS93" s="101">
        <f>'ST2 - ST2 - AHNM'!M30</f>
        <v>0</v>
      </c>
      <c r="AT93" s="102">
        <f t="shared" si="1"/>
        <v>0</v>
      </c>
      <c r="AU93" s="103">
        <f>'ST2 - ST2 - AHNM'!W134</f>
        <v>0</v>
      </c>
      <c r="AV93" s="102">
        <f>'ST2 - ST2 - AHNM'!M34</f>
        <v>0</v>
      </c>
      <c r="AW93" s="102">
        <f>'ST2 - ST2 - AHNM'!M35</f>
        <v>0</v>
      </c>
      <c r="AX93" s="102">
        <f>'ST2 - ST2 - AHNM'!M36</f>
        <v>0</v>
      </c>
      <c r="AY93" s="102">
        <f>'ST2 - ST2 - AHNM'!M37</f>
        <v>0</v>
      </c>
      <c r="AZ93" s="102">
        <f>'ST2 - ST2 - AHNM'!H34</f>
        <v>0</v>
      </c>
      <c r="BA93" s="102">
        <f>'ST2 - ST2 - AHNM'!H35</f>
        <v>0</v>
      </c>
      <c r="BB93" s="102">
        <f>'ST2 - ST2 - AHNM'!H36</f>
        <v>0</v>
      </c>
      <c r="BC93" s="102">
        <f>'ST2 - ST2 - AHNM'!H37</f>
        <v>0</v>
      </c>
      <c r="BD93" s="104">
        <f>'ST2 - ST2 - AHNM'!H38</f>
        <v>0</v>
      </c>
      <c r="BT93" s="105" t="s">
        <v>97</v>
      </c>
      <c r="BV93" s="105" t="s">
        <v>78</v>
      </c>
      <c r="BW93" s="105" t="s">
        <v>101</v>
      </c>
      <c r="BX93" s="105" t="s">
        <v>94</v>
      </c>
    </row>
    <row r="94" spans="1:76" s="6" customFormat="1" ht="22.35" customHeight="1" x14ac:dyDescent="0.3">
      <c r="A94" s="212" t="s">
        <v>2113</v>
      </c>
      <c r="B94" s="98"/>
      <c r="C94" s="99"/>
      <c r="D94" s="99"/>
      <c r="E94" s="228" t="s">
        <v>102</v>
      </c>
      <c r="F94" s="227"/>
      <c r="G94" s="227"/>
      <c r="H94" s="227"/>
      <c r="I94" s="227"/>
      <c r="J94" s="99"/>
      <c r="K94" s="228" t="s">
        <v>103</v>
      </c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4">
        <f>'VZD - VZD - Vzduchotechnika'!M31</f>
        <v>0</v>
      </c>
      <c r="AH94" s="227"/>
      <c r="AI94" s="227"/>
      <c r="AJ94" s="227"/>
      <c r="AK94" s="227"/>
      <c r="AL94" s="227"/>
      <c r="AM94" s="227"/>
      <c r="AN94" s="224">
        <f t="shared" si="0"/>
        <v>0</v>
      </c>
      <c r="AO94" s="227"/>
      <c r="AP94" s="227"/>
      <c r="AQ94" s="100"/>
      <c r="AS94" s="101">
        <f>'VZD - VZD - Vzduchotechnika'!M29</f>
        <v>0</v>
      </c>
      <c r="AT94" s="102">
        <f t="shared" si="1"/>
        <v>0</v>
      </c>
      <c r="AU94" s="103">
        <f>'VZD - VZD - Vzduchotechnika'!W128</f>
        <v>0</v>
      </c>
      <c r="AV94" s="102">
        <f>'VZD - VZD - Vzduchotechnika'!M33</f>
        <v>0</v>
      </c>
      <c r="AW94" s="102">
        <f>'VZD - VZD - Vzduchotechnika'!M34</f>
        <v>0</v>
      </c>
      <c r="AX94" s="102">
        <f>'VZD - VZD - Vzduchotechnika'!M35</f>
        <v>0</v>
      </c>
      <c r="AY94" s="102">
        <f>'VZD - VZD - Vzduchotechnika'!M36</f>
        <v>0</v>
      </c>
      <c r="AZ94" s="102">
        <f>'VZD - VZD - Vzduchotechnika'!H33</f>
        <v>0</v>
      </c>
      <c r="BA94" s="102">
        <f>'VZD - VZD - Vzduchotechnika'!H34</f>
        <v>0</v>
      </c>
      <c r="BB94" s="102">
        <f>'VZD - VZD - Vzduchotechnika'!H35</f>
        <v>0</v>
      </c>
      <c r="BC94" s="102">
        <f>'VZD - VZD - Vzduchotechnika'!H36</f>
        <v>0</v>
      </c>
      <c r="BD94" s="104">
        <f>'VZD - VZD - Vzduchotechnika'!H37</f>
        <v>0</v>
      </c>
      <c r="BT94" s="105" t="s">
        <v>87</v>
      </c>
      <c r="BV94" s="105" t="s">
        <v>78</v>
      </c>
      <c r="BW94" s="105" t="s">
        <v>104</v>
      </c>
      <c r="BX94" s="105" t="s">
        <v>84</v>
      </c>
    </row>
    <row r="95" spans="1:76" s="6" customFormat="1" ht="22.35" customHeight="1" x14ac:dyDescent="0.3">
      <c r="B95" s="98"/>
      <c r="C95" s="99"/>
      <c r="D95" s="99"/>
      <c r="E95" s="228" t="s">
        <v>105</v>
      </c>
      <c r="F95" s="227"/>
      <c r="G95" s="227"/>
      <c r="H95" s="227"/>
      <c r="I95" s="227"/>
      <c r="J95" s="99"/>
      <c r="K95" s="228" t="s">
        <v>106</v>
      </c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32">
        <f>ROUND(SUM(AG96:AG97),2)</f>
        <v>0</v>
      </c>
      <c r="AH95" s="227"/>
      <c r="AI95" s="227"/>
      <c r="AJ95" s="227"/>
      <c r="AK95" s="227"/>
      <c r="AL95" s="227"/>
      <c r="AM95" s="227"/>
      <c r="AN95" s="224">
        <f t="shared" si="0"/>
        <v>0</v>
      </c>
      <c r="AO95" s="227"/>
      <c r="AP95" s="227"/>
      <c r="AQ95" s="100"/>
      <c r="AS95" s="101">
        <f>ROUND(SUM(AS96:AS97),2)</f>
        <v>0</v>
      </c>
      <c r="AT95" s="102">
        <f t="shared" si="1"/>
        <v>0</v>
      </c>
      <c r="AU95" s="103">
        <f>ROUND(SUM(AU96:AU97),5)</f>
        <v>0</v>
      </c>
      <c r="AV95" s="102">
        <f>ROUND(AZ95*L31,2)</f>
        <v>0</v>
      </c>
      <c r="AW95" s="102">
        <f>ROUND(BA95*L32,2)</f>
        <v>0</v>
      </c>
      <c r="AX95" s="102">
        <f>ROUND(BB95*L31,2)</f>
        <v>0</v>
      </c>
      <c r="AY95" s="102">
        <f>ROUND(BC95*L32,2)</f>
        <v>0</v>
      </c>
      <c r="AZ95" s="102">
        <f>ROUND(SUM(AZ96:AZ97),2)</f>
        <v>0</v>
      </c>
      <c r="BA95" s="102">
        <f>ROUND(SUM(BA96:BA97),2)</f>
        <v>0</v>
      </c>
      <c r="BB95" s="102">
        <f>ROUND(SUM(BB96:BB97),2)</f>
        <v>0</v>
      </c>
      <c r="BC95" s="102">
        <f>ROUND(SUM(BC96:BC97),2)</f>
        <v>0</v>
      </c>
      <c r="BD95" s="104">
        <f>ROUND(SUM(BD96:BD97),2)</f>
        <v>0</v>
      </c>
      <c r="BS95" s="105" t="s">
        <v>75</v>
      </c>
      <c r="BT95" s="105" t="s">
        <v>87</v>
      </c>
      <c r="BU95" s="105" t="s">
        <v>77</v>
      </c>
      <c r="BV95" s="105" t="s">
        <v>78</v>
      </c>
      <c r="BW95" s="105" t="s">
        <v>107</v>
      </c>
      <c r="BX95" s="105" t="s">
        <v>84</v>
      </c>
    </row>
    <row r="96" spans="1:76" s="6" customFormat="1" ht="22.35" customHeight="1" x14ac:dyDescent="0.3">
      <c r="A96" s="212" t="s">
        <v>2113</v>
      </c>
      <c r="B96" s="98"/>
      <c r="C96" s="99"/>
      <c r="D96" s="99"/>
      <c r="E96" s="99"/>
      <c r="F96" s="228" t="s">
        <v>108</v>
      </c>
      <c r="G96" s="227"/>
      <c r="H96" s="227"/>
      <c r="I96" s="227"/>
      <c r="J96" s="227"/>
      <c r="K96" s="99"/>
      <c r="L96" s="228" t="s">
        <v>108</v>
      </c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4">
        <f>'MR a EL1 - MR a EL1'!M32</f>
        <v>0</v>
      </c>
      <c r="AH96" s="227"/>
      <c r="AI96" s="227"/>
      <c r="AJ96" s="227"/>
      <c r="AK96" s="227"/>
      <c r="AL96" s="227"/>
      <c r="AM96" s="227"/>
      <c r="AN96" s="224">
        <f t="shared" si="0"/>
        <v>0</v>
      </c>
      <c r="AO96" s="227"/>
      <c r="AP96" s="227"/>
      <c r="AQ96" s="100"/>
      <c r="AS96" s="101">
        <f>'MR a EL1 - MR a EL1'!M30</f>
        <v>0</v>
      </c>
      <c r="AT96" s="102">
        <f t="shared" si="1"/>
        <v>0</v>
      </c>
      <c r="AU96" s="103">
        <f>'MR a EL1 - MR a EL1'!W157</f>
        <v>0</v>
      </c>
      <c r="AV96" s="102">
        <f>'MR a EL1 - MR a EL1'!M34</f>
        <v>0</v>
      </c>
      <c r="AW96" s="102">
        <f>'MR a EL1 - MR a EL1'!M35</f>
        <v>0</v>
      </c>
      <c r="AX96" s="102">
        <f>'MR a EL1 - MR a EL1'!M36</f>
        <v>0</v>
      </c>
      <c r="AY96" s="102">
        <f>'MR a EL1 - MR a EL1'!M37</f>
        <v>0</v>
      </c>
      <c r="AZ96" s="102">
        <f>'MR a EL1 - MR a EL1'!H34</f>
        <v>0</v>
      </c>
      <c r="BA96" s="102">
        <f>'MR a EL1 - MR a EL1'!H35</f>
        <v>0</v>
      </c>
      <c r="BB96" s="102">
        <f>'MR a EL1 - MR a EL1'!H36</f>
        <v>0</v>
      </c>
      <c r="BC96" s="102">
        <f>'MR a EL1 - MR a EL1'!H37</f>
        <v>0</v>
      </c>
      <c r="BD96" s="104">
        <f>'MR a EL1 - MR a EL1'!H38</f>
        <v>0</v>
      </c>
      <c r="BT96" s="105" t="s">
        <v>97</v>
      </c>
      <c r="BV96" s="105" t="s">
        <v>78</v>
      </c>
      <c r="BW96" s="105" t="s">
        <v>109</v>
      </c>
      <c r="BX96" s="105" t="s">
        <v>107</v>
      </c>
    </row>
    <row r="97" spans="1:89" s="6" customFormat="1" ht="22.35" customHeight="1" x14ac:dyDescent="0.3">
      <c r="A97" s="212" t="s">
        <v>2113</v>
      </c>
      <c r="B97" s="98"/>
      <c r="C97" s="99"/>
      <c r="D97" s="99"/>
      <c r="E97" s="99"/>
      <c r="F97" s="228" t="s">
        <v>110</v>
      </c>
      <c r="G97" s="227"/>
      <c r="H97" s="227"/>
      <c r="I97" s="227"/>
      <c r="J97" s="227"/>
      <c r="K97" s="99"/>
      <c r="L97" s="228" t="s">
        <v>110</v>
      </c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4">
        <f>'ME a EL2 - ME a EL2'!M32</f>
        <v>0</v>
      </c>
      <c r="AH97" s="227"/>
      <c r="AI97" s="227"/>
      <c r="AJ97" s="227"/>
      <c r="AK97" s="227"/>
      <c r="AL97" s="227"/>
      <c r="AM97" s="227"/>
      <c r="AN97" s="224">
        <f t="shared" si="0"/>
        <v>0</v>
      </c>
      <c r="AO97" s="227"/>
      <c r="AP97" s="227"/>
      <c r="AQ97" s="100"/>
      <c r="AS97" s="101">
        <f>'ME a EL2 - ME a EL2'!M30</f>
        <v>0</v>
      </c>
      <c r="AT97" s="102">
        <f t="shared" si="1"/>
        <v>0</v>
      </c>
      <c r="AU97" s="103">
        <f>'ME a EL2 - ME a EL2'!W125</f>
        <v>0</v>
      </c>
      <c r="AV97" s="102">
        <f>'ME a EL2 - ME a EL2'!M34</f>
        <v>0</v>
      </c>
      <c r="AW97" s="102">
        <f>'ME a EL2 - ME a EL2'!M35</f>
        <v>0</v>
      </c>
      <c r="AX97" s="102">
        <f>'ME a EL2 - ME a EL2'!M36</f>
        <v>0</v>
      </c>
      <c r="AY97" s="102">
        <f>'ME a EL2 - ME a EL2'!M37</f>
        <v>0</v>
      </c>
      <c r="AZ97" s="102">
        <f>'ME a EL2 - ME a EL2'!H34</f>
        <v>0</v>
      </c>
      <c r="BA97" s="102">
        <f>'ME a EL2 - ME a EL2'!H35</f>
        <v>0</v>
      </c>
      <c r="BB97" s="102">
        <f>'ME a EL2 - ME a EL2'!H36</f>
        <v>0</v>
      </c>
      <c r="BC97" s="102">
        <f>'ME a EL2 - ME a EL2'!H37</f>
        <v>0</v>
      </c>
      <c r="BD97" s="104">
        <f>'ME a EL2 - ME a EL2'!H38</f>
        <v>0</v>
      </c>
      <c r="BT97" s="105" t="s">
        <v>97</v>
      </c>
      <c r="BV97" s="105" t="s">
        <v>78</v>
      </c>
      <c r="BW97" s="105" t="s">
        <v>111</v>
      </c>
      <c r="BX97" s="105" t="s">
        <v>107</v>
      </c>
    </row>
    <row r="98" spans="1:89" s="6" customFormat="1" ht="22.35" customHeight="1" x14ac:dyDescent="0.3">
      <c r="A98" s="212" t="s">
        <v>2113</v>
      </c>
      <c r="B98" s="98"/>
      <c r="C98" s="99"/>
      <c r="D98" s="99"/>
      <c r="E98" s="228" t="s">
        <v>112</v>
      </c>
      <c r="F98" s="227"/>
      <c r="G98" s="227"/>
      <c r="H98" s="227"/>
      <c r="I98" s="227"/>
      <c r="J98" s="99"/>
      <c r="K98" s="228" t="s">
        <v>113</v>
      </c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4">
        <f>'ZT - ZT - Zdravotní insta...'!M31</f>
        <v>0</v>
      </c>
      <c r="AH98" s="227"/>
      <c r="AI98" s="227"/>
      <c r="AJ98" s="227"/>
      <c r="AK98" s="227"/>
      <c r="AL98" s="227"/>
      <c r="AM98" s="227"/>
      <c r="AN98" s="224">
        <f t="shared" si="0"/>
        <v>0</v>
      </c>
      <c r="AO98" s="227"/>
      <c r="AP98" s="227"/>
      <c r="AQ98" s="100"/>
      <c r="AS98" s="101">
        <f>'ZT - ZT - Zdravotní insta...'!M29</f>
        <v>0</v>
      </c>
      <c r="AT98" s="102">
        <f t="shared" si="1"/>
        <v>0</v>
      </c>
      <c r="AU98" s="103">
        <f>'ZT - ZT - Zdravotní insta...'!W125</f>
        <v>0</v>
      </c>
      <c r="AV98" s="102">
        <f>'ZT - ZT - Zdravotní insta...'!M33</f>
        <v>0</v>
      </c>
      <c r="AW98" s="102">
        <f>'ZT - ZT - Zdravotní insta...'!M34</f>
        <v>0</v>
      </c>
      <c r="AX98" s="102">
        <f>'ZT - ZT - Zdravotní insta...'!M35</f>
        <v>0</v>
      </c>
      <c r="AY98" s="102">
        <f>'ZT - ZT - Zdravotní insta...'!M36</f>
        <v>0</v>
      </c>
      <c r="AZ98" s="102">
        <f>'ZT - ZT - Zdravotní insta...'!H33</f>
        <v>0</v>
      </c>
      <c r="BA98" s="102">
        <f>'ZT - ZT - Zdravotní insta...'!H34</f>
        <v>0</v>
      </c>
      <c r="BB98" s="102">
        <f>'ZT - ZT - Zdravotní insta...'!H35</f>
        <v>0</v>
      </c>
      <c r="BC98" s="102">
        <f>'ZT - ZT - Zdravotní insta...'!H36</f>
        <v>0</v>
      </c>
      <c r="BD98" s="104">
        <f>'ZT - ZT - Zdravotní insta...'!H37</f>
        <v>0</v>
      </c>
      <c r="BT98" s="105" t="s">
        <v>87</v>
      </c>
      <c r="BV98" s="105" t="s">
        <v>78</v>
      </c>
      <c r="BW98" s="105" t="s">
        <v>114</v>
      </c>
      <c r="BX98" s="105" t="s">
        <v>84</v>
      </c>
    </row>
    <row r="99" spans="1:89" s="5" customFormat="1" ht="27.4" customHeight="1" x14ac:dyDescent="0.3">
      <c r="A99" s="212" t="s">
        <v>2113</v>
      </c>
      <c r="B99" s="89"/>
      <c r="C99" s="90"/>
      <c r="D99" s="231" t="s">
        <v>115</v>
      </c>
      <c r="E99" s="230"/>
      <c r="F99" s="230"/>
      <c r="G99" s="230"/>
      <c r="H99" s="230"/>
      <c r="I99" s="91"/>
      <c r="J99" s="231" t="s">
        <v>116</v>
      </c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29">
        <f>'VRN - Vedlejší rozpočtové...'!M30</f>
        <v>0</v>
      </c>
      <c r="AH99" s="230"/>
      <c r="AI99" s="230"/>
      <c r="AJ99" s="230"/>
      <c r="AK99" s="230"/>
      <c r="AL99" s="230"/>
      <c r="AM99" s="230"/>
      <c r="AN99" s="229">
        <f t="shared" si="0"/>
        <v>0</v>
      </c>
      <c r="AO99" s="230"/>
      <c r="AP99" s="230"/>
      <c r="AQ99" s="92"/>
      <c r="AS99" s="106">
        <f>'VRN - Vedlejší rozpočtové...'!M28</f>
        <v>0</v>
      </c>
      <c r="AT99" s="107">
        <f t="shared" si="1"/>
        <v>0</v>
      </c>
      <c r="AU99" s="108">
        <f>'VRN - Vedlejší rozpočtové...'!W119</f>
        <v>0</v>
      </c>
      <c r="AV99" s="107">
        <f>'VRN - Vedlejší rozpočtové...'!M32</f>
        <v>0</v>
      </c>
      <c r="AW99" s="107">
        <f>'VRN - Vedlejší rozpočtové...'!M33</f>
        <v>0</v>
      </c>
      <c r="AX99" s="107">
        <f>'VRN - Vedlejší rozpočtové...'!M34</f>
        <v>0</v>
      </c>
      <c r="AY99" s="107">
        <f>'VRN - Vedlejší rozpočtové...'!M35</f>
        <v>0</v>
      </c>
      <c r="AZ99" s="107">
        <f>'VRN - Vedlejší rozpočtové...'!H32</f>
        <v>0</v>
      </c>
      <c r="BA99" s="107">
        <f>'VRN - Vedlejší rozpočtové...'!H33</f>
        <v>0</v>
      </c>
      <c r="BB99" s="107">
        <f>'VRN - Vedlejší rozpočtové...'!H34</f>
        <v>0</v>
      </c>
      <c r="BC99" s="107">
        <f>'VRN - Vedlejší rozpočtové...'!H35</f>
        <v>0</v>
      </c>
      <c r="BD99" s="109">
        <f>'VRN - Vedlejší rozpočtové...'!H36</f>
        <v>0</v>
      </c>
      <c r="BT99" s="97" t="s">
        <v>83</v>
      </c>
      <c r="BV99" s="97" t="s">
        <v>78</v>
      </c>
      <c r="BW99" s="97" t="s">
        <v>117</v>
      </c>
      <c r="BX99" s="97" t="s">
        <v>79</v>
      </c>
    </row>
    <row r="100" spans="1:89" x14ac:dyDescent="0.3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4"/>
    </row>
    <row r="101" spans="1:89" s="1" customFormat="1" ht="30" customHeight="1" x14ac:dyDescent="0.3">
      <c r="B101" s="35"/>
      <c r="C101" s="81" t="s">
        <v>118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26">
        <f>ROUND(SUM(AG102:AG105),2)</f>
        <v>0</v>
      </c>
      <c r="AH101" s="222"/>
      <c r="AI101" s="222"/>
      <c r="AJ101" s="222"/>
      <c r="AK101" s="222"/>
      <c r="AL101" s="222"/>
      <c r="AM101" s="222"/>
      <c r="AN101" s="226">
        <f>ROUND(SUM(AN102:AN105),2)</f>
        <v>0</v>
      </c>
      <c r="AO101" s="222"/>
      <c r="AP101" s="222"/>
      <c r="AQ101" s="37"/>
      <c r="AS101" s="77" t="s">
        <v>119</v>
      </c>
      <c r="AT101" s="78" t="s">
        <v>120</v>
      </c>
      <c r="AU101" s="78" t="s">
        <v>40</v>
      </c>
      <c r="AV101" s="79" t="s">
        <v>63</v>
      </c>
    </row>
    <row r="102" spans="1:89" s="1" customFormat="1" ht="19.899999999999999" customHeight="1" x14ac:dyDescent="0.3">
      <c r="B102" s="35"/>
      <c r="C102" s="36"/>
      <c r="D102" s="110" t="s">
        <v>121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23">
        <f>ROUND(AG87*AS102,2)</f>
        <v>0</v>
      </c>
      <c r="AH102" s="222"/>
      <c r="AI102" s="222"/>
      <c r="AJ102" s="222"/>
      <c r="AK102" s="222"/>
      <c r="AL102" s="222"/>
      <c r="AM102" s="222"/>
      <c r="AN102" s="224">
        <f>ROUND(AG102+AV102,2)</f>
        <v>0</v>
      </c>
      <c r="AO102" s="222"/>
      <c r="AP102" s="222"/>
      <c r="AQ102" s="37"/>
      <c r="AS102" s="111">
        <v>0</v>
      </c>
      <c r="AT102" s="112" t="s">
        <v>122</v>
      </c>
      <c r="AU102" s="112" t="s">
        <v>41</v>
      </c>
      <c r="AV102" s="113">
        <f>ROUND(IF(AU102="základní",AG102*L31,IF(AU102="snížená",AG102*L32,0)),2)</f>
        <v>0</v>
      </c>
      <c r="BV102" s="18" t="s">
        <v>123</v>
      </c>
      <c r="BY102" s="114">
        <f>IF(AU102="základní",AV102,0)</f>
        <v>0</v>
      </c>
      <c r="BZ102" s="114">
        <f>IF(AU102="snížená",AV102,0)</f>
        <v>0</v>
      </c>
      <c r="CA102" s="114">
        <v>0</v>
      </c>
      <c r="CB102" s="114">
        <v>0</v>
      </c>
      <c r="CC102" s="114"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čast",1,IF(88102="investiční čast",2,3))</f>
        <v>1</v>
      </c>
      <c r="CK102" s="18" t="str">
        <f>IF(D102="Vyplň vlastní","","x")</f>
        <v>x</v>
      </c>
    </row>
    <row r="103" spans="1:89" s="1" customFormat="1" ht="19.899999999999999" customHeight="1" x14ac:dyDescent="0.3">
      <c r="B103" s="35"/>
      <c r="C103" s="36"/>
      <c r="D103" s="221" t="s">
        <v>124</v>
      </c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36"/>
      <c r="AD103" s="36"/>
      <c r="AE103" s="36"/>
      <c r="AF103" s="36"/>
      <c r="AG103" s="223">
        <f>AG87*AS103</f>
        <v>0</v>
      </c>
      <c r="AH103" s="222"/>
      <c r="AI103" s="222"/>
      <c r="AJ103" s="222"/>
      <c r="AK103" s="222"/>
      <c r="AL103" s="222"/>
      <c r="AM103" s="222"/>
      <c r="AN103" s="224">
        <f>AG103+AV103</f>
        <v>0</v>
      </c>
      <c r="AO103" s="222"/>
      <c r="AP103" s="222"/>
      <c r="AQ103" s="37"/>
      <c r="AS103" s="115">
        <v>0</v>
      </c>
      <c r="AT103" s="116" t="s">
        <v>122</v>
      </c>
      <c r="AU103" s="116" t="s">
        <v>41</v>
      </c>
      <c r="AV103" s="104">
        <f>ROUND(IF(AU103="nulová",0,IF(OR(AU103="základní",AU103="zákl. přenesená"),AG103*L31,AG103*L32)),2)</f>
        <v>0</v>
      </c>
      <c r="BV103" s="18" t="s">
        <v>125</v>
      </c>
      <c r="BY103" s="114">
        <f>IF(AU103="základní",AV103,0)</f>
        <v>0</v>
      </c>
      <c r="BZ103" s="114">
        <f>IF(AU103="snížená",AV103,0)</f>
        <v>0</v>
      </c>
      <c r="CA103" s="114">
        <f>IF(AU103="zákl. přenesená",AV103,0)</f>
        <v>0</v>
      </c>
      <c r="CB103" s="114">
        <f>IF(AU103="sníž. přenesená",AV103,0)</f>
        <v>0</v>
      </c>
      <c r="CC103" s="114">
        <f>IF(AU103="nulová",AV103,0)</f>
        <v>0</v>
      </c>
      <c r="CD103" s="114">
        <f>IF(AU103="základní",AG103,0)</f>
        <v>0</v>
      </c>
      <c r="CE103" s="114">
        <f>IF(AU103="snížená",AG103,0)</f>
        <v>0</v>
      </c>
      <c r="CF103" s="114">
        <f>IF(AU103="zákl. přenesená",AG103,0)</f>
        <v>0</v>
      </c>
      <c r="CG103" s="114">
        <f>IF(AU103="sníž. přenesená",AG103,0)</f>
        <v>0</v>
      </c>
      <c r="CH103" s="114">
        <f>IF(AU103="nulová",AG103,0)</f>
        <v>0</v>
      </c>
      <c r="CI103" s="18">
        <f>IF(AU103="základní",1,IF(AU103="snížená",2,IF(AU103="zákl. přenesená",4,IF(AU103="sníž. přenesená",5,3))))</f>
        <v>1</v>
      </c>
      <c r="CJ103" s="18">
        <f>IF(AT103="stavební čast",1,IF(88103="investiční čast",2,3))</f>
        <v>1</v>
      </c>
      <c r="CK103" s="18" t="str">
        <f>IF(D103="Vyplň vlastní","","x")</f>
        <v/>
      </c>
    </row>
    <row r="104" spans="1:89" s="1" customFormat="1" ht="19.899999999999999" customHeight="1" x14ac:dyDescent="0.3">
      <c r="B104" s="35"/>
      <c r="C104" s="36"/>
      <c r="D104" s="221" t="s">
        <v>124</v>
      </c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36"/>
      <c r="AD104" s="36"/>
      <c r="AE104" s="36"/>
      <c r="AF104" s="36"/>
      <c r="AG104" s="223">
        <f>AG87*AS104</f>
        <v>0</v>
      </c>
      <c r="AH104" s="222"/>
      <c r="AI104" s="222"/>
      <c r="AJ104" s="222"/>
      <c r="AK104" s="222"/>
      <c r="AL104" s="222"/>
      <c r="AM104" s="222"/>
      <c r="AN104" s="224">
        <f>AG104+AV104</f>
        <v>0</v>
      </c>
      <c r="AO104" s="222"/>
      <c r="AP104" s="222"/>
      <c r="AQ104" s="37"/>
      <c r="AS104" s="115">
        <v>0</v>
      </c>
      <c r="AT104" s="116" t="s">
        <v>122</v>
      </c>
      <c r="AU104" s="116" t="s">
        <v>41</v>
      </c>
      <c r="AV104" s="104">
        <f>ROUND(IF(AU104="nulová",0,IF(OR(AU104="základní",AU104="zákl. přenesená"),AG104*L31,AG104*L32)),2)</f>
        <v>0</v>
      </c>
      <c r="BV104" s="18" t="s">
        <v>125</v>
      </c>
      <c r="BY104" s="114">
        <f>IF(AU104="základní",AV104,0)</f>
        <v>0</v>
      </c>
      <c r="BZ104" s="114">
        <f>IF(AU104="snížená",AV104,0)</f>
        <v>0</v>
      </c>
      <c r="CA104" s="114">
        <f>IF(AU104="zákl. přenesená",AV104,0)</f>
        <v>0</v>
      </c>
      <c r="CB104" s="114">
        <f>IF(AU104="sníž. přenesená",AV104,0)</f>
        <v>0</v>
      </c>
      <c r="CC104" s="114">
        <f>IF(AU104="nulová",AV104,0)</f>
        <v>0</v>
      </c>
      <c r="CD104" s="114">
        <f>IF(AU104="základní",AG104,0)</f>
        <v>0</v>
      </c>
      <c r="CE104" s="114">
        <f>IF(AU104="snížená",AG104,0)</f>
        <v>0</v>
      </c>
      <c r="CF104" s="114">
        <f>IF(AU104="zákl. přenesená",AG104,0)</f>
        <v>0</v>
      </c>
      <c r="CG104" s="114">
        <f>IF(AU104="sníž. přenesená",AG104,0)</f>
        <v>0</v>
      </c>
      <c r="CH104" s="114">
        <f>IF(AU104="nulová",AG104,0)</f>
        <v>0</v>
      </c>
      <c r="CI104" s="18">
        <f>IF(AU104="základní",1,IF(AU104="snížená",2,IF(AU104="zákl. přenesená",4,IF(AU104="sníž. přenesená",5,3))))</f>
        <v>1</v>
      </c>
      <c r="CJ104" s="18">
        <f>IF(AT104="stavební čast",1,IF(88104="investiční čast",2,3))</f>
        <v>1</v>
      </c>
      <c r="CK104" s="18" t="str">
        <f>IF(D104="Vyplň vlastní","","x")</f>
        <v/>
      </c>
    </row>
    <row r="105" spans="1:89" s="1" customFormat="1" ht="19.899999999999999" customHeight="1" x14ac:dyDescent="0.3">
      <c r="B105" s="35"/>
      <c r="C105" s="36"/>
      <c r="D105" s="221" t="s">
        <v>124</v>
      </c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"/>
      <c r="AD105" s="36"/>
      <c r="AE105" s="36"/>
      <c r="AF105" s="36"/>
      <c r="AG105" s="223">
        <f>AG87*AS105</f>
        <v>0</v>
      </c>
      <c r="AH105" s="222"/>
      <c r="AI105" s="222"/>
      <c r="AJ105" s="222"/>
      <c r="AK105" s="222"/>
      <c r="AL105" s="222"/>
      <c r="AM105" s="222"/>
      <c r="AN105" s="224">
        <f>AG105+AV105</f>
        <v>0</v>
      </c>
      <c r="AO105" s="222"/>
      <c r="AP105" s="222"/>
      <c r="AQ105" s="37"/>
      <c r="AS105" s="117">
        <v>0</v>
      </c>
      <c r="AT105" s="118" t="s">
        <v>122</v>
      </c>
      <c r="AU105" s="118" t="s">
        <v>41</v>
      </c>
      <c r="AV105" s="119">
        <f>ROUND(IF(AU105="nulová",0,IF(OR(AU105="základní",AU105="zákl. přenesená"),AG105*L31,AG105*L32)),2)</f>
        <v>0</v>
      </c>
      <c r="BV105" s="18" t="s">
        <v>125</v>
      </c>
      <c r="BY105" s="114">
        <f>IF(AU105="základní",AV105,0)</f>
        <v>0</v>
      </c>
      <c r="BZ105" s="114">
        <f>IF(AU105="snížená",AV105,0)</f>
        <v>0</v>
      </c>
      <c r="CA105" s="114">
        <f>IF(AU105="zákl. přenesená",AV105,0)</f>
        <v>0</v>
      </c>
      <c r="CB105" s="114">
        <f>IF(AU105="sníž. přenesená",AV105,0)</f>
        <v>0</v>
      </c>
      <c r="CC105" s="114">
        <f>IF(AU105="nulová",AV105,0)</f>
        <v>0</v>
      </c>
      <c r="CD105" s="114">
        <f>IF(AU105="základní",AG105,0)</f>
        <v>0</v>
      </c>
      <c r="CE105" s="114">
        <f>IF(AU105="snížená",AG105,0)</f>
        <v>0</v>
      </c>
      <c r="CF105" s="114">
        <f>IF(AU105="zákl. přenesená",AG105,0)</f>
        <v>0</v>
      </c>
      <c r="CG105" s="114">
        <f>IF(AU105="sníž. přenesená",AG105,0)</f>
        <v>0</v>
      </c>
      <c r="CH105" s="114">
        <f>IF(AU105="nulová",AG105,0)</f>
        <v>0</v>
      </c>
      <c r="CI105" s="18">
        <f>IF(AU105="základní",1,IF(AU105="snížená",2,IF(AU105="zákl. přenesená",4,IF(AU105="sníž. přenesená",5,3))))</f>
        <v>1</v>
      </c>
      <c r="CJ105" s="18">
        <f>IF(AT105="stavební čast",1,IF(88105="investiční čast",2,3))</f>
        <v>1</v>
      </c>
      <c r="CK105" s="18" t="str">
        <f>IF(D105="Vyplň vlastní","","x")</f>
        <v/>
      </c>
    </row>
    <row r="106" spans="1:89" s="1" customFormat="1" ht="10.9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7"/>
    </row>
    <row r="107" spans="1:89" s="1" customFormat="1" ht="30" customHeight="1" x14ac:dyDescent="0.3">
      <c r="B107" s="35"/>
      <c r="C107" s="120" t="s">
        <v>126</v>
      </c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218">
        <f>ROUND(AG87+AG101,2)</f>
        <v>0</v>
      </c>
      <c r="AH107" s="218"/>
      <c r="AI107" s="218"/>
      <c r="AJ107" s="218"/>
      <c r="AK107" s="218"/>
      <c r="AL107" s="218"/>
      <c r="AM107" s="218"/>
      <c r="AN107" s="218">
        <f>AN87+AN101</f>
        <v>0</v>
      </c>
      <c r="AO107" s="218"/>
      <c r="AP107" s="218"/>
      <c r="AQ107" s="37"/>
    </row>
    <row r="108" spans="1:89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1"/>
    </row>
  </sheetData>
  <sheetProtection password="CC35" sheet="1" objects="1" scenarios="1" formatColumns="0" formatRows="0" sort="0" autoFilter="0"/>
  <mergeCells count="10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AN92:AP92"/>
    <mergeCell ref="AG92:AM92"/>
    <mergeCell ref="F92:J92"/>
    <mergeCell ref="L92:AF92"/>
    <mergeCell ref="AN93:AP93"/>
    <mergeCell ref="AG93:AM93"/>
    <mergeCell ref="F93:J93"/>
    <mergeCell ref="L93:AF93"/>
    <mergeCell ref="AN94:AP94"/>
    <mergeCell ref="AG94:AM94"/>
    <mergeCell ref="E94:I94"/>
    <mergeCell ref="K94:AF94"/>
    <mergeCell ref="AN95:AP95"/>
    <mergeCell ref="AG95:AM95"/>
    <mergeCell ref="E95:I95"/>
    <mergeCell ref="K95:AF95"/>
    <mergeCell ref="AN96:AP96"/>
    <mergeCell ref="AG96:AM96"/>
    <mergeCell ref="F96:J96"/>
    <mergeCell ref="L96:AF96"/>
    <mergeCell ref="AN97:AP97"/>
    <mergeCell ref="AG97:AM97"/>
    <mergeCell ref="F97:J97"/>
    <mergeCell ref="L97:AF97"/>
    <mergeCell ref="AN98:AP98"/>
    <mergeCell ref="AG98:AM98"/>
    <mergeCell ref="E98:I98"/>
    <mergeCell ref="K98:AF98"/>
    <mergeCell ref="AN99:AP99"/>
    <mergeCell ref="AG99:AM99"/>
    <mergeCell ref="D99:H99"/>
    <mergeCell ref="J99:AF99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107:AM107"/>
    <mergeCell ref="AN107:AP107"/>
    <mergeCell ref="AR2:BE2"/>
    <mergeCell ref="D105:AB105"/>
    <mergeCell ref="AG105:AM105"/>
    <mergeCell ref="AN105:AP105"/>
    <mergeCell ref="AG87:AM87"/>
    <mergeCell ref="AN87:AP87"/>
    <mergeCell ref="AG101:AM101"/>
    <mergeCell ref="AN101:AP101"/>
  </mergeCells>
  <dataValidations count="2">
    <dataValidation type="list" allowBlank="1" showInputMessage="1" showErrorMessage="1" error="Povoleny jsou hodnoty základní, snížená, zákl. přenesená, sníž. přenesená, nulová." sqref="AU102:AU106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2:AT106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9" location="'ÚT - Ústřední vytápění'!C2" tooltip="ÚT - Ústřední vytápění" display="/"/>
    <hyperlink ref="A90" location="'PL - PL - plyn'!C2" tooltip="PL - PL - plyn" display="/"/>
    <hyperlink ref="A92" location="'ST1 - ST1 - ASPO'!C2" tooltip="ST1 - ST1 - ASPO" display="/"/>
    <hyperlink ref="A93" location="'ST2 - ST2 - AHNM'!C2" tooltip="ST2 - ST2 - AHNM" display="/"/>
    <hyperlink ref="A94" location="'VZD - VZD - Vzduchotechnika'!C2" tooltip="VZD - VZD - Vzduchotechnika" display="/"/>
    <hyperlink ref="A96" location="'MR a EL1 - MR a EL1'!C2" tooltip="MR a EL1 - MR a EL1" display="/"/>
    <hyperlink ref="A97" location="'ME a EL2 - ME a EL2'!C2" tooltip="ME a EL2 - ME a EL2" display="/"/>
    <hyperlink ref="A98" location="'ZT - ZT - Zdravotní insta...'!C2" tooltip="ZT - ZT - Zdravotní insta..." display="/"/>
    <hyperlink ref="A99" location="'VRN - Vedlejší rozpočtové...'!C2" tooltip="VRN - Vedlejší rozpočtové..." display="/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32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88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131</v>
      </c>
      <c r="E8" s="36"/>
      <c r="F8" s="258" t="s">
        <v>132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19</v>
      </c>
      <c r="E9" s="36"/>
      <c r="F9" s="28" t="s">
        <v>20</v>
      </c>
      <c r="G9" s="36"/>
      <c r="H9" s="36"/>
      <c r="I9" s="36"/>
      <c r="J9" s="36"/>
      <c r="K9" s="36"/>
      <c r="L9" s="36"/>
      <c r="M9" s="30" t="s">
        <v>21</v>
      </c>
      <c r="N9" s="36"/>
      <c r="O9" s="28" t="s">
        <v>20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22</v>
      </c>
      <c r="E10" s="36"/>
      <c r="F10" s="28" t="s">
        <v>23</v>
      </c>
      <c r="G10" s="36"/>
      <c r="H10" s="36"/>
      <c r="I10" s="36"/>
      <c r="J10" s="36"/>
      <c r="K10" s="36"/>
      <c r="L10" s="36"/>
      <c r="M10" s="30" t="s">
        <v>24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257" t="s">
        <v>20</v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29</v>
      </c>
      <c r="F13" s="36"/>
      <c r="G13" s="36"/>
      <c r="H13" s="36"/>
      <c r="I13" s="36"/>
      <c r="J13" s="36"/>
      <c r="K13" s="36"/>
      <c r="L13" s="36"/>
      <c r="M13" s="30" t="s">
        <v>30</v>
      </c>
      <c r="N13" s="36"/>
      <c r="O13" s="257" t="s">
        <v>20</v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31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96" t="s">
        <v>20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">
        <v>133</v>
      </c>
      <c r="F16" s="222"/>
      <c r="G16" s="222"/>
      <c r="H16" s="222"/>
      <c r="I16" s="222"/>
      <c r="J16" s="222"/>
      <c r="K16" s="222"/>
      <c r="L16" s="222"/>
      <c r="M16" s="30" t="s">
        <v>30</v>
      </c>
      <c r="N16" s="36"/>
      <c r="O16" s="296" t="s">
        <v>20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33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257" t="s">
        <v>20</v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34</v>
      </c>
      <c r="F19" s="36"/>
      <c r="G19" s="36"/>
      <c r="H19" s="36"/>
      <c r="I19" s="36"/>
      <c r="J19" s="36"/>
      <c r="K19" s="36"/>
      <c r="L19" s="36"/>
      <c r="M19" s="30" t="s">
        <v>30</v>
      </c>
      <c r="N19" s="36"/>
      <c r="O19" s="257" t="s">
        <v>20</v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35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257" t="s">
        <v>20</v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34</v>
      </c>
      <c r="F22" s="36"/>
      <c r="G22" s="36"/>
      <c r="H22" s="36"/>
      <c r="I22" s="36"/>
      <c r="J22" s="36"/>
      <c r="K22" s="36"/>
      <c r="L22" s="36"/>
      <c r="M22" s="30" t="s">
        <v>30</v>
      </c>
      <c r="N22" s="36"/>
      <c r="O22" s="257" t="s">
        <v>20</v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20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134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121</v>
      </c>
      <c r="E29" s="36"/>
      <c r="F29" s="36"/>
      <c r="G29" s="36"/>
      <c r="H29" s="36"/>
      <c r="I29" s="36"/>
      <c r="J29" s="36"/>
      <c r="K29" s="36"/>
      <c r="L29" s="36"/>
      <c r="M29" s="261">
        <f>N104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39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40</v>
      </c>
      <c r="E33" s="42" t="s">
        <v>41</v>
      </c>
      <c r="F33" s="43">
        <v>0.21</v>
      </c>
      <c r="G33" s="124" t="s">
        <v>42</v>
      </c>
      <c r="H33" s="293">
        <f>(SUM(BE104:BE111)+SUM(BE130:BE326))</f>
        <v>0</v>
      </c>
      <c r="I33" s="222"/>
      <c r="J33" s="222"/>
      <c r="K33" s="36"/>
      <c r="L33" s="36"/>
      <c r="M33" s="293">
        <f>ROUND((SUM(BE104:BE111)+SUM(BE130:BE326)),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43</v>
      </c>
      <c r="F34" s="43">
        <v>0.15</v>
      </c>
      <c r="G34" s="124" t="s">
        <v>42</v>
      </c>
      <c r="H34" s="293">
        <f>(SUM(BF104:BF111)+SUM(BF130:BF326))</f>
        <v>0</v>
      </c>
      <c r="I34" s="222"/>
      <c r="J34" s="222"/>
      <c r="K34" s="36"/>
      <c r="L34" s="36"/>
      <c r="M34" s="293">
        <f>ROUND((SUM(BF104:BF111)+SUM(BF130:BF326)),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44</v>
      </c>
      <c r="F35" s="43">
        <v>0.21</v>
      </c>
      <c r="G35" s="124" t="s">
        <v>42</v>
      </c>
      <c r="H35" s="293">
        <f>(SUM(BG104:BG111)+SUM(BG130:BG326))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45</v>
      </c>
      <c r="F36" s="43">
        <v>0.15</v>
      </c>
      <c r="G36" s="124" t="s">
        <v>42</v>
      </c>
      <c r="H36" s="293">
        <f>(SUM(BH104:BH111)+SUM(BH130:BH326))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46</v>
      </c>
      <c r="F37" s="43">
        <v>0</v>
      </c>
      <c r="G37" s="124" t="s">
        <v>42</v>
      </c>
      <c r="H37" s="293">
        <f>(SUM(BI104:BI111)+SUM(BI130:BI326))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131</v>
      </c>
      <c r="D80" s="36"/>
      <c r="E80" s="36"/>
      <c r="F80" s="234" t="str">
        <f>F8</f>
        <v>ÚT - Ústřední vytápění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22</v>
      </c>
      <c r="D82" s="36"/>
      <c r="E82" s="36"/>
      <c r="F82" s="28" t="str">
        <f>F10</f>
        <v>Praha</v>
      </c>
      <c r="G82" s="36"/>
      <c r="H82" s="36"/>
      <c r="I82" s="36"/>
      <c r="J82" s="36"/>
      <c r="K82" s="30" t="s">
        <v>24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26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33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31</v>
      </c>
      <c r="D85" s="36"/>
      <c r="E85" s="36"/>
      <c r="F85" s="28" t="str">
        <f>IF(E16="","",E16)</f>
        <v>Bude vybrán z výběrového řízení.</v>
      </c>
      <c r="G85" s="36"/>
      <c r="H85" s="36"/>
      <c r="I85" s="36"/>
      <c r="J85" s="36"/>
      <c r="K85" s="30" t="s">
        <v>35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136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137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138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N130</f>
        <v>0</v>
      </c>
      <c r="O89" s="222"/>
      <c r="P89" s="222"/>
      <c r="Q89" s="222"/>
      <c r="R89" s="37"/>
      <c r="AU89" s="18" t="s">
        <v>139</v>
      </c>
    </row>
    <row r="90" spans="2:47" s="7" customFormat="1" ht="24.95" customHeight="1" x14ac:dyDescent="0.3">
      <c r="B90" s="129"/>
      <c r="C90" s="130"/>
      <c r="D90" s="131" t="s">
        <v>140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N131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141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N132</f>
        <v>0</v>
      </c>
      <c r="O91" s="227"/>
      <c r="P91" s="227"/>
      <c r="Q91" s="227"/>
      <c r="R91" s="134"/>
    </row>
    <row r="92" spans="2:47" s="8" customFormat="1" ht="19.899999999999999" customHeight="1" x14ac:dyDescent="0.3">
      <c r="B92" s="133"/>
      <c r="C92" s="99"/>
      <c r="D92" s="110" t="s">
        <v>142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N152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143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N155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144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N173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145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N192</f>
        <v>0</v>
      </c>
      <c r="O95" s="227"/>
      <c r="P95" s="227"/>
      <c r="Q95" s="227"/>
      <c r="R95" s="134"/>
    </row>
    <row r="96" spans="2:47" s="8" customFormat="1" ht="19.899999999999999" customHeight="1" x14ac:dyDescent="0.3">
      <c r="B96" s="133"/>
      <c r="C96" s="99"/>
      <c r="D96" s="110" t="s">
        <v>146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N211</f>
        <v>0</v>
      </c>
      <c r="O96" s="227"/>
      <c r="P96" s="227"/>
      <c r="Q96" s="227"/>
      <c r="R96" s="134"/>
    </row>
    <row r="97" spans="2:65" s="8" customFormat="1" ht="19.899999999999999" customHeight="1" x14ac:dyDescent="0.3">
      <c r="B97" s="133"/>
      <c r="C97" s="99"/>
      <c r="D97" s="110" t="s">
        <v>147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N241</f>
        <v>0</v>
      </c>
      <c r="O97" s="227"/>
      <c r="P97" s="227"/>
      <c r="Q97" s="227"/>
      <c r="R97" s="134"/>
    </row>
    <row r="98" spans="2:65" s="8" customFormat="1" ht="19.899999999999999" customHeight="1" x14ac:dyDescent="0.3">
      <c r="B98" s="133"/>
      <c r="C98" s="99"/>
      <c r="D98" s="110" t="s">
        <v>148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N282</f>
        <v>0</v>
      </c>
      <c r="O98" s="227"/>
      <c r="P98" s="227"/>
      <c r="Q98" s="227"/>
      <c r="R98" s="134"/>
    </row>
    <row r="99" spans="2:65" s="8" customFormat="1" ht="19.899999999999999" customHeight="1" x14ac:dyDescent="0.3">
      <c r="B99" s="133"/>
      <c r="C99" s="99"/>
      <c r="D99" s="110" t="s">
        <v>149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N292</f>
        <v>0</v>
      </c>
      <c r="O99" s="227"/>
      <c r="P99" s="227"/>
      <c r="Q99" s="227"/>
      <c r="R99" s="134"/>
    </row>
    <row r="100" spans="2:65" s="8" customFormat="1" ht="19.899999999999999" customHeight="1" x14ac:dyDescent="0.3">
      <c r="B100" s="133"/>
      <c r="C100" s="99"/>
      <c r="D100" s="110" t="s">
        <v>150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N299</f>
        <v>0</v>
      </c>
      <c r="O100" s="227"/>
      <c r="P100" s="227"/>
      <c r="Q100" s="227"/>
      <c r="R100" s="134"/>
    </row>
    <row r="101" spans="2:65" s="8" customFormat="1" ht="14.85" customHeight="1" x14ac:dyDescent="0.3">
      <c r="B101" s="133"/>
      <c r="C101" s="99"/>
      <c r="D101" s="110" t="s">
        <v>151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N306</f>
        <v>0</v>
      </c>
      <c r="O101" s="227"/>
      <c r="P101" s="227"/>
      <c r="Q101" s="227"/>
      <c r="R101" s="134"/>
    </row>
    <row r="102" spans="2:65" s="8" customFormat="1" ht="19.899999999999999" customHeight="1" x14ac:dyDescent="0.3">
      <c r="B102" s="133"/>
      <c r="C102" s="99"/>
      <c r="D102" s="110" t="s">
        <v>152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N317</f>
        <v>0</v>
      </c>
      <c r="O102" s="227"/>
      <c r="P102" s="227"/>
      <c r="Q102" s="227"/>
      <c r="R102" s="134"/>
    </row>
    <row r="103" spans="2:65" s="1" customFormat="1" ht="21.75" customHeight="1" x14ac:dyDescent="0.3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 x14ac:dyDescent="0.3">
      <c r="B104" s="35"/>
      <c r="C104" s="128" t="s">
        <v>153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290">
        <f>ROUND(N105+N106+N107+N108+N109+N110,2)</f>
        <v>0</v>
      </c>
      <c r="O104" s="222"/>
      <c r="P104" s="222"/>
      <c r="Q104" s="222"/>
      <c r="R104" s="37"/>
      <c r="T104" s="135"/>
      <c r="U104" s="136" t="s">
        <v>40</v>
      </c>
    </row>
    <row r="105" spans="2:65" s="1" customFormat="1" ht="18" customHeight="1" x14ac:dyDescent="0.3">
      <c r="B105" s="137"/>
      <c r="C105" s="138"/>
      <c r="D105" s="221" t="s">
        <v>154</v>
      </c>
      <c r="E105" s="288"/>
      <c r="F105" s="288"/>
      <c r="G105" s="288"/>
      <c r="H105" s="288"/>
      <c r="I105" s="138"/>
      <c r="J105" s="138"/>
      <c r="K105" s="138"/>
      <c r="L105" s="138"/>
      <c r="M105" s="138"/>
      <c r="N105" s="223">
        <f>ROUND(N89*T105,2)</f>
        <v>0</v>
      </c>
      <c r="O105" s="288"/>
      <c r="P105" s="288"/>
      <c r="Q105" s="288"/>
      <c r="R105" s="139"/>
      <c r="S105" s="140"/>
      <c r="T105" s="141"/>
      <c r="U105" s="142" t="s">
        <v>41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 t="s">
        <v>115</v>
      </c>
      <c r="AZ105" s="143"/>
      <c r="BA105" s="143"/>
      <c r="BB105" s="143"/>
      <c r="BC105" s="143"/>
      <c r="BD105" s="143"/>
      <c r="BE105" s="145">
        <f t="shared" ref="BE105:BE110" si="0">IF(U105="základní",N105,0)</f>
        <v>0</v>
      </c>
      <c r="BF105" s="145">
        <f t="shared" ref="BF105:BF110" si="1">IF(U105="snížená",N105,0)</f>
        <v>0</v>
      </c>
      <c r="BG105" s="145">
        <f t="shared" ref="BG105:BG110" si="2">IF(U105="zákl. přenesená",N105,0)</f>
        <v>0</v>
      </c>
      <c r="BH105" s="145">
        <f t="shared" ref="BH105:BH110" si="3">IF(U105="sníž. přenesená",N105,0)</f>
        <v>0</v>
      </c>
      <c r="BI105" s="145">
        <f t="shared" ref="BI105:BI110" si="4">IF(U105="nulová",N105,0)</f>
        <v>0</v>
      </c>
      <c r="BJ105" s="144" t="s">
        <v>83</v>
      </c>
      <c r="BK105" s="143"/>
      <c r="BL105" s="143"/>
      <c r="BM105" s="143"/>
    </row>
    <row r="106" spans="2:65" s="1" customFormat="1" ht="18" customHeight="1" x14ac:dyDescent="0.3">
      <c r="B106" s="137"/>
      <c r="C106" s="138"/>
      <c r="D106" s="221" t="s">
        <v>155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ROUND(N89*T106,2)</f>
        <v>0</v>
      </c>
      <c r="O106" s="288"/>
      <c r="P106" s="288"/>
      <c r="Q106" s="288"/>
      <c r="R106" s="139"/>
      <c r="S106" s="140"/>
      <c r="T106" s="141"/>
      <c r="U106" s="142" t="s">
        <v>41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115</v>
      </c>
      <c r="AZ106" s="143"/>
      <c r="BA106" s="143"/>
      <c r="BB106" s="143"/>
      <c r="BC106" s="143"/>
      <c r="BD106" s="143"/>
      <c r="BE106" s="145">
        <f t="shared" si="0"/>
        <v>0</v>
      </c>
      <c r="BF106" s="145">
        <f t="shared" si="1"/>
        <v>0</v>
      </c>
      <c r="BG106" s="145">
        <f t="shared" si="2"/>
        <v>0</v>
      </c>
      <c r="BH106" s="145">
        <f t="shared" si="3"/>
        <v>0</v>
      </c>
      <c r="BI106" s="145">
        <f t="shared" si="4"/>
        <v>0</v>
      </c>
      <c r="BJ106" s="144" t="s">
        <v>83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156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ROUND(N89*T107,2)</f>
        <v>0</v>
      </c>
      <c r="O107" s="288"/>
      <c r="P107" s="288"/>
      <c r="Q107" s="288"/>
      <c r="R107" s="139"/>
      <c r="S107" s="140"/>
      <c r="T107" s="141"/>
      <c r="U107" s="142" t="s">
        <v>41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115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83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221" t="s">
        <v>157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ROUND(N89*T108,2)</f>
        <v>0</v>
      </c>
      <c r="O108" s="288"/>
      <c r="P108" s="288"/>
      <c r="Q108" s="288"/>
      <c r="R108" s="139"/>
      <c r="S108" s="140"/>
      <c r="T108" s="141"/>
      <c r="U108" s="142" t="s">
        <v>41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115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83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158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ROUND(N89*T109,2)</f>
        <v>0</v>
      </c>
      <c r="O109" s="288"/>
      <c r="P109" s="288"/>
      <c r="Q109" s="288"/>
      <c r="R109" s="139"/>
      <c r="S109" s="140"/>
      <c r="T109" s="141"/>
      <c r="U109" s="142" t="s">
        <v>41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115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146" t="s">
        <v>159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223">
        <f>ROUND(N89*T110,2)</f>
        <v>0</v>
      </c>
      <c r="O110" s="288"/>
      <c r="P110" s="288"/>
      <c r="Q110" s="288"/>
      <c r="R110" s="139"/>
      <c r="S110" s="140"/>
      <c r="T110" s="147"/>
      <c r="U110" s="148" t="s">
        <v>41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160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83</v>
      </c>
      <c r="BK110" s="143"/>
      <c r="BL110" s="143"/>
      <c r="BM110" s="143"/>
    </row>
    <row r="111" spans="2:65" s="1" customFormat="1" x14ac:dyDescent="0.3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29.25" customHeight="1" x14ac:dyDescent="0.3">
      <c r="B112" s="35"/>
      <c r="C112" s="120" t="s">
        <v>126</v>
      </c>
      <c r="D112" s="121"/>
      <c r="E112" s="121"/>
      <c r="F112" s="121"/>
      <c r="G112" s="121"/>
      <c r="H112" s="121"/>
      <c r="I112" s="121"/>
      <c r="J112" s="121"/>
      <c r="K112" s="121"/>
      <c r="L112" s="218">
        <f>ROUND(SUM(N89+N104),2)</f>
        <v>0</v>
      </c>
      <c r="M112" s="289"/>
      <c r="N112" s="289"/>
      <c r="O112" s="289"/>
      <c r="P112" s="289"/>
      <c r="Q112" s="289"/>
      <c r="R112" s="37"/>
    </row>
    <row r="113" spans="2:18" s="1" customFormat="1" ht="6.95" customHeight="1" x14ac:dyDescent="0.3"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1"/>
    </row>
    <row r="117" spans="2:18" s="1" customFormat="1" ht="6.95" customHeight="1" x14ac:dyDescent="0.3"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</row>
    <row r="118" spans="2:18" s="1" customFormat="1" ht="36.950000000000003" customHeight="1" x14ac:dyDescent="0.3">
      <c r="B118" s="35"/>
      <c r="C118" s="251" t="s">
        <v>161</v>
      </c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37"/>
    </row>
    <row r="119" spans="2:18" s="1" customFormat="1" ht="6.95" customHeight="1" x14ac:dyDescent="0.3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18" s="1" customFormat="1" ht="30" customHeight="1" x14ac:dyDescent="0.3">
      <c r="B120" s="35"/>
      <c r="C120" s="30" t="s">
        <v>17</v>
      </c>
      <c r="D120" s="36"/>
      <c r="E120" s="36"/>
      <c r="F120" s="282" t="str">
        <f>F6</f>
        <v>Praha GŠ - ekologizace kotelny v budově D</v>
      </c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36"/>
      <c r="R120" s="37"/>
    </row>
    <row r="121" spans="2:18" ht="30" customHeight="1" x14ac:dyDescent="0.3">
      <c r="B121" s="22"/>
      <c r="C121" s="30" t="s">
        <v>129</v>
      </c>
      <c r="D121" s="23"/>
      <c r="E121" s="23"/>
      <c r="F121" s="282" t="s">
        <v>130</v>
      </c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3"/>
      <c r="R121" s="24"/>
    </row>
    <row r="122" spans="2:18" s="1" customFormat="1" ht="36.950000000000003" customHeight="1" x14ac:dyDescent="0.3">
      <c r="B122" s="35"/>
      <c r="C122" s="69" t="s">
        <v>131</v>
      </c>
      <c r="D122" s="36"/>
      <c r="E122" s="36"/>
      <c r="F122" s="234" t="str">
        <f>F8</f>
        <v>ÚT - Ústřední vytápění</v>
      </c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36"/>
      <c r="R122" s="37"/>
    </row>
    <row r="123" spans="2:18" s="1" customFormat="1" ht="6.9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18" s="1" customFormat="1" ht="18" customHeight="1" x14ac:dyDescent="0.3">
      <c r="B124" s="35"/>
      <c r="C124" s="30" t="s">
        <v>22</v>
      </c>
      <c r="D124" s="36"/>
      <c r="E124" s="36"/>
      <c r="F124" s="28" t="str">
        <f>F10</f>
        <v>Praha</v>
      </c>
      <c r="G124" s="36"/>
      <c r="H124" s="36"/>
      <c r="I124" s="36"/>
      <c r="J124" s="36"/>
      <c r="K124" s="30" t="s">
        <v>24</v>
      </c>
      <c r="L124" s="36"/>
      <c r="M124" s="283" t="str">
        <f>IF(O10="","",O10)</f>
        <v>11.05.2016</v>
      </c>
      <c r="N124" s="222"/>
      <c r="O124" s="222"/>
      <c r="P124" s="222"/>
      <c r="Q124" s="36"/>
      <c r="R124" s="37"/>
    </row>
    <row r="125" spans="2:18" s="1" customFormat="1" ht="6.95" customHeight="1" x14ac:dyDescent="0.3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18" s="1" customFormat="1" ht="15" x14ac:dyDescent="0.3">
      <c r="B126" s="35"/>
      <c r="C126" s="30" t="s">
        <v>26</v>
      </c>
      <c r="D126" s="36"/>
      <c r="E126" s="36"/>
      <c r="F126" s="28" t="str">
        <f>E13</f>
        <v>ARMÁDNÍ SERVISNÍ, P.O.</v>
      </c>
      <c r="G126" s="36"/>
      <c r="H126" s="36"/>
      <c r="I126" s="36"/>
      <c r="J126" s="36"/>
      <c r="K126" s="30" t="s">
        <v>33</v>
      </c>
      <c r="L126" s="36"/>
      <c r="M126" s="257" t="str">
        <f>E19</f>
        <v>EVČ s.r.o.</v>
      </c>
      <c r="N126" s="222"/>
      <c r="O126" s="222"/>
      <c r="P126" s="222"/>
      <c r="Q126" s="222"/>
      <c r="R126" s="37"/>
    </row>
    <row r="127" spans="2:18" s="1" customFormat="1" ht="14.45" customHeight="1" x14ac:dyDescent="0.3">
      <c r="B127" s="35"/>
      <c r="C127" s="30" t="s">
        <v>31</v>
      </c>
      <c r="D127" s="36"/>
      <c r="E127" s="36"/>
      <c r="F127" s="28" t="str">
        <f>IF(E16="","",E16)</f>
        <v>Bude vybrán z výběrového řízení.</v>
      </c>
      <c r="G127" s="36"/>
      <c r="H127" s="36"/>
      <c r="I127" s="36"/>
      <c r="J127" s="36"/>
      <c r="K127" s="30" t="s">
        <v>35</v>
      </c>
      <c r="L127" s="36"/>
      <c r="M127" s="257" t="str">
        <f>E22</f>
        <v>EVČ s.r.o.</v>
      </c>
      <c r="N127" s="222"/>
      <c r="O127" s="222"/>
      <c r="P127" s="222"/>
      <c r="Q127" s="222"/>
      <c r="R127" s="37"/>
    </row>
    <row r="128" spans="2:18" s="1" customFormat="1" ht="10.35" customHeight="1" x14ac:dyDescent="0.3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</row>
    <row r="129" spans="2:65" s="9" customFormat="1" ht="29.25" customHeight="1" x14ac:dyDescent="0.3">
      <c r="B129" s="149"/>
      <c r="C129" s="150" t="s">
        <v>162</v>
      </c>
      <c r="D129" s="151" t="s">
        <v>163</v>
      </c>
      <c r="E129" s="151" t="s">
        <v>58</v>
      </c>
      <c r="F129" s="284" t="s">
        <v>164</v>
      </c>
      <c r="G129" s="285"/>
      <c r="H129" s="285"/>
      <c r="I129" s="285"/>
      <c r="J129" s="151" t="s">
        <v>165</v>
      </c>
      <c r="K129" s="151" t="s">
        <v>166</v>
      </c>
      <c r="L129" s="286" t="s">
        <v>167</v>
      </c>
      <c r="M129" s="285"/>
      <c r="N129" s="284" t="s">
        <v>137</v>
      </c>
      <c r="O129" s="285"/>
      <c r="P129" s="285"/>
      <c r="Q129" s="287"/>
      <c r="R129" s="152"/>
      <c r="T129" s="77" t="s">
        <v>168</v>
      </c>
      <c r="U129" s="78" t="s">
        <v>40</v>
      </c>
      <c r="V129" s="78" t="s">
        <v>169</v>
      </c>
      <c r="W129" s="78" t="s">
        <v>170</v>
      </c>
      <c r="X129" s="78" t="s">
        <v>171</v>
      </c>
      <c r="Y129" s="78" t="s">
        <v>172</v>
      </c>
      <c r="Z129" s="78" t="s">
        <v>173</v>
      </c>
      <c r="AA129" s="79" t="s">
        <v>174</v>
      </c>
    </row>
    <row r="130" spans="2:65" s="1" customFormat="1" ht="29.25" customHeight="1" x14ac:dyDescent="0.35">
      <c r="B130" s="35"/>
      <c r="C130" s="81" t="s">
        <v>134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276">
        <f>BK130</f>
        <v>0</v>
      </c>
      <c r="O130" s="277"/>
      <c r="P130" s="277"/>
      <c r="Q130" s="277"/>
      <c r="R130" s="37"/>
      <c r="T130" s="80"/>
      <c r="U130" s="51"/>
      <c r="V130" s="51"/>
      <c r="W130" s="153">
        <f>W131+W327</f>
        <v>0</v>
      </c>
      <c r="X130" s="51"/>
      <c r="Y130" s="153">
        <f>Y131+Y327</f>
        <v>3.2316199999999999</v>
      </c>
      <c r="Z130" s="51"/>
      <c r="AA130" s="154">
        <f>AA131+AA327</f>
        <v>0</v>
      </c>
      <c r="AT130" s="18" t="s">
        <v>75</v>
      </c>
      <c r="AU130" s="18" t="s">
        <v>139</v>
      </c>
      <c r="BK130" s="155">
        <f>BK131+BK327</f>
        <v>0</v>
      </c>
    </row>
    <row r="131" spans="2:65" s="10" customFormat="1" ht="37.35" customHeight="1" x14ac:dyDescent="0.35">
      <c r="B131" s="156"/>
      <c r="C131" s="157"/>
      <c r="D131" s="158" t="s">
        <v>140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268">
        <f>BK131</f>
        <v>0</v>
      </c>
      <c r="O131" s="269"/>
      <c r="P131" s="269"/>
      <c r="Q131" s="269"/>
      <c r="R131" s="159"/>
      <c r="T131" s="160"/>
      <c r="U131" s="157"/>
      <c r="V131" s="157"/>
      <c r="W131" s="161">
        <f>W132+W152+W155+W173+W192+W211+W241+W282+W292+W299+W317</f>
        <v>0</v>
      </c>
      <c r="X131" s="157"/>
      <c r="Y131" s="161">
        <f>Y132+Y152+Y155+Y173+Y192+Y211+Y241+Y282+Y292+Y299+Y317</f>
        <v>3.2316199999999999</v>
      </c>
      <c r="Z131" s="157"/>
      <c r="AA131" s="162">
        <f>AA132+AA152+AA155+AA173+AA192+AA211+AA241+AA282+AA292+AA299+AA317</f>
        <v>0</v>
      </c>
      <c r="AR131" s="163" t="s">
        <v>87</v>
      </c>
      <c r="AT131" s="164" t="s">
        <v>75</v>
      </c>
      <c r="AU131" s="164" t="s">
        <v>76</v>
      </c>
      <c r="AY131" s="163" t="s">
        <v>175</v>
      </c>
      <c r="BK131" s="165">
        <f>BK132+BK152+BK155+BK173+BK192+BK211+BK241+BK282+BK292+BK299+BK317</f>
        <v>0</v>
      </c>
    </row>
    <row r="132" spans="2:65" s="10" customFormat="1" ht="19.899999999999999" customHeight="1" x14ac:dyDescent="0.3">
      <c r="B132" s="156"/>
      <c r="C132" s="157"/>
      <c r="D132" s="166" t="s">
        <v>141</v>
      </c>
      <c r="E132" s="166"/>
      <c r="F132" s="166"/>
      <c r="G132" s="166"/>
      <c r="H132" s="166"/>
      <c r="I132" s="166"/>
      <c r="J132" s="166"/>
      <c r="K132" s="166"/>
      <c r="L132" s="166"/>
      <c r="M132" s="166"/>
      <c r="N132" s="266">
        <f>BK132</f>
        <v>0</v>
      </c>
      <c r="O132" s="267"/>
      <c r="P132" s="267"/>
      <c r="Q132" s="267"/>
      <c r="R132" s="159"/>
      <c r="T132" s="160"/>
      <c r="U132" s="157"/>
      <c r="V132" s="157"/>
      <c r="W132" s="161">
        <f>SUM(W133:W151)</f>
        <v>0</v>
      </c>
      <c r="X132" s="157"/>
      <c r="Y132" s="161">
        <f>SUM(Y133:Y151)</f>
        <v>0</v>
      </c>
      <c r="Z132" s="157"/>
      <c r="AA132" s="162">
        <f>SUM(AA133:AA151)</f>
        <v>0</v>
      </c>
      <c r="AR132" s="163" t="s">
        <v>87</v>
      </c>
      <c r="AT132" s="164" t="s">
        <v>75</v>
      </c>
      <c r="AU132" s="164" t="s">
        <v>83</v>
      </c>
      <c r="AY132" s="163" t="s">
        <v>175</v>
      </c>
      <c r="BK132" s="165">
        <f>SUM(BK133:BK151)</f>
        <v>0</v>
      </c>
    </row>
    <row r="133" spans="2:65" s="1" customFormat="1" ht="57" customHeight="1" x14ac:dyDescent="0.3">
      <c r="B133" s="137"/>
      <c r="C133" s="167" t="s">
        <v>176</v>
      </c>
      <c r="D133" s="167" t="s">
        <v>177</v>
      </c>
      <c r="E133" s="168" t="s">
        <v>178</v>
      </c>
      <c r="F133" s="278" t="s">
        <v>179</v>
      </c>
      <c r="G133" s="279"/>
      <c r="H133" s="279"/>
      <c r="I133" s="279"/>
      <c r="J133" s="169" t="s">
        <v>180</v>
      </c>
      <c r="K133" s="170">
        <v>12</v>
      </c>
      <c r="L133" s="280">
        <v>0</v>
      </c>
      <c r="M133" s="279"/>
      <c r="N133" s="281">
        <f t="shared" ref="N133:N151" si="5">ROUND(L133*K133,2)</f>
        <v>0</v>
      </c>
      <c r="O133" s="272"/>
      <c r="P133" s="272"/>
      <c r="Q133" s="272"/>
      <c r="R133" s="139"/>
      <c r="T133" s="171" t="s">
        <v>20</v>
      </c>
      <c r="U133" s="44" t="s">
        <v>41</v>
      </c>
      <c r="V133" s="36"/>
      <c r="W133" s="172">
        <f t="shared" ref="W133:W151" si="6">V133*K133</f>
        <v>0</v>
      </c>
      <c r="X133" s="172">
        <v>0</v>
      </c>
      <c r="Y133" s="172">
        <f t="shared" ref="Y133:Y151" si="7">X133*K133</f>
        <v>0</v>
      </c>
      <c r="Z133" s="172">
        <v>0</v>
      </c>
      <c r="AA133" s="173">
        <f t="shared" ref="AA133:AA151" si="8">Z133*K133</f>
        <v>0</v>
      </c>
      <c r="AR133" s="18" t="s">
        <v>181</v>
      </c>
      <c r="AT133" s="18" t="s">
        <v>177</v>
      </c>
      <c r="AU133" s="18" t="s">
        <v>87</v>
      </c>
      <c r="AY133" s="18" t="s">
        <v>175</v>
      </c>
      <c r="BE133" s="114">
        <f t="shared" ref="BE133:BE151" si="9">IF(U133="základní",N133,0)</f>
        <v>0</v>
      </c>
      <c r="BF133" s="114">
        <f t="shared" ref="BF133:BF151" si="10">IF(U133="snížená",N133,0)</f>
        <v>0</v>
      </c>
      <c r="BG133" s="114">
        <f t="shared" ref="BG133:BG151" si="11">IF(U133="zákl. přenesená",N133,0)</f>
        <v>0</v>
      </c>
      <c r="BH133" s="114">
        <f t="shared" ref="BH133:BH151" si="12">IF(U133="sníž. přenesená",N133,0)</f>
        <v>0</v>
      </c>
      <c r="BI133" s="114">
        <f t="shared" ref="BI133:BI151" si="13">IF(U133="nulová",N133,0)</f>
        <v>0</v>
      </c>
      <c r="BJ133" s="18" t="s">
        <v>83</v>
      </c>
      <c r="BK133" s="114">
        <f t="shared" ref="BK133:BK151" si="14">ROUND(L133*K133,2)</f>
        <v>0</v>
      </c>
      <c r="BL133" s="18" t="s">
        <v>182</v>
      </c>
      <c r="BM133" s="18" t="s">
        <v>183</v>
      </c>
    </row>
    <row r="134" spans="2:65" s="1" customFormat="1" ht="57" customHeight="1" x14ac:dyDescent="0.3">
      <c r="B134" s="137"/>
      <c r="C134" s="167" t="s">
        <v>184</v>
      </c>
      <c r="D134" s="167" t="s">
        <v>177</v>
      </c>
      <c r="E134" s="168" t="s">
        <v>185</v>
      </c>
      <c r="F134" s="278" t="s">
        <v>186</v>
      </c>
      <c r="G134" s="279"/>
      <c r="H134" s="279"/>
      <c r="I134" s="279"/>
      <c r="J134" s="169" t="s">
        <v>180</v>
      </c>
      <c r="K134" s="170">
        <v>5</v>
      </c>
      <c r="L134" s="280">
        <v>0</v>
      </c>
      <c r="M134" s="279"/>
      <c r="N134" s="281">
        <f t="shared" si="5"/>
        <v>0</v>
      </c>
      <c r="O134" s="272"/>
      <c r="P134" s="272"/>
      <c r="Q134" s="272"/>
      <c r="R134" s="139"/>
      <c r="T134" s="171" t="s">
        <v>20</v>
      </c>
      <c r="U134" s="44" t="s">
        <v>41</v>
      </c>
      <c r="V134" s="36"/>
      <c r="W134" s="172">
        <f t="shared" si="6"/>
        <v>0</v>
      </c>
      <c r="X134" s="172">
        <v>0</v>
      </c>
      <c r="Y134" s="172">
        <f t="shared" si="7"/>
        <v>0</v>
      </c>
      <c r="Z134" s="172">
        <v>0</v>
      </c>
      <c r="AA134" s="173">
        <f t="shared" si="8"/>
        <v>0</v>
      </c>
      <c r="AR134" s="18" t="s">
        <v>181</v>
      </c>
      <c r="AT134" s="18" t="s">
        <v>177</v>
      </c>
      <c r="AU134" s="18" t="s">
        <v>87</v>
      </c>
      <c r="AY134" s="18" t="s">
        <v>175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8" t="s">
        <v>83</v>
      </c>
      <c r="BK134" s="114">
        <f t="shared" si="14"/>
        <v>0</v>
      </c>
      <c r="BL134" s="18" t="s">
        <v>182</v>
      </c>
      <c r="BM134" s="18" t="s">
        <v>187</v>
      </c>
    </row>
    <row r="135" spans="2:65" s="1" customFormat="1" ht="57" customHeight="1" x14ac:dyDescent="0.3">
      <c r="B135" s="137"/>
      <c r="C135" s="167" t="s">
        <v>188</v>
      </c>
      <c r="D135" s="167" t="s">
        <v>177</v>
      </c>
      <c r="E135" s="168" t="s">
        <v>189</v>
      </c>
      <c r="F135" s="278" t="s">
        <v>190</v>
      </c>
      <c r="G135" s="279"/>
      <c r="H135" s="279"/>
      <c r="I135" s="279"/>
      <c r="J135" s="169" t="s">
        <v>180</v>
      </c>
      <c r="K135" s="170">
        <v>10</v>
      </c>
      <c r="L135" s="280">
        <v>0</v>
      </c>
      <c r="M135" s="279"/>
      <c r="N135" s="281">
        <f t="shared" si="5"/>
        <v>0</v>
      </c>
      <c r="O135" s="272"/>
      <c r="P135" s="272"/>
      <c r="Q135" s="272"/>
      <c r="R135" s="139"/>
      <c r="T135" s="171" t="s">
        <v>20</v>
      </c>
      <c r="U135" s="44" t="s">
        <v>41</v>
      </c>
      <c r="V135" s="36"/>
      <c r="W135" s="172">
        <f t="shared" si="6"/>
        <v>0</v>
      </c>
      <c r="X135" s="172">
        <v>0</v>
      </c>
      <c r="Y135" s="172">
        <f t="shared" si="7"/>
        <v>0</v>
      </c>
      <c r="Z135" s="172">
        <v>0</v>
      </c>
      <c r="AA135" s="173">
        <f t="shared" si="8"/>
        <v>0</v>
      </c>
      <c r="AR135" s="18" t="s">
        <v>181</v>
      </c>
      <c r="AT135" s="18" t="s">
        <v>177</v>
      </c>
      <c r="AU135" s="18" t="s">
        <v>87</v>
      </c>
      <c r="AY135" s="18" t="s">
        <v>175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8" t="s">
        <v>83</v>
      </c>
      <c r="BK135" s="114">
        <f t="shared" si="14"/>
        <v>0</v>
      </c>
      <c r="BL135" s="18" t="s">
        <v>182</v>
      </c>
      <c r="BM135" s="18" t="s">
        <v>191</v>
      </c>
    </row>
    <row r="136" spans="2:65" s="1" customFormat="1" ht="57" customHeight="1" x14ac:dyDescent="0.3">
      <c r="B136" s="137"/>
      <c r="C136" s="167" t="s">
        <v>83</v>
      </c>
      <c r="D136" s="167" t="s">
        <v>177</v>
      </c>
      <c r="E136" s="168" t="s">
        <v>192</v>
      </c>
      <c r="F136" s="278" t="s">
        <v>193</v>
      </c>
      <c r="G136" s="279"/>
      <c r="H136" s="279"/>
      <c r="I136" s="279"/>
      <c r="J136" s="169" t="s">
        <v>180</v>
      </c>
      <c r="K136" s="170">
        <v>6</v>
      </c>
      <c r="L136" s="280">
        <v>0</v>
      </c>
      <c r="M136" s="279"/>
      <c r="N136" s="281">
        <f t="shared" si="5"/>
        <v>0</v>
      </c>
      <c r="O136" s="272"/>
      <c r="P136" s="272"/>
      <c r="Q136" s="272"/>
      <c r="R136" s="139"/>
      <c r="T136" s="171" t="s">
        <v>20</v>
      </c>
      <c r="U136" s="44" t="s">
        <v>41</v>
      </c>
      <c r="V136" s="36"/>
      <c r="W136" s="172">
        <f t="shared" si="6"/>
        <v>0</v>
      </c>
      <c r="X136" s="172">
        <v>0</v>
      </c>
      <c r="Y136" s="172">
        <f t="shared" si="7"/>
        <v>0</v>
      </c>
      <c r="Z136" s="172">
        <v>0</v>
      </c>
      <c r="AA136" s="173">
        <f t="shared" si="8"/>
        <v>0</v>
      </c>
      <c r="AR136" s="18" t="s">
        <v>181</v>
      </c>
      <c r="AT136" s="18" t="s">
        <v>177</v>
      </c>
      <c r="AU136" s="18" t="s">
        <v>87</v>
      </c>
      <c r="AY136" s="18" t="s">
        <v>175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8" t="s">
        <v>83</v>
      </c>
      <c r="BK136" s="114">
        <f t="shared" si="14"/>
        <v>0</v>
      </c>
      <c r="BL136" s="18" t="s">
        <v>182</v>
      </c>
      <c r="BM136" s="18" t="s">
        <v>194</v>
      </c>
    </row>
    <row r="137" spans="2:65" s="1" customFormat="1" ht="57" customHeight="1" x14ac:dyDescent="0.3">
      <c r="B137" s="137"/>
      <c r="C137" s="167" t="s">
        <v>87</v>
      </c>
      <c r="D137" s="167" t="s">
        <v>177</v>
      </c>
      <c r="E137" s="168" t="s">
        <v>195</v>
      </c>
      <c r="F137" s="278" t="s">
        <v>196</v>
      </c>
      <c r="G137" s="279"/>
      <c r="H137" s="279"/>
      <c r="I137" s="279"/>
      <c r="J137" s="169" t="s">
        <v>180</v>
      </c>
      <c r="K137" s="170">
        <v>20</v>
      </c>
      <c r="L137" s="280">
        <v>0</v>
      </c>
      <c r="M137" s="279"/>
      <c r="N137" s="281">
        <f t="shared" si="5"/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 t="shared" si="6"/>
        <v>0</v>
      </c>
      <c r="X137" s="172">
        <v>0</v>
      </c>
      <c r="Y137" s="172">
        <f t="shared" si="7"/>
        <v>0</v>
      </c>
      <c r="Z137" s="172">
        <v>0</v>
      </c>
      <c r="AA137" s="173">
        <f t="shared" si="8"/>
        <v>0</v>
      </c>
      <c r="AR137" s="18" t="s">
        <v>181</v>
      </c>
      <c r="AT137" s="18" t="s">
        <v>177</v>
      </c>
      <c r="AU137" s="18" t="s">
        <v>87</v>
      </c>
      <c r="AY137" s="18" t="s">
        <v>175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8" t="s">
        <v>83</v>
      </c>
      <c r="BK137" s="114">
        <f t="shared" si="14"/>
        <v>0</v>
      </c>
      <c r="BL137" s="18" t="s">
        <v>182</v>
      </c>
      <c r="BM137" s="18" t="s">
        <v>197</v>
      </c>
    </row>
    <row r="138" spans="2:65" s="1" customFormat="1" ht="57" customHeight="1" x14ac:dyDescent="0.3">
      <c r="B138" s="137"/>
      <c r="C138" s="167" t="s">
        <v>97</v>
      </c>
      <c r="D138" s="167" t="s">
        <v>177</v>
      </c>
      <c r="E138" s="168" t="s">
        <v>198</v>
      </c>
      <c r="F138" s="278" t="s">
        <v>199</v>
      </c>
      <c r="G138" s="279"/>
      <c r="H138" s="279"/>
      <c r="I138" s="279"/>
      <c r="J138" s="169" t="s">
        <v>180</v>
      </c>
      <c r="K138" s="170">
        <v>20</v>
      </c>
      <c r="L138" s="280">
        <v>0</v>
      </c>
      <c r="M138" s="279"/>
      <c r="N138" s="281">
        <f t="shared" si="5"/>
        <v>0</v>
      </c>
      <c r="O138" s="272"/>
      <c r="P138" s="272"/>
      <c r="Q138" s="272"/>
      <c r="R138" s="139"/>
      <c r="T138" s="171" t="s">
        <v>20</v>
      </c>
      <c r="U138" s="44" t="s">
        <v>41</v>
      </c>
      <c r="V138" s="36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8" t="s">
        <v>181</v>
      </c>
      <c r="AT138" s="18" t="s">
        <v>177</v>
      </c>
      <c r="AU138" s="18" t="s">
        <v>87</v>
      </c>
      <c r="AY138" s="18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8" t="s">
        <v>83</v>
      </c>
      <c r="BK138" s="114">
        <f t="shared" si="14"/>
        <v>0</v>
      </c>
      <c r="BL138" s="18" t="s">
        <v>182</v>
      </c>
      <c r="BM138" s="18" t="s">
        <v>200</v>
      </c>
    </row>
    <row r="139" spans="2:65" s="1" customFormat="1" ht="57" customHeight="1" x14ac:dyDescent="0.3">
      <c r="B139" s="137"/>
      <c r="C139" s="167" t="s">
        <v>201</v>
      </c>
      <c r="D139" s="167" t="s">
        <v>177</v>
      </c>
      <c r="E139" s="168" t="s">
        <v>202</v>
      </c>
      <c r="F139" s="278" t="s">
        <v>203</v>
      </c>
      <c r="G139" s="279"/>
      <c r="H139" s="279"/>
      <c r="I139" s="279"/>
      <c r="J139" s="169" t="s">
        <v>180</v>
      </c>
      <c r="K139" s="170">
        <v>40</v>
      </c>
      <c r="L139" s="280">
        <v>0</v>
      </c>
      <c r="M139" s="279"/>
      <c r="N139" s="281">
        <f t="shared" si="5"/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 t="shared" si="6"/>
        <v>0</v>
      </c>
      <c r="X139" s="172">
        <v>0</v>
      </c>
      <c r="Y139" s="172">
        <f t="shared" si="7"/>
        <v>0</v>
      </c>
      <c r="Z139" s="172">
        <v>0</v>
      </c>
      <c r="AA139" s="173">
        <f t="shared" si="8"/>
        <v>0</v>
      </c>
      <c r="AR139" s="18" t="s">
        <v>181</v>
      </c>
      <c r="AT139" s="18" t="s">
        <v>177</v>
      </c>
      <c r="AU139" s="18" t="s">
        <v>87</v>
      </c>
      <c r="AY139" s="18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8" t="s">
        <v>83</v>
      </c>
      <c r="BK139" s="114">
        <f t="shared" si="14"/>
        <v>0</v>
      </c>
      <c r="BL139" s="18" t="s">
        <v>182</v>
      </c>
      <c r="BM139" s="18" t="s">
        <v>204</v>
      </c>
    </row>
    <row r="140" spans="2:65" s="1" customFormat="1" ht="57" customHeight="1" x14ac:dyDescent="0.3">
      <c r="B140" s="137"/>
      <c r="C140" s="167" t="s">
        <v>205</v>
      </c>
      <c r="D140" s="167" t="s">
        <v>177</v>
      </c>
      <c r="E140" s="168" t="s">
        <v>206</v>
      </c>
      <c r="F140" s="278" t="s">
        <v>207</v>
      </c>
      <c r="G140" s="279"/>
      <c r="H140" s="279"/>
      <c r="I140" s="279"/>
      <c r="J140" s="169" t="s">
        <v>180</v>
      </c>
      <c r="K140" s="170">
        <v>60</v>
      </c>
      <c r="L140" s="280">
        <v>0</v>
      </c>
      <c r="M140" s="279"/>
      <c r="N140" s="281">
        <f t="shared" si="5"/>
        <v>0</v>
      </c>
      <c r="O140" s="272"/>
      <c r="P140" s="272"/>
      <c r="Q140" s="272"/>
      <c r="R140" s="139"/>
      <c r="T140" s="171" t="s">
        <v>20</v>
      </c>
      <c r="U140" s="44" t="s">
        <v>41</v>
      </c>
      <c r="V140" s="36"/>
      <c r="W140" s="172">
        <f t="shared" si="6"/>
        <v>0</v>
      </c>
      <c r="X140" s="172">
        <v>0</v>
      </c>
      <c r="Y140" s="172">
        <f t="shared" si="7"/>
        <v>0</v>
      </c>
      <c r="Z140" s="172">
        <v>0</v>
      </c>
      <c r="AA140" s="173">
        <f t="shared" si="8"/>
        <v>0</v>
      </c>
      <c r="AR140" s="18" t="s">
        <v>181</v>
      </c>
      <c r="AT140" s="18" t="s">
        <v>177</v>
      </c>
      <c r="AU140" s="18" t="s">
        <v>87</v>
      </c>
      <c r="AY140" s="18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8" t="s">
        <v>83</v>
      </c>
      <c r="BK140" s="114">
        <f t="shared" si="14"/>
        <v>0</v>
      </c>
      <c r="BL140" s="18" t="s">
        <v>182</v>
      </c>
      <c r="BM140" s="18" t="s">
        <v>208</v>
      </c>
    </row>
    <row r="141" spans="2:65" s="1" customFormat="1" ht="44.25" customHeight="1" x14ac:dyDescent="0.3">
      <c r="B141" s="137"/>
      <c r="C141" s="167" t="s">
        <v>209</v>
      </c>
      <c r="D141" s="167" t="s">
        <v>177</v>
      </c>
      <c r="E141" s="168" t="s">
        <v>210</v>
      </c>
      <c r="F141" s="278" t="s">
        <v>211</v>
      </c>
      <c r="G141" s="279"/>
      <c r="H141" s="279"/>
      <c r="I141" s="279"/>
      <c r="J141" s="169" t="s">
        <v>180</v>
      </c>
      <c r="K141" s="170">
        <v>46</v>
      </c>
      <c r="L141" s="280">
        <v>0</v>
      </c>
      <c r="M141" s="279"/>
      <c r="N141" s="281">
        <f t="shared" si="5"/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 t="shared" si="6"/>
        <v>0</v>
      </c>
      <c r="X141" s="172">
        <v>0</v>
      </c>
      <c r="Y141" s="172">
        <f t="shared" si="7"/>
        <v>0</v>
      </c>
      <c r="Z141" s="172">
        <v>0</v>
      </c>
      <c r="AA141" s="173">
        <f t="shared" si="8"/>
        <v>0</v>
      </c>
      <c r="AR141" s="18" t="s">
        <v>181</v>
      </c>
      <c r="AT141" s="18" t="s">
        <v>177</v>
      </c>
      <c r="AU141" s="18" t="s">
        <v>87</v>
      </c>
      <c r="AY141" s="18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8" t="s">
        <v>83</v>
      </c>
      <c r="BK141" s="114">
        <f t="shared" si="14"/>
        <v>0</v>
      </c>
      <c r="BL141" s="18" t="s">
        <v>182</v>
      </c>
      <c r="BM141" s="18" t="s">
        <v>212</v>
      </c>
    </row>
    <row r="142" spans="2:65" s="1" customFormat="1" ht="44.25" customHeight="1" x14ac:dyDescent="0.3">
      <c r="B142" s="137"/>
      <c r="C142" s="167" t="s">
        <v>213</v>
      </c>
      <c r="D142" s="167" t="s">
        <v>177</v>
      </c>
      <c r="E142" s="168" t="s">
        <v>214</v>
      </c>
      <c r="F142" s="278" t="s">
        <v>215</v>
      </c>
      <c r="G142" s="279"/>
      <c r="H142" s="279"/>
      <c r="I142" s="279"/>
      <c r="J142" s="169" t="s">
        <v>216</v>
      </c>
      <c r="K142" s="170">
        <v>5</v>
      </c>
      <c r="L142" s="280">
        <v>0</v>
      </c>
      <c r="M142" s="279"/>
      <c r="N142" s="281">
        <f t="shared" si="5"/>
        <v>0</v>
      </c>
      <c r="O142" s="272"/>
      <c r="P142" s="272"/>
      <c r="Q142" s="272"/>
      <c r="R142" s="139"/>
      <c r="T142" s="171" t="s">
        <v>20</v>
      </c>
      <c r="U142" s="44" t="s">
        <v>41</v>
      </c>
      <c r="V142" s="36"/>
      <c r="W142" s="172">
        <f t="shared" si="6"/>
        <v>0</v>
      </c>
      <c r="X142" s="172">
        <v>0</v>
      </c>
      <c r="Y142" s="172">
        <f t="shared" si="7"/>
        <v>0</v>
      </c>
      <c r="Z142" s="172">
        <v>0</v>
      </c>
      <c r="AA142" s="173">
        <f t="shared" si="8"/>
        <v>0</v>
      </c>
      <c r="AR142" s="18" t="s">
        <v>181</v>
      </c>
      <c r="AT142" s="18" t="s">
        <v>177</v>
      </c>
      <c r="AU142" s="18" t="s">
        <v>87</v>
      </c>
      <c r="AY142" s="18" t="s">
        <v>175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8" t="s">
        <v>83</v>
      </c>
      <c r="BK142" s="114">
        <f t="shared" si="14"/>
        <v>0</v>
      </c>
      <c r="BL142" s="18" t="s">
        <v>182</v>
      </c>
      <c r="BM142" s="18" t="s">
        <v>217</v>
      </c>
    </row>
    <row r="143" spans="2:65" s="1" customFormat="1" ht="57" customHeight="1" x14ac:dyDescent="0.3">
      <c r="B143" s="137"/>
      <c r="C143" s="167" t="s">
        <v>218</v>
      </c>
      <c r="D143" s="167" t="s">
        <v>177</v>
      </c>
      <c r="E143" s="168" t="s">
        <v>219</v>
      </c>
      <c r="F143" s="278" t="s">
        <v>220</v>
      </c>
      <c r="G143" s="279"/>
      <c r="H143" s="279"/>
      <c r="I143" s="279"/>
      <c r="J143" s="169" t="s">
        <v>216</v>
      </c>
      <c r="K143" s="170">
        <v>8</v>
      </c>
      <c r="L143" s="280">
        <v>0</v>
      </c>
      <c r="M143" s="279"/>
      <c r="N143" s="281">
        <f t="shared" si="5"/>
        <v>0</v>
      </c>
      <c r="O143" s="272"/>
      <c r="P143" s="272"/>
      <c r="Q143" s="272"/>
      <c r="R143" s="139"/>
      <c r="T143" s="171" t="s">
        <v>20</v>
      </c>
      <c r="U143" s="44" t="s">
        <v>41</v>
      </c>
      <c r="V143" s="36"/>
      <c r="W143" s="172">
        <f t="shared" si="6"/>
        <v>0</v>
      </c>
      <c r="X143" s="172">
        <v>0</v>
      </c>
      <c r="Y143" s="172">
        <f t="shared" si="7"/>
        <v>0</v>
      </c>
      <c r="Z143" s="172">
        <v>0</v>
      </c>
      <c r="AA143" s="173">
        <f t="shared" si="8"/>
        <v>0</v>
      </c>
      <c r="AR143" s="18" t="s">
        <v>181</v>
      </c>
      <c r="AT143" s="18" t="s">
        <v>177</v>
      </c>
      <c r="AU143" s="18" t="s">
        <v>87</v>
      </c>
      <c r="AY143" s="18" t="s">
        <v>175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8" t="s">
        <v>83</v>
      </c>
      <c r="BK143" s="114">
        <f t="shared" si="14"/>
        <v>0</v>
      </c>
      <c r="BL143" s="18" t="s">
        <v>182</v>
      </c>
      <c r="BM143" s="18" t="s">
        <v>221</v>
      </c>
    </row>
    <row r="144" spans="2:65" s="1" customFormat="1" ht="57" customHeight="1" x14ac:dyDescent="0.3">
      <c r="B144" s="137"/>
      <c r="C144" s="167" t="s">
        <v>222</v>
      </c>
      <c r="D144" s="167" t="s">
        <v>177</v>
      </c>
      <c r="E144" s="168" t="s">
        <v>223</v>
      </c>
      <c r="F144" s="278" t="s">
        <v>224</v>
      </c>
      <c r="G144" s="279"/>
      <c r="H144" s="279"/>
      <c r="I144" s="279"/>
      <c r="J144" s="169" t="s">
        <v>216</v>
      </c>
      <c r="K144" s="170">
        <v>8</v>
      </c>
      <c r="L144" s="280">
        <v>0</v>
      </c>
      <c r="M144" s="279"/>
      <c r="N144" s="281">
        <f t="shared" si="5"/>
        <v>0</v>
      </c>
      <c r="O144" s="272"/>
      <c r="P144" s="272"/>
      <c r="Q144" s="272"/>
      <c r="R144" s="139"/>
      <c r="T144" s="171" t="s">
        <v>20</v>
      </c>
      <c r="U144" s="44" t="s">
        <v>41</v>
      </c>
      <c r="V144" s="36"/>
      <c r="W144" s="172">
        <f t="shared" si="6"/>
        <v>0</v>
      </c>
      <c r="X144" s="172">
        <v>0</v>
      </c>
      <c r="Y144" s="172">
        <f t="shared" si="7"/>
        <v>0</v>
      </c>
      <c r="Z144" s="172">
        <v>0</v>
      </c>
      <c r="AA144" s="173">
        <f t="shared" si="8"/>
        <v>0</v>
      </c>
      <c r="AR144" s="18" t="s">
        <v>181</v>
      </c>
      <c r="AT144" s="18" t="s">
        <v>177</v>
      </c>
      <c r="AU144" s="18" t="s">
        <v>87</v>
      </c>
      <c r="AY144" s="18" t="s">
        <v>175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8" t="s">
        <v>83</v>
      </c>
      <c r="BK144" s="114">
        <f t="shared" si="14"/>
        <v>0</v>
      </c>
      <c r="BL144" s="18" t="s">
        <v>182</v>
      </c>
      <c r="BM144" s="18" t="s">
        <v>225</v>
      </c>
    </row>
    <row r="145" spans="2:65" s="1" customFormat="1" ht="31.5" customHeight="1" x14ac:dyDescent="0.3">
      <c r="B145" s="137"/>
      <c r="C145" s="174" t="s">
        <v>226</v>
      </c>
      <c r="D145" s="174" t="s">
        <v>227</v>
      </c>
      <c r="E145" s="175" t="s">
        <v>228</v>
      </c>
      <c r="F145" s="271" t="s">
        <v>229</v>
      </c>
      <c r="G145" s="272"/>
      <c r="H145" s="272"/>
      <c r="I145" s="272"/>
      <c r="J145" s="176" t="s">
        <v>180</v>
      </c>
      <c r="K145" s="177">
        <v>173</v>
      </c>
      <c r="L145" s="273">
        <v>0</v>
      </c>
      <c r="M145" s="272"/>
      <c r="N145" s="274">
        <f t="shared" si="5"/>
        <v>0</v>
      </c>
      <c r="O145" s="272"/>
      <c r="P145" s="272"/>
      <c r="Q145" s="272"/>
      <c r="R145" s="139"/>
      <c r="T145" s="171" t="s">
        <v>20</v>
      </c>
      <c r="U145" s="44" t="s">
        <v>41</v>
      </c>
      <c r="V145" s="36"/>
      <c r="W145" s="172">
        <f t="shared" si="6"/>
        <v>0</v>
      </c>
      <c r="X145" s="172">
        <v>0</v>
      </c>
      <c r="Y145" s="172">
        <f t="shared" si="7"/>
        <v>0</v>
      </c>
      <c r="Z145" s="172">
        <v>0</v>
      </c>
      <c r="AA145" s="173">
        <f t="shared" si="8"/>
        <v>0</v>
      </c>
      <c r="AR145" s="18" t="s">
        <v>182</v>
      </c>
      <c r="AT145" s="18" t="s">
        <v>227</v>
      </c>
      <c r="AU145" s="18" t="s">
        <v>87</v>
      </c>
      <c r="AY145" s="18" t="s">
        <v>175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8" t="s">
        <v>83</v>
      </c>
      <c r="BK145" s="114">
        <f t="shared" si="14"/>
        <v>0</v>
      </c>
      <c r="BL145" s="18" t="s">
        <v>182</v>
      </c>
      <c r="BM145" s="18" t="s">
        <v>230</v>
      </c>
    </row>
    <row r="146" spans="2:65" s="1" customFormat="1" ht="31.5" customHeight="1" x14ac:dyDescent="0.3">
      <c r="B146" s="137"/>
      <c r="C146" s="174" t="s">
        <v>231</v>
      </c>
      <c r="D146" s="174" t="s">
        <v>227</v>
      </c>
      <c r="E146" s="175" t="s">
        <v>232</v>
      </c>
      <c r="F146" s="271" t="s">
        <v>233</v>
      </c>
      <c r="G146" s="272"/>
      <c r="H146" s="272"/>
      <c r="I146" s="272"/>
      <c r="J146" s="176" t="s">
        <v>180</v>
      </c>
      <c r="K146" s="177">
        <v>28</v>
      </c>
      <c r="L146" s="273">
        <v>0</v>
      </c>
      <c r="M146" s="272"/>
      <c r="N146" s="274">
        <f t="shared" si="5"/>
        <v>0</v>
      </c>
      <c r="O146" s="272"/>
      <c r="P146" s="272"/>
      <c r="Q146" s="272"/>
      <c r="R146" s="139"/>
      <c r="T146" s="171" t="s">
        <v>20</v>
      </c>
      <c r="U146" s="44" t="s">
        <v>41</v>
      </c>
      <c r="V146" s="36"/>
      <c r="W146" s="172">
        <f t="shared" si="6"/>
        <v>0</v>
      </c>
      <c r="X146" s="172">
        <v>0</v>
      </c>
      <c r="Y146" s="172">
        <f t="shared" si="7"/>
        <v>0</v>
      </c>
      <c r="Z146" s="172">
        <v>0</v>
      </c>
      <c r="AA146" s="173">
        <f t="shared" si="8"/>
        <v>0</v>
      </c>
      <c r="AR146" s="18" t="s">
        <v>182</v>
      </c>
      <c r="AT146" s="18" t="s">
        <v>227</v>
      </c>
      <c r="AU146" s="18" t="s">
        <v>87</v>
      </c>
      <c r="AY146" s="18" t="s">
        <v>175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8" t="s">
        <v>83</v>
      </c>
      <c r="BK146" s="114">
        <f t="shared" si="14"/>
        <v>0</v>
      </c>
      <c r="BL146" s="18" t="s">
        <v>182</v>
      </c>
      <c r="BM146" s="18" t="s">
        <v>234</v>
      </c>
    </row>
    <row r="147" spans="2:65" s="1" customFormat="1" ht="44.25" customHeight="1" x14ac:dyDescent="0.3">
      <c r="B147" s="137"/>
      <c r="C147" s="174" t="s">
        <v>235</v>
      </c>
      <c r="D147" s="174" t="s">
        <v>227</v>
      </c>
      <c r="E147" s="175" t="s">
        <v>236</v>
      </c>
      <c r="F147" s="271" t="s">
        <v>237</v>
      </c>
      <c r="G147" s="272"/>
      <c r="H147" s="272"/>
      <c r="I147" s="272"/>
      <c r="J147" s="176" t="s">
        <v>180</v>
      </c>
      <c r="K147" s="177">
        <v>18</v>
      </c>
      <c r="L147" s="273">
        <v>0</v>
      </c>
      <c r="M147" s="272"/>
      <c r="N147" s="274">
        <f t="shared" si="5"/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 t="shared" si="6"/>
        <v>0</v>
      </c>
      <c r="X147" s="172">
        <v>0</v>
      </c>
      <c r="Y147" s="172">
        <f t="shared" si="7"/>
        <v>0</v>
      </c>
      <c r="Z147" s="172">
        <v>0</v>
      </c>
      <c r="AA147" s="173">
        <f t="shared" si="8"/>
        <v>0</v>
      </c>
      <c r="AR147" s="18" t="s">
        <v>182</v>
      </c>
      <c r="AT147" s="18" t="s">
        <v>227</v>
      </c>
      <c r="AU147" s="18" t="s">
        <v>87</v>
      </c>
      <c r="AY147" s="18" t="s">
        <v>175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8" t="s">
        <v>83</v>
      </c>
      <c r="BK147" s="114">
        <f t="shared" si="14"/>
        <v>0</v>
      </c>
      <c r="BL147" s="18" t="s">
        <v>182</v>
      </c>
      <c r="BM147" s="18" t="s">
        <v>238</v>
      </c>
    </row>
    <row r="148" spans="2:65" s="1" customFormat="1" ht="82.5" customHeight="1" x14ac:dyDescent="0.3">
      <c r="B148" s="137"/>
      <c r="C148" s="174" t="s">
        <v>239</v>
      </c>
      <c r="D148" s="174" t="s">
        <v>227</v>
      </c>
      <c r="E148" s="175" t="s">
        <v>240</v>
      </c>
      <c r="F148" s="271" t="s">
        <v>241</v>
      </c>
      <c r="G148" s="272"/>
      <c r="H148" s="272"/>
      <c r="I148" s="272"/>
      <c r="J148" s="176" t="s">
        <v>216</v>
      </c>
      <c r="K148" s="177">
        <v>5</v>
      </c>
      <c r="L148" s="273">
        <v>0</v>
      </c>
      <c r="M148" s="272"/>
      <c r="N148" s="274">
        <f t="shared" si="5"/>
        <v>0</v>
      </c>
      <c r="O148" s="272"/>
      <c r="P148" s="272"/>
      <c r="Q148" s="272"/>
      <c r="R148" s="139"/>
      <c r="T148" s="171" t="s">
        <v>20</v>
      </c>
      <c r="U148" s="44" t="s">
        <v>41</v>
      </c>
      <c r="V148" s="36"/>
      <c r="W148" s="172">
        <f t="shared" si="6"/>
        <v>0</v>
      </c>
      <c r="X148" s="172">
        <v>0</v>
      </c>
      <c r="Y148" s="172">
        <f t="shared" si="7"/>
        <v>0</v>
      </c>
      <c r="Z148" s="172">
        <v>0</v>
      </c>
      <c r="AA148" s="173">
        <f t="shared" si="8"/>
        <v>0</v>
      </c>
      <c r="AR148" s="18" t="s">
        <v>182</v>
      </c>
      <c r="AT148" s="18" t="s">
        <v>227</v>
      </c>
      <c r="AU148" s="18" t="s">
        <v>87</v>
      </c>
      <c r="AY148" s="18" t="s">
        <v>175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8" t="s">
        <v>83</v>
      </c>
      <c r="BK148" s="114">
        <f t="shared" si="14"/>
        <v>0</v>
      </c>
      <c r="BL148" s="18" t="s">
        <v>182</v>
      </c>
      <c r="BM148" s="18" t="s">
        <v>242</v>
      </c>
    </row>
    <row r="149" spans="2:65" s="1" customFormat="1" ht="82.5" customHeight="1" x14ac:dyDescent="0.3">
      <c r="B149" s="137"/>
      <c r="C149" s="174" t="s">
        <v>9</v>
      </c>
      <c r="D149" s="174" t="s">
        <v>227</v>
      </c>
      <c r="E149" s="175" t="s">
        <v>243</v>
      </c>
      <c r="F149" s="271" t="s">
        <v>244</v>
      </c>
      <c r="G149" s="272"/>
      <c r="H149" s="272"/>
      <c r="I149" s="272"/>
      <c r="J149" s="176" t="s">
        <v>216</v>
      </c>
      <c r="K149" s="177">
        <v>8</v>
      </c>
      <c r="L149" s="273">
        <v>0</v>
      </c>
      <c r="M149" s="272"/>
      <c r="N149" s="274">
        <f t="shared" si="5"/>
        <v>0</v>
      </c>
      <c r="O149" s="272"/>
      <c r="P149" s="272"/>
      <c r="Q149" s="272"/>
      <c r="R149" s="139"/>
      <c r="T149" s="171" t="s">
        <v>20</v>
      </c>
      <c r="U149" s="44" t="s">
        <v>41</v>
      </c>
      <c r="V149" s="36"/>
      <c r="W149" s="172">
        <f t="shared" si="6"/>
        <v>0</v>
      </c>
      <c r="X149" s="172">
        <v>0</v>
      </c>
      <c r="Y149" s="172">
        <f t="shared" si="7"/>
        <v>0</v>
      </c>
      <c r="Z149" s="172">
        <v>0</v>
      </c>
      <c r="AA149" s="173">
        <f t="shared" si="8"/>
        <v>0</v>
      </c>
      <c r="AR149" s="18" t="s">
        <v>182</v>
      </c>
      <c r="AT149" s="18" t="s">
        <v>227</v>
      </c>
      <c r="AU149" s="18" t="s">
        <v>87</v>
      </c>
      <c r="AY149" s="18" t="s">
        <v>175</v>
      </c>
      <c r="BE149" s="114">
        <f t="shared" si="9"/>
        <v>0</v>
      </c>
      <c r="BF149" s="114">
        <f t="shared" si="10"/>
        <v>0</v>
      </c>
      <c r="BG149" s="114">
        <f t="shared" si="11"/>
        <v>0</v>
      </c>
      <c r="BH149" s="114">
        <f t="shared" si="12"/>
        <v>0</v>
      </c>
      <c r="BI149" s="114">
        <f t="shared" si="13"/>
        <v>0</v>
      </c>
      <c r="BJ149" s="18" t="s">
        <v>83</v>
      </c>
      <c r="BK149" s="114">
        <f t="shared" si="14"/>
        <v>0</v>
      </c>
      <c r="BL149" s="18" t="s">
        <v>182</v>
      </c>
      <c r="BM149" s="18" t="s">
        <v>245</v>
      </c>
    </row>
    <row r="150" spans="2:65" s="1" customFormat="1" ht="82.5" customHeight="1" x14ac:dyDescent="0.3">
      <c r="B150" s="137"/>
      <c r="C150" s="174" t="s">
        <v>182</v>
      </c>
      <c r="D150" s="174" t="s">
        <v>227</v>
      </c>
      <c r="E150" s="175" t="s">
        <v>246</v>
      </c>
      <c r="F150" s="271" t="s">
        <v>247</v>
      </c>
      <c r="G150" s="272"/>
      <c r="H150" s="272"/>
      <c r="I150" s="272"/>
      <c r="J150" s="176" t="s">
        <v>216</v>
      </c>
      <c r="K150" s="177">
        <v>8</v>
      </c>
      <c r="L150" s="273">
        <v>0</v>
      </c>
      <c r="M150" s="272"/>
      <c r="N150" s="274">
        <f t="shared" si="5"/>
        <v>0</v>
      </c>
      <c r="O150" s="272"/>
      <c r="P150" s="272"/>
      <c r="Q150" s="272"/>
      <c r="R150" s="139"/>
      <c r="T150" s="171" t="s">
        <v>20</v>
      </c>
      <c r="U150" s="44" t="s">
        <v>41</v>
      </c>
      <c r="V150" s="36"/>
      <c r="W150" s="172">
        <f t="shared" si="6"/>
        <v>0</v>
      </c>
      <c r="X150" s="172">
        <v>0</v>
      </c>
      <c r="Y150" s="172">
        <f t="shared" si="7"/>
        <v>0</v>
      </c>
      <c r="Z150" s="172">
        <v>0</v>
      </c>
      <c r="AA150" s="173">
        <f t="shared" si="8"/>
        <v>0</v>
      </c>
      <c r="AR150" s="18" t="s">
        <v>182</v>
      </c>
      <c r="AT150" s="18" t="s">
        <v>227</v>
      </c>
      <c r="AU150" s="18" t="s">
        <v>87</v>
      </c>
      <c r="AY150" s="18" t="s">
        <v>175</v>
      </c>
      <c r="BE150" s="114">
        <f t="shared" si="9"/>
        <v>0</v>
      </c>
      <c r="BF150" s="114">
        <f t="shared" si="10"/>
        <v>0</v>
      </c>
      <c r="BG150" s="114">
        <f t="shared" si="11"/>
        <v>0</v>
      </c>
      <c r="BH150" s="114">
        <f t="shared" si="12"/>
        <v>0</v>
      </c>
      <c r="BI150" s="114">
        <f t="shared" si="13"/>
        <v>0</v>
      </c>
      <c r="BJ150" s="18" t="s">
        <v>83</v>
      </c>
      <c r="BK150" s="114">
        <f t="shared" si="14"/>
        <v>0</v>
      </c>
      <c r="BL150" s="18" t="s">
        <v>182</v>
      </c>
      <c r="BM150" s="18" t="s">
        <v>248</v>
      </c>
    </row>
    <row r="151" spans="2:65" s="1" customFormat="1" ht="31.5" customHeight="1" x14ac:dyDescent="0.3">
      <c r="B151" s="137"/>
      <c r="C151" s="174" t="s">
        <v>249</v>
      </c>
      <c r="D151" s="174" t="s">
        <v>227</v>
      </c>
      <c r="E151" s="175" t="s">
        <v>250</v>
      </c>
      <c r="F151" s="271" t="s">
        <v>251</v>
      </c>
      <c r="G151" s="272"/>
      <c r="H151" s="272"/>
      <c r="I151" s="272"/>
      <c r="J151" s="176" t="s">
        <v>252</v>
      </c>
      <c r="K151" s="178">
        <v>0</v>
      </c>
      <c r="L151" s="273">
        <v>0</v>
      </c>
      <c r="M151" s="272"/>
      <c r="N151" s="274">
        <f t="shared" si="5"/>
        <v>0</v>
      </c>
      <c r="O151" s="272"/>
      <c r="P151" s="272"/>
      <c r="Q151" s="272"/>
      <c r="R151" s="139"/>
      <c r="T151" s="171" t="s">
        <v>20</v>
      </c>
      <c r="U151" s="44" t="s">
        <v>41</v>
      </c>
      <c r="V151" s="36"/>
      <c r="W151" s="172">
        <f t="shared" si="6"/>
        <v>0</v>
      </c>
      <c r="X151" s="172">
        <v>0</v>
      </c>
      <c r="Y151" s="172">
        <f t="shared" si="7"/>
        <v>0</v>
      </c>
      <c r="Z151" s="172">
        <v>0</v>
      </c>
      <c r="AA151" s="173">
        <f t="shared" si="8"/>
        <v>0</v>
      </c>
      <c r="AR151" s="18" t="s">
        <v>182</v>
      </c>
      <c r="AT151" s="18" t="s">
        <v>227</v>
      </c>
      <c r="AU151" s="18" t="s">
        <v>87</v>
      </c>
      <c r="AY151" s="18" t="s">
        <v>175</v>
      </c>
      <c r="BE151" s="114">
        <f t="shared" si="9"/>
        <v>0</v>
      </c>
      <c r="BF151" s="114">
        <f t="shared" si="10"/>
        <v>0</v>
      </c>
      <c r="BG151" s="114">
        <f t="shared" si="11"/>
        <v>0</v>
      </c>
      <c r="BH151" s="114">
        <f t="shared" si="12"/>
        <v>0</v>
      </c>
      <c r="BI151" s="114">
        <f t="shared" si="13"/>
        <v>0</v>
      </c>
      <c r="BJ151" s="18" t="s">
        <v>83</v>
      </c>
      <c r="BK151" s="114">
        <f t="shared" si="14"/>
        <v>0</v>
      </c>
      <c r="BL151" s="18" t="s">
        <v>182</v>
      </c>
      <c r="BM151" s="18" t="s">
        <v>253</v>
      </c>
    </row>
    <row r="152" spans="2:65" s="10" customFormat="1" ht="29.85" customHeight="1" x14ac:dyDescent="0.3">
      <c r="B152" s="156"/>
      <c r="C152" s="157"/>
      <c r="D152" s="166" t="s">
        <v>142</v>
      </c>
      <c r="E152" s="166"/>
      <c r="F152" s="166"/>
      <c r="G152" s="166"/>
      <c r="H152" s="166"/>
      <c r="I152" s="166"/>
      <c r="J152" s="166"/>
      <c r="K152" s="166"/>
      <c r="L152" s="166"/>
      <c r="M152" s="166"/>
      <c r="N152" s="264">
        <f>BK152</f>
        <v>0</v>
      </c>
      <c r="O152" s="265"/>
      <c r="P152" s="265"/>
      <c r="Q152" s="265"/>
      <c r="R152" s="159"/>
      <c r="T152" s="160"/>
      <c r="U152" s="157"/>
      <c r="V152" s="157"/>
      <c r="W152" s="161">
        <f>SUM(W153:W154)</f>
        <v>0</v>
      </c>
      <c r="X152" s="157"/>
      <c r="Y152" s="161">
        <f>SUM(Y153:Y154)</f>
        <v>6.3E-3</v>
      </c>
      <c r="Z152" s="157"/>
      <c r="AA152" s="162">
        <f>SUM(AA153:AA154)</f>
        <v>0</v>
      </c>
      <c r="AR152" s="163" t="s">
        <v>87</v>
      </c>
      <c r="AT152" s="164" t="s">
        <v>75</v>
      </c>
      <c r="AU152" s="164" t="s">
        <v>83</v>
      </c>
      <c r="AY152" s="163" t="s">
        <v>175</v>
      </c>
      <c r="BK152" s="165">
        <f>SUM(BK153:BK154)</f>
        <v>0</v>
      </c>
    </row>
    <row r="153" spans="2:65" s="1" customFormat="1" ht="44.25" customHeight="1" x14ac:dyDescent="0.3">
      <c r="B153" s="137"/>
      <c r="C153" s="174" t="s">
        <v>254</v>
      </c>
      <c r="D153" s="174" t="s">
        <v>227</v>
      </c>
      <c r="E153" s="175" t="s">
        <v>255</v>
      </c>
      <c r="F153" s="271" t="s">
        <v>256</v>
      </c>
      <c r="G153" s="272"/>
      <c r="H153" s="272"/>
      <c r="I153" s="272"/>
      <c r="J153" s="176" t="s">
        <v>257</v>
      </c>
      <c r="K153" s="177">
        <v>8</v>
      </c>
      <c r="L153" s="273">
        <v>0</v>
      </c>
      <c r="M153" s="272"/>
      <c r="N153" s="274">
        <f>ROUND(L153*K153,2)</f>
        <v>0</v>
      </c>
      <c r="O153" s="272"/>
      <c r="P153" s="272"/>
      <c r="Q153" s="272"/>
      <c r="R153" s="139"/>
      <c r="T153" s="171" t="s">
        <v>20</v>
      </c>
      <c r="U153" s="44" t="s">
        <v>41</v>
      </c>
      <c r="V153" s="36"/>
      <c r="W153" s="172">
        <f>V153*K153</f>
        <v>0</v>
      </c>
      <c r="X153" s="172">
        <v>3.5E-4</v>
      </c>
      <c r="Y153" s="172">
        <f>X153*K153</f>
        <v>2.8E-3</v>
      </c>
      <c r="Z153" s="172">
        <v>0</v>
      </c>
      <c r="AA153" s="173">
        <f>Z153*K153</f>
        <v>0</v>
      </c>
      <c r="AR153" s="18" t="s">
        <v>182</v>
      </c>
      <c r="AT153" s="18" t="s">
        <v>227</v>
      </c>
      <c r="AU153" s="18" t="s">
        <v>87</v>
      </c>
      <c r="AY153" s="18" t="s">
        <v>175</v>
      </c>
      <c r="BE153" s="114">
        <f>IF(U153="základní",N153,0)</f>
        <v>0</v>
      </c>
      <c r="BF153" s="114">
        <f>IF(U153="snížená",N153,0)</f>
        <v>0</v>
      </c>
      <c r="BG153" s="114">
        <f>IF(U153="zákl. přenesená",N153,0)</f>
        <v>0</v>
      </c>
      <c r="BH153" s="114">
        <f>IF(U153="sníž. přenesená",N153,0)</f>
        <v>0</v>
      </c>
      <c r="BI153" s="114">
        <f>IF(U153="nulová",N153,0)</f>
        <v>0</v>
      </c>
      <c r="BJ153" s="18" t="s">
        <v>83</v>
      </c>
      <c r="BK153" s="114">
        <f>ROUND(L153*K153,2)</f>
        <v>0</v>
      </c>
      <c r="BL153" s="18" t="s">
        <v>182</v>
      </c>
      <c r="BM153" s="18" t="s">
        <v>258</v>
      </c>
    </row>
    <row r="154" spans="2:65" s="1" customFormat="1" ht="31.5" customHeight="1" x14ac:dyDescent="0.3">
      <c r="B154" s="137"/>
      <c r="C154" s="174" t="s">
        <v>259</v>
      </c>
      <c r="D154" s="174" t="s">
        <v>227</v>
      </c>
      <c r="E154" s="175" t="s">
        <v>260</v>
      </c>
      <c r="F154" s="271" t="s">
        <v>261</v>
      </c>
      <c r="G154" s="272"/>
      <c r="H154" s="272"/>
      <c r="I154" s="272"/>
      <c r="J154" s="176" t="s">
        <v>180</v>
      </c>
      <c r="K154" s="177">
        <v>10</v>
      </c>
      <c r="L154" s="273">
        <v>0</v>
      </c>
      <c r="M154" s="272"/>
      <c r="N154" s="274">
        <f>ROUND(L154*K154,2)</f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>V154*K154</f>
        <v>0</v>
      </c>
      <c r="X154" s="172">
        <v>3.5E-4</v>
      </c>
      <c r="Y154" s="172">
        <f>X154*K154</f>
        <v>3.5000000000000001E-3</v>
      </c>
      <c r="Z154" s="172">
        <v>0</v>
      </c>
      <c r="AA154" s="173">
        <f>Z154*K154</f>
        <v>0</v>
      </c>
      <c r="AR154" s="18" t="s">
        <v>182</v>
      </c>
      <c r="AT154" s="18" t="s">
        <v>227</v>
      </c>
      <c r="AU154" s="18" t="s">
        <v>87</v>
      </c>
      <c r="AY154" s="18" t="s">
        <v>175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83</v>
      </c>
      <c r="BK154" s="114">
        <f>ROUND(L154*K154,2)</f>
        <v>0</v>
      </c>
      <c r="BL154" s="18" t="s">
        <v>182</v>
      </c>
      <c r="BM154" s="18" t="s">
        <v>262</v>
      </c>
    </row>
    <row r="155" spans="2:65" s="10" customFormat="1" ht="29.85" customHeight="1" x14ac:dyDescent="0.3">
      <c r="B155" s="156"/>
      <c r="C155" s="157"/>
      <c r="D155" s="166" t="s">
        <v>143</v>
      </c>
      <c r="E155" s="166"/>
      <c r="F155" s="166"/>
      <c r="G155" s="166"/>
      <c r="H155" s="166"/>
      <c r="I155" s="166"/>
      <c r="J155" s="166"/>
      <c r="K155" s="166"/>
      <c r="L155" s="166"/>
      <c r="M155" s="166"/>
      <c r="N155" s="264">
        <f>BK155</f>
        <v>0</v>
      </c>
      <c r="O155" s="265"/>
      <c r="P155" s="265"/>
      <c r="Q155" s="265"/>
      <c r="R155" s="159"/>
      <c r="T155" s="160"/>
      <c r="U155" s="157"/>
      <c r="V155" s="157"/>
      <c r="W155" s="161">
        <f>SUM(W156:W172)</f>
        <v>0</v>
      </c>
      <c r="X155" s="157"/>
      <c r="Y155" s="161">
        <f>SUM(Y156:Y172)</f>
        <v>9.8079999999999987E-2</v>
      </c>
      <c r="Z155" s="157"/>
      <c r="AA155" s="162">
        <f>SUM(AA156:AA172)</f>
        <v>0</v>
      </c>
      <c r="AR155" s="163" t="s">
        <v>87</v>
      </c>
      <c r="AT155" s="164" t="s">
        <v>75</v>
      </c>
      <c r="AU155" s="164" t="s">
        <v>83</v>
      </c>
      <c r="AY155" s="163" t="s">
        <v>175</v>
      </c>
      <c r="BK155" s="165">
        <f>SUM(BK156:BK172)</f>
        <v>0</v>
      </c>
    </row>
    <row r="156" spans="2:65" s="1" customFormat="1" ht="31.5" customHeight="1" x14ac:dyDescent="0.3">
      <c r="B156" s="137"/>
      <c r="C156" s="174" t="s">
        <v>263</v>
      </c>
      <c r="D156" s="174" t="s">
        <v>227</v>
      </c>
      <c r="E156" s="175" t="s">
        <v>264</v>
      </c>
      <c r="F156" s="271" t="s">
        <v>265</v>
      </c>
      <c r="G156" s="272"/>
      <c r="H156" s="272"/>
      <c r="I156" s="272"/>
      <c r="J156" s="176" t="s">
        <v>180</v>
      </c>
      <c r="K156" s="177">
        <v>8</v>
      </c>
      <c r="L156" s="273">
        <v>0</v>
      </c>
      <c r="M156" s="272"/>
      <c r="N156" s="274">
        <f t="shared" ref="N156:N172" si="15">ROUND(L156*K156,2)</f>
        <v>0</v>
      </c>
      <c r="O156" s="272"/>
      <c r="P156" s="272"/>
      <c r="Q156" s="272"/>
      <c r="R156" s="139"/>
      <c r="T156" s="171" t="s">
        <v>20</v>
      </c>
      <c r="U156" s="44" t="s">
        <v>41</v>
      </c>
      <c r="V156" s="36"/>
      <c r="W156" s="172">
        <f t="shared" ref="W156:W172" si="16">V156*K156</f>
        <v>0</v>
      </c>
      <c r="X156" s="172">
        <v>4.0000000000000002E-4</v>
      </c>
      <c r="Y156" s="172">
        <f t="shared" ref="Y156:Y172" si="17">X156*K156</f>
        <v>3.2000000000000002E-3</v>
      </c>
      <c r="Z156" s="172">
        <v>0</v>
      </c>
      <c r="AA156" s="173">
        <f t="shared" ref="AA156:AA172" si="18">Z156*K156</f>
        <v>0</v>
      </c>
      <c r="AR156" s="18" t="s">
        <v>182</v>
      </c>
      <c r="AT156" s="18" t="s">
        <v>227</v>
      </c>
      <c r="AU156" s="18" t="s">
        <v>87</v>
      </c>
      <c r="AY156" s="18" t="s">
        <v>175</v>
      </c>
      <c r="BE156" s="114">
        <f t="shared" ref="BE156:BE172" si="19">IF(U156="základní",N156,0)</f>
        <v>0</v>
      </c>
      <c r="BF156" s="114">
        <f t="shared" ref="BF156:BF172" si="20">IF(U156="snížená",N156,0)</f>
        <v>0</v>
      </c>
      <c r="BG156" s="114">
        <f t="shared" ref="BG156:BG172" si="21">IF(U156="zákl. přenesená",N156,0)</f>
        <v>0</v>
      </c>
      <c r="BH156" s="114">
        <f t="shared" ref="BH156:BH172" si="22">IF(U156="sníž. přenesená",N156,0)</f>
        <v>0</v>
      </c>
      <c r="BI156" s="114">
        <f t="shared" ref="BI156:BI172" si="23">IF(U156="nulová",N156,0)</f>
        <v>0</v>
      </c>
      <c r="BJ156" s="18" t="s">
        <v>83</v>
      </c>
      <c r="BK156" s="114">
        <f t="shared" ref="BK156:BK172" si="24">ROUND(L156*K156,2)</f>
        <v>0</v>
      </c>
      <c r="BL156" s="18" t="s">
        <v>182</v>
      </c>
      <c r="BM156" s="18" t="s">
        <v>266</v>
      </c>
    </row>
    <row r="157" spans="2:65" s="1" customFormat="1" ht="31.5" customHeight="1" x14ac:dyDescent="0.3">
      <c r="B157" s="137"/>
      <c r="C157" s="174" t="s">
        <v>267</v>
      </c>
      <c r="D157" s="174" t="s">
        <v>227</v>
      </c>
      <c r="E157" s="175" t="s">
        <v>268</v>
      </c>
      <c r="F157" s="271" t="s">
        <v>269</v>
      </c>
      <c r="G157" s="272"/>
      <c r="H157" s="272"/>
      <c r="I157" s="272"/>
      <c r="J157" s="176" t="s">
        <v>180</v>
      </c>
      <c r="K157" s="177">
        <v>12</v>
      </c>
      <c r="L157" s="273">
        <v>0</v>
      </c>
      <c r="M157" s="272"/>
      <c r="N157" s="274">
        <f t="shared" si="15"/>
        <v>0</v>
      </c>
      <c r="O157" s="272"/>
      <c r="P157" s="272"/>
      <c r="Q157" s="272"/>
      <c r="R157" s="139"/>
      <c r="T157" s="171" t="s">
        <v>20</v>
      </c>
      <c r="U157" s="44" t="s">
        <v>41</v>
      </c>
      <c r="V157" s="36"/>
      <c r="W157" s="172">
        <f t="shared" si="16"/>
        <v>0</v>
      </c>
      <c r="X157" s="172">
        <v>6.6E-4</v>
      </c>
      <c r="Y157" s="172">
        <f t="shared" si="17"/>
        <v>7.92E-3</v>
      </c>
      <c r="Z157" s="172">
        <v>0</v>
      </c>
      <c r="AA157" s="173">
        <f t="shared" si="18"/>
        <v>0</v>
      </c>
      <c r="AR157" s="18" t="s">
        <v>182</v>
      </c>
      <c r="AT157" s="18" t="s">
        <v>227</v>
      </c>
      <c r="AU157" s="18" t="s">
        <v>87</v>
      </c>
      <c r="AY157" s="18" t="s">
        <v>175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8" t="s">
        <v>83</v>
      </c>
      <c r="BK157" s="114">
        <f t="shared" si="24"/>
        <v>0</v>
      </c>
      <c r="BL157" s="18" t="s">
        <v>182</v>
      </c>
      <c r="BM157" s="18" t="s">
        <v>270</v>
      </c>
    </row>
    <row r="158" spans="2:65" s="1" customFormat="1" ht="31.5" customHeight="1" x14ac:dyDescent="0.3">
      <c r="B158" s="137"/>
      <c r="C158" s="174" t="s">
        <v>271</v>
      </c>
      <c r="D158" s="174" t="s">
        <v>227</v>
      </c>
      <c r="E158" s="175" t="s">
        <v>272</v>
      </c>
      <c r="F158" s="271" t="s">
        <v>273</v>
      </c>
      <c r="G158" s="272"/>
      <c r="H158" s="272"/>
      <c r="I158" s="272"/>
      <c r="J158" s="176" t="s">
        <v>180</v>
      </c>
      <c r="K158" s="177">
        <v>4</v>
      </c>
      <c r="L158" s="273">
        <v>0</v>
      </c>
      <c r="M158" s="272"/>
      <c r="N158" s="274">
        <f t="shared" si="15"/>
        <v>0</v>
      </c>
      <c r="O158" s="272"/>
      <c r="P158" s="272"/>
      <c r="Q158" s="272"/>
      <c r="R158" s="139"/>
      <c r="T158" s="171" t="s">
        <v>20</v>
      </c>
      <c r="U158" s="44" t="s">
        <v>41</v>
      </c>
      <c r="V158" s="36"/>
      <c r="W158" s="172">
        <f t="shared" si="16"/>
        <v>0</v>
      </c>
      <c r="X158" s="172">
        <v>9.1E-4</v>
      </c>
      <c r="Y158" s="172">
        <f t="shared" si="17"/>
        <v>3.64E-3</v>
      </c>
      <c r="Z158" s="172">
        <v>0</v>
      </c>
      <c r="AA158" s="173">
        <f t="shared" si="18"/>
        <v>0</v>
      </c>
      <c r="AR158" s="18" t="s">
        <v>182</v>
      </c>
      <c r="AT158" s="18" t="s">
        <v>227</v>
      </c>
      <c r="AU158" s="18" t="s">
        <v>87</v>
      </c>
      <c r="AY158" s="18" t="s">
        <v>175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8" t="s">
        <v>83</v>
      </c>
      <c r="BK158" s="114">
        <f t="shared" si="24"/>
        <v>0</v>
      </c>
      <c r="BL158" s="18" t="s">
        <v>182</v>
      </c>
      <c r="BM158" s="18" t="s">
        <v>274</v>
      </c>
    </row>
    <row r="159" spans="2:65" s="1" customFormat="1" ht="31.5" customHeight="1" x14ac:dyDescent="0.3">
      <c r="B159" s="137"/>
      <c r="C159" s="174" t="s">
        <v>8</v>
      </c>
      <c r="D159" s="174" t="s">
        <v>227</v>
      </c>
      <c r="E159" s="175" t="s">
        <v>275</v>
      </c>
      <c r="F159" s="271" t="s">
        <v>276</v>
      </c>
      <c r="G159" s="272"/>
      <c r="H159" s="272"/>
      <c r="I159" s="272"/>
      <c r="J159" s="176" t="s">
        <v>180</v>
      </c>
      <c r="K159" s="177">
        <v>34</v>
      </c>
      <c r="L159" s="273">
        <v>0</v>
      </c>
      <c r="M159" s="272"/>
      <c r="N159" s="274">
        <f t="shared" si="15"/>
        <v>0</v>
      </c>
      <c r="O159" s="272"/>
      <c r="P159" s="272"/>
      <c r="Q159" s="272"/>
      <c r="R159" s="139"/>
      <c r="T159" s="171" t="s">
        <v>20</v>
      </c>
      <c r="U159" s="44" t="s">
        <v>41</v>
      </c>
      <c r="V159" s="36"/>
      <c r="W159" s="172">
        <f t="shared" si="16"/>
        <v>0</v>
      </c>
      <c r="X159" s="172">
        <v>9.1E-4</v>
      </c>
      <c r="Y159" s="172">
        <f t="shared" si="17"/>
        <v>3.0939999999999999E-2</v>
      </c>
      <c r="Z159" s="172">
        <v>0</v>
      </c>
      <c r="AA159" s="173">
        <f t="shared" si="18"/>
        <v>0</v>
      </c>
      <c r="AR159" s="18" t="s">
        <v>182</v>
      </c>
      <c r="AT159" s="18" t="s">
        <v>227</v>
      </c>
      <c r="AU159" s="18" t="s">
        <v>87</v>
      </c>
      <c r="AY159" s="18" t="s">
        <v>175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8" t="s">
        <v>83</v>
      </c>
      <c r="BK159" s="114">
        <f t="shared" si="24"/>
        <v>0</v>
      </c>
      <c r="BL159" s="18" t="s">
        <v>182</v>
      </c>
      <c r="BM159" s="18" t="s">
        <v>277</v>
      </c>
    </row>
    <row r="160" spans="2:65" s="1" customFormat="1" ht="31.5" customHeight="1" x14ac:dyDescent="0.3">
      <c r="B160" s="137"/>
      <c r="C160" s="174" t="s">
        <v>278</v>
      </c>
      <c r="D160" s="174" t="s">
        <v>227</v>
      </c>
      <c r="E160" s="175" t="s">
        <v>279</v>
      </c>
      <c r="F160" s="271" t="s">
        <v>280</v>
      </c>
      <c r="G160" s="272"/>
      <c r="H160" s="272"/>
      <c r="I160" s="272"/>
      <c r="J160" s="176" t="s">
        <v>180</v>
      </c>
      <c r="K160" s="177">
        <v>16</v>
      </c>
      <c r="L160" s="273">
        <v>0</v>
      </c>
      <c r="M160" s="272"/>
      <c r="N160" s="274">
        <f t="shared" si="15"/>
        <v>0</v>
      </c>
      <c r="O160" s="272"/>
      <c r="P160" s="272"/>
      <c r="Q160" s="272"/>
      <c r="R160" s="139"/>
      <c r="T160" s="171" t="s">
        <v>20</v>
      </c>
      <c r="U160" s="44" t="s">
        <v>41</v>
      </c>
      <c r="V160" s="36"/>
      <c r="W160" s="172">
        <f t="shared" si="16"/>
        <v>0</v>
      </c>
      <c r="X160" s="172">
        <v>1.1900000000000001E-3</v>
      </c>
      <c r="Y160" s="172">
        <f t="shared" si="17"/>
        <v>1.9040000000000001E-2</v>
      </c>
      <c r="Z160" s="172">
        <v>0</v>
      </c>
      <c r="AA160" s="173">
        <f t="shared" si="18"/>
        <v>0</v>
      </c>
      <c r="AR160" s="18" t="s">
        <v>182</v>
      </c>
      <c r="AT160" s="18" t="s">
        <v>227</v>
      </c>
      <c r="AU160" s="18" t="s">
        <v>87</v>
      </c>
      <c r="AY160" s="18" t="s">
        <v>175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8" t="s">
        <v>83</v>
      </c>
      <c r="BK160" s="114">
        <f t="shared" si="24"/>
        <v>0</v>
      </c>
      <c r="BL160" s="18" t="s">
        <v>182</v>
      </c>
      <c r="BM160" s="18" t="s">
        <v>281</v>
      </c>
    </row>
    <row r="161" spans="2:65" s="1" customFormat="1" ht="31.5" customHeight="1" x14ac:dyDescent="0.3">
      <c r="B161" s="137"/>
      <c r="C161" s="174" t="s">
        <v>282</v>
      </c>
      <c r="D161" s="174" t="s">
        <v>227</v>
      </c>
      <c r="E161" s="175" t="s">
        <v>283</v>
      </c>
      <c r="F161" s="271" t="s">
        <v>284</v>
      </c>
      <c r="G161" s="272"/>
      <c r="H161" s="272"/>
      <c r="I161" s="272"/>
      <c r="J161" s="176" t="s">
        <v>180</v>
      </c>
      <c r="K161" s="177">
        <v>8</v>
      </c>
      <c r="L161" s="273">
        <v>0</v>
      </c>
      <c r="M161" s="272"/>
      <c r="N161" s="274">
        <f t="shared" si="15"/>
        <v>0</v>
      </c>
      <c r="O161" s="272"/>
      <c r="P161" s="272"/>
      <c r="Q161" s="272"/>
      <c r="R161" s="139"/>
      <c r="T161" s="171" t="s">
        <v>20</v>
      </c>
      <c r="U161" s="44" t="s">
        <v>41</v>
      </c>
      <c r="V161" s="36"/>
      <c r="W161" s="172">
        <f t="shared" si="16"/>
        <v>0</v>
      </c>
      <c r="X161" s="172">
        <v>2.5200000000000001E-3</v>
      </c>
      <c r="Y161" s="172">
        <f t="shared" si="17"/>
        <v>2.0160000000000001E-2</v>
      </c>
      <c r="Z161" s="172">
        <v>0</v>
      </c>
      <c r="AA161" s="173">
        <f t="shared" si="18"/>
        <v>0</v>
      </c>
      <c r="AR161" s="18" t="s">
        <v>182</v>
      </c>
      <c r="AT161" s="18" t="s">
        <v>227</v>
      </c>
      <c r="AU161" s="18" t="s">
        <v>87</v>
      </c>
      <c r="AY161" s="18" t="s">
        <v>175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8" t="s">
        <v>83</v>
      </c>
      <c r="BK161" s="114">
        <f t="shared" si="24"/>
        <v>0</v>
      </c>
      <c r="BL161" s="18" t="s">
        <v>182</v>
      </c>
      <c r="BM161" s="18" t="s">
        <v>285</v>
      </c>
    </row>
    <row r="162" spans="2:65" s="1" customFormat="1" ht="44.25" customHeight="1" x14ac:dyDescent="0.3">
      <c r="B162" s="137"/>
      <c r="C162" s="174" t="s">
        <v>286</v>
      </c>
      <c r="D162" s="174" t="s">
        <v>227</v>
      </c>
      <c r="E162" s="175" t="s">
        <v>287</v>
      </c>
      <c r="F162" s="271" t="s">
        <v>288</v>
      </c>
      <c r="G162" s="272"/>
      <c r="H162" s="272"/>
      <c r="I162" s="272"/>
      <c r="J162" s="176" t="s">
        <v>180</v>
      </c>
      <c r="K162" s="177">
        <v>36</v>
      </c>
      <c r="L162" s="273">
        <v>0</v>
      </c>
      <c r="M162" s="272"/>
      <c r="N162" s="274">
        <f t="shared" si="15"/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 t="shared" si="16"/>
        <v>0</v>
      </c>
      <c r="X162" s="172">
        <v>4.0000000000000003E-5</v>
      </c>
      <c r="Y162" s="172">
        <f t="shared" si="17"/>
        <v>1.4400000000000001E-3</v>
      </c>
      <c r="Z162" s="172">
        <v>0</v>
      </c>
      <c r="AA162" s="173">
        <f t="shared" si="18"/>
        <v>0</v>
      </c>
      <c r="AR162" s="18" t="s">
        <v>182</v>
      </c>
      <c r="AT162" s="18" t="s">
        <v>227</v>
      </c>
      <c r="AU162" s="18" t="s">
        <v>87</v>
      </c>
      <c r="AY162" s="18" t="s">
        <v>175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8" t="s">
        <v>83</v>
      </c>
      <c r="BK162" s="114">
        <f t="shared" si="24"/>
        <v>0</v>
      </c>
      <c r="BL162" s="18" t="s">
        <v>182</v>
      </c>
      <c r="BM162" s="18" t="s">
        <v>289</v>
      </c>
    </row>
    <row r="163" spans="2:65" s="1" customFormat="1" ht="31.5" customHeight="1" x14ac:dyDescent="0.3">
      <c r="B163" s="137"/>
      <c r="C163" s="174" t="s">
        <v>290</v>
      </c>
      <c r="D163" s="174" t="s">
        <v>227</v>
      </c>
      <c r="E163" s="175" t="s">
        <v>291</v>
      </c>
      <c r="F163" s="271" t="s">
        <v>292</v>
      </c>
      <c r="G163" s="272"/>
      <c r="H163" s="272"/>
      <c r="I163" s="272"/>
      <c r="J163" s="176" t="s">
        <v>257</v>
      </c>
      <c r="K163" s="177">
        <v>1</v>
      </c>
      <c r="L163" s="273">
        <v>0</v>
      </c>
      <c r="M163" s="272"/>
      <c r="N163" s="274">
        <f t="shared" si="15"/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 t="shared" si="16"/>
        <v>0</v>
      </c>
      <c r="X163" s="172">
        <v>2.2000000000000001E-4</v>
      </c>
      <c r="Y163" s="172">
        <f t="shared" si="17"/>
        <v>2.2000000000000001E-4</v>
      </c>
      <c r="Z163" s="172">
        <v>0</v>
      </c>
      <c r="AA163" s="173">
        <f t="shared" si="18"/>
        <v>0</v>
      </c>
      <c r="AR163" s="18" t="s">
        <v>182</v>
      </c>
      <c r="AT163" s="18" t="s">
        <v>227</v>
      </c>
      <c r="AU163" s="18" t="s">
        <v>87</v>
      </c>
      <c r="AY163" s="18" t="s">
        <v>175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8" t="s">
        <v>83</v>
      </c>
      <c r="BK163" s="114">
        <f t="shared" si="24"/>
        <v>0</v>
      </c>
      <c r="BL163" s="18" t="s">
        <v>182</v>
      </c>
      <c r="BM163" s="18" t="s">
        <v>293</v>
      </c>
    </row>
    <row r="164" spans="2:65" s="1" customFormat="1" ht="31.5" customHeight="1" x14ac:dyDescent="0.3">
      <c r="B164" s="137"/>
      <c r="C164" s="174" t="s">
        <v>294</v>
      </c>
      <c r="D164" s="174" t="s">
        <v>227</v>
      </c>
      <c r="E164" s="175" t="s">
        <v>295</v>
      </c>
      <c r="F164" s="271" t="s">
        <v>296</v>
      </c>
      <c r="G164" s="272"/>
      <c r="H164" s="272"/>
      <c r="I164" s="272"/>
      <c r="J164" s="176" t="s">
        <v>257</v>
      </c>
      <c r="K164" s="177">
        <v>1</v>
      </c>
      <c r="L164" s="273">
        <v>0</v>
      </c>
      <c r="M164" s="272"/>
      <c r="N164" s="274">
        <f t="shared" si="15"/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 t="shared" si="16"/>
        <v>0</v>
      </c>
      <c r="X164" s="172">
        <v>2.1000000000000001E-4</v>
      </c>
      <c r="Y164" s="172">
        <f t="shared" si="17"/>
        <v>2.1000000000000001E-4</v>
      </c>
      <c r="Z164" s="172">
        <v>0</v>
      </c>
      <c r="AA164" s="173">
        <f t="shared" si="18"/>
        <v>0</v>
      </c>
      <c r="AR164" s="18" t="s">
        <v>182</v>
      </c>
      <c r="AT164" s="18" t="s">
        <v>227</v>
      </c>
      <c r="AU164" s="18" t="s">
        <v>87</v>
      </c>
      <c r="AY164" s="18" t="s">
        <v>175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8" t="s">
        <v>83</v>
      </c>
      <c r="BK164" s="114">
        <f t="shared" si="24"/>
        <v>0</v>
      </c>
      <c r="BL164" s="18" t="s">
        <v>182</v>
      </c>
      <c r="BM164" s="18" t="s">
        <v>297</v>
      </c>
    </row>
    <row r="165" spans="2:65" s="1" customFormat="1" ht="31.5" customHeight="1" x14ac:dyDescent="0.3">
      <c r="B165" s="137"/>
      <c r="C165" s="174" t="s">
        <v>298</v>
      </c>
      <c r="D165" s="174" t="s">
        <v>227</v>
      </c>
      <c r="E165" s="175" t="s">
        <v>299</v>
      </c>
      <c r="F165" s="271" t="s">
        <v>300</v>
      </c>
      <c r="G165" s="272"/>
      <c r="H165" s="272"/>
      <c r="I165" s="272"/>
      <c r="J165" s="176" t="s">
        <v>257</v>
      </c>
      <c r="K165" s="177">
        <v>2</v>
      </c>
      <c r="L165" s="273">
        <v>0</v>
      </c>
      <c r="M165" s="272"/>
      <c r="N165" s="274">
        <f t="shared" si="15"/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 t="shared" si="16"/>
        <v>0</v>
      </c>
      <c r="X165" s="172">
        <v>1.2E-4</v>
      </c>
      <c r="Y165" s="172">
        <f t="shared" si="17"/>
        <v>2.4000000000000001E-4</v>
      </c>
      <c r="Z165" s="172">
        <v>0</v>
      </c>
      <c r="AA165" s="173">
        <f t="shared" si="18"/>
        <v>0</v>
      </c>
      <c r="AR165" s="18" t="s">
        <v>182</v>
      </c>
      <c r="AT165" s="18" t="s">
        <v>227</v>
      </c>
      <c r="AU165" s="18" t="s">
        <v>87</v>
      </c>
      <c r="AY165" s="18" t="s">
        <v>175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8" t="s">
        <v>83</v>
      </c>
      <c r="BK165" s="114">
        <f t="shared" si="24"/>
        <v>0</v>
      </c>
      <c r="BL165" s="18" t="s">
        <v>182</v>
      </c>
      <c r="BM165" s="18" t="s">
        <v>301</v>
      </c>
    </row>
    <row r="166" spans="2:65" s="1" customFormat="1" ht="31.5" customHeight="1" x14ac:dyDescent="0.3">
      <c r="B166" s="137"/>
      <c r="C166" s="174" t="s">
        <v>302</v>
      </c>
      <c r="D166" s="174" t="s">
        <v>227</v>
      </c>
      <c r="E166" s="175" t="s">
        <v>303</v>
      </c>
      <c r="F166" s="271" t="s">
        <v>304</v>
      </c>
      <c r="G166" s="272"/>
      <c r="H166" s="272"/>
      <c r="I166" s="272"/>
      <c r="J166" s="176" t="s">
        <v>257</v>
      </c>
      <c r="K166" s="177">
        <v>1</v>
      </c>
      <c r="L166" s="273">
        <v>0</v>
      </c>
      <c r="M166" s="272"/>
      <c r="N166" s="274">
        <f t="shared" si="15"/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 t="shared" si="16"/>
        <v>0</v>
      </c>
      <c r="X166" s="172">
        <v>1.7000000000000001E-4</v>
      </c>
      <c r="Y166" s="172">
        <f t="shared" si="17"/>
        <v>1.7000000000000001E-4</v>
      </c>
      <c r="Z166" s="172">
        <v>0</v>
      </c>
      <c r="AA166" s="173">
        <f t="shared" si="18"/>
        <v>0</v>
      </c>
      <c r="AR166" s="18" t="s">
        <v>182</v>
      </c>
      <c r="AT166" s="18" t="s">
        <v>227</v>
      </c>
      <c r="AU166" s="18" t="s">
        <v>87</v>
      </c>
      <c r="AY166" s="18" t="s">
        <v>175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8" t="s">
        <v>83</v>
      </c>
      <c r="BK166" s="114">
        <f t="shared" si="24"/>
        <v>0</v>
      </c>
      <c r="BL166" s="18" t="s">
        <v>182</v>
      </c>
      <c r="BM166" s="18" t="s">
        <v>305</v>
      </c>
    </row>
    <row r="167" spans="2:65" s="1" customFormat="1" ht="31.5" customHeight="1" x14ac:dyDescent="0.3">
      <c r="B167" s="137"/>
      <c r="C167" s="174" t="s">
        <v>306</v>
      </c>
      <c r="D167" s="174" t="s">
        <v>227</v>
      </c>
      <c r="E167" s="175" t="s">
        <v>307</v>
      </c>
      <c r="F167" s="271" t="s">
        <v>308</v>
      </c>
      <c r="G167" s="272"/>
      <c r="H167" s="272"/>
      <c r="I167" s="272"/>
      <c r="J167" s="176" t="s">
        <v>257</v>
      </c>
      <c r="K167" s="177">
        <v>2</v>
      </c>
      <c r="L167" s="273">
        <v>0</v>
      </c>
      <c r="M167" s="272"/>
      <c r="N167" s="274">
        <f t="shared" si="15"/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 t="shared" si="16"/>
        <v>0</v>
      </c>
      <c r="X167" s="172">
        <v>2.1000000000000001E-4</v>
      </c>
      <c r="Y167" s="172">
        <f t="shared" si="17"/>
        <v>4.2000000000000002E-4</v>
      </c>
      <c r="Z167" s="172">
        <v>0</v>
      </c>
      <c r="AA167" s="173">
        <f t="shared" si="18"/>
        <v>0</v>
      </c>
      <c r="AR167" s="18" t="s">
        <v>182</v>
      </c>
      <c r="AT167" s="18" t="s">
        <v>227</v>
      </c>
      <c r="AU167" s="18" t="s">
        <v>87</v>
      </c>
      <c r="AY167" s="18" t="s">
        <v>175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8" t="s">
        <v>83</v>
      </c>
      <c r="BK167" s="114">
        <f t="shared" si="24"/>
        <v>0</v>
      </c>
      <c r="BL167" s="18" t="s">
        <v>182</v>
      </c>
      <c r="BM167" s="18" t="s">
        <v>309</v>
      </c>
    </row>
    <row r="168" spans="2:65" s="1" customFormat="1" ht="31.5" customHeight="1" x14ac:dyDescent="0.3">
      <c r="B168" s="137"/>
      <c r="C168" s="174" t="s">
        <v>310</v>
      </c>
      <c r="D168" s="174" t="s">
        <v>227</v>
      </c>
      <c r="E168" s="175" t="s">
        <v>311</v>
      </c>
      <c r="F168" s="271" t="s">
        <v>312</v>
      </c>
      <c r="G168" s="272"/>
      <c r="H168" s="272"/>
      <c r="I168" s="272"/>
      <c r="J168" s="176" t="s">
        <v>257</v>
      </c>
      <c r="K168" s="177">
        <v>1</v>
      </c>
      <c r="L168" s="273">
        <v>0</v>
      </c>
      <c r="M168" s="272"/>
      <c r="N168" s="274">
        <f t="shared" si="15"/>
        <v>0</v>
      </c>
      <c r="O168" s="272"/>
      <c r="P168" s="272"/>
      <c r="Q168" s="272"/>
      <c r="R168" s="139"/>
      <c r="T168" s="171" t="s">
        <v>20</v>
      </c>
      <c r="U168" s="44" t="s">
        <v>41</v>
      </c>
      <c r="V168" s="36"/>
      <c r="W168" s="172">
        <f t="shared" si="16"/>
        <v>0</v>
      </c>
      <c r="X168" s="172">
        <v>3.4000000000000002E-4</v>
      </c>
      <c r="Y168" s="172">
        <f t="shared" si="17"/>
        <v>3.4000000000000002E-4</v>
      </c>
      <c r="Z168" s="172">
        <v>0</v>
      </c>
      <c r="AA168" s="173">
        <f t="shared" si="18"/>
        <v>0</v>
      </c>
      <c r="AR168" s="18" t="s">
        <v>182</v>
      </c>
      <c r="AT168" s="18" t="s">
        <v>227</v>
      </c>
      <c r="AU168" s="18" t="s">
        <v>87</v>
      </c>
      <c r="AY168" s="18" t="s">
        <v>175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8" t="s">
        <v>83</v>
      </c>
      <c r="BK168" s="114">
        <f t="shared" si="24"/>
        <v>0</v>
      </c>
      <c r="BL168" s="18" t="s">
        <v>182</v>
      </c>
      <c r="BM168" s="18" t="s">
        <v>313</v>
      </c>
    </row>
    <row r="169" spans="2:65" s="1" customFormat="1" ht="31.5" customHeight="1" x14ac:dyDescent="0.3">
      <c r="B169" s="137"/>
      <c r="C169" s="174" t="s">
        <v>314</v>
      </c>
      <c r="D169" s="174" t="s">
        <v>227</v>
      </c>
      <c r="E169" s="175" t="s">
        <v>315</v>
      </c>
      <c r="F169" s="271" t="s">
        <v>316</v>
      </c>
      <c r="G169" s="272"/>
      <c r="H169" s="272"/>
      <c r="I169" s="272"/>
      <c r="J169" s="176" t="s">
        <v>257</v>
      </c>
      <c r="K169" s="177">
        <v>2</v>
      </c>
      <c r="L169" s="273">
        <v>0</v>
      </c>
      <c r="M169" s="272"/>
      <c r="N169" s="274">
        <f t="shared" si="15"/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 t="shared" si="16"/>
        <v>0</v>
      </c>
      <c r="X169" s="172">
        <v>3.3800000000000002E-3</v>
      </c>
      <c r="Y169" s="172">
        <f t="shared" si="17"/>
        <v>6.7600000000000004E-3</v>
      </c>
      <c r="Z169" s="172">
        <v>0</v>
      </c>
      <c r="AA169" s="173">
        <f t="shared" si="18"/>
        <v>0</v>
      </c>
      <c r="AR169" s="18" t="s">
        <v>83</v>
      </c>
      <c r="AT169" s="18" t="s">
        <v>227</v>
      </c>
      <c r="AU169" s="18" t="s">
        <v>87</v>
      </c>
      <c r="AY169" s="18" t="s">
        <v>175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8" t="s">
        <v>83</v>
      </c>
      <c r="BK169" s="114">
        <f t="shared" si="24"/>
        <v>0</v>
      </c>
      <c r="BL169" s="18" t="s">
        <v>83</v>
      </c>
      <c r="BM169" s="18" t="s">
        <v>317</v>
      </c>
    </row>
    <row r="170" spans="2:65" s="1" customFormat="1" ht="44.25" customHeight="1" x14ac:dyDescent="0.3">
      <c r="B170" s="137"/>
      <c r="C170" s="174" t="s">
        <v>318</v>
      </c>
      <c r="D170" s="174" t="s">
        <v>227</v>
      </c>
      <c r="E170" s="175" t="s">
        <v>319</v>
      </c>
      <c r="F170" s="271" t="s">
        <v>320</v>
      </c>
      <c r="G170" s="272"/>
      <c r="H170" s="272"/>
      <c r="I170" s="272"/>
      <c r="J170" s="176" t="s">
        <v>257</v>
      </c>
      <c r="K170" s="177">
        <v>1</v>
      </c>
      <c r="L170" s="273">
        <v>0</v>
      </c>
      <c r="M170" s="272"/>
      <c r="N170" s="274">
        <f t="shared" si="15"/>
        <v>0</v>
      </c>
      <c r="O170" s="272"/>
      <c r="P170" s="272"/>
      <c r="Q170" s="272"/>
      <c r="R170" s="139"/>
      <c r="T170" s="171" t="s">
        <v>20</v>
      </c>
      <c r="U170" s="44" t="s">
        <v>41</v>
      </c>
      <c r="V170" s="36"/>
      <c r="W170" s="172">
        <f t="shared" si="16"/>
        <v>0</v>
      </c>
      <c r="X170" s="172">
        <v>3.3800000000000002E-3</v>
      </c>
      <c r="Y170" s="172">
        <f t="shared" si="17"/>
        <v>3.3800000000000002E-3</v>
      </c>
      <c r="Z170" s="172">
        <v>0</v>
      </c>
      <c r="AA170" s="173">
        <f t="shared" si="18"/>
        <v>0</v>
      </c>
      <c r="AR170" s="18" t="s">
        <v>83</v>
      </c>
      <c r="AT170" s="18" t="s">
        <v>227</v>
      </c>
      <c r="AU170" s="18" t="s">
        <v>87</v>
      </c>
      <c r="AY170" s="18" t="s">
        <v>175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8" t="s">
        <v>83</v>
      </c>
      <c r="BK170" s="114">
        <f t="shared" si="24"/>
        <v>0</v>
      </c>
      <c r="BL170" s="18" t="s">
        <v>83</v>
      </c>
      <c r="BM170" s="18" t="s">
        <v>321</v>
      </c>
    </row>
    <row r="171" spans="2:65" s="1" customFormat="1" ht="22.5" customHeight="1" x14ac:dyDescent="0.3">
      <c r="B171" s="137"/>
      <c r="C171" s="174" t="s">
        <v>322</v>
      </c>
      <c r="D171" s="174" t="s">
        <v>227</v>
      </c>
      <c r="E171" s="175" t="s">
        <v>323</v>
      </c>
      <c r="F171" s="271" t="s">
        <v>324</v>
      </c>
      <c r="G171" s="272"/>
      <c r="H171" s="272"/>
      <c r="I171" s="272"/>
      <c r="J171" s="176" t="s">
        <v>252</v>
      </c>
      <c r="K171" s="178">
        <v>0</v>
      </c>
      <c r="L171" s="273">
        <v>0</v>
      </c>
      <c r="M171" s="272"/>
      <c r="N171" s="274">
        <f t="shared" si="15"/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 t="shared" si="16"/>
        <v>0</v>
      </c>
      <c r="X171" s="172">
        <v>0</v>
      </c>
      <c r="Y171" s="172">
        <f t="shared" si="17"/>
        <v>0</v>
      </c>
      <c r="Z171" s="172">
        <v>0</v>
      </c>
      <c r="AA171" s="173">
        <f t="shared" si="18"/>
        <v>0</v>
      </c>
      <c r="AR171" s="18" t="s">
        <v>83</v>
      </c>
      <c r="AT171" s="18" t="s">
        <v>227</v>
      </c>
      <c r="AU171" s="18" t="s">
        <v>87</v>
      </c>
      <c r="AY171" s="18" t="s">
        <v>175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8" t="s">
        <v>83</v>
      </c>
      <c r="BK171" s="114">
        <f t="shared" si="24"/>
        <v>0</v>
      </c>
      <c r="BL171" s="18" t="s">
        <v>83</v>
      </c>
      <c r="BM171" s="18" t="s">
        <v>325</v>
      </c>
    </row>
    <row r="172" spans="2:65" s="1" customFormat="1" ht="31.5" customHeight="1" x14ac:dyDescent="0.3">
      <c r="B172" s="137"/>
      <c r="C172" s="174" t="s">
        <v>326</v>
      </c>
      <c r="D172" s="174" t="s">
        <v>227</v>
      </c>
      <c r="E172" s="175" t="s">
        <v>327</v>
      </c>
      <c r="F172" s="271" t="s">
        <v>328</v>
      </c>
      <c r="G172" s="272"/>
      <c r="H172" s="272"/>
      <c r="I172" s="272"/>
      <c r="J172" s="176" t="s">
        <v>252</v>
      </c>
      <c r="K172" s="178">
        <v>0</v>
      </c>
      <c r="L172" s="273">
        <v>0</v>
      </c>
      <c r="M172" s="272"/>
      <c r="N172" s="274">
        <f t="shared" si="15"/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 t="shared" si="16"/>
        <v>0</v>
      </c>
      <c r="X172" s="172">
        <v>0</v>
      </c>
      <c r="Y172" s="172">
        <f t="shared" si="17"/>
        <v>0</v>
      </c>
      <c r="Z172" s="172">
        <v>0</v>
      </c>
      <c r="AA172" s="173">
        <f t="shared" si="18"/>
        <v>0</v>
      </c>
      <c r="AR172" s="18" t="s">
        <v>83</v>
      </c>
      <c r="AT172" s="18" t="s">
        <v>227</v>
      </c>
      <c r="AU172" s="18" t="s">
        <v>87</v>
      </c>
      <c r="AY172" s="18" t="s">
        <v>175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8" t="s">
        <v>83</v>
      </c>
      <c r="BK172" s="114">
        <f t="shared" si="24"/>
        <v>0</v>
      </c>
      <c r="BL172" s="18" t="s">
        <v>83</v>
      </c>
      <c r="BM172" s="18" t="s">
        <v>329</v>
      </c>
    </row>
    <row r="173" spans="2:65" s="10" customFormat="1" ht="29.85" customHeight="1" x14ac:dyDescent="0.3">
      <c r="B173" s="156"/>
      <c r="C173" s="157"/>
      <c r="D173" s="166" t="s">
        <v>144</v>
      </c>
      <c r="E173" s="166"/>
      <c r="F173" s="166"/>
      <c r="G173" s="166"/>
      <c r="H173" s="166"/>
      <c r="I173" s="166"/>
      <c r="J173" s="166"/>
      <c r="K173" s="166"/>
      <c r="L173" s="166"/>
      <c r="M173" s="166"/>
      <c r="N173" s="264">
        <f>BK173</f>
        <v>0</v>
      </c>
      <c r="O173" s="265"/>
      <c r="P173" s="265"/>
      <c r="Q173" s="265"/>
      <c r="R173" s="159"/>
      <c r="T173" s="160"/>
      <c r="U173" s="157"/>
      <c r="V173" s="157"/>
      <c r="W173" s="161">
        <f>SUM(W174:W191)</f>
        <v>0</v>
      </c>
      <c r="X173" s="157"/>
      <c r="Y173" s="161">
        <f>SUM(Y174:Y191)</f>
        <v>0</v>
      </c>
      <c r="Z173" s="157"/>
      <c r="AA173" s="162">
        <f>SUM(AA174:AA191)</f>
        <v>0</v>
      </c>
      <c r="AR173" s="163" t="s">
        <v>87</v>
      </c>
      <c r="AT173" s="164" t="s">
        <v>75</v>
      </c>
      <c r="AU173" s="164" t="s">
        <v>83</v>
      </c>
      <c r="AY173" s="163" t="s">
        <v>175</v>
      </c>
      <c r="BK173" s="165">
        <f>SUM(BK174:BK191)</f>
        <v>0</v>
      </c>
    </row>
    <row r="174" spans="2:65" s="1" customFormat="1" ht="95.25" customHeight="1" x14ac:dyDescent="0.3">
      <c r="B174" s="137"/>
      <c r="C174" s="167" t="s">
        <v>181</v>
      </c>
      <c r="D174" s="167" t="s">
        <v>177</v>
      </c>
      <c r="E174" s="168" t="s">
        <v>330</v>
      </c>
      <c r="F174" s="278" t="s">
        <v>331</v>
      </c>
      <c r="G174" s="279"/>
      <c r="H174" s="279"/>
      <c r="I174" s="279"/>
      <c r="J174" s="169" t="s">
        <v>332</v>
      </c>
      <c r="K174" s="170">
        <v>2</v>
      </c>
      <c r="L174" s="280">
        <v>0</v>
      </c>
      <c r="M174" s="279"/>
      <c r="N174" s="281">
        <f t="shared" ref="N174:N191" si="25">ROUND(L174*K174,2)</f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 t="shared" ref="W174:W191" si="26">V174*K174</f>
        <v>0</v>
      </c>
      <c r="X174" s="172">
        <v>0</v>
      </c>
      <c r="Y174" s="172">
        <f t="shared" ref="Y174:Y191" si="27">X174*K174</f>
        <v>0</v>
      </c>
      <c r="Z174" s="172">
        <v>0</v>
      </c>
      <c r="AA174" s="173">
        <f t="shared" ref="AA174:AA191" si="28">Z174*K174</f>
        <v>0</v>
      </c>
      <c r="AR174" s="18" t="s">
        <v>181</v>
      </c>
      <c r="AT174" s="18" t="s">
        <v>177</v>
      </c>
      <c r="AU174" s="18" t="s">
        <v>87</v>
      </c>
      <c r="AY174" s="18" t="s">
        <v>175</v>
      </c>
      <c r="BE174" s="114">
        <f t="shared" ref="BE174:BE191" si="29">IF(U174="základní",N174,0)</f>
        <v>0</v>
      </c>
      <c r="BF174" s="114">
        <f t="shared" ref="BF174:BF191" si="30">IF(U174="snížená",N174,0)</f>
        <v>0</v>
      </c>
      <c r="BG174" s="114">
        <f t="shared" ref="BG174:BG191" si="31">IF(U174="zákl. přenesená",N174,0)</f>
        <v>0</v>
      </c>
      <c r="BH174" s="114">
        <f t="shared" ref="BH174:BH191" si="32">IF(U174="sníž. přenesená",N174,0)</f>
        <v>0</v>
      </c>
      <c r="BI174" s="114">
        <f t="shared" ref="BI174:BI191" si="33">IF(U174="nulová",N174,0)</f>
        <v>0</v>
      </c>
      <c r="BJ174" s="18" t="s">
        <v>83</v>
      </c>
      <c r="BK174" s="114">
        <f t="shared" ref="BK174:BK191" si="34">ROUND(L174*K174,2)</f>
        <v>0</v>
      </c>
      <c r="BL174" s="18" t="s">
        <v>182</v>
      </c>
      <c r="BM174" s="18" t="s">
        <v>333</v>
      </c>
    </row>
    <row r="175" spans="2:65" s="1" customFormat="1" ht="31.5" customHeight="1" x14ac:dyDescent="0.3">
      <c r="B175" s="137"/>
      <c r="C175" s="167" t="s">
        <v>334</v>
      </c>
      <c r="D175" s="167" t="s">
        <v>177</v>
      </c>
      <c r="E175" s="168" t="s">
        <v>335</v>
      </c>
      <c r="F175" s="278" t="s">
        <v>336</v>
      </c>
      <c r="G175" s="279"/>
      <c r="H175" s="279"/>
      <c r="I175" s="279"/>
      <c r="J175" s="169" t="s">
        <v>332</v>
      </c>
      <c r="K175" s="170">
        <v>1</v>
      </c>
      <c r="L175" s="280">
        <v>0</v>
      </c>
      <c r="M175" s="279"/>
      <c r="N175" s="281">
        <f t="shared" si="25"/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 t="shared" si="26"/>
        <v>0</v>
      </c>
      <c r="X175" s="172">
        <v>0</v>
      </c>
      <c r="Y175" s="172">
        <f t="shared" si="27"/>
        <v>0</v>
      </c>
      <c r="Z175" s="172">
        <v>0</v>
      </c>
      <c r="AA175" s="173">
        <f t="shared" si="28"/>
        <v>0</v>
      </c>
      <c r="AR175" s="18" t="s">
        <v>181</v>
      </c>
      <c r="AT175" s="18" t="s">
        <v>177</v>
      </c>
      <c r="AU175" s="18" t="s">
        <v>87</v>
      </c>
      <c r="AY175" s="18" t="s">
        <v>175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8" t="s">
        <v>83</v>
      </c>
      <c r="BK175" s="114">
        <f t="shared" si="34"/>
        <v>0</v>
      </c>
      <c r="BL175" s="18" t="s">
        <v>182</v>
      </c>
      <c r="BM175" s="18" t="s">
        <v>337</v>
      </c>
    </row>
    <row r="176" spans="2:65" s="1" customFormat="1" ht="31.5" customHeight="1" x14ac:dyDescent="0.3">
      <c r="B176" s="137"/>
      <c r="C176" s="167" t="s">
        <v>338</v>
      </c>
      <c r="D176" s="167" t="s">
        <v>177</v>
      </c>
      <c r="E176" s="168" t="s">
        <v>339</v>
      </c>
      <c r="F176" s="278" t="s">
        <v>340</v>
      </c>
      <c r="G176" s="279"/>
      <c r="H176" s="279"/>
      <c r="I176" s="279"/>
      <c r="J176" s="169" t="s">
        <v>332</v>
      </c>
      <c r="K176" s="170">
        <v>1</v>
      </c>
      <c r="L176" s="280">
        <v>0</v>
      </c>
      <c r="M176" s="279"/>
      <c r="N176" s="281">
        <f t="shared" si="25"/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 t="shared" si="26"/>
        <v>0</v>
      </c>
      <c r="X176" s="172">
        <v>0</v>
      </c>
      <c r="Y176" s="172">
        <f t="shared" si="27"/>
        <v>0</v>
      </c>
      <c r="Z176" s="172">
        <v>0</v>
      </c>
      <c r="AA176" s="173">
        <f t="shared" si="28"/>
        <v>0</v>
      </c>
      <c r="AR176" s="18" t="s">
        <v>181</v>
      </c>
      <c r="AT176" s="18" t="s">
        <v>177</v>
      </c>
      <c r="AU176" s="18" t="s">
        <v>87</v>
      </c>
      <c r="AY176" s="18" t="s">
        <v>175</v>
      </c>
      <c r="BE176" s="114">
        <f t="shared" si="29"/>
        <v>0</v>
      </c>
      <c r="BF176" s="114">
        <f t="shared" si="30"/>
        <v>0</v>
      </c>
      <c r="BG176" s="114">
        <f t="shared" si="31"/>
        <v>0</v>
      </c>
      <c r="BH176" s="114">
        <f t="shared" si="32"/>
        <v>0</v>
      </c>
      <c r="BI176" s="114">
        <f t="shared" si="33"/>
        <v>0</v>
      </c>
      <c r="BJ176" s="18" t="s">
        <v>83</v>
      </c>
      <c r="BK176" s="114">
        <f t="shared" si="34"/>
        <v>0</v>
      </c>
      <c r="BL176" s="18" t="s">
        <v>182</v>
      </c>
      <c r="BM176" s="18" t="s">
        <v>341</v>
      </c>
    </row>
    <row r="177" spans="2:65" s="1" customFormat="1" ht="44.25" customHeight="1" x14ac:dyDescent="0.3">
      <c r="B177" s="137"/>
      <c r="C177" s="167" t="s">
        <v>342</v>
      </c>
      <c r="D177" s="167" t="s">
        <v>177</v>
      </c>
      <c r="E177" s="168" t="s">
        <v>343</v>
      </c>
      <c r="F177" s="278" t="s">
        <v>344</v>
      </c>
      <c r="G177" s="279"/>
      <c r="H177" s="279"/>
      <c r="I177" s="279"/>
      <c r="J177" s="169" t="s">
        <v>332</v>
      </c>
      <c r="K177" s="170">
        <v>2</v>
      </c>
      <c r="L177" s="280">
        <v>0</v>
      </c>
      <c r="M177" s="279"/>
      <c r="N177" s="281">
        <f t="shared" si="25"/>
        <v>0</v>
      </c>
      <c r="O177" s="272"/>
      <c r="P177" s="272"/>
      <c r="Q177" s="272"/>
      <c r="R177" s="139"/>
      <c r="T177" s="171" t="s">
        <v>20</v>
      </c>
      <c r="U177" s="44" t="s">
        <v>41</v>
      </c>
      <c r="V177" s="36"/>
      <c r="W177" s="172">
        <f t="shared" si="26"/>
        <v>0</v>
      </c>
      <c r="X177" s="172">
        <v>0</v>
      </c>
      <c r="Y177" s="172">
        <f t="shared" si="27"/>
        <v>0</v>
      </c>
      <c r="Z177" s="172">
        <v>0</v>
      </c>
      <c r="AA177" s="173">
        <f t="shared" si="28"/>
        <v>0</v>
      </c>
      <c r="AR177" s="18" t="s">
        <v>181</v>
      </c>
      <c r="AT177" s="18" t="s">
        <v>177</v>
      </c>
      <c r="AU177" s="18" t="s">
        <v>87</v>
      </c>
      <c r="AY177" s="18" t="s">
        <v>175</v>
      </c>
      <c r="BE177" s="114">
        <f t="shared" si="29"/>
        <v>0</v>
      </c>
      <c r="BF177" s="114">
        <f t="shared" si="30"/>
        <v>0</v>
      </c>
      <c r="BG177" s="114">
        <f t="shared" si="31"/>
        <v>0</v>
      </c>
      <c r="BH177" s="114">
        <f t="shared" si="32"/>
        <v>0</v>
      </c>
      <c r="BI177" s="114">
        <f t="shared" si="33"/>
        <v>0</v>
      </c>
      <c r="BJ177" s="18" t="s">
        <v>83</v>
      </c>
      <c r="BK177" s="114">
        <f t="shared" si="34"/>
        <v>0</v>
      </c>
      <c r="BL177" s="18" t="s">
        <v>182</v>
      </c>
      <c r="BM177" s="18" t="s">
        <v>345</v>
      </c>
    </row>
    <row r="178" spans="2:65" s="1" customFormat="1" ht="44.25" customHeight="1" x14ac:dyDescent="0.3">
      <c r="B178" s="137"/>
      <c r="C178" s="167" t="s">
        <v>346</v>
      </c>
      <c r="D178" s="167" t="s">
        <v>177</v>
      </c>
      <c r="E178" s="168" t="s">
        <v>347</v>
      </c>
      <c r="F178" s="278" t="s">
        <v>348</v>
      </c>
      <c r="G178" s="279"/>
      <c r="H178" s="279"/>
      <c r="I178" s="279"/>
      <c r="J178" s="169" t="s">
        <v>332</v>
      </c>
      <c r="K178" s="170">
        <v>1</v>
      </c>
      <c r="L178" s="280">
        <v>0</v>
      </c>
      <c r="M178" s="279"/>
      <c r="N178" s="281">
        <f t="shared" si="25"/>
        <v>0</v>
      </c>
      <c r="O178" s="272"/>
      <c r="P178" s="272"/>
      <c r="Q178" s="272"/>
      <c r="R178" s="139"/>
      <c r="T178" s="171" t="s">
        <v>20</v>
      </c>
      <c r="U178" s="44" t="s">
        <v>41</v>
      </c>
      <c r="V178" s="36"/>
      <c r="W178" s="172">
        <f t="shared" si="26"/>
        <v>0</v>
      </c>
      <c r="X178" s="172">
        <v>0</v>
      </c>
      <c r="Y178" s="172">
        <f t="shared" si="27"/>
        <v>0</v>
      </c>
      <c r="Z178" s="172">
        <v>0</v>
      </c>
      <c r="AA178" s="173">
        <f t="shared" si="28"/>
        <v>0</v>
      </c>
      <c r="AR178" s="18" t="s">
        <v>181</v>
      </c>
      <c r="AT178" s="18" t="s">
        <v>177</v>
      </c>
      <c r="AU178" s="18" t="s">
        <v>87</v>
      </c>
      <c r="AY178" s="18" t="s">
        <v>175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8" t="s">
        <v>83</v>
      </c>
      <c r="BK178" s="114">
        <f t="shared" si="34"/>
        <v>0</v>
      </c>
      <c r="BL178" s="18" t="s">
        <v>182</v>
      </c>
      <c r="BM178" s="18" t="s">
        <v>349</v>
      </c>
    </row>
    <row r="179" spans="2:65" s="1" customFormat="1" ht="31.5" customHeight="1" x14ac:dyDescent="0.3">
      <c r="B179" s="137"/>
      <c r="C179" s="174" t="s">
        <v>350</v>
      </c>
      <c r="D179" s="174" t="s">
        <v>227</v>
      </c>
      <c r="E179" s="175" t="s">
        <v>351</v>
      </c>
      <c r="F179" s="271" t="s">
        <v>352</v>
      </c>
      <c r="G179" s="272"/>
      <c r="H179" s="272"/>
      <c r="I179" s="272"/>
      <c r="J179" s="176" t="s">
        <v>332</v>
      </c>
      <c r="K179" s="177">
        <v>1</v>
      </c>
      <c r="L179" s="273">
        <v>0</v>
      </c>
      <c r="M179" s="272"/>
      <c r="N179" s="274">
        <f t="shared" si="25"/>
        <v>0</v>
      </c>
      <c r="O179" s="272"/>
      <c r="P179" s="272"/>
      <c r="Q179" s="272"/>
      <c r="R179" s="139"/>
      <c r="T179" s="171" t="s">
        <v>20</v>
      </c>
      <c r="U179" s="44" t="s">
        <v>41</v>
      </c>
      <c r="V179" s="36"/>
      <c r="W179" s="172">
        <f t="shared" si="26"/>
        <v>0</v>
      </c>
      <c r="X179" s="172">
        <v>0</v>
      </c>
      <c r="Y179" s="172">
        <f t="shared" si="27"/>
        <v>0</v>
      </c>
      <c r="Z179" s="172">
        <v>0</v>
      </c>
      <c r="AA179" s="173">
        <f t="shared" si="28"/>
        <v>0</v>
      </c>
      <c r="AR179" s="18" t="s">
        <v>182</v>
      </c>
      <c r="AT179" s="18" t="s">
        <v>227</v>
      </c>
      <c r="AU179" s="18" t="s">
        <v>87</v>
      </c>
      <c r="AY179" s="18" t="s">
        <v>175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8" t="s">
        <v>83</v>
      </c>
      <c r="BK179" s="114">
        <f t="shared" si="34"/>
        <v>0</v>
      </c>
      <c r="BL179" s="18" t="s">
        <v>182</v>
      </c>
      <c r="BM179" s="18" t="s">
        <v>353</v>
      </c>
    </row>
    <row r="180" spans="2:65" s="1" customFormat="1" ht="44.25" customHeight="1" x14ac:dyDescent="0.3">
      <c r="B180" s="137"/>
      <c r="C180" s="174" t="s">
        <v>354</v>
      </c>
      <c r="D180" s="174" t="s">
        <v>227</v>
      </c>
      <c r="E180" s="175" t="s">
        <v>355</v>
      </c>
      <c r="F180" s="271" t="s">
        <v>356</v>
      </c>
      <c r="G180" s="272"/>
      <c r="H180" s="272"/>
      <c r="I180" s="272"/>
      <c r="J180" s="176" t="s">
        <v>332</v>
      </c>
      <c r="K180" s="177">
        <v>1</v>
      </c>
      <c r="L180" s="273">
        <v>0</v>
      </c>
      <c r="M180" s="272"/>
      <c r="N180" s="274">
        <f t="shared" si="25"/>
        <v>0</v>
      </c>
      <c r="O180" s="272"/>
      <c r="P180" s="272"/>
      <c r="Q180" s="272"/>
      <c r="R180" s="139"/>
      <c r="T180" s="171" t="s">
        <v>20</v>
      </c>
      <c r="U180" s="44" t="s">
        <v>41</v>
      </c>
      <c r="V180" s="36"/>
      <c r="W180" s="172">
        <f t="shared" si="26"/>
        <v>0</v>
      </c>
      <c r="X180" s="172">
        <v>0</v>
      </c>
      <c r="Y180" s="172">
        <f t="shared" si="27"/>
        <v>0</v>
      </c>
      <c r="Z180" s="172">
        <v>0</v>
      </c>
      <c r="AA180" s="173">
        <f t="shared" si="28"/>
        <v>0</v>
      </c>
      <c r="AR180" s="18" t="s">
        <v>182</v>
      </c>
      <c r="AT180" s="18" t="s">
        <v>227</v>
      </c>
      <c r="AU180" s="18" t="s">
        <v>87</v>
      </c>
      <c r="AY180" s="18" t="s">
        <v>175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8" t="s">
        <v>83</v>
      </c>
      <c r="BK180" s="114">
        <f t="shared" si="34"/>
        <v>0</v>
      </c>
      <c r="BL180" s="18" t="s">
        <v>182</v>
      </c>
      <c r="BM180" s="18" t="s">
        <v>357</v>
      </c>
    </row>
    <row r="181" spans="2:65" s="1" customFormat="1" ht="31.5" customHeight="1" x14ac:dyDescent="0.3">
      <c r="B181" s="137"/>
      <c r="C181" s="174" t="s">
        <v>358</v>
      </c>
      <c r="D181" s="174" t="s">
        <v>227</v>
      </c>
      <c r="E181" s="175" t="s">
        <v>359</v>
      </c>
      <c r="F181" s="271" t="s">
        <v>360</v>
      </c>
      <c r="G181" s="272"/>
      <c r="H181" s="272"/>
      <c r="I181" s="272"/>
      <c r="J181" s="176" t="s">
        <v>332</v>
      </c>
      <c r="K181" s="177">
        <v>1</v>
      </c>
      <c r="L181" s="273">
        <v>0</v>
      </c>
      <c r="M181" s="272"/>
      <c r="N181" s="274">
        <f t="shared" si="25"/>
        <v>0</v>
      </c>
      <c r="O181" s="272"/>
      <c r="P181" s="272"/>
      <c r="Q181" s="272"/>
      <c r="R181" s="139"/>
      <c r="T181" s="171" t="s">
        <v>20</v>
      </c>
      <c r="U181" s="44" t="s">
        <v>41</v>
      </c>
      <c r="V181" s="36"/>
      <c r="W181" s="172">
        <f t="shared" si="26"/>
        <v>0</v>
      </c>
      <c r="X181" s="172">
        <v>0</v>
      </c>
      <c r="Y181" s="172">
        <f t="shared" si="27"/>
        <v>0</v>
      </c>
      <c r="Z181" s="172">
        <v>0</v>
      </c>
      <c r="AA181" s="173">
        <f t="shared" si="28"/>
        <v>0</v>
      </c>
      <c r="AR181" s="18" t="s">
        <v>182</v>
      </c>
      <c r="AT181" s="18" t="s">
        <v>227</v>
      </c>
      <c r="AU181" s="18" t="s">
        <v>87</v>
      </c>
      <c r="AY181" s="18" t="s">
        <v>175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8" t="s">
        <v>83</v>
      </c>
      <c r="BK181" s="114">
        <f t="shared" si="34"/>
        <v>0</v>
      </c>
      <c r="BL181" s="18" t="s">
        <v>182</v>
      </c>
      <c r="BM181" s="18" t="s">
        <v>361</v>
      </c>
    </row>
    <row r="182" spans="2:65" s="1" customFormat="1" ht="31.5" customHeight="1" x14ac:dyDescent="0.3">
      <c r="B182" s="137"/>
      <c r="C182" s="174" t="s">
        <v>362</v>
      </c>
      <c r="D182" s="174" t="s">
        <v>227</v>
      </c>
      <c r="E182" s="175" t="s">
        <v>363</v>
      </c>
      <c r="F182" s="271" t="s">
        <v>364</v>
      </c>
      <c r="G182" s="272"/>
      <c r="H182" s="272"/>
      <c r="I182" s="272"/>
      <c r="J182" s="176" t="s">
        <v>332</v>
      </c>
      <c r="K182" s="177">
        <v>1</v>
      </c>
      <c r="L182" s="273">
        <v>0</v>
      </c>
      <c r="M182" s="272"/>
      <c r="N182" s="274">
        <f t="shared" si="25"/>
        <v>0</v>
      </c>
      <c r="O182" s="272"/>
      <c r="P182" s="272"/>
      <c r="Q182" s="272"/>
      <c r="R182" s="139"/>
      <c r="T182" s="171" t="s">
        <v>20</v>
      </c>
      <c r="U182" s="44" t="s">
        <v>41</v>
      </c>
      <c r="V182" s="36"/>
      <c r="W182" s="172">
        <f t="shared" si="26"/>
        <v>0</v>
      </c>
      <c r="X182" s="172">
        <v>0</v>
      </c>
      <c r="Y182" s="172">
        <f t="shared" si="27"/>
        <v>0</v>
      </c>
      <c r="Z182" s="172">
        <v>0</v>
      </c>
      <c r="AA182" s="173">
        <f t="shared" si="28"/>
        <v>0</v>
      </c>
      <c r="AR182" s="18" t="s">
        <v>182</v>
      </c>
      <c r="AT182" s="18" t="s">
        <v>227</v>
      </c>
      <c r="AU182" s="18" t="s">
        <v>87</v>
      </c>
      <c r="AY182" s="18" t="s">
        <v>175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8" t="s">
        <v>83</v>
      </c>
      <c r="BK182" s="114">
        <f t="shared" si="34"/>
        <v>0</v>
      </c>
      <c r="BL182" s="18" t="s">
        <v>182</v>
      </c>
      <c r="BM182" s="18" t="s">
        <v>365</v>
      </c>
    </row>
    <row r="183" spans="2:65" s="1" customFormat="1" ht="57" customHeight="1" x14ac:dyDescent="0.3">
      <c r="B183" s="137"/>
      <c r="C183" s="174" t="s">
        <v>366</v>
      </c>
      <c r="D183" s="174" t="s">
        <v>227</v>
      </c>
      <c r="E183" s="175" t="s">
        <v>367</v>
      </c>
      <c r="F183" s="271" t="s">
        <v>368</v>
      </c>
      <c r="G183" s="272"/>
      <c r="H183" s="272"/>
      <c r="I183" s="272"/>
      <c r="J183" s="176" t="s">
        <v>332</v>
      </c>
      <c r="K183" s="177">
        <v>1</v>
      </c>
      <c r="L183" s="273">
        <v>0</v>
      </c>
      <c r="M183" s="272"/>
      <c r="N183" s="274">
        <f t="shared" si="25"/>
        <v>0</v>
      </c>
      <c r="O183" s="272"/>
      <c r="P183" s="272"/>
      <c r="Q183" s="272"/>
      <c r="R183" s="139"/>
      <c r="T183" s="171" t="s">
        <v>20</v>
      </c>
      <c r="U183" s="44" t="s">
        <v>41</v>
      </c>
      <c r="V183" s="36"/>
      <c r="W183" s="172">
        <f t="shared" si="26"/>
        <v>0</v>
      </c>
      <c r="X183" s="172">
        <v>0</v>
      </c>
      <c r="Y183" s="172">
        <f t="shared" si="27"/>
        <v>0</v>
      </c>
      <c r="Z183" s="172">
        <v>0</v>
      </c>
      <c r="AA183" s="173">
        <f t="shared" si="28"/>
        <v>0</v>
      </c>
      <c r="AR183" s="18" t="s">
        <v>182</v>
      </c>
      <c r="AT183" s="18" t="s">
        <v>227</v>
      </c>
      <c r="AU183" s="18" t="s">
        <v>87</v>
      </c>
      <c r="AY183" s="18" t="s">
        <v>175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8" t="s">
        <v>83</v>
      </c>
      <c r="BK183" s="114">
        <f t="shared" si="34"/>
        <v>0</v>
      </c>
      <c r="BL183" s="18" t="s">
        <v>182</v>
      </c>
      <c r="BM183" s="18" t="s">
        <v>369</v>
      </c>
    </row>
    <row r="184" spans="2:65" s="1" customFormat="1" ht="69.75" customHeight="1" x14ac:dyDescent="0.3">
      <c r="B184" s="137"/>
      <c r="C184" s="174" t="s">
        <v>370</v>
      </c>
      <c r="D184" s="174" t="s">
        <v>227</v>
      </c>
      <c r="E184" s="175" t="s">
        <v>371</v>
      </c>
      <c r="F184" s="271" t="s">
        <v>372</v>
      </c>
      <c r="G184" s="272"/>
      <c r="H184" s="272"/>
      <c r="I184" s="272"/>
      <c r="J184" s="176" t="s">
        <v>257</v>
      </c>
      <c r="K184" s="177">
        <v>2</v>
      </c>
      <c r="L184" s="273">
        <v>0</v>
      </c>
      <c r="M184" s="272"/>
      <c r="N184" s="274">
        <f t="shared" si="25"/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 t="shared" si="26"/>
        <v>0</v>
      </c>
      <c r="X184" s="172">
        <v>0</v>
      </c>
      <c r="Y184" s="172">
        <f t="shared" si="27"/>
        <v>0</v>
      </c>
      <c r="Z184" s="172">
        <v>0</v>
      </c>
      <c r="AA184" s="173">
        <f t="shared" si="28"/>
        <v>0</v>
      </c>
      <c r="AR184" s="18" t="s">
        <v>182</v>
      </c>
      <c r="AT184" s="18" t="s">
        <v>227</v>
      </c>
      <c r="AU184" s="18" t="s">
        <v>87</v>
      </c>
      <c r="AY184" s="18" t="s">
        <v>175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8" t="s">
        <v>83</v>
      </c>
      <c r="BK184" s="114">
        <f t="shared" si="34"/>
        <v>0</v>
      </c>
      <c r="BL184" s="18" t="s">
        <v>182</v>
      </c>
      <c r="BM184" s="18" t="s">
        <v>373</v>
      </c>
    </row>
    <row r="185" spans="2:65" s="1" customFormat="1" ht="31.5" customHeight="1" x14ac:dyDescent="0.3">
      <c r="B185" s="137"/>
      <c r="C185" s="174" t="s">
        <v>374</v>
      </c>
      <c r="D185" s="174" t="s">
        <v>227</v>
      </c>
      <c r="E185" s="175" t="s">
        <v>375</v>
      </c>
      <c r="F185" s="271" t="s">
        <v>376</v>
      </c>
      <c r="G185" s="272"/>
      <c r="H185" s="272"/>
      <c r="I185" s="272"/>
      <c r="J185" s="176" t="s">
        <v>377</v>
      </c>
      <c r="K185" s="177">
        <v>2</v>
      </c>
      <c r="L185" s="273">
        <v>0</v>
      </c>
      <c r="M185" s="272"/>
      <c r="N185" s="274">
        <f t="shared" si="25"/>
        <v>0</v>
      </c>
      <c r="O185" s="272"/>
      <c r="P185" s="272"/>
      <c r="Q185" s="272"/>
      <c r="R185" s="139"/>
      <c r="T185" s="171" t="s">
        <v>20</v>
      </c>
      <c r="U185" s="44" t="s">
        <v>41</v>
      </c>
      <c r="V185" s="36"/>
      <c r="W185" s="172">
        <f t="shared" si="26"/>
        <v>0</v>
      </c>
      <c r="X185" s="172">
        <v>0</v>
      </c>
      <c r="Y185" s="172">
        <f t="shared" si="27"/>
        <v>0</v>
      </c>
      <c r="Z185" s="172">
        <v>0</v>
      </c>
      <c r="AA185" s="173">
        <f t="shared" si="28"/>
        <v>0</v>
      </c>
      <c r="AR185" s="18" t="s">
        <v>182</v>
      </c>
      <c r="AT185" s="18" t="s">
        <v>227</v>
      </c>
      <c r="AU185" s="18" t="s">
        <v>87</v>
      </c>
      <c r="AY185" s="18" t="s">
        <v>175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8" t="s">
        <v>83</v>
      </c>
      <c r="BK185" s="114">
        <f t="shared" si="34"/>
        <v>0</v>
      </c>
      <c r="BL185" s="18" t="s">
        <v>182</v>
      </c>
      <c r="BM185" s="18" t="s">
        <v>378</v>
      </c>
    </row>
    <row r="186" spans="2:65" s="1" customFormat="1" ht="57" customHeight="1" x14ac:dyDescent="0.3">
      <c r="B186" s="137"/>
      <c r="C186" s="167" t="s">
        <v>379</v>
      </c>
      <c r="D186" s="167" t="s">
        <v>177</v>
      </c>
      <c r="E186" s="168" t="s">
        <v>380</v>
      </c>
      <c r="F186" s="278" t="s">
        <v>381</v>
      </c>
      <c r="G186" s="279"/>
      <c r="H186" s="279"/>
      <c r="I186" s="279"/>
      <c r="J186" s="169" t="s">
        <v>382</v>
      </c>
      <c r="K186" s="170">
        <v>1</v>
      </c>
      <c r="L186" s="280">
        <v>0</v>
      </c>
      <c r="M186" s="279"/>
      <c r="N186" s="281">
        <f t="shared" si="25"/>
        <v>0</v>
      </c>
      <c r="O186" s="272"/>
      <c r="P186" s="272"/>
      <c r="Q186" s="272"/>
      <c r="R186" s="139"/>
      <c r="T186" s="171" t="s">
        <v>20</v>
      </c>
      <c r="U186" s="44" t="s">
        <v>41</v>
      </c>
      <c r="V186" s="36"/>
      <c r="W186" s="172">
        <f t="shared" si="26"/>
        <v>0</v>
      </c>
      <c r="X186" s="172">
        <v>0</v>
      </c>
      <c r="Y186" s="172">
        <f t="shared" si="27"/>
        <v>0</v>
      </c>
      <c r="Z186" s="172">
        <v>0</v>
      </c>
      <c r="AA186" s="173">
        <f t="shared" si="28"/>
        <v>0</v>
      </c>
      <c r="AR186" s="18" t="s">
        <v>213</v>
      </c>
      <c r="AT186" s="18" t="s">
        <v>177</v>
      </c>
      <c r="AU186" s="18" t="s">
        <v>87</v>
      </c>
      <c r="AY186" s="18" t="s">
        <v>175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8" t="s">
        <v>83</v>
      </c>
      <c r="BK186" s="114">
        <f t="shared" si="34"/>
        <v>0</v>
      </c>
      <c r="BL186" s="18" t="s">
        <v>201</v>
      </c>
      <c r="BM186" s="18" t="s">
        <v>383</v>
      </c>
    </row>
    <row r="187" spans="2:65" s="1" customFormat="1" ht="44.25" customHeight="1" x14ac:dyDescent="0.3">
      <c r="B187" s="137"/>
      <c r="C187" s="167" t="s">
        <v>384</v>
      </c>
      <c r="D187" s="167" t="s">
        <v>177</v>
      </c>
      <c r="E187" s="168" t="s">
        <v>385</v>
      </c>
      <c r="F187" s="278" t="s">
        <v>386</v>
      </c>
      <c r="G187" s="279"/>
      <c r="H187" s="279"/>
      <c r="I187" s="279"/>
      <c r="J187" s="169" t="s">
        <v>382</v>
      </c>
      <c r="K187" s="170">
        <v>1</v>
      </c>
      <c r="L187" s="280">
        <v>0</v>
      </c>
      <c r="M187" s="279"/>
      <c r="N187" s="281">
        <f t="shared" si="25"/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 t="shared" si="26"/>
        <v>0</v>
      </c>
      <c r="X187" s="172">
        <v>0</v>
      </c>
      <c r="Y187" s="172">
        <f t="shared" si="27"/>
        <v>0</v>
      </c>
      <c r="Z187" s="172">
        <v>0</v>
      </c>
      <c r="AA187" s="173">
        <f t="shared" si="28"/>
        <v>0</v>
      </c>
      <c r="AR187" s="18" t="s">
        <v>213</v>
      </c>
      <c r="AT187" s="18" t="s">
        <v>177</v>
      </c>
      <c r="AU187" s="18" t="s">
        <v>87</v>
      </c>
      <c r="AY187" s="18" t="s">
        <v>175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8" t="s">
        <v>83</v>
      </c>
      <c r="BK187" s="114">
        <f t="shared" si="34"/>
        <v>0</v>
      </c>
      <c r="BL187" s="18" t="s">
        <v>201</v>
      </c>
      <c r="BM187" s="18" t="s">
        <v>387</v>
      </c>
    </row>
    <row r="188" spans="2:65" s="1" customFormat="1" ht="22.5" customHeight="1" x14ac:dyDescent="0.3">
      <c r="B188" s="137"/>
      <c r="C188" s="174" t="s">
        <v>388</v>
      </c>
      <c r="D188" s="174" t="s">
        <v>227</v>
      </c>
      <c r="E188" s="175" t="s">
        <v>389</v>
      </c>
      <c r="F188" s="271" t="s">
        <v>390</v>
      </c>
      <c r="G188" s="272"/>
      <c r="H188" s="272"/>
      <c r="I188" s="272"/>
      <c r="J188" s="176" t="s">
        <v>257</v>
      </c>
      <c r="K188" s="177">
        <v>1</v>
      </c>
      <c r="L188" s="273">
        <v>0</v>
      </c>
      <c r="M188" s="272"/>
      <c r="N188" s="274">
        <f t="shared" si="25"/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 t="shared" si="26"/>
        <v>0</v>
      </c>
      <c r="X188" s="172">
        <v>0</v>
      </c>
      <c r="Y188" s="172">
        <f t="shared" si="27"/>
        <v>0</v>
      </c>
      <c r="Z188" s="172">
        <v>0</v>
      </c>
      <c r="AA188" s="173">
        <f t="shared" si="28"/>
        <v>0</v>
      </c>
      <c r="AR188" s="18" t="s">
        <v>201</v>
      </c>
      <c r="AT188" s="18" t="s">
        <v>227</v>
      </c>
      <c r="AU188" s="18" t="s">
        <v>87</v>
      </c>
      <c r="AY188" s="18" t="s">
        <v>175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8" t="s">
        <v>83</v>
      </c>
      <c r="BK188" s="114">
        <f t="shared" si="34"/>
        <v>0</v>
      </c>
      <c r="BL188" s="18" t="s">
        <v>201</v>
      </c>
      <c r="BM188" s="18" t="s">
        <v>391</v>
      </c>
    </row>
    <row r="189" spans="2:65" s="1" customFormat="1" ht="31.5" customHeight="1" x14ac:dyDescent="0.3">
      <c r="B189" s="137"/>
      <c r="C189" s="174" t="s">
        <v>392</v>
      </c>
      <c r="D189" s="174" t="s">
        <v>227</v>
      </c>
      <c r="E189" s="175" t="s">
        <v>393</v>
      </c>
      <c r="F189" s="271" t="s">
        <v>394</v>
      </c>
      <c r="G189" s="272"/>
      <c r="H189" s="272"/>
      <c r="I189" s="272"/>
      <c r="J189" s="176" t="s">
        <v>257</v>
      </c>
      <c r="K189" s="177">
        <v>1</v>
      </c>
      <c r="L189" s="273">
        <v>0</v>
      </c>
      <c r="M189" s="272"/>
      <c r="N189" s="274">
        <f t="shared" si="25"/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 t="shared" si="26"/>
        <v>0</v>
      </c>
      <c r="X189" s="172">
        <v>0</v>
      </c>
      <c r="Y189" s="172">
        <f t="shared" si="27"/>
        <v>0</v>
      </c>
      <c r="Z189" s="172">
        <v>0</v>
      </c>
      <c r="AA189" s="173">
        <f t="shared" si="28"/>
        <v>0</v>
      </c>
      <c r="AR189" s="18" t="s">
        <v>201</v>
      </c>
      <c r="AT189" s="18" t="s">
        <v>227</v>
      </c>
      <c r="AU189" s="18" t="s">
        <v>87</v>
      </c>
      <c r="AY189" s="18" t="s">
        <v>175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8" t="s">
        <v>83</v>
      </c>
      <c r="BK189" s="114">
        <f t="shared" si="34"/>
        <v>0</v>
      </c>
      <c r="BL189" s="18" t="s">
        <v>201</v>
      </c>
      <c r="BM189" s="18" t="s">
        <v>395</v>
      </c>
    </row>
    <row r="190" spans="2:65" s="1" customFormat="1" ht="22.5" customHeight="1" x14ac:dyDescent="0.3">
      <c r="B190" s="137"/>
      <c r="C190" s="174" t="s">
        <v>396</v>
      </c>
      <c r="D190" s="174" t="s">
        <v>227</v>
      </c>
      <c r="E190" s="175" t="s">
        <v>397</v>
      </c>
      <c r="F190" s="271" t="s">
        <v>324</v>
      </c>
      <c r="G190" s="272"/>
      <c r="H190" s="272"/>
      <c r="I190" s="272"/>
      <c r="J190" s="176" t="s">
        <v>252</v>
      </c>
      <c r="K190" s="178">
        <v>0</v>
      </c>
      <c r="L190" s="273">
        <v>0</v>
      </c>
      <c r="M190" s="272"/>
      <c r="N190" s="274">
        <f t="shared" si="25"/>
        <v>0</v>
      </c>
      <c r="O190" s="272"/>
      <c r="P190" s="272"/>
      <c r="Q190" s="272"/>
      <c r="R190" s="139"/>
      <c r="T190" s="171" t="s">
        <v>20</v>
      </c>
      <c r="U190" s="44" t="s">
        <v>41</v>
      </c>
      <c r="V190" s="36"/>
      <c r="W190" s="172">
        <f t="shared" si="26"/>
        <v>0</v>
      </c>
      <c r="X190" s="172">
        <v>0</v>
      </c>
      <c r="Y190" s="172">
        <f t="shared" si="27"/>
        <v>0</v>
      </c>
      <c r="Z190" s="172">
        <v>0</v>
      </c>
      <c r="AA190" s="173">
        <f t="shared" si="28"/>
        <v>0</v>
      </c>
      <c r="AR190" s="18" t="s">
        <v>201</v>
      </c>
      <c r="AT190" s="18" t="s">
        <v>227</v>
      </c>
      <c r="AU190" s="18" t="s">
        <v>87</v>
      </c>
      <c r="AY190" s="18" t="s">
        <v>175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8" t="s">
        <v>83</v>
      </c>
      <c r="BK190" s="114">
        <f t="shared" si="34"/>
        <v>0</v>
      </c>
      <c r="BL190" s="18" t="s">
        <v>201</v>
      </c>
      <c r="BM190" s="18" t="s">
        <v>398</v>
      </c>
    </row>
    <row r="191" spans="2:65" s="1" customFormat="1" ht="31.5" customHeight="1" x14ac:dyDescent="0.3">
      <c r="B191" s="137"/>
      <c r="C191" s="174" t="s">
        <v>399</v>
      </c>
      <c r="D191" s="174" t="s">
        <v>227</v>
      </c>
      <c r="E191" s="175" t="s">
        <v>400</v>
      </c>
      <c r="F191" s="271" t="s">
        <v>401</v>
      </c>
      <c r="G191" s="272"/>
      <c r="H191" s="272"/>
      <c r="I191" s="272"/>
      <c r="J191" s="176" t="s">
        <v>252</v>
      </c>
      <c r="K191" s="178">
        <v>0</v>
      </c>
      <c r="L191" s="273">
        <v>0</v>
      </c>
      <c r="M191" s="272"/>
      <c r="N191" s="274">
        <f t="shared" si="25"/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 t="shared" si="26"/>
        <v>0</v>
      </c>
      <c r="X191" s="172">
        <v>0</v>
      </c>
      <c r="Y191" s="172">
        <f t="shared" si="27"/>
        <v>0</v>
      </c>
      <c r="Z191" s="172">
        <v>0</v>
      </c>
      <c r="AA191" s="173">
        <f t="shared" si="28"/>
        <v>0</v>
      </c>
      <c r="AR191" s="18" t="s">
        <v>201</v>
      </c>
      <c r="AT191" s="18" t="s">
        <v>227</v>
      </c>
      <c r="AU191" s="18" t="s">
        <v>87</v>
      </c>
      <c r="AY191" s="18" t="s">
        <v>175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8" t="s">
        <v>83</v>
      </c>
      <c r="BK191" s="114">
        <f t="shared" si="34"/>
        <v>0</v>
      </c>
      <c r="BL191" s="18" t="s">
        <v>201</v>
      </c>
      <c r="BM191" s="18" t="s">
        <v>402</v>
      </c>
    </row>
    <row r="192" spans="2:65" s="10" customFormat="1" ht="29.85" customHeight="1" x14ac:dyDescent="0.3">
      <c r="B192" s="156"/>
      <c r="C192" s="157"/>
      <c r="D192" s="166" t="s">
        <v>145</v>
      </c>
      <c r="E192" s="166"/>
      <c r="F192" s="166"/>
      <c r="G192" s="166"/>
      <c r="H192" s="166"/>
      <c r="I192" s="166"/>
      <c r="J192" s="166"/>
      <c r="K192" s="166"/>
      <c r="L192" s="166"/>
      <c r="M192" s="166"/>
      <c r="N192" s="264">
        <f>BK192</f>
        <v>0</v>
      </c>
      <c r="O192" s="265"/>
      <c r="P192" s="265"/>
      <c r="Q192" s="265"/>
      <c r="R192" s="159"/>
      <c r="T192" s="160"/>
      <c r="U192" s="157"/>
      <c r="V192" s="157"/>
      <c r="W192" s="161">
        <f>SUM(W193:W210)</f>
        <v>0</v>
      </c>
      <c r="X192" s="157"/>
      <c r="Y192" s="161">
        <f>SUM(Y193:Y210)</f>
        <v>0.1075</v>
      </c>
      <c r="Z192" s="157"/>
      <c r="AA192" s="162">
        <f>SUM(AA193:AA210)</f>
        <v>0</v>
      </c>
      <c r="AR192" s="163" t="s">
        <v>87</v>
      </c>
      <c r="AT192" s="164" t="s">
        <v>75</v>
      </c>
      <c r="AU192" s="164" t="s">
        <v>83</v>
      </c>
      <c r="AY192" s="163" t="s">
        <v>175</v>
      </c>
      <c r="BK192" s="165">
        <f>SUM(BK193:BK210)</f>
        <v>0</v>
      </c>
    </row>
    <row r="193" spans="2:65" s="1" customFormat="1" ht="22.5" customHeight="1" x14ac:dyDescent="0.3">
      <c r="B193" s="137"/>
      <c r="C193" s="174" t="s">
        <v>403</v>
      </c>
      <c r="D193" s="174" t="s">
        <v>227</v>
      </c>
      <c r="E193" s="175" t="s">
        <v>404</v>
      </c>
      <c r="F193" s="271" t="s">
        <v>405</v>
      </c>
      <c r="G193" s="272"/>
      <c r="H193" s="272"/>
      <c r="I193" s="272"/>
      <c r="J193" s="176" t="s">
        <v>180</v>
      </c>
      <c r="K193" s="177">
        <v>20</v>
      </c>
      <c r="L193" s="273">
        <v>0</v>
      </c>
      <c r="M193" s="272"/>
      <c r="N193" s="274">
        <f t="shared" ref="N193:N210" si="35">ROUND(L193*K193,2)</f>
        <v>0</v>
      </c>
      <c r="O193" s="272"/>
      <c r="P193" s="272"/>
      <c r="Q193" s="272"/>
      <c r="R193" s="139"/>
      <c r="T193" s="171" t="s">
        <v>20</v>
      </c>
      <c r="U193" s="44" t="s">
        <v>41</v>
      </c>
      <c r="V193" s="36"/>
      <c r="W193" s="172">
        <f t="shared" ref="W193:W210" si="36">V193*K193</f>
        <v>0</v>
      </c>
      <c r="X193" s="172">
        <v>5.2999999999999998E-4</v>
      </c>
      <c r="Y193" s="172">
        <f t="shared" ref="Y193:Y210" si="37">X193*K193</f>
        <v>1.06E-2</v>
      </c>
      <c r="Z193" s="172">
        <v>0</v>
      </c>
      <c r="AA193" s="173">
        <f t="shared" ref="AA193:AA210" si="38">Z193*K193</f>
        <v>0</v>
      </c>
      <c r="AR193" s="18" t="s">
        <v>201</v>
      </c>
      <c r="AT193" s="18" t="s">
        <v>227</v>
      </c>
      <c r="AU193" s="18" t="s">
        <v>87</v>
      </c>
      <c r="AY193" s="18" t="s">
        <v>175</v>
      </c>
      <c r="BE193" s="114">
        <f t="shared" ref="BE193:BE210" si="39">IF(U193="základní",N193,0)</f>
        <v>0</v>
      </c>
      <c r="BF193" s="114">
        <f t="shared" ref="BF193:BF210" si="40">IF(U193="snížená",N193,0)</f>
        <v>0</v>
      </c>
      <c r="BG193" s="114">
        <f t="shared" ref="BG193:BG210" si="41">IF(U193="zákl. přenesená",N193,0)</f>
        <v>0</v>
      </c>
      <c r="BH193" s="114">
        <f t="shared" ref="BH193:BH210" si="42">IF(U193="sníž. přenesená",N193,0)</f>
        <v>0</v>
      </c>
      <c r="BI193" s="114">
        <f t="shared" ref="BI193:BI210" si="43">IF(U193="nulová",N193,0)</f>
        <v>0</v>
      </c>
      <c r="BJ193" s="18" t="s">
        <v>83</v>
      </c>
      <c r="BK193" s="114">
        <f t="shared" ref="BK193:BK210" si="44">ROUND(L193*K193,2)</f>
        <v>0</v>
      </c>
      <c r="BL193" s="18" t="s">
        <v>201</v>
      </c>
      <c r="BM193" s="18" t="s">
        <v>406</v>
      </c>
    </row>
    <row r="194" spans="2:65" s="1" customFormat="1" ht="57" customHeight="1" x14ac:dyDescent="0.3">
      <c r="B194" s="137"/>
      <c r="C194" s="174" t="s">
        <v>407</v>
      </c>
      <c r="D194" s="174" t="s">
        <v>227</v>
      </c>
      <c r="E194" s="175" t="s">
        <v>408</v>
      </c>
      <c r="F194" s="271" t="s">
        <v>409</v>
      </c>
      <c r="G194" s="272"/>
      <c r="H194" s="272"/>
      <c r="I194" s="272"/>
      <c r="J194" s="176" t="s">
        <v>257</v>
      </c>
      <c r="K194" s="177">
        <v>2</v>
      </c>
      <c r="L194" s="273">
        <v>0</v>
      </c>
      <c r="M194" s="272"/>
      <c r="N194" s="274">
        <f t="shared" si="35"/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 t="shared" si="36"/>
        <v>0</v>
      </c>
      <c r="X194" s="172">
        <v>0</v>
      </c>
      <c r="Y194" s="172">
        <f t="shared" si="37"/>
        <v>0</v>
      </c>
      <c r="Z194" s="172">
        <v>0</v>
      </c>
      <c r="AA194" s="173">
        <f t="shared" si="38"/>
        <v>0</v>
      </c>
      <c r="AR194" s="18" t="s">
        <v>201</v>
      </c>
      <c r="AT194" s="18" t="s">
        <v>227</v>
      </c>
      <c r="AU194" s="18" t="s">
        <v>87</v>
      </c>
      <c r="AY194" s="18" t="s">
        <v>175</v>
      </c>
      <c r="BE194" s="114">
        <f t="shared" si="39"/>
        <v>0</v>
      </c>
      <c r="BF194" s="114">
        <f t="shared" si="40"/>
        <v>0</v>
      </c>
      <c r="BG194" s="114">
        <f t="shared" si="41"/>
        <v>0</v>
      </c>
      <c r="BH194" s="114">
        <f t="shared" si="42"/>
        <v>0</v>
      </c>
      <c r="BI194" s="114">
        <f t="shared" si="43"/>
        <v>0</v>
      </c>
      <c r="BJ194" s="18" t="s">
        <v>83</v>
      </c>
      <c r="BK194" s="114">
        <f t="shared" si="44"/>
        <v>0</v>
      </c>
      <c r="BL194" s="18" t="s">
        <v>201</v>
      </c>
      <c r="BM194" s="18" t="s">
        <v>410</v>
      </c>
    </row>
    <row r="195" spans="2:65" s="1" customFormat="1" ht="57" customHeight="1" x14ac:dyDescent="0.3">
      <c r="B195" s="137"/>
      <c r="C195" s="174" t="s">
        <v>411</v>
      </c>
      <c r="D195" s="174" t="s">
        <v>227</v>
      </c>
      <c r="E195" s="175" t="s">
        <v>412</v>
      </c>
      <c r="F195" s="271" t="s">
        <v>413</v>
      </c>
      <c r="G195" s="272"/>
      <c r="H195" s="272"/>
      <c r="I195" s="272"/>
      <c r="J195" s="176" t="s">
        <v>257</v>
      </c>
      <c r="K195" s="177">
        <v>2</v>
      </c>
      <c r="L195" s="273">
        <v>0</v>
      </c>
      <c r="M195" s="272"/>
      <c r="N195" s="274">
        <f t="shared" si="35"/>
        <v>0</v>
      </c>
      <c r="O195" s="272"/>
      <c r="P195" s="272"/>
      <c r="Q195" s="272"/>
      <c r="R195" s="139"/>
      <c r="T195" s="171" t="s">
        <v>20</v>
      </c>
      <c r="U195" s="44" t="s">
        <v>41</v>
      </c>
      <c r="V195" s="36"/>
      <c r="W195" s="172">
        <f t="shared" si="36"/>
        <v>0</v>
      </c>
      <c r="X195" s="172">
        <v>0</v>
      </c>
      <c r="Y195" s="172">
        <f t="shared" si="37"/>
        <v>0</v>
      </c>
      <c r="Z195" s="172">
        <v>0</v>
      </c>
      <c r="AA195" s="173">
        <f t="shared" si="38"/>
        <v>0</v>
      </c>
      <c r="AR195" s="18" t="s">
        <v>201</v>
      </c>
      <c r="AT195" s="18" t="s">
        <v>227</v>
      </c>
      <c r="AU195" s="18" t="s">
        <v>87</v>
      </c>
      <c r="AY195" s="18" t="s">
        <v>175</v>
      </c>
      <c r="BE195" s="114">
        <f t="shared" si="39"/>
        <v>0</v>
      </c>
      <c r="BF195" s="114">
        <f t="shared" si="40"/>
        <v>0</v>
      </c>
      <c r="BG195" s="114">
        <f t="shared" si="41"/>
        <v>0</v>
      </c>
      <c r="BH195" s="114">
        <f t="shared" si="42"/>
        <v>0</v>
      </c>
      <c r="BI195" s="114">
        <f t="shared" si="43"/>
        <v>0</v>
      </c>
      <c r="BJ195" s="18" t="s">
        <v>83</v>
      </c>
      <c r="BK195" s="114">
        <f t="shared" si="44"/>
        <v>0</v>
      </c>
      <c r="BL195" s="18" t="s">
        <v>201</v>
      </c>
      <c r="BM195" s="18" t="s">
        <v>414</v>
      </c>
    </row>
    <row r="196" spans="2:65" s="1" customFormat="1" ht="57" customHeight="1" x14ac:dyDescent="0.3">
      <c r="B196" s="137"/>
      <c r="C196" s="174" t="s">
        <v>415</v>
      </c>
      <c r="D196" s="174" t="s">
        <v>227</v>
      </c>
      <c r="E196" s="175" t="s">
        <v>416</v>
      </c>
      <c r="F196" s="271" t="s">
        <v>417</v>
      </c>
      <c r="G196" s="272"/>
      <c r="H196" s="272"/>
      <c r="I196" s="272"/>
      <c r="J196" s="176" t="s">
        <v>257</v>
      </c>
      <c r="K196" s="177">
        <v>1</v>
      </c>
      <c r="L196" s="273">
        <v>0</v>
      </c>
      <c r="M196" s="272"/>
      <c r="N196" s="274">
        <f t="shared" si="35"/>
        <v>0</v>
      </c>
      <c r="O196" s="272"/>
      <c r="P196" s="272"/>
      <c r="Q196" s="272"/>
      <c r="R196" s="139"/>
      <c r="T196" s="171" t="s">
        <v>20</v>
      </c>
      <c r="U196" s="44" t="s">
        <v>41</v>
      </c>
      <c r="V196" s="36"/>
      <c r="W196" s="172">
        <f t="shared" si="36"/>
        <v>0</v>
      </c>
      <c r="X196" s="172">
        <v>0</v>
      </c>
      <c r="Y196" s="172">
        <f t="shared" si="37"/>
        <v>0</v>
      </c>
      <c r="Z196" s="172">
        <v>0</v>
      </c>
      <c r="AA196" s="173">
        <f t="shared" si="38"/>
        <v>0</v>
      </c>
      <c r="AR196" s="18" t="s">
        <v>201</v>
      </c>
      <c r="AT196" s="18" t="s">
        <v>227</v>
      </c>
      <c r="AU196" s="18" t="s">
        <v>87</v>
      </c>
      <c r="AY196" s="18" t="s">
        <v>175</v>
      </c>
      <c r="BE196" s="114">
        <f t="shared" si="39"/>
        <v>0</v>
      </c>
      <c r="BF196" s="114">
        <f t="shared" si="40"/>
        <v>0</v>
      </c>
      <c r="BG196" s="114">
        <f t="shared" si="41"/>
        <v>0</v>
      </c>
      <c r="BH196" s="114">
        <f t="shared" si="42"/>
        <v>0</v>
      </c>
      <c r="BI196" s="114">
        <f t="shared" si="43"/>
        <v>0</v>
      </c>
      <c r="BJ196" s="18" t="s">
        <v>83</v>
      </c>
      <c r="BK196" s="114">
        <f t="shared" si="44"/>
        <v>0</v>
      </c>
      <c r="BL196" s="18" t="s">
        <v>201</v>
      </c>
      <c r="BM196" s="18" t="s">
        <v>418</v>
      </c>
    </row>
    <row r="197" spans="2:65" s="1" customFormat="1" ht="57" customHeight="1" x14ac:dyDescent="0.3">
      <c r="B197" s="137"/>
      <c r="C197" s="174" t="s">
        <v>419</v>
      </c>
      <c r="D197" s="174" t="s">
        <v>227</v>
      </c>
      <c r="E197" s="175" t="s">
        <v>420</v>
      </c>
      <c r="F197" s="271" t="s">
        <v>421</v>
      </c>
      <c r="G197" s="272"/>
      <c r="H197" s="272"/>
      <c r="I197" s="272"/>
      <c r="J197" s="176" t="s">
        <v>257</v>
      </c>
      <c r="K197" s="177">
        <v>1</v>
      </c>
      <c r="L197" s="273">
        <v>0</v>
      </c>
      <c r="M197" s="272"/>
      <c r="N197" s="274">
        <f t="shared" si="35"/>
        <v>0</v>
      </c>
      <c r="O197" s="272"/>
      <c r="P197" s="272"/>
      <c r="Q197" s="272"/>
      <c r="R197" s="139"/>
      <c r="T197" s="171" t="s">
        <v>20</v>
      </c>
      <c r="U197" s="44" t="s">
        <v>41</v>
      </c>
      <c r="V197" s="36"/>
      <c r="W197" s="172">
        <f t="shared" si="36"/>
        <v>0</v>
      </c>
      <c r="X197" s="172">
        <v>0</v>
      </c>
      <c r="Y197" s="172">
        <f t="shared" si="37"/>
        <v>0</v>
      </c>
      <c r="Z197" s="172">
        <v>0</v>
      </c>
      <c r="AA197" s="173">
        <f t="shared" si="38"/>
        <v>0</v>
      </c>
      <c r="AR197" s="18" t="s">
        <v>201</v>
      </c>
      <c r="AT197" s="18" t="s">
        <v>227</v>
      </c>
      <c r="AU197" s="18" t="s">
        <v>87</v>
      </c>
      <c r="AY197" s="18" t="s">
        <v>175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8" t="s">
        <v>83</v>
      </c>
      <c r="BK197" s="114">
        <f t="shared" si="44"/>
        <v>0</v>
      </c>
      <c r="BL197" s="18" t="s">
        <v>201</v>
      </c>
      <c r="BM197" s="18" t="s">
        <v>422</v>
      </c>
    </row>
    <row r="198" spans="2:65" s="1" customFormat="1" ht="57" customHeight="1" x14ac:dyDescent="0.3">
      <c r="B198" s="137"/>
      <c r="C198" s="174" t="s">
        <v>423</v>
      </c>
      <c r="D198" s="174" t="s">
        <v>227</v>
      </c>
      <c r="E198" s="175" t="s">
        <v>424</v>
      </c>
      <c r="F198" s="271" t="s">
        <v>425</v>
      </c>
      <c r="G198" s="272"/>
      <c r="H198" s="272"/>
      <c r="I198" s="272"/>
      <c r="J198" s="176" t="s">
        <v>257</v>
      </c>
      <c r="K198" s="177">
        <v>2</v>
      </c>
      <c r="L198" s="273">
        <v>0</v>
      </c>
      <c r="M198" s="272"/>
      <c r="N198" s="274">
        <f t="shared" si="35"/>
        <v>0</v>
      </c>
      <c r="O198" s="272"/>
      <c r="P198" s="272"/>
      <c r="Q198" s="272"/>
      <c r="R198" s="139"/>
      <c r="T198" s="171" t="s">
        <v>20</v>
      </c>
      <c r="U198" s="44" t="s">
        <v>41</v>
      </c>
      <c r="V198" s="36"/>
      <c r="W198" s="172">
        <f t="shared" si="36"/>
        <v>0</v>
      </c>
      <c r="X198" s="172">
        <v>0</v>
      </c>
      <c r="Y198" s="172">
        <f t="shared" si="37"/>
        <v>0</v>
      </c>
      <c r="Z198" s="172">
        <v>0</v>
      </c>
      <c r="AA198" s="173">
        <f t="shared" si="38"/>
        <v>0</v>
      </c>
      <c r="AR198" s="18" t="s">
        <v>201</v>
      </c>
      <c r="AT198" s="18" t="s">
        <v>227</v>
      </c>
      <c r="AU198" s="18" t="s">
        <v>87</v>
      </c>
      <c r="AY198" s="18" t="s">
        <v>175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8" t="s">
        <v>83</v>
      </c>
      <c r="BK198" s="114">
        <f t="shared" si="44"/>
        <v>0</v>
      </c>
      <c r="BL198" s="18" t="s">
        <v>201</v>
      </c>
      <c r="BM198" s="18" t="s">
        <v>426</v>
      </c>
    </row>
    <row r="199" spans="2:65" s="1" customFormat="1" ht="82.5" customHeight="1" x14ac:dyDescent="0.3">
      <c r="B199" s="137"/>
      <c r="C199" s="167" t="s">
        <v>427</v>
      </c>
      <c r="D199" s="167" t="s">
        <v>177</v>
      </c>
      <c r="E199" s="168" t="s">
        <v>428</v>
      </c>
      <c r="F199" s="278" t="s">
        <v>429</v>
      </c>
      <c r="G199" s="279"/>
      <c r="H199" s="279"/>
      <c r="I199" s="279"/>
      <c r="J199" s="169" t="s">
        <v>382</v>
      </c>
      <c r="K199" s="170">
        <v>1</v>
      </c>
      <c r="L199" s="280">
        <v>0</v>
      </c>
      <c r="M199" s="279"/>
      <c r="N199" s="281">
        <f t="shared" si="35"/>
        <v>0</v>
      </c>
      <c r="O199" s="272"/>
      <c r="P199" s="272"/>
      <c r="Q199" s="272"/>
      <c r="R199" s="139"/>
      <c r="T199" s="171" t="s">
        <v>20</v>
      </c>
      <c r="U199" s="44" t="s">
        <v>41</v>
      </c>
      <c r="V199" s="36"/>
      <c r="W199" s="172">
        <f t="shared" si="36"/>
        <v>0</v>
      </c>
      <c r="X199" s="172">
        <v>0</v>
      </c>
      <c r="Y199" s="172">
        <f t="shared" si="37"/>
        <v>0</v>
      </c>
      <c r="Z199" s="172">
        <v>0</v>
      </c>
      <c r="AA199" s="173">
        <f t="shared" si="38"/>
        <v>0</v>
      </c>
      <c r="AR199" s="18" t="s">
        <v>213</v>
      </c>
      <c r="AT199" s="18" t="s">
        <v>177</v>
      </c>
      <c r="AU199" s="18" t="s">
        <v>87</v>
      </c>
      <c r="AY199" s="18" t="s">
        <v>175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8" t="s">
        <v>83</v>
      </c>
      <c r="BK199" s="114">
        <f t="shared" si="44"/>
        <v>0</v>
      </c>
      <c r="BL199" s="18" t="s">
        <v>201</v>
      </c>
      <c r="BM199" s="18" t="s">
        <v>430</v>
      </c>
    </row>
    <row r="200" spans="2:65" s="1" customFormat="1" ht="69.75" customHeight="1" x14ac:dyDescent="0.3">
      <c r="B200" s="137"/>
      <c r="C200" s="167" t="s">
        <v>431</v>
      </c>
      <c r="D200" s="167" t="s">
        <v>177</v>
      </c>
      <c r="E200" s="168" t="s">
        <v>432</v>
      </c>
      <c r="F200" s="278" t="s">
        <v>433</v>
      </c>
      <c r="G200" s="279"/>
      <c r="H200" s="279"/>
      <c r="I200" s="279"/>
      <c r="J200" s="169" t="s">
        <v>382</v>
      </c>
      <c r="K200" s="170">
        <v>1</v>
      </c>
      <c r="L200" s="280">
        <v>0</v>
      </c>
      <c r="M200" s="279"/>
      <c r="N200" s="281">
        <f t="shared" si="35"/>
        <v>0</v>
      </c>
      <c r="O200" s="272"/>
      <c r="P200" s="272"/>
      <c r="Q200" s="272"/>
      <c r="R200" s="139"/>
      <c r="T200" s="171" t="s">
        <v>20</v>
      </c>
      <c r="U200" s="44" t="s">
        <v>41</v>
      </c>
      <c r="V200" s="36"/>
      <c r="W200" s="172">
        <f t="shared" si="36"/>
        <v>0</v>
      </c>
      <c r="X200" s="172">
        <v>0</v>
      </c>
      <c r="Y200" s="172">
        <f t="shared" si="37"/>
        <v>0</v>
      </c>
      <c r="Z200" s="172">
        <v>0</v>
      </c>
      <c r="AA200" s="173">
        <f t="shared" si="38"/>
        <v>0</v>
      </c>
      <c r="AR200" s="18" t="s">
        <v>213</v>
      </c>
      <c r="AT200" s="18" t="s">
        <v>177</v>
      </c>
      <c r="AU200" s="18" t="s">
        <v>87</v>
      </c>
      <c r="AY200" s="18" t="s">
        <v>175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8" t="s">
        <v>83</v>
      </c>
      <c r="BK200" s="114">
        <f t="shared" si="44"/>
        <v>0</v>
      </c>
      <c r="BL200" s="18" t="s">
        <v>201</v>
      </c>
      <c r="BM200" s="18" t="s">
        <v>434</v>
      </c>
    </row>
    <row r="201" spans="2:65" s="1" customFormat="1" ht="31.5" customHeight="1" x14ac:dyDescent="0.3">
      <c r="B201" s="137"/>
      <c r="C201" s="174" t="s">
        <v>435</v>
      </c>
      <c r="D201" s="174" t="s">
        <v>227</v>
      </c>
      <c r="E201" s="175" t="s">
        <v>436</v>
      </c>
      <c r="F201" s="271" t="s">
        <v>437</v>
      </c>
      <c r="G201" s="272"/>
      <c r="H201" s="272"/>
      <c r="I201" s="272"/>
      <c r="J201" s="176" t="s">
        <v>257</v>
      </c>
      <c r="K201" s="177">
        <v>1</v>
      </c>
      <c r="L201" s="273">
        <v>0</v>
      </c>
      <c r="M201" s="272"/>
      <c r="N201" s="274">
        <f t="shared" si="35"/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 t="shared" si="36"/>
        <v>0</v>
      </c>
      <c r="X201" s="172">
        <v>0</v>
      </c>
      <c r="Y201" s="172">
        <f t="shared" si="37"/>
        <v>0</v>
      </c>
      <c r="Z201" s="172">
        <v>0</v>
      </c>
      <c r="AA201" s="173">
        <f t="shared" si="38"/>
        <v>0</v>
      </c>
      <c r="AR201" s="18" t="s">
        <v>201</v>
      </c>
      <c r="AT201" s="18" t="s">
        <v>227</v>
      </c>
      <c r="AU201" s="18" t="s">
        <v>87</v>
      </c>
      <c r="AY201" s="18" t="s">
        <v>175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8" t="s">
        <v>83</v>
      </c>
      <c r="BK201" s="114">
        <f t="shared" si="44"/>
        <v>0</v>
      </c>
      <c r="BL201" s="18" t="s">
        <v>201</v>
      </c>
      <c r="BM201" s="18" t="s">
        <v>438</v>
      </c>
    </row>
    <row r="202" spans="2:65" s="1" customFormat="1" ht="31.5" customHeight="1" x14ac:dyDescent="0.3">
      <c r="B202" s="137"/>
      <c r="C202" s="174" t="s">
        <v>439</v>
      </c>
      <c r="D202" s="174" t="s">
        <v>227</v>
      </c>
      <c r="E202" s="175" t="s">
        <v>440</v>
      </c>
      <c r="F202" s="271" t="s">
        <v>441</v>
      </c>
      <c r="G202" s="272"/>
      <c r="H202" s="272"/>
      <c r="I202" s="272"/>
      <c r="J202" s="176" t="s">
        <v>257</v>
      </c>
      <c r="K202" s="177">
        <v>1</v>
      </c>
      <c r="L202" s="273">
        <v>0</v>
      </c>
      <c r="M202" s="272"/>
      <c r="N202" s="274">
        <f t="shared" si="35"/>
        <v>0</v>
      </c>
      <c r="O202" s="272"/>
      <c r="P202" s="272"/>
      <c r="Q202" s="272"/>
      <c r="R202" s="139"/>
      <c r="T202" s="171" t="s">
        <v>20</v>
      </c>
      <c r="U202" s="44" t="s">
        <v>41</v>
      </c>
      <c r="V202" s="36"/>
      <c r="W202" s="172">
        <f t="shared" si="36"/>
        <v>0</v>
      </c>
      <c r="X202" s="172">
        <v>0</v>
      </c>
      <c r="Y202" s="172">
        <f t="shared" si="37"/>
        <v>0</v>
      </c>
      <c r="Z202" s="172">
        <v>0</v>
      </c>
      <c r="AA202" s="173">
        <f t="shared" si="38"/>
        <v>0</v>
      </c>
      <c r="AR202" s="18" t="s">
        <v>201</v>
      </c>
      <c r="AT202" s="18" t="s">
        <v>227</v>
      </c>
      <c r="AU202" s="18" t="s">
        <v>87</v>
      </c>
      <c r="AY202" s="18" t="s">
        <v>175</v>
      </c>
      <c r="BE202" s="114">
        <f t="shared" si="39"/>
        <v>0</v>
      </c>
      <c r="BF202" s="114">
        <f t="shared" si="40"/>
        <v>0</v>
      </c>
      <c r="BG202" s="114">
        <f t="shared" si="41"/>
        <v>0</v>
      </c>
      <c r="BH202" s="114">
        <f t="shared" si="42"/>
        <v>0</v>
      </c>
      <c r="BI202" s="114">
        <f t="shared" si="43"/>
        <v>0</v>
      </c>
      <c r="BJ202" s="18" t="s">
        <v>83</v>
      </c>
      <c r="BK202" s="114">
        <f t="shared" si="44"/>
        <v>0</v>
      </c>
      <c r="BL202" s="18" t="s">
        <v>201</v>
      </c>
      <c r="BM202" s="18" t="s">
        <v>442</v>
      </c>
    </row>
    <row r="203" spans="2:65" s="1" customFormat="1" ht="22.5" customHeight="1" x14ac:dyDescent="0.3">
      <c r="B203" s="137"/>
      <c r="C203" s="174" t="s">
        <v>443</v>
      </c>
      <c r="D203" s="174" t="s">
        <v>227</v>
      </c>
      <c r="E203" s="175" t="s">
        <v>444</v>
      </c>
      <c r="F203" s="271" t="s">
        <v>445</v>
      </c>
      <c r="G203" s="272"/>
      <c r="H203" s="272"/>
      <c r="I203" s="272"/>
      <c r="J203" s="176" t="s">
        <v>446</v>
      </c>
      <c r="K203" s="177">
        <v>30</v>
      </c>
      <c r="L203" s="273">
        <v>0</v>
      </c>
      <c r="M203" s="272"/>
      <c r="N203" s="274">
        <f t="shared" si="35"/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 t="shared" si="36"/>
        <v>0</v>
      </c>
      <c r="X203" s="172">
        <v>1.1299999999999999E-3</v>
      </c>
      <c r="Y203" s="172">
        <f t="shared" si="37"/>
        <v>3.39E-2</v>
      </c>
      <c r="Z203" s="172">
        <v>0</v>
      </c>
      <c r="AA203" s="173">
        <f t="shared" si="38"/>
        <v>0</v>
      </c>
      <c r="AR203" s="18" t="s">
        <v>182</v>
      </c>
      <c r="AT203" s="18" t="s">
        <v>227</v>
      </c>
      <c r="AU203" s="18" t="s">
        <v>87</v>
      </c>
      <c r="AY203" s="18" t="s">
        <v>175</v>
      </c>
      <c r="BE203" s="114">
        <f t="shared" si="39"/>
        <v>0</v>
      </c>
      <c r="BF203" s="114">
        <f t="shared" si="40"/>
        <v>0</v>
      </c>
      <c r="BG203" s="114">
        <f t="shared" si="41"/>
        <v>0</v>
      </c>
      <c r="BH203" s="114">
        <f t="shared" si="42"/>
        <v>0</v>
      </c>
      <c r="BI203" s="114">
        <f t="shared" si="43"/>
        <v>0</v>
      </c>
      <c r="BJ203" s="18" t="s">
        <v>83</v>
      </c>
      <c r="BK203" s="114">
        <f t="shared" si="44"/>
        <v>0</v>
      </c>
      <c r="BL203" s="18" t="s">
        <v>182</v>
      </c>
      <c r="BM203" s="18" t="s">
        <v>447</v>
      </c>
    </row>
    <row r="204" spans="2:65" s="1" customFormat="1" ht="22.5" customHeight="1" x14ac:dyDescent="0.3">
      <c r="B204" s="137"/>
      <c r="C204" s="174" t="s">
        <v>448</v>
      </c>
      <c r="D204" s="174" t="s">
        <v>227</v>
      </c>
      <c r="E204" s="175" t="s">
        <v>449</v>
      </c>
      <c r="F204" s="271" t="s">
        <v>450</v>
      </c>
      <c r="G204" s="272"/>
      <c r="H204" s="272"/>
      <c r="I204" s="272"/>
      <c r="J204" s="176" t="s">
        <v>446</v>
      </c>
      <c r="K204" s="177">
        <v>30</v>
      </c>
      <c r="L204" s="273">
        <v>0</v>
      </c>
      <c r="M204" s="272"/>
      <c r="N204" s="274">
        <f t="shared" si="35"/>
        <v>0</v>
      </c>
      <c r="O204" s="272"/>
      <c r="P204" s="272"/>
      <c r="Q204" s="272"/>
      <c r="R204" s="139"/>
      <c r="T204" s="171" t="s">
        <v>20</v>
      </c>
      <c r="U204" s="44" t="s">
        <v>41</v>
      </c>
      <c r="V204" s="36"/>
      <c r="W204" s="172">
        <f t="shared" si="36"/>
        <v>0</v>
      </c>
      <c r="X204" s="172">
        <v>1.1299999999999999E-3</v>
      </c>
      <c r="Y204" s="172">
        <f t="shared" si="37"/>
        <v>3.39E-2</v>
      </c>
      <c r="Z204" s="172">
        <v>0</v>
      </c>
      <c r="AA204" s="173">
        <f t="shared" si="38"/>
        <v>0</v>
      </c>
      <c r="AR204" s="18" t="s">
        <v>182</v>
      </c>
      <c r="AT204" s="18" t="s">
        <v>227</v>
      </c>
      <c r="AU204" s="18" t="s">
        <v>87</v>
      </c>
      <c r="AY204" s="18" t="s">
        <v>175</v>
      </c>
      <c r="BE204" s="114">
        <f t="shared" si="39"/>
        <v>0</v>
      </c>
      <c r="BF204" s="114">
        <f t="shared" si="40"/>
        <v>0</v>
      </c>
      <c r="BG204" s="114">
        <f t="shared" si="41"/>
        <v>0</v>
      </c>
      <c r="BH204" s="114">
        <f t="shared" si="42"/>
        <v>0</v>
      </c>
      <c r="BI204" s="114">
        <f t="shared" si="43"/>
        <v>0</v>
      </c>
      <c r="BJ204" s="18" t="s">
        <v>83</v>
      </c>
      <c r="BK204" s="114">
        <f t="shared" si="44"/>
        <v>0</v>
      </c>
      <c r="BL204" s="18" t="s">
        <v>182</v>
      </c>
      <c r="BM204" s="18" t="s">
        <v>451</v>
      </c>
    </row>
    <row r="205" spans="2:65" s="1" customFormat="1" ht="31.5" customHeight="1" x14ac:dyDescent="0.3">
      <c r="B205" s="137"/>
      <c r="C205" s="174" t="s">
        <v>452</v>
      </c>
      <c r="D205" s="174" t="s">
        <v>227</v>
      </c>
      <c r="E205" s="175" t="s">
        <v>453</v>
      </c>
      <c r="F205" s="271" t="s">
        <v>454</v>
      </c>
      <c r="G205" s="272"/>
      <c r="H205" s="272"/>
      <c r="I205" s="272"/>
      <c r="J205" s="176" t="s">
        <v>446</v>
      </c>
      <c r="K205" s="177">
        <v>3</v>
      </c>
      <c r="L205" s="273">
        <v>0</v>
      </c>
      <c r="M205" s="272"/>
      <c r="N205" s="274">
        <f t="shared" si="35"/>
        <v>0</v>
      </c>
      <c r="O205" s="272"/>
      <c r="P205" s="272"/>
      <c r="Q205" s="272"/>
      <c r="R205" s="139"/>
      <c r="T205" s="171" t="s">
        <v>20</v>
      </c>
      <c r="U205" s="44" t="s">
        <v>41</v>
      </c>
      <c r="V205" s="36"/>
      <c r="W205" s="172">
        <f t="shared" si="36"/>
        <v>0</v>
      </c>
      <c r="X205" s="172">
        <v>9.2000000000000003E-4</v>
      </c>
      <c r="Y205" s="172">
        <f t="shared" si="37"/>
        <v>2.7600000000000003E-3</v>
      </c>
      <c r="Z205" s="172">
        <v>0</v>
      </c>
      <c r="AA205" s="173">
        <f t="shared" si="38"/>
        <v>0</v>
      </c>
      <c r="AR205" s="18" t="s">
        <v>201</v>
      </c>
      <c r="AT205" s="18" t="s">
        <v>227</v>
      </c>
      <c r="AU205" s="18" t="s">
        <v>87</v>
      </c>
      <c r="AY205" s="18" t="s">
        <v>175</v>
      </c>
      <c r="BE205" s="114">
        <f t="shared" si="39"/>
        <v>0</v>
      </c>
      <c r="BF205" s="114">
        <f t="shared" si="40"/>
        <v>0</v>
      </c>
      <c r="BG205" s="114">
        <f t="shared" si="41"/>
        <v>0</v>
      </c>
      <c r="BH205" s="114">
        <f t="shared" si="42"/>
        <v>0</v>
      </c>
      <c r="BI205" s="114">
        <f t="shared" si="43"/>
        <v>0</v>
      </c>
      <c r="BJ205" s="18" t="s">
        <v>83</v>
      </c>
      <c r="BK205" s="114">
        <f t="shared" si="44"/>
        <v>0</v>
      </c>
      <c r="BL205" s="18" t="s">
        <v>201</v>
      </c>
      <c r="BM205" s="18" t="s">
        <v>455</v>
      </c>
    </row>
    <row r="206" spans="2:65" s="1" customFormat="1" ht="31.5" customHeight="1" x14ac:dyDescent="0.3">
      <c r="B206" s="137"/>
      <c r="C206" s="174" t="s">
        <v>456</v>
      </c>
      <c r="D206" s="174" t="s">
        <v>227</v>
      </c>
      <c r="E206" s="175" t="s">
        <v>457</v>
      </c>
      <c r="F206" s="271" t="s">
        <v>458</v>
      </c>
      <c r="G206" s="272"/>
      <c r="H206" s="272"/>
      <c r="I206" s="272"/>
      <c r="J206" s="176" t="s">
        <v>446</v>
      </c>
      <c r="K206" s="177">
        <v>2</v>
      </c>
      <c r="L206" s="273">
        <v>0</v>
      </c>
      <c r="M206" s="272"/>
      <c r="N206" s="274">
        <f t="shared" si="35"/>
        <v>0</v>
      </c>
      <c r="O206" s="272"/>
      <c r="P206" s="272"/>
      <c r="Q206" s="272"/>
      <c r="R206" s="139"/>
      <c r="T206" s="171" t="s">
        <v>20</v>
      </c>
      <c r="U206" s="44" t="s">
        <v>41</v>
      </c>
      <c r="V206" s="36"/>
      <c r="W206" s="172">
        <f t="shared" si="36"/>
        <v>0</v>
      </c>
      <c r="X206" s="172">
        <v>3.5400000000000002E-3</v>
      </c>
      <c r="Y206" s="172">
        <f t="shared" si="37"/>
        <v>7.0800000000000004E-3</v>
      </c>
      <c r="Z206" s="172">
        <v>0</v>
      </c>
      <c r="AA206" s="173">
        <f t="shared" si="38"/>
        <v>0</v>
      </c>
      <c r="AR206" s="18" t="s">
        <v>182</v>
      </c>
      <c r="AT206" s="18" t="s">
        <v>227</v>
      </c>
      <c r="AU206" s="18" t="s">
        <v>87</v>
      </c>
      <c r="AY206" s="18" t="s">
        <v>175</v>
      </c>
      <c r="BE206" s="114">
        <f t="shared" si="39"/>
        <v>0</v>
      </c>
      <c r="BF206" s="114">
        <f t="shared" si="40"/>
        <v>0</v>
      </c>
      <c r="BG206" s="114">
        <f t="shared" si="41"/>
        <v>0</v>
      </c>
      <c r="BH206" s="114">
        <f t="shared" si="42"/>
        <v>0</v>
      </c>
      <c r="BI206" s="114">
        <f t="shared" si="43"/>
        <v>0</v>
      </c>
      <c r="BJ206" s="18" t="s">
        <v>83</v>
      </c>
      <c r="BK206" s="114">
        <f t="shared" si="44"/>
        <v>0</v>
      </c>
      <c r="BL206" s="18" t="s">
        <v>182</v>
      </c>
      <c r="BM206" s="18" t="s">
        <v>459</v>
      </c>
    </row>
    <row r="207" spans="2:65" s="1" customFormat="1" ht="31.5" customHeight="1" x14ac:dyDescent="0.3">
      <c r="B207" s="137"/>
      <c r="C207" s="174" t="s">
        <v>460</v>
      </c>
      <c r="D207" s="174" t="s">
        <v>227</v>
      </c>
      <c r="E207" s="175" t="s">
        <v>461</v>
      </c>
      <c r="F207" s="271" t="s">
        <v>462</v>
      </c>
      <c r="G207" s="272"/>
      <c r="H207" s="272"/>
      <c r="I207" s="272"/>
      <c r="J207" s="176" t="s">
        <v>446</v>
      </c>
      <c r="K207" s="177">
        <v>1</v>
      </c>
      <c r="L207" s="273">
        <v>0</v>
      </c>
      <c r="M207" s="272"/>
      <c r="N207" s="274">
        <f t="shared" si="35"/>
        <v>0</v>
      </c>
      <c r="O207" s="272"/>
      <c r="P207" s="272"/>
      <c r="Q207" s="272"/>
      <c r="R207" s="139"/>
      <c r="T207" s="171" t="s">
        <v>20</v>
      </c>
      <c r="U207" s="44" t="s">
        <v>41</v>
      </c>
      <c r="V207" s="36"/>
      <c r="W207" s="172">
        <f t="shared" si="36"/>
        <v>0</v>
      </c>
      <c r="X207" s="172">
        <v>3.7000000000000002E-3</v>
      </c>
      <c r="Y207" s="172">
        <f t="shared" si="37"/>
        <v>3.7000000000000002E-3</v>
      </c>
      <c r="Z207" s="172">
        <v>0</v>
      </c>
      <c r="AA207" s="173">
        <f t="shared" si="38"/>
        <v>0</v>
      </c>
      <c r="AR207" s="18" t="s">
        <v>182</v>
      </c>
      <c r="AT207" s="18" t="s">
        <v>227</v>
      </c>
      <c r="AU207" s="18" t="s">
        <v>87</v>
      </c>
      <c r="AY207" s="18" t="s">
        <v>175</v>
      </c>
      <c r="BE207" s="114">
        <f t="shared" si="39"/>
        <v>0</v>
      </c>
      <c r="BF207" s="114">
        <f t="shared" si="40"/>
        <v>0</v>
      </c>
      <c r="BG207" s="114">
        <f t="shared" si="41"/>
        <v>0</v>
      </c>
      <c r="BH207" s="114">
        <f t="shared" si="42"/>
        <v>0</v>
      </c>
      <c r="BI207" s="114">
        <f t="shared" si="43"/>
        <v>0</v>
      </c>
      <c r="BJ207" s="18" t="s">
        <v>83</v>
      </c>
      <c r="BK207" s="114">
        <f t="shared" si="44"/>
        <v>0</v>
      </c>
      <c r="BL207" s="18" t="s">
        <v>182</v>
      </c>
      <c r="BM207" s="18" t="s">
        <v>463</v>
      </c>
    </row>
    <row r="208" spans="2:65" s="1" customFormat="1" ht="31.5" customHeight="1" x14ac:dyDescent="0.3">
      <c r="B208" s="137"/>
      <c r="C208" s="174" t="s">
        <v>464</v>
      </c>
      <c r="D208" s="174" t="s">
        <v>227</v>
      </c>
      <c r="E208" s="175" t="s">
        <v>465</v>
      </c>
      <c r="F208" s="271" t="s">
        <v>466</v>
      </c>
      <c r="G208" s="272"/>
      <c r="H208" s="272"/>
      <c r="I208" s="272"/>
      <c r="J208" s="176" t="s">
        <v>446</v>
      </c>
      <c r="K208" s="177">
        <v>2</v>
      </c>
      <c r="L208" s="273">
        <v>0</v>
      </c>
      <c r="M208" s="272"/>
      <c r="N208" s="274">
        <f t="shared" si="35"/>
        <v>0</v>
      </c>
      <c r="O208" s="272"/>
      <c r="P208" s="272"/>
      <c r="Q208" s="272"/>
      <c r="R208" s="139"/>
      <c r="T208" s="171" t="s">
        <v>20</v>
      </c>
      <c r="U208" s="44" t="s">
        <v>41</v>
      </c>
      <c r="V208" s="36"/>
      <c r="W208" s="172">
        <f t="shared" si="36"/>
        <v>0</v>
      </c>
      <c r="X208" s="172">
        <v>7.7799999999999996E-3</v>
      </c>
      <c r="Y208" s="172">
        <f t="shared" si="37"/>
        <v>1.5559999999999999E-2</v>
      </c>
      <c r="Z208" s="172">
        <v>0</v>
      </c>
      <c r="AA208" s="173">
        <f t="shared" si="38"/>
        <v>0</v>
      </c>
      <c r="AR208" s="18" t="s">
        <v>182</v>
      </c>
      <c r="AT208" s="18" t="s">
        <v>227</v>
      </c>
      <c r="AU208" s="18" t="s">
        <v>87</v>
      </c>
      <c r="AY208" s="18" t="s">
        <v>175</v>
      </c>
      <c r="BE208" s="114">
        <f t="shared" si="39"/>
        <v>0</v>
      </c>
      <c r="BF208" s="114">
        <f t="shared" si="40"/>
        <v>0</v>
      </c>
      <c r="BG208" s="114">
        <f t="shared" si="41"/>
        <v>0</v>
      </c>
      <c r="BH208" s="114">
        <f t="shared" si="42"/>
        <v>0</v>
      </c>
      <c r="BI208" s="114">
        <f t="shared" si="43"/>
        <v>0</v>
      </c>
      <c r="BJ208" s="18" t="s">
        <v>83</v>
      </c>
      <c r="BK208" s="114">
        <f t="shared" si="44"/>
        <v>0</v>
      </c>
      <c r="BL208" s="18" t="s">
        <v>182</v>
      </c>
      <c r="BM208" s="18" t="s">
        <v>467</v>
      </c>
    </row>
    <row r="209" spans="2:65" s="1" customFormat="1" ht="22.5" customHeight="1" x14ac:dyDescent="0.3">
      <c r="B209" s="137"/>
      <c r="C209" s="174" t="s">
        <v>468</v>
      </c>
      <c r="D209" s="174" t="s">
        <v>227</v>
      </c>
      <c r="E209" s="175" t="s">
        <v>469</v>
      </c>
      <c r="F209" s="271" t="s">
        <v>324</v>
      </c>
      <c r="G209" s="272"/>
      <c r="H209" s="272"/>
      <c r="I209" s="272"/>
      <c r="J209" s="176" t="s">
        <v>252</v>
      </c>
      <c r="K209" s="178">
        <v>0</v>
      </c>
      <c r="L209" s="273">
        <v>0</v>
      </c>
      <c r="M209" s="272"/>
      <c r="N209" s="274">
        <f t="shared" si="35"/>
        <v>0</v>
      </c>
      <c r="O209" s="272"/>
      <c r="P209" s="272"/>
      <c r="Q209" s="272"/>
      <c r="R209" s="139"/>
      <c r="T209" s="171" t="s">
        <v>20</v>
      </c>
      <c r="U209" s="44" t="s">
        <v>41</v>
      </c>
      <c r="V209" s="36"/>
      <c r="W209" s="172">
        <f t="shared" si="36"/>
        <v>0</v>
      </c>
      <c r="X209" s="172">
        <v>0</v>
      </c>
      <c r="Y209" s="172">
        <f t="shared" si="37"/>
        <v>0</v>
      </c>
      <c r="Z209" s="172">
        <v>0</v>
      </c>
      <c r="AA209" s="173">
        <f t="shared" si="38"/>
        <v>0</v>
      </c>
      <c r="AR209" s="18" t="s">
        <v>201</v>
      </c>
      <c r="AT209" s="18" t="s">
        <v>227</v>
      </c>
      <c r="AU209" s="18" t="s">
        <v>87</v>
      </c>
      <c r="AY209" s="18" t="s">
        <v>175</v>
      </c>
      <c r="BE209" s="114">
        <f t="shared" si="39"/>
        <v>0</v>
      </c>
      <c r="BF209" s="114">
        <f t="shared" si="40"/>
        <v>0</v>
      </c>
      <c r="BG209" s="114">
        <f t="shared" si="41"/>
        <v>0</v>
      </c>
      <c r="BH209" s="114">
        <f t="shared" si="42"/>
        <v>0</v>
      </c>
      <c r="BI209" s="114">
        <f t="shared" si="43"/>
        <v>0</v>
      </c>
      <c r="BJ209" s="18" t="s">
        <v>83</v>
      </c>
      <c r="BK209" s="114">
        <f t="shared" si="44"/>
        <v>0</v>
      </c>
      <c r="BL209" s="18" t="s">
        <v>201</v>
      </c>
      <c r="BM209" s="18" t="s">
        <v>470</v>
      </c>
    </row>
    <row r="210" spans="2:65" s="1" customFormat="1" ht="31.5" customHeight="1" x14ac:dyDescent="0.3">
      <c r="B210" s="137"/>
      <c r="C210" s="174" t="s">
        <v>471</v>
      </c>
      <c r="D210" s="174" t="s">
        <v>227</v>
      </c>
      <c r="E210" s="175" t="s">
        <v>472</v>
      </c>
      <c r="F210" s="271" t="s">
        <v>473</v>
      </c>
      <c r="G210" s="272"/>
      <c r="H210" s="272"/>
      <c r="I210" s="272"/>
      <c r="J210" s="176" t="s">
        <v>252</v>
      </c>
      <c r="K210" s="178">
        <v>0</v>
      </c>
      <c r="L210" s="273">
        <v>0</v>
      </c>
      <c r="M210" s="272"/>
      <c r="N210" s="274">
        <f t="shared" si="35"/>
        <v>0</v>
      </c>
      <c r="O210" s="272"/>
      <c r="P210" s="272"/>
      <c r="Q210" s="272"/>
      <c r="R210" s="139"/>
      <c r="T210" s="171" t="s">
        <v>20</v>
      </c>
      <c r="U210" s="44" t="s">
        <v>41</v>
      </c>
      <c r="V210" s="36"/>
      <c r="W210" s="172">
        <f t="shared" si="36"/>
        <v>0</v>
      </c>
      <c r="X210" s="172">
        <v>0</v>
      </c>
      <c r="Y210" s="172">
        <f t="shared" si="37"/>
        <v>0</v>
      </c>
      <c r="Z210" s="172">
        <v>0</v>
      </c>
      <c r="AA210" s="173">
        <f t="shared" si="38"/>
        <v>0</v>
      </c>
      <c r="AR210" s="18" t="s">
        <v>474</v>
      </c>
      <c r="AT210" s="18" t="s">
        <v>227</v>
      </c>
      <c r="AU210" s="18" t="s">
        <v>87</v>
      </c>
      <c r="AY210" s="18" t="s">
        <v>175</v>
      </c>
      <c r="BE210" s="114">
        <f t="shared" si="39"/>
        <v>0</v>
      </c>
      <c r="BF210" s="114">
        <f t="shared" si="40"/>
        <v>0</v>
      </c>
      <c r="BG210" s="114">
        <f t="shared" si="41"/>
        <v>0</v>
      </c>
      <c r="BH210" s="114">
        <f t="shared" si="42"/>
        <v>0</v>
      </c>
      <c r="BI210" s="114">
        <f t="shared" si="43"/>
        <v>0</v>
      </c>
      <c r="BJ210" s="18" t="s">
        <v>83</v>
      </c>
      <c r="BK210" s="114">
        <f t="shared" si="44"/>
        <v>0</v>
      </c>
      <c r="BL210" s="18" t="s">
        <v>474</v>
      </c>
      <c r="BM210" s="18" t="s">
        <v>475</v>
      </c>
    </row>
    <row r="211" spans="2:65" s="10" customFormat="1" ht="29.85" customHeight="1" x14ac:dyDescent="0.3">
      <c r="B211" s="156"/>
      <c r="C211" s="157"/>
      <c r="D211" s="166" t="s">
        <v>146</v>
      </c>
      <c r="E211" s="166"/>
      <c r="F211" s="166"/>
      <c r="G211" s="166"/>
      <c r="H211" s="166"/>
      <c r="I211" s="166"/>
      <c r="J211" s="166"/>
      <c r="K211" s="166"/>
      <c r="L211" s="166"/>
      <c r="M211" s="166"/>
      <c r="N211" s="264">
        <f>BK211</f>
        <v>0</v>
      </c>
      <c r="O211" s="265"/>
      <c r="P211" s="265"/>
      <c r="Q211" s="265"/>
      <c r="R211" s="159"/>
      <c r="T211" s="160"/>
      <c r="U211" s="157"/>
      <c r="V211" s="157"/>
      <c r="W211" s="161">
        <f>SUM(W212:W240)</f>
        <v>0</v>
      </c>
      <c r="X211" s="157"/>
      <c r="Y211" s="161">
        <f>SUM(Y212:Y240)</f>
        <v>1.92117</v>
      </c>
      <c r="Z211" s="157"/>
      <c r="AA211" s="162">
        <f>SUM(AA212:AA240)</f>
        <v>0</v>
      </c>
      <c r="AR211" s="163" t="s">
        <v>87</v>
      </c>
      <c r="AT211" s="164" t="s">
        <v>75</v>
      </c>
      <c r="AU211" s="164" t="s">
        <v>83</v>
      </c>
      <c r="AY211" s="163" t="s">
        <v>175</v>
      </c>
      <c r="BK211" s="165">
        <f>SUM(BK212:BK240)</f>
        <v>0</v>
      </c>
    </row>
    <row r="212" spans="2:65" s="1" customFormat="1" ht="31.5" customHeight="1" x14ac:dyDescent="0.3">
      <c r="B212" s="137"/>
      <c r="C212" s="174" t="s">
        <v>476</v>
      </c>
      <c r="D212" s="174" t="s">
        <v>227</v>
      </c>
      <c r="E212" s="175" t="s">
        <v>477</v>
      </c>
      <c r="F212" s="271" t="s">
        <v>478</v>
      </c>
      <c r="G212" s="272"/>
      <c r="H212" s="272"/>
      <c r="I212" s="272"/>
      <c r="J212" s="176" t="s">
        <v>180</v>
      </c>
      <c r="K212" s="177">
        <v>24</v>
      </c>
      <c r="L212" s="273">
        <v>0</v>
      </c>
      <c r="M212" s="272"/>
      <c r="N212" s="274">
        <f t="shared" ref="N212:N240" si="45">ROUND(L212*K212,2)</f>
        <v>0</v>
      </c>
      <c r="O212" s="272"/>
      <c r="P212" s="272"/>
      <c r="Q212" s="272"/>
      <c r="R212" s="139"/>
      <c r="T212" s="171" t="s">
        <v>20</v>
      </c>
      <c r="U212" s="44" t="s">
        <v>41</v>
      </c>
      <c r="V212" s="36"/>
      <c r="W212" s="172">
        <f t="shared" ref="W212:W240" si="46">V212*K212</f>
        <v>0</v>
      </c>
      <c r="X212" s="172">
        <v>1.58E-3</v>
      </c>
      <c r="Y212" s="172">
        <f t="shared" ref="Y212:Y240" si="47">X212*K212</f>
        <v>3.7920000000000002E-2</v>
      </c>
      <c r="Z212" s="172">
        <v>0</v>
      </c>
      <c r="AA212" s="173">
        <f t="shared" ref="AA212:AA240" si="48">Z212*K212</f>
        <v>0</v>
      </c>
      <c r="AR212" s="18" t="s">
        <v>182</v>
      </c>
      <c r="AT212" s="18" t="s">
        <v>227</v>
      </c>
      <c r="AU212" s="18" t="s">
        <v>87</v>
      </c>
      <c r="AY212" s="18" t="s">
        <v>175</v>
      </c>
      <c r="BE212" s="114">
        <f t="shared" ref="BE212:BE240" si="49">IF(U212="základní",N212,0)</f>
        <v>0</v>
      </c>
      <c r="BF212" s="114">
        <f t="shared" ref="BF212:BF240" si="50">IF(U212="snížená",N212,0)</f>
        <v>0</v>
      </c>
      <c r="BG212" s="114">
        <f t="shared" ref="BG212:BG240" si="51">IF(U212="zákl. přenesená",N212,0)</f>
        <v>0</v>
      </c>
      <c r="BH212" s="114">
        <f t="shared" ref="BH212:BH240" si="52">IF(U212="sníž. přenesená",N212,0)</f>
        <v>0</v>
      </c>
      <c r="BI212" s="114">
        <f t="shared" ref="BI212:BI240" si="53">IF(U212="nulová",N212,0)</f>
        <v>0</v>
      </c>
      <c r="BJ212" s="18" t="s">
        <v>83</v>
      </c>
      <c r="BK212" s="114">
        <f t="shared" ref="BK212:BK240" si="54">ROUND(L212*K212,2)</f>
        <v>0</v>
      </c>
      <c r="BL212" s="18" t="s">
        <v>182</v>
      </c>
      <c r="BM212" s="18" t="s">
        <v>479</v>
      </c>
    </row>
    <row r="213" spans="2:65" s="1" customFormat="1" ht="31.5" customHeight="1" x14ac:dyDescent="0.3">
      <c r="B213" s="137"/>
      <c r="C213" s="174" t="s">
        <v>480</v>
      </c>
      <c r="D213" s="174" t="s">
        <v>227</v>
      </c>
      <c r="E213" s="175" t="s">
        <v>481</v>
      </c>
      <c r="F213" s="271" t="s">
        <v>482</v>
      </c>
      <c r="G213" s="272"/>
      <c r="H213" s="272"/>
      <c r="I213" s="272"/>
      <c r="J213" s="176" t="s">
        <v>180</v>
      </c>
      <c r="K213" s="177">
        <v>5</v>
      </c>
      <c r="L213" s="273">
        <v>0</v>
      </c>
      <c r="M213" s="272"/>
      <c r="N213" s="274">
        <f t="shared" si="45"/>
        <v>0</v>
      </c>
      <c r="O213" s="272"/>
      <c r="P213" s="272"/>
      <c r="Q213" s="272"/>
      <c r="R213" s="139"/>
      <c r="T213" s="171" t="s">
        <v>20</v>
      </c>
      <c r="U213" s="44" t="s">
        <v>41</v>
      </c>
      <c r="V213" s="36"/>
      <c r="W213" s="172">
        <f t="shared" si="46"/>
        <v>0</v>
      </c>
      <c r="X213" s="172">
        <v>1.99E-3</v>
      </c>
      <c r="Y213" s="172">
        <f t="shared" si="47"/>
        <v>9.9500000000000005E-3</v>
      </c>
      <c r="Z213" s="172">
        <v>0</v>
      </c>
      <c r="AA213" s="173">
        <f t="shared" si="48"/>
        <v>0</v>
      </c>
      <c r="AR213" s="18" t="s">
        <v>182</v>
      </c>
      <c r="AT213" s="18" t="s">
        <v>227</v>
      </c>
      <c r="AU213" s="18" t="s">
        <v>87</v>
      </c>
      <c r="AY213" s="18" t="s">
        <v>175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8" t="s">
        <v>83</v>
      </c>
      <c r="BK213" s="114">
        <f t="shared" si="54"/>
        <v>0</v>
      </c>
      <c r="BL213" s="18" t="s">
        <v>182</v>
      </c>
      <c r="BM213" s="18" t="s">
        <v>483</v>
      </c>
    </row>
    <row r="214" spans="2:65" s="1" customFormat="1" ht="31.5" customHeight="1" x14ac:dyDescent="0.3">
      <c r="B214" s="137"/>
      <c r="C214" s="174" t="s">
        <v>484</v>
      </c>
      <c r="D214" s="174" t="s">
        <v>227</v>
      </c>
      <c r="E214" s="175" t="s">
        <v>485</v>
      </c>
      <c r="F214" s="271" t="s">
        <v>486</v>
      </c>
      <c r="G214" s="272"/>
      <c r="H214" s="272"/>
      <c r="I214" s="272"/>
      <c r="J214" s="176" t="s">
        <v>180</v>
      </c>
      <c r="K214" s="177">
        <v>10</v>
      </c>
      <c r="L214" s="273">
        <v>0</v>
      </c>
      <c r="M214" s="272"/>
      <c r="N214" s="274">
        <f t="shared" si="45"/>
        <v>0</v>
      </c>
      <c r="O214" s="272"/>
      <c r="P214" s="272"/>
      <c r="Q214" s="272"/>
      <c r="R214" s="139"/>
      <c r="T214" s="171" t="s">
        <v>20</v>
      </c>
      <c r="U214" s="44" t="s">
        <v>41</v>
      </c>
      <c r="V214" s="36"/>
      <c r="W214" s="172">
        <f t="shared" si="46"/>
        <v>0</v>
      </c>
      <c r="X214" s="172">
        <v>2.96E-3</v>
      </c>
      <c r="Y214" s="172">
        <f t="shared" si="47"/>
        <v>2.9600000000000001E-2</v>
      </c>
      <c r="Z214" s="172">
        <v>0</v>
      </c>
      <c r="AA214" s="173">
        <f t="shared" si="48"/>
        <v>0</v>
      </c>
      <c r="AR214" s="18" t="s">
        <v>182</v>
      </c>
      <c r="AT214" s="18" t="s">
        <v>227</v>
      </c>
      <c r="AU214" s="18" t="s">
        <v>87</v>
      </c>
      <c r="AY214" s="18" t="s">
        <v>175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8" t="s">
        <v>83</v>
      </c>
      <c r="BK214" s="114">
        <f t="shared" si="54"/>
        <v>0</v>
      </c>
      <c r="BL214" s="18" t="s">
        <v>182</v>
      </c>
      <c r="BM214" s="18" t="s">
        <v>487</v>
      </c>
    </row>
    <row r="215" spans="2:65" s="1" customFormat="1" ht="31.5" customHeight="1" x14ac:dyDescent="0.3">
      <c r="B215" s="137"/>
      <c r="C215" s="174" t="s">
        <v>488</v>
      </c>
      <c r="D215" s="174" t="s">
        <v>227</v>
      </c>
      <c r="E215" s="175" t="s">
        <v>489</v>
      </c>
      <c r="F215" s="271" t="s">
        <v>490</v>
      </c>
      <c r="G215" s="272"/>
      <c r="H215" s="272"/>
      <c r="I215" s="272"/>
      <c r="J215" s="176" t="s">
        <v>180</v>
      </c>
      <c r="K215" s="177">
        <v>6</v>
      </c>
      <c r="L215" s="273">
        <v>0</v>
      </c>
      <c r="M215" s="272"/>
      <c r="N215" s="274">
        <f t="shared" si="45"/>
        <v>0</v>
      </c>
      <c r="O215" s="272"/>
      <c r="P215" s="272"/>
      <c r="Q215" s="272"/>
      <c r="R215" s="139"/>
      <c r="T215" s="171" t="s">
        <v>20</v>
      </c>
      <c r="U215" s="44" t="s">
        <v>41</v>
      </c>
      <c r="V215" s="36"/>
      <c r="W215" s="172">
        <f t="shared" si="46"/>
        <v>0</v>
      </c>
      <c r="X215" s="172">
        <v>3.7599999999999999E-3</v>
      </c>
      <c r="Y215" s="172">
        <f t="shared" si="47"/>
        <v>2.256E-2</v>
      </c>
      <c r="Z215" s="172">
        <v>0</v>
      </c>
      <c r="AA215" s="173">
        <f t="shared" si="48"/>
        <v>0</v>
      </c>
      <c r="AR215" s="18" t="s">
        <v>182</v>
      </c>
      <c r="AT215" s="18" t="s">
        <v>227</v>
      </c>
      <c r="AU215" s="18" t="s">
        <v>87</v>
      </c>
      <c r="AY215" s="18" t="s">
        <v>175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8" t="s">
        <v>83</v>
      </c>
      <c r="BK215" s="114">
        <f t="shared" si="54"/>
        <v>0</v>
      </c>
      <c r="BL215" s="18" t="s">
        <v>182</v>
      </c>
      <c r="BM215" s="18" t="s">
        <v>491</v>
      </c>
    </row>
    <row r="216" spans="2:65" s="1" customFormat="1" ht="31.5" customHeight="1" x14ac:dyDescent="0.3">
      <c r="B216" s="137"/>
      <c r="C216" s="174" t="s">
        <v>492</v>
      </c>
      <c r="D216" s="174" t="s">
        <v>227</v>
      </c>
      <c r="E216" s="175" t="s">
        <v>493</v>
      </c>
      <c r="F216" s="271" t="s">
        <v>494</v>
      </c>
      <c r="G216" s="272"/>
      <c r="H216" s="272"/>
      <c r="I216" s="272"/>
      <c r="J216" s="176" t="s">
        <v>180</v>
      </c>
      <c r="K216" s="177">
        <v>20</v>
      </c>
      <c r="L216" s="273">
        <v>0</v>
      </c>
      <c r="M216" s="272"/>
      <c r="N216" s="274">
        <f t="shared" si="45"/>
        <v>0</v>
      </c>
      <c r="O216" s="272"/>
      <c r="P216" s="272"/>
      <c r="Q216" s="272"/>
      <c r="R216" s="139"/>
      <c r="T216" s="171" t="s">
        <v>20</v>
      </c>
      <c r="U216" s="44" t="s">
        <v>41</v>
      </c>
      <c r="V216" s="36"/>
      <c r="W216" s="172">
        <f t="shared" si="46"/>
        <v>0</v>
      </c>
      <c r="X216" s="172">
        <v>4.4000000000000003E-3</v>
      </c>
      <c r="Y216" s="172">
        <f t="shared" si="47"/>
        <v>8.8000000000000009E-2</v>
      </c>
      <c r="Z216" s="172">
        <v>0</v>
      </c>
      <c r="AA216" s="173">
        <f t="shared" si="48"/>
        <v>0</v>
      </c>
      <c r="AR216" s="18" t="s">
        <v>182</v>
      </c>
      <c r="AT216" s="18" t="s">
        <v>227</v>
      </c>
      <c r="AU216" s="18" t="s">
        <v>87</v>
      </c>
      <c r="AY216" s="18" t="s">
        <v>175</v>
      </c>
      <c r="BE216" s="114">
        <f t="shared" si="49"/>
        <v>0</v>
      </c>
      <c r="BF216" s="114">
        <f t="shared" si="50"/>
        <v>0</v>
      </c>
      <c r="BG216" s="114">
        <f t="shared" si="51"/>
        <v>0</v>
      </c>
      <c r="BH216" s="114">
        <f t="shared" si="52"/>
        <v>0</v>
      </c>
      <c r="BI216" s="114">
        <f t="shared" si="53"/>
        <v>0</v>
      </c>
      <c r="BJ216" s="18" t="s">
        <v>83</v>
      </c>
      <c r="BK216" s="114">
        <f t="shared" si="54"/>
        <v>0</v>
      </c>
      <c r="BL216" s="18" t="s">
        <v>182</v>
      </c>
      <c r="BM216" s="18" t="s">
        <v>495</v>
      </c>
    </row>
    <row r="217" spans="2:65" s="1" customFormat="1" ht="31.5" customHeight="1" x14ac:dyDescent="0.3">
      <c r="B217" s="137"/>
      <c r="C217" s="174" t="s">
        <v>496</v>
      </c>
      <c r="D217" s="174" t="s">
        <v>227</v>
      </c>
      <c r="E217" s="175" t="s">
        <v>497</v>
      </c>
      <c r="F217" s="271" t="s">
        <v>498</v>
      </c>
      <c r="G217" s="272"/>
      <c r="H217" s="272"/>
      <c r="I217" s="272"/>
      <c r="J217" s="176" t="s">
        <v>180</v>
      </c>
      <c r="K217" s="177">
        <v>20</v>
      </c>
      <c r="L217" s="273">
        <v>0</v>
      </c>
      <c r="M217" s="272"/>
      <c r="N217" s="274">
        <f t="shared" si="45"/>
        <v>0</v>
      </c>
      <c r="O217" s="272"/>
      <c r="P217" s="272"/>
      <c r="Q217" s="272"/>
      <c r="R217" s="139"/>
      <c r="T217" s="171" t="s">
        <v>20</v>
      </c>
      <c r="U217" s="44" t="s">
        <v>41</v>
      </c>
      <c r="V217" s="36"/>
      <c r="W217" s="172">
        <f t="shared" si="46"/>
        <v>0</v>
      </c>
      <c r="X217" s="172">
        <v>6.2899999999999996E-3</v>
      </c>
      <c r="Y217" s="172">
        <f t="shared" si="47"/>
        <v>0.1258</v>
      </c>
      <c r="Z217" s="172">
        <v>0</v>
      </c>
      <c r="AA217" s="173">
        <f t="shared" si="48"/>
        <v>0</v>
      </c>
      <c r="AR217" s="18" t="s">
        <v>182</v>
      </c>
      <c r="AT217" s="18" t="s">
        <v>227</v>
      </c>
      <c r="AU217" s="18" t="s">
        <v>87</v>
      </c>
      <c r="AY217" s="18" t="s">
        <v>175</v>
      </c>
      <c r="BE217" s="114">
        <f t="shared" si="49"/>
        <v>0</v>
      </c>
      <c r="BF217" s="114">
        <f t="shared" si="50"/>
        <v>0</v>
      </c>
      <c r="BG217" s="114">
        <f t="shared" si="51"/>
        <v>0</v>
      </c>
      <c r="BH217" s="114">
        <f t="shared" si="52"/>
        <v>0</v>
      </c>
      <c r="BI217" s="114">
        <f t="shared" si="53"/>
        <v>0</v>
      </c>
      <c r="BJ217" s="18" t="s">
        <v>83</v>
      </c>
      <c r="BK217" s="114">
        <f t="shared" si="54"/>
        <v>0</v>
      </c>
      <c r="BL217" s="18" t="s">
        <v>182</v>
      </c>
      <c r="BM217" s="18" t="s">
        <v>499</v>
      </c>
    </row>
    <row r="218" spans="2:65" s="1" customFormat="1" ht="31.5" customHeight="1" x14ac:dyDescent="0.3">
      <c r="B218" s="137"/>
      <c r="C218" s="174" t="s">
        <v>500</v>
      </c>
      <c r="D218" s="174" t="s">
        <v>227</v>
      </c>
      <c r="E218" s="175" t="s">
        <v>501</v>
      </c>
      <c r="F218" s="271" t="s">
        <v>502</v>
      </c>
      <c r="G218" s="272"/>
      <c r="H218" s="272"/>
      <c r="I218" s="272"/>
      <c r="J218" s="176" t="s">
        <v>180</v>
      </c>
      <c r="K218" s="177">
        <v>40</v>
      </c>
      <c r="L218" s="273">
        <v>0</v>
      </c>
      <c r="M218" s="272"/>
      <c r="N218" s="274">
        <f t="shared" si="45"/>
        <v>0</v>
      </c>
      <c r="O218" s="272"/>
      <c r="P218" s="272"/>
      <c r="Q218" s="272"/>
      <c r="R218" s="139"/>
      <c r="T218" s="171" t="s">
        <v>20</v>
      </c>
      <c r="U218" s="44" t="s">
        <v>41</v>
      </c>
      <c r="V218" s="36"/>
      <c r="W218" s="172">
        <f t="shared" si="46"/>
        <v>0</v>
      </c>
      <c r="X218" s="172">
        <v>6.6400000000000001E-3</v>
      </c>
      <c r="Y218" s="172">
        <f t="shared" si="47"/>
        <v>0.2656</v>
      </c>
      <c r="Z218" s="172">
        <v>0</v>
      </c>
      <c r="AA218" s="173">
        <f t="shared" si="48"/>
        <v>0</v>
      </c>
      <c r="AR218" s="18" t="s">
        <v>182</v>
      </c>
      <c r="AT218" s="18" t="s">
        <v>227</v>
      </c>
      <c r="AU218" s="18" t="s">
        <v>87</v>
      </c>
      <c r="AY218" s="18" t="s">
        <v>175</v>
      </c>
      <c r="BE218" s="114">
        <f t="shared" si="49"/>
        <v>0</v>
      </c>
      <c r="BF218" s="114">
        <f t="shared" si="50"/>
        <v>0</v>
      </c>
      <c r="BG218" s="114">
        <f t="shared" si="51"/>
        <v>0</v>
      </c>
      <c r="BH218" s="114">
        <f t="shared" si="52"/>
        <v>0</v>
      </c>
      <c r="BI218" s="114">
        <f t="shared" si="53"/>
        <v>0</v>
      </c>
      <c r="BJ218" s="18" t="s">
        <v>83</v>
      </c>
      <c r="BK218" s="114">
        <f t="shared" si="54"/>
        <v>0</v>
      </c>
      <c r="BL218" s="18" t="s">
        <v>182</v>
      </c>
      <c r="BM218" s="18" t="s">
        <v>503</v>
      </c>
    </row>
    <row r="219" spans="2:65" s="1" customFormat="1" ht="31.5" customHeight="1" x14ac:dyDescent="0.3">
      <c r="B219" s="137"/>
      <c r="C219" s="174" t="s">
        <v>504</v>
      </c>
      <c r="D219" s="174" t="s">
        <v>227</v>
      </c>
      <c r="E219" s="175" t="s">
        <v>505</v>
      </c>
      <c r="F219" s="271" t="s">
        <v>506</v>
      </c>
      <c r="G219" s="272"/>
      <c r="H219" s="272"/>
      <c r="I219" s="272"/>
      <c r="J219" s="176" t="s">
        <v>180</v>
      </c>
      <c r="K219" s="177">
        <v>60</v>
      </c>
      <c r="L219" s="273">
        <v>0</v>
      </c>
      <c r="M219" s="272"/>
      <c r="N219" s="274">
        <f t="shared" si="45"/>
        <v>0</v>
      </c>
      <c r="O219" s="272"/>
      <c r="P219" s="272"/>
      <c r="Q219" s="272"/>
      <c r="R219" s="139"/>
      <c r="T219" s="171" t="s">
        <v>20</v>
      </c>
      <c r="U219" s="44" t="s">
        <v>41</v>
      </c>
      <c r="V219" s="36"/>
      <c r="W219" s="172">
        <f t="shared" si="46"/>
        <v>0</v>
      </c>
      <c r="X219" s="172">
        <v>9.0799999999999995E-3</v>
      </c>
      <c r="Y219" s="172">
        <f t="shared" si="47"/>
        <v>0.54479999999999995</v>
      </c>
      <c r="Z219" s="172">
        <v>0</v>
      </c>
      <c r="AA219" s="173">
        <f t="shared" si="48"/>
        <v>0</v>
      </c>
      <c r="AR219" s="18" t="s">
        <v>182</v>
      </c>
      <c r="AT219" s="18" t="s">
        <v>227</v>
      </c>
      <c r="AU219" s="18" t="s">
        <v>87</v>
      </c>
      <c r="AY219" s="18" t="s">
        <v>175</v>
      </c>
      <c r="BE219" s="114">
        <f t="shared" si="49"/>
        <v>0</v>
      </c>
      <c r="BF219" s="114">
        <f t="shared" si="50"/>
        <v>0</v>
      </c>
      <c r="BG219" s="114">
        <f t="shared" si="51"/>
        <v>0</v>
      </c>
      <c r="BH219" s="114">
        <f t="shared" si="52"/>
        <v>0</v>
      </c>
      <c r="BI219" s="114">
        <f t="shared" si="53"/>
        <v>0</v>
      </c>
      <c r="BJ219" s="18" t="s">
        <v>83</v>
      </c>
      <c r="BK219" s="114">
        <f t="shared" si="54"/>
        <v>0</v>
      </c>
      <c r="BL219" s="18" t="s">
        <v>182</v>
      </c>
      <c r="BM219" s="18" t="s">
        <v>507</v>
      </c>
    </row>
    <row r="220" spans="2:65" s="1" customFormat="1" ht="31.5" customHeight="1" x14ac:dyDescent="0.3">
      <c r="B220" s="137"/>
      <c r="C220" s="174" t="s">
        <v>508</v>
      </c>
      <c r="D220" s="174" t="s">
        <v>227</v>
      </c>
      <c r="E220" s="175" t="s">
        <v>509</v>
      </c>
      <c r="F220" s="271" t="s">
        <v>510</v>
      </c>
      <c r="G220" s="272"/>
      <c r="H220" s="272"/>
      <c r="I220" s="272"/>
      <c r="J220" s="176" t="s">
        <v>180</v>
      </c>
      <c r="K220" s="177">
        <v>46</v>
      </c>
      <c r="L220" s="273">
        <v>0</v>
      </c>
      <c r="M220" s="272"/>
      <c r="N220" s="274">
        <f t="shared" si="45"/>
        <v>0</v>
      </c>
      <c r="O220" s="272"/>
      <c r="P220" s="272"/>
      <c r="Q220" s="272"/>
      <c r="R220" s="139"/>
      <c r="T220" s="171" t="s">
        <v>20</v>
      </c>
      <c r="U220" s="44" t="s">
        <v>41</v>
      </c>
      <c r="V220" s="36"/>
      <c r="W220" s="172">
        <f t="shared" si="46"/>
        <v>0</v>
      </c>
      <c r="X220" s="172">
        <v>1.312E-2</v>
      </c>
      <c r="Y220" s="172">
        <f t="shared" si="47"/>
        <v>0.60351999999999995</v>
      </c>
      <c r="Z220" s="172">
        <v>0</v>
      </c>
      <c r="AA220" s="173">
        <f t="shared" si="48"/>
        <v>0</v>
      </c>
      <c r="AR220" s="18" t="s">
        <v>182</v>
      </c>
      <c r="AT220" s="18" t="s">
        <v>227</v>
      </c>
      <c r="AU220" s="18" t="s">
        <v>87</v>
      </c>
      <c r="AY220" s="18" t="s">
        <v>175</v>
      </c>
      <c r="BE220" s="114">
        <f t="shared" si="49"/>
        <v>0</v>
      </c>
      <c r="BF220" s="114">
        <f t="shared" si="50"/>
        <v>0</v>
      </c>
      <c r="BG220" s="114">
        <f t="shared" si="51"/>
        <v>0</v>
      </c>
      <c r="BH220" s="114">
        <f t="shared" si="52"/>
        <v>0</v>
      </c>
      <c r="BI220" s="114">
        <f t="shared" si="53"/>
        <v>0</v>
      </c>
      <c r="BJ220" s="18" t="s">
        <v>83</v>
      </c>
      <c r="BK220" s="114">
        <f t="shared" si="54"/>
        <v>0</v>
      </c>
      <c r="BL220" s="18" t="s">
        <v>182</v>
      </c>
      <c r="BM220" s="18" t="s">
        <v>511</v>
      </c>
    </row>
    <row r="221" spans="2:65" s="1" customFormat="1" ht="44.25" customHeight="1" x14ac:dyDescent="0.3">
      <c r="B221" s="137"/>
      <c r="C221" s="174" t="s">
        <v>512</v>
      </c>
      <c r="D221" s="174" t="s">
        <v>227</v>
      </c>
      <c r="E221" s="175" t="s">
        <v>513</v>
      </c>
      <c r="F221" s="271" t="s">
        <v>514</v>
      </c>
      <c r="G221" s="272"/>
      <c r="H221" s="272"/>
      <c r="I221" s="272"/>
      <c r="J221" s="176" t="s">
        <v>257</v>
      </c>
      <c r="K221" s="177">
        <v>4</v>
      </c>
      <c r="L221" s="273">
        <v>0</v>
      </c>
      <c r="M221" s="272"/>
      <c r="N221" s="274">
        <f t="shared" si="45"/>
        <v>0</v>
      </c>
      <c r="O221" s="272"/>
      <c r="P221" s="272"/>
      <c r="Q221" s="272"/>
      <c r="R221" s="139"/>
      <c r="T221" s="171" t="s">
        <v>20</v>
      </c>
      <c r="U221" s="44" t="s">
        <v>41</v>
      </c>
      <c r="V221" s="36"/>
      <c r="W221" s="172">
        <f t="shared" si="46"/>
        <v>0</v>
      </c>
      <c r="X221" s="172">
        <v>1.8699999999999999E-3</v>
      </c>
      <c r="Y221" s="172">
        <f t="shared" si="47"/>
        <v>7.4799999999999997E-3</v>
      </c>
      <c r="Z221" s="172">
        <v>0</v>
      </c>
      <c r="AA221" s="173">
        <f t="shared" si="48"/>
        <v>0</v>
      </c>
      <c r="AR221" s="18" t="s">
        <v>182</v>
      </c>
      <c r="AT221" s="18" t="s">
        <v>227</v>
      </c>
      <c r="AU221" s="18" t="s">
        <v>87</v>
      </c>
      <c r="AY221" s="18" t="s">
        <v>175</v>
      </c>
      <c r="BE221" s="114">
        <f t="shared" si="49"/>
        <v>0</v>
      </c>
      <c r="BF221" s="114">
        <f t="shared" si="50"/>
        <v>0</v>
      </c>
      <c r="BG221" s="114">
        <f t="shared" si="51"/>
        <v>0</v>
      </c>
      <c r="BH221" s="114">
        <f t="shared" si="52"/>
        <v>0</v>
      </c>
      <c r="BI221" s="114">
        <f t="shared" si="53"/>
        <v>0</v>
      </c>
      <c r="BJ221" s="18" t="s">
        <v>83</v>
      </c>
      <c r="BK221" s="114">
        <f t="shared" si="54"/>
        <v>0</v>
      </c>
      <c r="BL221" s="18" t="s">
        <v>182</v>
      </c>
      <c r="BM221" s="18" t="s">
        <v>515</v>
      </c>
    </row>
    <row r="222" spans="2:65" s="1" customFormat="1" ht="44.25" customHeight="1" x14ac:dyDescent="0.3">
      <c r="B222" s="137"/>
      <c r="C222" s="174" t="s">
        <v>516</v>
      </c>
      <c r="D222" s="174" t="s">
        <v>227</v>
      </c>
      <c r="E222" s="175" t="s">
        <v>517</v>
      </c>
      <c r="F222" s="271" t="s">
        <v>518</v>
      </c>
      <c r="G222" s="272"/>
      <c r="H222" s="272"/>
      <c r="I222" s="272"/>
      <c r="J222" s="176" t="s">
        <v>257</v>
      </c>
      <c r="K222" s="177">
        <v>2</v>
      </c>
      <c r="L222" s="273">
        <v>0</v>
      </c>
      <c r="M222" s="272"/>
      <c r="N222" s="274">
        <f t="shared" si="45"/>
        <v>0</v>
      </c>
      <c r="O222" s="272"/>
      <c r="P222" s="272"/>
      <c r="Q222" s="272"/>
      <c r="R222" s="139"/>
      <c r="T222" s="171" t="s">
        <v>20</v>
      </c>
      <c r="U222" s="44" t="s">
        <v>41</v>
      </c>
      <c r="V222" s="36"/>
      <c r="W222" s="172">
        <f t="shared" si="46"/>
        <v>0</v>
      </c>
      <c r="X222" s="172">
        <v>1.7600000000000001E-3</v>
      </c>
      <c r="Y222" s="172">
        <f t="shared" si="47"/>
        <v>3.5200000000000001E-3</v>
      </c>
      <c r="Z222" s="172">
        <v>0</v>
      </c>
      <c r="AA222" s="173">
        <f t="shared" si="48"/>
        <v>0</v>
      </c>
      <c r="AR222" s="18" t="s">
        <v>182</v>
      </c>
      <c r="AT222" s="18" t="s">
        <v>227</v>
      </c>
      <c r="AU222" s="18" t="s">
        <v>87</v>
      </c>
      <c r="AY222" s="18" t="s">
        <v>175</v>
      </c>
      <c r="BE222" s="114">
        <f t="shared" si="49"/>
        <v>0</v>
      </c>
      <c r="BF222" s="114">
        <f t="shared" si="50"/>
        <v>0</v>
      </c>
      <c r="BG222" s="114">
        <f t="shared" si="51"/>
        <v>0</v>
      </c>
      <c r="BH222" s="114">
        <f t="shared" si="52"/>
        <v>0</v>
      </c>
      <c r="BI222" s="114">
        <f t="shared" si="53"/>
        <v>0</v>
      </c>
      <c r="BJ222" s="18" t="s">
        <v>83</v>
      </c>
      <c r="BK222" s="114">
        <f t="shared" si="54"/>
        <v>0</v>
      </c>
      <c r="BL222" s="18" t="s">
        <v>182</v>
      </c>
      <c r="BM222" s="18" t="s">
        <v>519</v>
      </c>
    </row>
    <row r="223" spans="2:65" s="1" customFormat="1" ht="44.25" customHeight="1" x14ac:dyDescent="0.3">
      <c r="B223" s="137"/>
      <c r="C223" s="174" t="s">
        <v>520</v>
      </c>
      <c r="D223" s="174" t="s">
        <v>227</v>
      </c>
      <c r="E223" s="175" t="s">
        <v>521</v>
      </c>
      <c r="F223" s="271" t="s">
        <v>522</v>
      </c>
      <c r="G223" s="272"/>
      <c r="H223" s="272"/>
      <c r="I223" s="272"/>
      <c r="J223" s="176" t="s">
        <v>257</v>
      </c>
      <c r="K223" s="177">
        <v>4</v>
      </c>
      <c r="L223" s="273">
        <v>0</v>
      </c>
      <c r="M223" s="272"/>
      <c r="N223" s="274">
        <f t="shared" si="45"/>
        <v>0</v>
      </c>
      <c r="O223" s="272"/>
      <c r="P223" s="272"/>
      <c r="Q223" s="272"/>
      <c r="R223" s="139"/>
      <c r="T223" s="171" t="s">
        <v>20</v>
      </c>
      <c r="U223" s="44" t="s">
        <v>41</v>
      </c>
      <c r="V223" s="36"/>
      <c r="W223" s="172">
        <f t="shared" si="46"/>
        <v>0</v>
      </c>
      <c r="X223" s="172">
        <v>2.1900000000000001E-3</v>
      </c>
      <c r="Y223" s="172">
        <f t="shared" si="47"/>
        <v>8.7600000000000004E-3</v>
      </c>
      <c r="Z223" s="172">
        <v>0</v>
      </c>
      <c r="AA223" s="173">
        <f t="shared" si="48"/>
        <v>0</v>
      </c>
      <c r="AR223" s="18" t="s">
        <v>182</v>
      </c>
      <c r="AT223" s="18" t="s">
        <v>227</v>
      </c>
      <c r="AU223" s="18" t="s">
        <v>87</v>
      </c>
      <c r="AY223" s="18" t="s">
        <v>175</v>
      </c>
      <c r="BE223" s="114">
        <f t="shared" si="49"/>
        <v>0</v>
      </c>
      <c r="BF223" s="114">
        <f t="shared" si="50"/>
        <v>0</v>
      </c>
      <c r="BG223" s="114">
        <f t="shared" si="51"/>
        <v>0</v>
      </c>
      <c r="BH223" s="114">
        <f t="shared" si="52"/>
        <v>0</v>
      </c>
      <c r="BI223" s="114">
        <f t="shared" si="53"/>
        <v>0</v>
      </c>
      <c r="BJ223" s="18" t="s">
        <v>83</v>
      </c>
      <c r="BK223" s="114">
        <f t="shared" si="54"/>
        <v>0</v>
      </c>
      <c r="BL223" s="18" t="s">
        <v>182</v>
      </c>
      <c r="BM223" s="18" t="s">
        <v>523</v>
      </c>
    </row>
    <row r="224" spans="2:65" s="1" customFormat="1" ht="44.25" customHeight="1" x14ac:dyDescent="0.3">
      <c r="B224" s="137"/>
      <c r="C224" s="174" t="s">
        <v>524</v>
      </c>
      <c r="D224" s="174" t="s">
        <v>227</v>
      </c>
      <c r="E224" s="175" t="s">
        <v>525</v>
      </c>
      <c r="F224" s="271" t="s">
        <v>526</v>
      </c>
      <c r="G224" s="272"/>
      <c r="H224" s="272"/>
      <c r="I224" s="272"/>
      <c r="J224" s="176" t="s">
        <v>257</v>
      </c>
      <c r="K224" s="177">
        <v>4</v>
      </c>
      <c r="L224" s="273">
        <v>0</v>
      </c>
      <c r="M224" s="272"/>
      <c r="N224" s="274">
        <f t="shared" si="45"/>
        <v>0</v>
      </c>
      <c r="O224" s="272"/>
      <c r="P224" s="272"/>
      <c r="Q224" s="272"/>
      <c r="R224" s="139"/>
      <c r="T224" s="171" t="s">
        <v>20</v>
      </c>
      <c r="U224" s="44" t="s">
        <v>41</v>
      </c>
      <c r="V224" s="36"/>
      <c r="W224" s="172">
        <f t="shared" si="46"/>
        <v>0</v>
      </c>
      <c r="X224" s="172">
        <v>2.3700000000000001E-3</v>
      </c>
      <c r="Y224" s="172">
        <f t="shared" si="47"/>
        <v>9.4800000000000006E-3</v>
      </c>
      <c r="Z224" s="172">
        <v>0</v>
      </c>
      <c r="AA224" s="173">
        <f t="shared" si="48"/>
        <v>0</v>
      </c>
      <c r="AR224" s="18" t="s">
        <v>182</v>
      </c>
      <c r="AT224" s="18" t="s">
        <v>227</v>
      </c>
      <c r="AU224" s="18" t="s">
        <v>87</v>
      </c>
      <c r="AY224" s="18" t="s">
        <v>175</v>
      </c>
      <c r="BE224" s="114">
        <f t="shared" si="49"/>
        <v>0</v>
      </c>
      <c r="BF224" s="114">
        <f t="shared" si="50"/>
        <v>0</v>
      </c>
      <c r="BG224" s="114">
        <f t="shared" si="51"/>
        <v>0</v>
      </c>
      <c r="BH224" s="114">
        <f t="shared" si="52"/>
        <v>0</v>
      </c>
      <c r="BI224" s="114">
        <f t="shared" si="53"/>
        <v>0</v>
      </c>
      <c r="BJ224" s="18" t="s">
        <v>83</v>
      </c>
      <c r="BK224" s="114">
        <f t="shared" si="54"/>
        <v>0</v>
      </c>
      <c r="BL224" s="18" t="s">
        <v>182</v>
      </c>
      <c r="BM224" s="18" t="s">
        <v>527</v>
      </c>
    </row>
    <row r="225" spans="2:65" s="1" customFormat="1" ht="44.25" customHeight="1" x14ac:dyDescent="0.3">
      <c r="B225" s="137"/>
      <c r="C225" s="174" t="s">
        <v>528</v>
      </c>
      <c r="D225" s="174" t="s">
        <v>227</v>
      </c>
      <c r="E225" s="175" t="s">
        <v>529</v>
      </c>
      <c r="F225" s="271" t="s">
        <v>530</v>
      </c>
      <c r="G225" s="272"/>
      <c r="H225" s="272"/>
      <c r="I225" s="272"/>
      <c r="J225" s="176" t="s">
        <v>257</v>
      </c>
      <c r="K225" s="177">
        <v>2</v>
      </c>
      <c r="L225" s="273">
        <v>0</v>
      </c>
      <c r="M225" s="272"/>
      <c r="N225" s="274">
        <f t="shared" si="45"/>
        <v>0</v>
      </c>
      <c r="O225" s="272"/>
      <c r="P225" s="272"/>
      <c r="Q225" s="272"/>
      <c r="R225" s="139"/>
      <c r="T225" s="171" t="s">
        <v>20</v>
      </c>
      <c r="U225" s="44" t="s">
        <v>41</v>
      </c>
      <c r="V225" s="36"/>
      <c r="W225" s="172">
        <f t="shared" si="46"/>
        <v>0</v>
      </c>
      <c r="X225" s="172">
        <v>2.9199999999999999E-3</v>
      </c>
      <c r="Y225" s="172">
        <f t="shared" si="47"/>
        <v>5.8399999999999997E-3</v>
      </c>
      <c r="Z225" s="172">
        <v>0</v>
      </c>
      <c r="AA225" s="173">
        <f t="shared" si="48"/>
        <v>0</v>
      </c>
      <c r="AR225" s="18" t="s">
        <v>182</v>
      </c>
      <c r="AT225" s="18" t="s">
        <v>227</v>
      </c>
      <c r="AU225" s="18" t="s">
        <v>87</v>
      </c>
      <c r="AY225" s="18" t="s">
        <v>175</v>
      </c>
      <c r="BE225" s="114">
        <f t="shared" si="49"/>
        <v>0</v>
      </c>
      <c r="BF225" s="114">
        <f t="shared" si="50"/>
        <v>0</v>
      </c>
      <c r="BG225" s="114">
        <f t="shared" si="51"/>
        <v>0</v>
      </c>
      <c r="BH225" s="114">
        <f t="shared" si="52"/>
        <v>0</v>
      </c>
      <c r="BI225" s="114">
        <f t="shared" si="53"/>
        <v>0</v>
      </c>
      <c r="BJ225" s="18" t="s">
        <v>83</v>
      </c>
      <c r="BK225" s="114">
        <f t="shared" si="54"/>
        <v>0</v>
      </c>
      <c r="BL225" s="18" t="s">
        <v>182</v>
      </c>
      <c r="BM225" s="18" t="s">
        <v>531</v>
      </c>
    </row>
    <row r="226" spans="2:65" s="1" customFormat="1" ht="44.25" customHeight="1" x14ac:dyDescent="0.3">
      <c r="B226" s="137"/>
      <c r="C226" s="174" t="s">
        <v>532</v>
      </c>
      <c r="D226" s="174" t="s">
        <v>227</v>
      </c>
      <c r="E226" s="175" t="s">
        <v>533</v>
      </c>
      <c r="F226" s="271" t="s">
        <v>534</v>
      </c>
      <c r="G226" s="272"/>
      <c r="H226" s="272"/>
      <c r="I226" s="272"/>
      <c r="J226" s="176" t="s">
        <v>257</v>
      </c>
      <c r="K226" s="177">
        <v>4</v>
      </c>
      <c r="L226" s="273">
        <v>0</v>
      </c>
      <c r="M226" s="272"/>
      <c r="N226" s="274">
        <f t="shared" si="45"/>
        <v>0</v>
      </c>
      <c r="O226" s="272"/>
      <c r="P226" s="272"/>
      <c r="Q226" s="272"/>
      <c r="R226" s="139"/>
      <c r="T226" s="171" t="s">
        <v>20</v>
      </c>
      <c r="U226" s="44" t="s">
        <v>41</v>
      </c>
      <c r="V226" s="36"/>
      <c r="W226" s="172">
        <f t="shared" si="46"/>
        <v>0</v>
      </c>
      <c r="X226" s="172">
        <v>4.4600000000000004E-3</v>
      </c>
      <c r="Y226" s="172">
        <f t="shared" si="47"/>
        <v>1.7840000000000002E-2</v>
      </c>
      <c r="Z226" s="172">
        <v>0</v>
      </c>
      <c r="AA226" s="173">
        <f t="shared" si="48"/>
        <v>0</v>
      </c>
      <c r="AR226" s="18" t="s">
        <v>182</v>
      </c>
      <c r="AT226" s="18" t="s">
        <v>227</v>
      </c>
      <c r="AU226" s="18" t="s">
        <v>87</v>
      </c>
      <c r="AY226" s="18" t="s">
        <v>175</v>
      </c>
      <c r="BE226" s="114">
        <f t="shared" si="49"/>
        <v>0</v>
      </c>
      <c r="BF226" s="114">
        <f t="shared" si="50"/>
        <v>0</v>
      </c>
      <c r="BG226" s="114">
        <f t="shared" si="51"/>
        <v>0</v>
      </c>
      <c r="BH226" s="114">
        <f t="shared" si="52"/>
        <v>0</v>
      </c>
      <c r="BI226" s="114">
        <f t="shared" si="53"/>
        <v>0</v>
      </c>
      <c r="BJ226" s="18" t="s">
        <v>83</v>
      </c>
      <c r="BK226" s="114">
        <f t="shared" si="54"/>
        <v>0</v>
      </c>
      <c r="BL226" s="18" t="s">
        <v>182</v>
      </c>
      <c r="BM226" s="18" t="s">
        <v>535</v>
      </c>
    </row>
    <row r="227" spans="2:65" s="1" customFormat="1" ht="31.5" customHeight="1" x14ac:dyDescent="0.3">
      <c r="B227" s="137"/>
      <c r="C227" s="174" t="s">
        <v>536</v>
      </c>
      <c r="D227" s="174" t="s">
        <v>227</v>
      </c>
      <c r="E227" s="175" t="s">
        <v>537</v>
      </c>
      <c r="F227" s="271" t="s">
        <v>538</v>
      </c>
      <c r="G227" s="272"/>
      <c r="H227" s="272"/>
      <c r="I227" s="272"/>
      <c r="J227" s="176" t="s">
        <v>257</v>
      </c>
      <c r="K227" s="177">
        <v>2</v>
      </c>
      <c r="L227" s="273">
        <v>0</v>
      </c>
      <c r="M227" s="272"/>
      <c r="N227" s="274">
        <f t="shared" si="45"/>
        <v>0</v>
      </c>
      <c r="O227" s="272"/>
      <c r="P227" s="272"/>
      <c r="Q227" s="272"/>
      <c r="R227" s="139"/>
      <c r="T227" s="171" t="s">
        <v>20</v>
      </c>
      <c r="U227" s="44" t="s">
        <v>41</v>
      </c>
      <c r="V227" s="36"/>
      <c r="W227" s="172">
        <f t="shared" si="46"/>
        <v>0</v>
      </c>
      <c r="X227" s="172">
        <v>2.63E-3</v>
      </c>
      <c r="Y227" s="172">
        <f t="shared" si="47"/>
        <v>5.2599999999999999E-3</v>
      </c>
      <c r="Z227" s="172">
        <v>0</v>
      </c>
      <c r="AA227" s="173">
        <f t="shared" si="48"/>
        <v>0</v>
      </c>
      <c r="AR227" s="18" t="s">
        <v>182</v>
      </c>
      <c r="AT227" s="18" t="s">
        <v>227</v>
      </c>
      <c r="AU227" s="18" t="s">
        <v>87</v>
      </c>
      <c r="AY227" s="18" t="s">
        <v>175</v>
      </c>
      <c r="BE227" s="114">
        <f t="shared" si="49"/>
        <v>0</v>
      </c>
      <c r="BF227" s="114">
        <f t="shared" si="50"/>
        <v>0</v>
      </c>
      <c r="BG227" s="114">
        <f t="shared" si="51"/>
        <v>0</v>
      </c>
      <c r="BH227" s="114">
        <f t="shared" si="52"/>
        <v>0</v>
      </c>
      <c r="BI227" s="114">
        <f t="shared" si="53"/>
        <v>0</v>
      </c>
      <c r="BJ227" s="18" t="s">
        <v>83</v>
      </c>
      <c r="BK227" s="114">
        <f t="shared" si="54"/>
        <v>0</v>
      </c>
      <c r="BL227" s="18" t="s">
        <v>182</v>
      </c>
      <c r="BM227" s="18" t="s">
        <v>539</v>
      </c>
    </row>
    <row r="228" spans="2:65" s="1" customFormat="1" ht="31.5" customHeight="1" x14ac:dyDescent="0.3">
      <c r="B228" s="137"/>
      <c r="C228" s="174" t="s">
        <v>540</v>
      </c>
      <c r="D228" s="174" t="s">
        <v>227</v>
      </c>
      <c r="E228" s="175" t="s">
        <v>541</v>
      </c>
      <c r="F228" s="271" t="s">
        <v>542</v>
      </c>
      <c r="G228" s="272"/>
      <c r="H228" s="272"/>
      <c r="I228" s="272"/>
      <c r="J228" s="176" t="s">
        <v>446</v>
      </c>
      <c r="K228" s="177">
        <v>6</v>
      </c>
      <c r="L228" s="273">
        <v>0</v>
      </c>
      <c r="M228" s="272"/>
      <c r="N228" s="274">
        <f t="shared" si="45"/>
        <v>0</v>
      </c>
      <c r="O228" s="272"/>
      <c r="P228" s="272"/>
      <c r="Q228" s="272"/>
      <c r="R228" s="139"/>
      <c r="T228" s="171" t="s">
        <v>20</v>
      </c>
      <c r="U228" s="44" t="s">
        <v>41</v>
      </c>
      <c r="V228" s="36"/>
      <c r="W228" s="172">
        <f t="shared" si="46"/>
        <v>0</v>
      </c>
      <c r="X228" s="172">
        <v>1.8249999999999999E-2</v>
      </c>
      <c r="Y228" s="172">
        <f t="shared" si="47"/>
        <v>0.10949999999999999</v>
      </c>
      <c r="Z228" s="172">
        <v>0</v>
      </c>
      <c r="AA228" s="173">
        <f t="shared" si="48"/>
        <v>0</v>
      </c>
      <c r="AR228" s="18" t="s">
        <v>182</v>
      </c>
      <c r="AT228" s="18" t="s">
        <v>227</v>
      </c>
      <c r="AU228" s="18" t="s">
        <v>87</v>
      </c>
      <c r="AY228" s="18" t="s">
        <v>175</v>
      </c>
      <c r="BE228" s="114">
        <f t="shared" si="49"/>
        <v>0</v>
      </c>
      <c r="BF228" s="114">
        <f t="shared" si="50"/>
        <v>0</v>
      </c>
      <c r="BG228" s="114">
        <f t="shared" si="51"/>
        <v>0</v>
      </c>
      <c r="BH228" s="114">
        <f t="shared" si="52"/>
        <v>0</v>
      </c>
      <c r="BI228" s="114">
        <f t="shared" si="53"/>
        <v>0</v>
      </c>
      <c r="BJ228" s="18" t="s">
        <v>83</v>
      </c>
      <c r="BK228" s="114">
        <f t="shared" si="54"/>
        <v>0</v>
      </c>
      <c r="BL228" s="18" t="s">
        <v>182</v>
      </c>
      <c r="BM228" s="18" t="s">
        <v>543</v>
      </c>
    </row>
    <row r="229" spans="2:65" s="1" customFormat="1" ht="31.5" customHeight="1" x14ac:dyDescent="0.3">
      <c r="B229" s="137"/>
      <c r="C229" s="174" t="s">
        <v>544</v>
      </c>
      <c r="D229" s="174" t="s">
        <v>227</v>
      </c>
      <c r="E229" s="175" t="s">
        <v>545</v>
      </c>
      <c r="F229" s="271" t="s">
        <v>546</v>
      </c>
      <c r="G229" s="272"/>
      <c r="H229" s="272"/>
      <c r="I229" s="272"/>
      <c r="J229" s="176" t="s">
        <v>257</v>
      </c>
      <c r="K229" s="177">
        <v>4</v>
      </c>
      <c r="L229" s="273">
        <v>0</v>
      </c>
      <c r="M229" s="272"/>
      <c r="N229" s="274">
        <f t="shared" si="45"/>
        <v>0</v>
      </c>
      <c r="O229" s="272"/>
      <c r="P229" s="272"/>
      <c r="Q229" s="272"/>
      <c r="R229" s="139"/>
      <c r="T229" s="171" t="s">
        <v>20</v>
      </c>
      <c r="U229" s="44" t="s">
        <v>41</v>
      </c>
      <c r="V229" s="36"/>
      <c r="W229" s="172">
        <f t="shared" si="46"/>
        <v>0</v>
      </c>
      <c r="X229" s="172">
        <v>1.6299999999999999E-3</v>
      </c>
      <c r="Y229" s="172">
        <f t="shared" si="47"/>
        <v>6.5199999999999998E-3</v>
      </c>
      <c r="Z229" s="172">
        <v>0</v>
      </c>
      <c r="AA229" s="173">
        <f t="shared" si="48"/>
        <v>0</v>
      </c>
      <c r="AR229" s="18" t="s">
        <v>182</v>
      </c>
      <c r="AT229" s="18" t="s">
        <v>227</v>
      </c>
      <c r="AU229" s="18" t="s">
        <v>87</v>
      </c>
      <c r="AY229" s="18" t="s">
        <v>175</v>
      </c>
      <c r="BE229" s="114">
        <f t="shared" si="49"/>
        <v>0</v>
      </c>
      <c r="BF229" s="114">
        <f t="shared" si="50"/>
        <v>0</v>
      </c>
      <c r="BG229" s="114">
        <f t="shared" si="51"/>
        <v>0</v>
      </c>
      <c r="BH229" s="114">
        <f t="shared" si="52"/>
        <v>0</v>
      </c>
      <c r="BI229" s="114">
        <f t="shared" si="53"/>
        <v>0</v>
      </c>
      <c r="BJ229" s="18" t="s">
        <v>83</v>
      </c>
      <c r="BK229" s="114">
        <f t="shared" si="54"/>
        <v>0</v>
      </c>
      <c r="BL229" s="18" t="s">
        <v>182</v>
      </c>
      <c r="BM229" s="18" t="s">
        <v>547</v>
      </c>
    </row>
    <row r="230" spans="2:65" s="1" customFormat="1" ht="31.5" customHeight="1" x14ac:dyDescent="0.3">
      <c r="B230" s="137"/>
      <c r="C230" s="174" t="s">
        <v>548</v>
      </c>
      <c r="D230" s="174" t="s">
        <v>227</v>
      </c>
      <c r="E230" s="175" t="s">
        <v>549</v>
      </c>
      <c r="F230" s="271" t="s">
        <v>550</v>
      </c>
      <c r="G230" s="272"/>
      <c r="H230" s="272"/>
      <c r="I230" s="272"/>
      <c r="J230" s="176" t="s">
        <v>180</v>
      </c>
      <c r="K230" s="177">
        <v>85</v>
      </c>
      <c r="L230" s="273">
        <v>0</v>
      </c>
      <c r="M230" s="272"/>
      <c r="N230" s="274">
        <f t="shared" si="45"/>
        <v>0</v>
      </c>
      <c r="O230" s="272"/>
      <c r="P230" s="272"/>
      <c r="Q230" s="272"/>
      <c r="R230" s="139"/>
      <c r="T230" s="171" t="s">
        <v>20</v>
      </c>
      <c r="U230" s="44" t="s">
        <v>41</v>
      </c>
      <c r="V230" s="36"/>
      <c r="W230" s="172">
        <f t="shared" si="46"/>
        <v>0</v>
      </c>
      <c r="X230" s="172">
        <v>0</v>
      </c>
      <c r="Y230" s="172">
        <f t="shared" si="47"/>
        <v>0</v>
      </c>
      <c r="Z230" s="172">
        <v>0</v>
      </c>
      <c r="AA230" s="173">
        <f t="shared" si="48"/>
        <v>0</v>
      </c>
      <c r="AR230" s="18" t="s">
        <v>182</v>
      </c>
      <c r="AT230" s="18" t="s">
        <v>227</v>
      </c>
      <c r="AU230" s="18" t="s">
        <v>87</v>
      </c>
      <c r="AY230" s="18" t="s">
        <v>175</v>
      </c>
      <c r="BE230" s="114">
        <f t="shared" si="49"/>
        <v>0</v>
      </c>
      <c r="BF230" s="114">
        <f t="shared" si="50"/>
        <v>0</v>
      </c>
      <c r="BG230" s="114">
        <f t="shared" si="51"/>
        <v>0</v>
      </c>
      <c r="BH230" s="114">
        <f t="shared" si="52"/>
        <v>0</v>
      </c>
      <c r="BI230" s="114">
        <f t="shared" si="53"/>
        <v>0</v>
      </c>
      <c r="BJ230" s="18" t="s">
        <v>83</v>
      </c>
      <c r="BK230" s="114">
        <f t="shared" si="54"/>
        <v>0</v>
      </c>
      <c r="BL230" s="18" t="s">
        <v>182</v>
      </c>
      <c r="BM230" s="18" t="s">
        <v>551</v>
      </c>
    </row>
    <row r="231" spans="2:65" s="1" customFormat="1" ht="31.5" customHeight="1" x14ac:dyDescent="0.3">
      <c r="B231" s="137"/>
      <c r="C231" s="174" t="s">
        <v>552</v>
      </c>
      <c r="D231" s="174" t="s">
        <v>227</v>
      </c>
      <c r="E231" s="175" t="s">
        <v>553</v>
      </c>
      <c r="F231" s="271" t="s">
        <v>554</v>
      </c>
      <c r="G231" s="272"/>
      <c r="H231" s="272"/>
      <c r="I231" s="272"/>
      <c r="J231" s="176" t="s">
        <v>180</v>
      </c>
      <c r="K231" s="177">
        <v>100</v>
      </c>
      <c r="L231" s="273">
        <v>0</v>
      </c>
      <c r="M231" s="272"/>
      <c r="N231" s="274">
        <f t="shared" si="45"/>
        <v>0</v>
      </c>
      <c r="O231" s="272"/>
      <c r="P231" s="272"/>
      <c r="Q231" s="272"/>
      <c r="R231" s="139"/>
      <c r="T231" s="171" t="s">
        <v>20</v>
      </c>
      <c r="U231" s="44" t="s">
        <v>41</v>
      </c>
      <c r="V231" s="36"/>
      <c r="W231" s="172">
        <f t="shared" si="46"/>
        <v>0</v>
      </c>
      <c r="X231" s="172">
        <v>0</v>
      </c>
      <c r="Y231" s="172">
        <f t="shared" si="47"/>
        <v>0</v>
      </c>
      <c r="Z231" s="172">
        <v>0</v>
      </c>
      <c r="AA231" s="173">
        <f t="shared" si="48"/>
        <v>0</v>
      </c>
      <c r="AR231" s="18" t="s">
        <v>182</v>
      </c>
      <c r="AT231" s="18" t="s">
        <v>227</v>
      </c>
      <c r="AU231" s="18" t="s">
        <v>87</v>
      </c>
      <c r="AY231" s="18" t="s">
        <v>175</v>
      </c>
      <c r="BE231" s="114">
        <f t="shared" si="49"/>
        <v>0</v>
      </c>
      <c r="BF231" s="114">
        <f t="shared" si="50"/>
        <v>0</v>
      </c>
      <c r="BG231" s="114">
        <f t="shared" si="51"/>
        <v>0</v>
      </c>
      <c r="BH231" s="114">
        <f t="shared" si="52"/>
        <v>0</v>
      </c>
      <c r="BI231" s="114">
        <f t="shared" si="53"/>
        <v>0</v>
      </c>
      <c r="BJ231" s="18" t="s">
        <v>83</v>
      </c>
      <c r="BK231" s="114">
        <f t="shared" si="54"/>
        <v>0</v>
      </c>
      <c r="BL231" s="18" t="s">
        <v>182</v>
      </c>
      <c r="BM231" s="18" t="s">
        <v>555</v>
      </c>
    </row>
    <row r="232" spans="2:65" s="1" customFormat="1" ht="31.5" customHeight="1" x14ac:dyDescent="0.3">
      <c r="B232" s="137"/>
      <c r="C232" s="174" t="s">
        <v>556</v>
      </c>
      <c r="D232" s="174" t="s">
        <v>227</v>
      </c>
      <c r="E232" s="175" t="s">
        <v>557</v>
      </c>
      <c r="F232" s="271" t="s">
        <v>558</v>
      </c>
      <c r="G232" s="272"/>
      <c r="H232" s="272"/>
      <c r="I232" s="272"/>
      <c r="J232" s="176" t="s">
        <v>180</v>
      </c>
      <c r="K232" s="177">
        <v>46</v>
      </c>
      <c r="L232" s="273">
        <v>0</v>
      </c>
      <c r="M232" s="272"/>
      <c r="N232" s="274">
        <f t="shared" si="45"/>
        <v>0</v>
      </c>
      <c r="O232" s="272"/>
      <c r="P232" s="272"/>
      <c r="Q232" s="272"/>
      <c r="R232" s="139"/>
      <c r="T232" s="171" t="s">
        <v>20</v>
      </c>
      <c r="U232" s="44" t="s">
        <v>41</v>
      </c>
      <c r="V232" s="36"/>
      <c r="W232" s="172">
        <f t="shared" si="46"/>
        <v>0</v>
      </c>
      <c r="X232" s="172">
        <v>0</v>
      </c>
      <c r="Y232" s="172">
        <f t="shared" si="47"/>
        <v>0</v>
      </c>
      <c r="Z232" s="172">
        <v>0</v>
      </c>
      <c r="AA232" s="173">
        <f t="shared" si="48"/>
        <v>0</v>
      </c>
      <c r="AR232" s="18" t="s">
        <v>182</v>
      </c>
      <c r="AT232" s="18" t="s">
        <v>227</v>
      </c>
      <c r="AU232" s="18" t="s">
        <v>87</v>
      </c>
      <c r="AY232" s="18" t="s">
        <v>175</v>
      </c>
      <c r="BE232" s="114">
        <f t="shared" si="49"/>
        <v>0</v>
      </c>
      <c r="BF232" s="114">
        <f t="shared" si="50"/>
        <v>0</v>
      </c>
      <c r="BG232" s="114">
        <f t="shared" si="51"/>
        <v>0</v>
      </c>
      <c r="BH232" s="114">
        <f t="shared" si="52"/>
        <v>0</v>
      </c>
      <c r="BI232" s="114">
        <f t="shared" si="53"/>
        <v>0</v>
      </c>
      <c r="BJ232" s="18" t="s">
        <v>83</v>
      </c>
      <c r="BK232" s="114">
        <f t="shared" si="54"/>
        <v>0</v>
      </c>
      <c r="BL232" s="18" t="s">
        <v>182</v>
      </c>
      <c r="BM232" s="18" t="s">
        <v>559</v>
      </c>
    </row>
    <row r="233" spans="2:65" s="1" customFormat="1" ht="31.5" customHeight="1" x14ac:dyDescent="0.3">
      <c r="B233" s="137"/>
      <c r="C233" s="174" t="s">
        <v>560</v>
      </c>
      <c r="D233" s="174" t="s">
        <v>227</v>
      </c>
      <c r="E233" s="175" t="s">
        <v>561</v>
      </c>
      <c r="F233" s="271" t="s">
        <v>562</v>
      </c>
      <c r="G233" s="272"/>
      <c r="H233" s="272"/>
      <c r="I233" s="272"/>
      <c r="J233" s="176" t="s">
        <v>257</v>
      </c>
      <c r="K233" s="177">
        <v>6</v>
      </c>
      <c r="L233" s="273">
        <v>0</v>
      </c>
      <c r="M233" s="272"/>
      <c r="N233" s="274">
        <f t="shared" si="45"/>
        <v>0</v>
      </c>
      <c r="O233" s="272"/>
      <c r="P233" s="272"/>
      <c r="Q233" s="272"/>
      <c r="R233" s="139"/>
      <c r="T233" s="171" t="s">
        <v>20</v>
      </c>
      <c r="U233" s="44" t="s">
        <v>41</v>
      </c>
      <c r="V233" s="36"/>
      <c r="W233" s="172">
        <f t="shared" si="46"/>
        <v>0</v>
      </c>
      <c r="X233" s="172">
        <v>3.4000000000000002E-4</v>
      </c>
      <c r="Y233" s="172">
        <f t="shared" si="47"/>
        <v>2.0400000000000001E-3</v>
      </c>
      <c r="Z233" s="172">
        <v>0</v>
      </c>
      <c r="AA233" s="173">
        <f t="shared" si="48"/>
        <v>0</v>
      </c>
      <c r="AR233" s="18" t="s">
        <v>182</v>
      </c>
      <c r="AT233" s="18" t="s">
        <v>227</v>
      </c>
      <c r="AU233" s="18" t="s">
        <v>87</v>
      </c>
      <c r="AY233" s="18" t="s">
        <v>175</v>
      </c>
      <c r="BE233" s="114">
        <f t="shared" si="49"/>
        <v>0</v>
      </c>
      <c r="BF233" s="114">
        <f t="shared" si="50"/>
        <v>0</v>
      </c>
      <c r="BG233" s="114">
        <f t="shared" si="51"/>
        <v>0</v>
      </c>
      <c r="BH233" s="114">
        <f t="shared" si="52"/>
        <v>0</v>
      </c>
      <c r="BI233" s="114">
        <f t="shared" si="53"/>
        <v>0</v>
      </c>
      <c r="BJ233" s="18" t="s">
        <v>83</v>
      </c>
      <c r="BK233" s="114">
        <f t="shared" si="54"/>
        <v>0</v>
      </c>
      <c r="BL233" s="18" t="s">
        <v>182</v>
      </c>
      <c r="BM233" s="18" t="s">
        <v>563</v>
      </c>
    </row>
    <row r="234" spans="2:65" s="1" customFormat="1" ht="31.5" customHeight="1" x14ac:dyDescent="0.3">
      <c r="B234" s="137"/>
      <c r="C234" s="174" t="s">
        <v>564</v>
      </c>
      <c r="D234" s="174" t="s">
        <v>227</v>
      </c>
      <c r="E234" s="175" t="s">
        <v>565</v>
      </c>
      <c r="F234" s="271" t="s">
        <v>566</v>
      </c>
      <c r="G234" s="272"/>
      <c r="H234" s="272"/>
      <c r="I234" s="272"/>
      <c r="J234" s="176" t="s">
        <v>257</v>
      </c>
      <c r="K234" s="177">
        <v>7</v>
      </c>
      <c r="L234" s="273">
        <v>0</v>
      </c>
      <c r="M234" s="272"/>
      <c r="N234" s="274">
        <f t="shared" si="45"/>
        <v>0</v>
      </c>
      <c r="O234" s="272"/>
      <c r="P234" s="272"/>
      <c r="Q234" s="272"/>
      <c r="R234" s="139"/>
      <c r="T234" s="171" t="s">
        <v>20</v>
      </c>
      <c r="U234" s="44" t="s">
        <v>41</v>
      </c>
      <c r="V234" s="36"/>
      <c r="W234" s="172">
        <f t="shared" si="46"/>
        <v>0</v>
      </c>
      <c r="X234" s="172">
        <v>5.0000000000000001E-4</v>
      </c>
      <c r="Y234" s="172">
        <f t="shared" si="47"/>
        <v>3.5000000000000001E-3</v>
      </c>
      <c r="Z234" s="172">
        <v>0</v>
      </c>
      <c r="AA234" s="173">
        <f t="shared" si="48"/>
        <v>0</v>
      </c>
      <c r="AR234" s="18" t="s">
        <v>182</v>
      </c>
      <c r="AT234" s="18" t="s">
        <v>227</v>
      </c>
      <c r="AU234" s="18" t="s">
        <v>87</v>
      </c>
      <c r="AY234" s="18" t="s">
        <v>175</v>
      </c>
      <c r="BE234" s="114">
        <f t="shared" si="49"/>
        <v>0</v>
      </c>
      <c r="BF234" s="114">
        <f t="shared" si="50"/>
        <v>0</v>
      </c>
      <c r="BG234" s="114">
        <f t="shared" si="51"/>
        <v>0</v>
      </c>
      <c r="BH234" s="114">
        <f t="shared" si="52"/>
        <v>0</v>
      </c>
      <c r="BI234" s="114">
        <f t="shared" si="53"/>
        <v>0</v>
      </c>
      <c r="BJ234" s="18" t="s">
        <v>83</v>
      </c>
      <c r="BK234" s="114">
        <f t="shared" si="54"/>
        <v>0</v>
      </c>
      <c r="BL234" s="18" t="s">
        <v>182</v>
      </c>
      <c r="BM234" s="18" t="s">
        <v>567</v>
      </c>
    </row>
    <row r="235" spans="2:65" s="1" customFormat="1" ht="31.5" customHeight="1" x14ac:dyDescent="0.3">
      <c r="B235" s="137"/>
      <c r="C235" s="174" t="s">
        <v>568</v>
      </c>
      <c r="D235" s="174" t="s">
        <v>227</v>
      </c>
      <c r="E235" s="175" t="s">
        <v>569</v>
      </c>
      <c r="F235" s="271" t="s">
        <v>570</v>
      </c>
      <c r="G235" s="272"/>
      <c r="H235" s="272"/>
      <c r="I235" s="272"/>
      <c r="J235" s="176" t="s">
        <v>257</v>
      </c>
      <c r="K235" s="177">
        <v>9</v>
      </c>
      <c r="L235" s="273">
        <v>0</v>
      </c>
      <c r="M235" s="272"/>
      <c r="N235" s="274">
        <f t="shared" si="45"/>
        <v>0</v>
      </c>
      <c r="O235" s="272"/>
      <c r="P235" s="272"/>
      <c r="Q235" s="272"/>
      <c r="R235" s="139"/>
      <c r="T235" s="171" t="s">
        <v>20</v>
      </c>
      <c r="U235" s="44" t="s">
        <v>41</v>
      </c>
      <c r="V235" s="36"/>
      <c r="W235" s="172">
        <f t="shared" si="46"/>
        <v>0</v>
      </c>
      <c r="X235" s="172">
        <v>1.5200000000000001E-3</v>
      </c>
      <c r="Y235" s="172">
        <f t="shared" si="47"/>
        <v>1.3680000000000001E-2</v>
      </c>
      <c r="Z235" s="172">
        <v>0</v>
      </c>
      <c r="AA235" s="173">
        <f t="shared" si="48"/>
        <v>0</v>
      </c>
      <c r="AR235" s="18" t="s">
        <v>182</v>
      </c>
      <c r="AT235" s="18" t="s">
        <v>227</v>
      </c>
      <c r="AU235" s="18" t="s">
        <v>87</v>
      </c>
      <c r="AY235" s="18" t="s">
        <v>175</v>
      </c>
      <c r="BE235" s="114">
        <f t="shared" si="49"/>
        <v>0</v>
      </c>
      <c r="BF235" s="114">
        <f t="shared" si="50"/>
        <v>0</v>
      </c>
      <c r="BG235" s="114">
        <f t="shared" si="51"/>
        <v>0</v>
      </c>
      <c r="BH235" s="114">
        <f t="shared" si="52"/>
        <v>0</v>
      </c>
      <c r="BI235" s="114">
        <f t="shared" si="53"/>
        <v>0</v>
      </c>
      <c r="BJ235" s="18" t="s">
        <v>83</v>
      </c>
      <c r="BK235" s="114">
        <f t="shared" si="54"/>
        <v>0</v>
      </c>
      <c r="BL235" s="18" t="s">
        <v>182</v>
      </c>
      <c r="BM235" s="18" t="s">
        <v>571</v>
      </c>
    </row>
    <row r="236" spans="2:65" s="1" customFormat="1" ht="22.5" customHeight="1" x14ac:dyDescent="0.3">
      <c r="B236" s="137"/>
      <c r="C236" s="174" t="s">
        <v>572</v>
      </c>
      <c r="D236" s="174" t="s">
        <v>227</v>
      </c>
      <c r="E236" s="175" t="s">
        <v>573</v>
      </c>
      <c r="F236" s="271" t="s">
        <v>574</v>
      </c>
      <c r="G236" s="272"/>
      <c r="H236" s="272"/>
      <c r="I236" s="272"/>
      <c r="J236" s="176" t="s">
        <v>575</v>
      </c>
      <c r="K236" s="177">
        <v>24</v>
      </c>
      <c r="L236" s="273">
        <v>0</v>
      </c>
      <c r="M236" s="272"/>
      <c r="N236" s="274">
        <f t="shared" si="45"/>
        <v>0</v>
      </c>
      <c r="O236" s="272"/>
      <c r="P236" s="272"/>
      <c r="Q236" s="272"/>
      <c r="R236" s="139"/>
      <c r="T236" s="171" t="s">
        <v>20</v>
      </c>
      <c r="U236" s="44" t="s">
        <v>41</v>
      </c>
      <c r="V236" s="36"/>
      <c r="W236" s="172">
        <f t="shared" si="46"/>
        <v>0</v>
      </c>
      <c r="X236" s="172">
        <v>0</v>
      </c>
      <c r="Y236" s="172">
        <f t="shared" si="47"/>
        <v>0</v>
      </c>
      <c r="Z236" s="172">
        <v>0</v>
      </c>
      <c r="AA236" s="173">
        <f t="shared" si="48"/>
        <v>0</v>
      </c>
      <c r="AR236" s="18" t="s">
        <v>182</v>
      </c>
      <c r="AT236" s="18" t="s">
        <v>227</v>
      </c>
      <c r="AU236" s="18" t="s">
        <v>87</v>
      </c>
      <c r="AY236" s="18" t="s">
        <v>175</v>
      </c>
      <c r="BE236" s="114">
        <f t="shared" si="49"/>
        <v>0</v>
      </c>
      <c r="BF236" s="114">
        <f t="shared" si="50"/>
        <v>0</v>
      </c>
      <c r="BG236" s="114">
        <f t="shared" si="51"/>
        <v>0</v>
      </c>
      <c r="BH236" s="114">
        <f t="shared" si="52"/>
        <v>0</v>
      </c>
      <c r="BI236" s="114">
        <f t="shared" si="53"/>
        <v>0</v>
      </c>
      <c r="BJ236" s="18" t="s">
        <v>83</v>
      </c>
      <c r="BK236" s="114">
        <f t="shared" si="54"/>
        <v>0</v>
      </c>
      <c r="BL236" s="18" t="s">
        <v>182</v>
      </c>
      <c r="BM236" s="18" t="s">
        <v>576</v>
      </c>
    </row>
    <row r="237" spans="2:65" s="1" customFormat="1" ht="22.5" customHeight="1" x14ac:dyDescent="0.3">
      <c r="B237" s="137"/>
      <c r="C237" s="174" t="s">
        <v>577</v>
      </c>
      <c r="D237" s="174" t="s">
        <v>227</v>
      </c>
      <c r="E237" s="175" t="s">
        <v>578</v>
      </c>
      <c r="F237" s="271" t="s">
        <v>579</v>
      </c>
      <c r="G237" s="272"/>
      <c r="H237" s="272"/>
      <c r="I237" s="272"/>
      <c r="J237" s="176" t="s">
        <v>575</v>
      </c>
      <c r="K237" s="177">
        <v>12</v>
      </c>
      <c r="L237" s="273">
        <v>0</v>
      </c>
      <c r="M237" s="272"/>
      <c r="N237" s="274">
        <f t="shared" si="45"/>
        <v>0</v>
      </c>
      <c r="O237" s="272"/>
      <c r="P237" s="272"/>
      <c r="Q237" s="272"/>
      <c r="R237" s="139"/>
      <c r="T237" s="171" t="s">
        <v>20</v>
      </c>
      <c r="U237" s="44" t="s">
        <v>41</v>
      </c>
      <c r="V237" s="36"/>
      <c r="W237" s="172">
        <f t="shared" si="46"/>
        <v>0</v>
      </c>
      <c r="X237" s="172">
        <v>0</v>
      </c>
      <c r="Y237" s="172">
        <f t="shared" si="47"/>
        <v>0</v>
      </c>
      <c r="Z237" s="172">
        <v>0</v>
      </c>
      <c r="AA237" s="173">
        <f t="shared" si="48"/>
        <v>0</v>
      </c>
      <c r="AR237" s="18" t="s">
        <v>182</v>
      </c>
      <c r="AT237" s="18" t="s">
        <v>227</v>
      </c>
      <c r="AU237" s="18" t="s">
        <v>87</v>
      </c>
      <c r="AY237" s="18" t="s">
        <v>175</v>
      </c>
      <c r="BE237" s="114">
        <f t="shared" si="49"/>
        <v>0</v>
      </c>
      <c r="BF237" s="114">
        <f t="shared" si="50"/>
        <v>0</v>
      </c>
      <c r="BG237" s="114">
        <f t="shared" si="51"/>
        <v>0</v>
      </c>
      <c r="BH237" s="114">
        <f t="shared" si="52"/>
        <v>0</v>
      </c>
      <c r="BI237" s="114">
        <f t="shared" si="53"/>
        <v>0</v>
      </c>
      <c r="BJ237" s="18" t="s">
        <v>83</v>
      </c>
      <c r="BK237" s="114">
        <f t="shared" si="54"/>
        <v>0</v>
      </c>
      <c r="BL237" s="18" t="s">
        <v>182</v>
      </c>
      <c r="BM237" s="18" t="s">
        <v>580</v>
      </c>
    </row>
    <row r="238" spans="2:65" s="1" customFormat="1" ht="22.5" customHeight="1" x14ac:dyDescent="0.3">
      <c r="B238" s="137"/>
      <c r="C238" s="174" t="s">
        <v>581</v>
      </c>
      <c r="D238" s="174" t="s">
        <v>227</v>
      </c>
      <c r="E238" s="175" t="s">
        <v>582</v>
      </c>
      <c r="F238" s="271" t="s">
        <v>583</v>
      </c>
      <c r="G238" s="272"/>
      <c r="H238" s="272"/>
      <c r="I238" s="272"/>
      <c r="J238" s="176" t="s">
        <v>584</v>
      </c>
      <c r="K238" s="177">
        <v>10000</v>
      </c>
      <c r="L238" s="273">
        <v>0</v>
      </c>
      <c r="M238" s="272"/>
      <c r="N238" s="274">
        <f t="shared" si="45"/>
        <v>0</v>
      </c>
      <c r="O238" s="272"/>
      <c r="P238" s="272"/>
      <c r="Q238" s="272"/>
      <c r="R238" s="139"/>
      <c r="T238" s="171" t="s">
        <v>20</v>
      </c>
      <c r="U238" s="44" t="s">
        <v>41</v>
      </c>
      <c r="V238" s="36"/>
      <c r="W238" s="172">
        <f t="shared" si="46"/>
        <v>0</v>
      </c>
      <c r="X238" s="172">
        <v>0</v>
      </c>
      <c r="Y238" s="172">
        <f t="shared" si="47"/>
        <v>0</v>
      </c>
      <c r="Z238" s="172">
        <v>0</v>
      </c>
      <c r="AA238" s="173">
        <f t="shared" si="48"/>
        <v>0</v>
      </c>
      <c r="AR238" s="18" t="s">
        <v>182</v>
      </c>
      <c r="AT238" s="18" t="s">
        <v>227</v>
      </c>
      <c r="AU238" s="18" t="s">
        <v>87</v>
      </c>
      <c r="AY238" s="18" t="s">
        <v>175</v>
      </c>
      <c r="BE238" s="114">
        <f t="shared" si="49"/>
        <v>0</v>
      </c>
      <c r="BF238" s="114">
        <f t="shared" si="50"/>
        <v>0</v>
      </c>
      <c r="BG238" s="114">
        <f t="shared" si="51"/>
        <v>0</v>
      </c>
      <c r="BH238" s="114">
        <f t="shared" si="52"/>
        <v>0</v>
      </c>
      <c r="BI238" s="114">
        <f t="shared" si="53"/>
        <v>0</v>
      </c>
      <c r="BJ238" s="18" t="s">
        <v>83</v>
      </c>
      <c r="BK238" s="114">
        <f t="shared" si="54"/>
        <v>0</v>
      </c>
      <c r="BL238" s="18" t="s">
        <v>182</v>
      </c>
      <c r="BM238" s="18" t="s">
        <v>585</v>
      </c>
    </row>
    <row r="239" spans="2:65" s="1" customFormat="1" ht="22.5" customHeight="1" x14ac:dyDescent="0.3">
      <c r="B239" s="137"/>
      <c r="C239" s="174" t="s">
        <v>586</v>
      </c>
      <c r="D239" s="174" t="s">
        <v>227</v>
      </c>
      <c r="E239" s="175" t="s">
        <v>587</v>
      </c>
      <c r="F239" s="271" t="s">
        <v>324</v>
      </c>
      <c r="G239" s="272"/>
      <c r="H239" s="272"/>
      <c r="I239" s="272"/>
      <c r="J239" s="176" t="s">
        <v>252</v>
      </c>
      <c r="K239" s="178">
        <v>0</v>
      </c>
      <c r="L239" s="273">
        <v>0</v>
      </c>
      <c r="M239" s="272"/>
      <c r="N239" s="274">
        <f t="shared" si="45"/>
        <v>0</v>
      </c>
      <c r="O239" s="272"/>
      <c r="P239" s="272"/>
      <c r="Q239" s="272"/>
      <c r="R239" s="139"/>
      <c r="T239" s="171" t="s">
        <v>20</v>
      </c>
      <c r="U239" s="44" t="s">
        <v>41</v>
      </c>
      <c r="V239" s="36"/>
      <c r="W239" s="172">
        <f t="shared" si="46"/>
        <v>0</v>
      </c>
      <c r="X239" s="172">
        <v>0</v>
      </c>
      <c r="Y239" s="172">
        <f t="shared" si="47"/>
        <v>0</v>
      </c>
      <c r="Z239" s="172">
        <v>0</v>
      </c>
      <c r="AA239" s="173">
        <f t="shared" si="48"/>
        <v>0</v>
      </c>
      <c r="AR239" s="18" t="s">
        <v>182</v>
      </c>
      <c r="AT239" s="18" t="s">
        <v>227</v>
      </c>
      <c r="AU239" s="18" t="s">
        <v>87</v>
      </c>
      <c r="AY239" s="18" t="s">
        <v>175</v>
      </c>
      <c r="BE239" s="114">
        <f t="shared" si="49"/>
        <v>0</v>
      </c>
      <c r="BF239" s="114">
        <f t="shared" si="50"/>
        <v>0</v>
      </c>
      <c r="BG239" s="114">
        <f t="shared" si="51"/>
        <v>0</v>
      </c>
      <c r="BH239" s="114">
        <f t="shared" si="52"/>
        <v>0</v>
      </c>
      <c r="BI239" s="114">
        <f t="shared" si="53"/>
        <v>0</v>
      </c>
      <c r="BJ239" s="18" t="s">
        <v>83</v>
      </c>
      <c r="BK239" s="114">
        <f t="shared" si="54"/>
        <v>0</v>
      </c>
      <c r="BL239" s="18" t="s">
        <v>182</v>
      </c>
      <c r="BM239" s="18" t="s">
        <v>588</v>
      </c>
    </row>
    <row r="240" spans="2:65" s="1" customFormat="1" ht="31.5" customHeight="1" x14ac:dyDescent="0.3">
      <c r="B240" s="137"/>
      <c r="C240" s="174" t="s">
        <v>589</v>
      </c>
      <c r="D240" s="174" t="s">
        <v>227</v>
      </c>
      <c r="E240" s="175" t="s">
        <v>590</v>
      </c>
      <c r="F240" s="271" t="s">
        <v>591</v>
      </c>
      <c r="G240" s="272"/>
      <c r="H240" s="272"/>
      <c r="I240" s="272"/>
      <c r="J240" s="176" t="s">
        <v>252</v>
      </c>
      <c r="K240" s="178">
        <v>0</v>
      </c>
      <c r="L240" s="273">
        <v>0</v>
      </c>
      <c r="M240" s="272"/>
      <c r="N240" s="274">
        <f t="shared" si="45"/>
        <v>0</v>
      </c>
      <c r="O240" s="272"/>
      <c r="P240" s="272"/>
      <c r="Q240" s="272"/>
      <c r="R240" s="139"/>
      <c r="T240" s="171" t="s">
        <v>20</v>
      </c>
      <c r="U240" s="44" t="s">
        <v>41</v>
      </c>
      <c r="V240" s="36"/>
      <c r="W240" s="172">
        <f t="shared" si="46"/>
        <v>0</v>
      </c>
      <c r="X240" s="172">
        <v>0</v>
      </c>
      <c r="Y240" s="172">
        <f t="shared" si="47"/>
        <v>0</v>
      </c>
      <c r="Z240" s="172">
        <v>0</v>
      </c>
      <c r="AA240" s="173">
        <f t="shared" si="48"/>
        <v>0</v>
      </c>
      <c r="AR240" s="18" t="s">
        <v>182</v>
      </c>
      <c r="AT240" s="18" t="s">
        <v>227</v>
      </c>
      <c r="AU240" s="18" t="s">
        <v>87</v>
      </c>
      <c r="AY240" s="18" t="s">
        <v>175</v>
      </c>
      <c r="BE240" s="114">
        <f t="shared" si="49"/>
        <v>0</v>
      </c>
      <c r="BF240" s="114">
        <f t="shared" si="50"/>
        <v>0</v>
      </c>
      <c r="BG240" s="114">
        <f t="shared" si="51"/>
        <v>0</v>
      </c>
      <c r="BH240" s="114">
        <f t="shared" si="52"/>
        <v>0</v>
      </c>
      <c r="BI240" s="114">
        <f t="shared" si="53"/>
        <v>0</v>
      </c>
      <c r="BJ240" s="18" t="s">
        <v>83</v>
      </c>
      <c r="BK240" s="114">
        <f t="shared" si="54"/>
        <v>0</v>
      </c>
      <c r="BL240" s="18" t="s">
        <v>182</v>
      </c>
      <c r="BM240" s="18" t="s">
        <v>592</v>
      </c>
    </row>
    <row r="241" spans="2:65" s="10" customFormat="1" ht="29.85" customHeight="1" x14ac:dyDescent="0.3">
      <c r="B241" s="156"/>
      <c r="C241" s="157"/>
      <c r="D241" s="166" t="s">
        <v>147</v>
      </c>
      <c r="E241" s="166"/>
      <c r="F241" s="166"/>
      <c r="G241" s="166"/>
      <c r="H241" s="166"/>
      <c r="I241" s="166"/>
      <c r="J241" s="166"/>
      <c r="K241" s="166"/>
      <c r="L241" s="166"/>
      <c r="M241" s="166"/>
      <c r="N241" s="264">
        <f>BK241</f>
        <v>0</v>
      </c>
      <c r="O241" s="265"/>
      <c r="P241" s="265"/>
      <c r="Q241" s="265"/>
      <c r="R241" s="159"/>
      <c r="T241" s="160"/>
      <c r="U241" s="157"/>
      <c r="V241" s="157"/>
      <c r="W241" s="161">
        <f>SUM(W242:W281)</f>
        <v>0</v>
      </c>
      <c r="X241" s="157"/>
      <c r="Y241" s="161">
        <f>SUM(Y242:Y281)</f>
        <v>1.0615200000000002</v>
      </c>
      <c r="Z241" s="157"/>
      <c r="AA241" s="162">
        <f>SUM(AA242:AA281)</f>
        <v>0</v>
      </c>
      <c r="AR241" s="163" t="s">
        <v>87</v>
      </c>
      <c r="AT241" s="164" t="s">
        <v>75</v>
      </c>
      <c r="AU241" s="164" t="s">
        <v>83</v>
      </c>
      <c r="AY241" s="163" t="s">
        <v>175</v>
      </c>
      <c r="BK241" s="165">
        <f>SUM(BK242:BK281)</f>
        <v>0</v>
      </c>
    </row>
    <row r="242" spans="2:65" s="1" customFormat="1" ht="57" customHeight="1" x14ac:dyDescent="0.3">
      <c r="B242" s="137"/>
      <c r="C242" s="174" t="s">
        <v>593</v>
      </c>
      <c r="D242" s="174" t="s">
        <v>227</v>
      </c>
      <c r="E242" s="175" t="s">
        <v>594</v>
      </c>
      <c r="F242" s="271" t="s">
        <v>595</v>
      </c>
      <c r="G242" s="272"/>
      <c r="H242" s="272"/>
      <c r="I242" s="272"/>
      <c r="J242" s="176" t="s">
        <v>257</v>
      </c>
      <c r="K242" s="177">
        <v>3</v>
      </c>
      <c r="L242" s="273">
        <v>0</v>
      </c>
      <c r="M242" s="272"/>
      <c r="N242" s="274">
        <f t="shared" ref="N242:N281" si="55">ROUND(L242*K242,2)</f>
        <v>0</v>
      </c>
      <c r="O242" s="272"/>
      <c r="P242" s="272"/>
      <c r="Q242" s="272"/>
      <c r="R242" s="139"/>
      <c r="T242" s="171" t="s">
        <v>20</v>
      </c>
      <c r="U242" s="44" t="s">
        <v>41</v>
      </c>
      <c r="V242" s="36"/>
      <c r="W242" s="172">
        <f t="shared" ref="W242:W281" si="56">V242*K242</f>
        <v>0</v>
      </c>
      <c r="X242" s="172">
        <v>0</v>
      </c>
      <c r="Y242" s="172">
        <f t="shared" ref="Y242:Y281" si="57">X242*K242</f>
        <v>0</v>
      </c>
      <c r="Z242" s="172">
        <v>0</v>
      </c>
      <c r="AA242" s="173">
        <f t="shared" ref="AA242:AA281" si="58">Z242*K242</f>
        <v>0</v>
      </c>
      <c r="AR242" s="18" t="s">
        <v>83</v>
      </c>
      <c r="AT242" s="18" t="s">
        <v>227</v>
      </c>
      <c r="AU242" s="18" t="s">
        <v>87</v>
      </c>
      <c r="AY242" s="18" t="s">
        <v>175</v>
      </c>
      <c r="BE242" s="114">
        <f t="shared" ref="BE242:BE281" si="59">IF(U242="základní",N242,0)</f>
        <v>0</v>
      </c>
      <c r="BF242" s="114">
        <f t="shared" ref="BF242:BF281" si="60">IF(U242="snížená",N242,0)</f>
        <v>0</v>
      </c>
      <c r="BG242" s="114">
        <f t="shared" ref="BG242:BG281" si="61">IF(U242="zákl. přenesená",N242,0)</f>
        <v>0</v>
      </c>
      <c r="BH242" s="114">
        <f t="shared" ref="BH242:BH281" si="62">IF(U242="sníž. přenesená",N242,0)</f>
        <v>0</v>
      </c>
      <c r="BI242" s="114">
        <f t="shared" ref="BI242:BI281" si="63">IF(U242="nulová",N242,0)</f>
        <v>0</v>
      </c>
      <c r="BJ242" s="18" t="s">
        <v>83</v>
      </c>
      <c r="BK242" s="114">
        <f t="shared" ref="BK242:BK281" si="64">ROUND(L242*K242,2)</f>
        <v>0</v>
      </c>
      <c r="BL242" s="18" t="s">
        <v>83</v>
      </c>
      <c r="BM242" s="18" t="s">
        <v>596</v>
      </c>
    </row>
    <row r="243" spans="2:65" s="1" customFormat="1" ht="69.75" customHeight="1" x14ac:dyDescent="0.3">
      <c r="B243" s="137"/>
      <c r="C243" s="174" t="s">
        <v>597</v>
      </c>
      <c r="D243" s="174" t="s">
        <v>227</v>
      </c>
      <c r="E243" s="175" t="s">
        <v>598</v>
      </c>
      <c r="F243" s="271" t="s">
        <v>599</v>
      </c>
      <c r="G243" s="272"/>
      <c r="H243" s="272"/>
      <c r="I243" s="272"/>
      <c r="J243" s="176" t="s">
        <v>257</v>
      </c>
      <c r="K243" s="177">
        <v>1</v>
      </c>
      <c r="L243" s="273">
        <v>0</v>
      </c>
      <c r="M243" s="272"/>
      <c r="N243" s="274">
        <f t="shared" si="55"/>
        <v>0</v>
      </c>
      <c r="O243" s="272"/>
      <c r="P243" s="272"/>
      <c r="Q243" s="272"/>
      <c r="R243" s="139"/>
      <c r="T243" s="171" t="s">
        <v>20</v>
      </c>
      <c r="U243" s="44" t="s">
        <v>41</v>
      </c>
      <c r="V243" s="36"/>
      <c r="W243" s="172">
        <f t="shared" si="56"/>
        <v>0</v>
      </c>
      <c r="X243" s="172">
        <v>0</v>
      </c>
      <c r="Y243" s="172">
        <f t="shared" si="57"/>
        <v>0</v>
      </c>
      <c r="Z243" s="172">
        <v>0</v>
      </c>
      <c r="AA243" s="173">
        <f t="shared" si="58"/>
        <v>0</v>
      </c>
      <c r="AR243" s="18" t="s">
        <v>182</v>
      </c>
      <c r="AT243" s="18" t="s">
        <v>227</v>
      </c>
      <c r="AU243" s="18" t="s">
        <v>87</v>
      </c>
      <c r="AY243" s="18" t="s">
        <v>175</v>
      </c>
      <c r="BE243" s="114">
        <f t="shared" si="59"/>
        <v>0</v>
      </c>
      <c r="BF243" s="114">
        <f t="shared" si="60"/>
        <v>0</v>
      </c>
      <c r="BG243" s="114">
        <f t="shared" si="61"/>
        <v>0</v>
      </c>
      <c r="BH243" s="114">
        <f t="shared" si="62"/>
        <v>0</v>
      </c>
      <c r="BI243" s="114">
        <f t="shared" si="63"/>
        <v>0</v>
      </c>
      <c r="BJ243" s="18" t="s">
        <v>83</v>
      </c>
      <c r="BK243" s="114">
        <f t="shared" si="64"/>
        <v>0</v>
      </c>
      <c r="BL243" s="18" t="s">
        <v>182</v>
      </c>
      <c r="BM243" s="18" t="s">
        <v>600</v>
      </c>
    </row>
    <row r="244" spans="2:65" s="1" customFormat="1" ht="31.5" customHeight="1" x14ac:dyDescent="0.3">
      <c r="B244" s="137"/>
      <c r="C244" s="174" t="s">
        <v>601</v>
      </c>
      <c r="D244" s="174" t="s">
        <v>227</v>
      </c>
      <c r="E244" s="175" t="s">
        <v>602</v>
      </c>
      <c r="F244" s="271" t="s">
        <v>603</v>
      </c>
      <c r="G244" s="272"/>
      <c r="H244" s="272"/>
      <c r="I244" s="272"/>
      <c r="J244" s="176" t="s">
        <v>446</v>
      </c>
      <c r="K244" s="177">
        <v>1</v>
      </c>
      <c r="L244" s="273">
        <v>0</v>
      </c>
      <c r="M244" s="272"/>
      <c r="N244" s="274">
        <f t="shared" si="55"/>
        <v>0</v>
      </c>
      <c r="O244" s="272"/>
      <c r="P244" s="272"/>
      <c r="Q244" s="272"/>
      <c r="R244" s="139"/>
      <c r="T244" s="171" t="s">
        <v>20</v>
      </c>
      <c r="U244" s="44" t="s">
        <v>41</v>
      </c>
      <c r="V244" s="36"/>
      <c r="W244" s="172">
        <f t="shared" si="56"/>
        <v>0</v>
      </c>
      <c r="X244" s="172">
        <v>0</v>
      </c>
      <c r="Y244" s="172">
        <f t="shared" si="57"/>
        <v>0</v>
      </c>
      <c r="Z244" s="172">
        <v>0</v>
      </c>
      <c r="AA244" s="173">
        <f t="shared" si="58"/>
        <v>0</v>
      </c>
      <c r="AR244" s="18" t="s">
        <v>182</v>
      </c>
      <c r="AT244" s="18" t="s">
        <v>227</v>
      </c>
      <c r="AU244" s="18" t="s">
        <v>87</v>
      </c>
      <c r="AY244" s="18" t="s">
        <v>175</v>
      </c>
      <c r="BE244" s="114">
        <f t="shared" si="59"/>
        <v>0</v>
      </c>
      <c r="BF244" s="114">
        <f t="shared" si="60"/>
        <v>0</v>
      </c>
      <c r="BG244" s="114">
        <f t="shared" si="61"/>
        <v>0</v>
      </c>
      <c r="BH244" s="114">
        <f t="shared" si="62"/>
        <v>0</v>
      </c>
      <c r="BI244" s="114">
        <f t="shared" si="63"/>
        <v>0</v>
      </c>
      <c r="BJ244" s="18" t="s">
        <v>83</v>
      </c>
      <c r="BK244" s="114">
        <f t="shared" si="64"/>
        <v>0</v>
      </c>
      <c r="BL244" s="18" t="s">
        <v>182</v>
      </c>
      <c r="BM244" s="18" t="s">
        <v>604</v>
      </c>
    </row>
    <row r="245" spans="2:65" s="1" customFormat="1" ht="22.5" customHeight="1" x14ac:dyDescent="0.3">
      <c r="B245" s="137"/>
      <c r="C245" s="174" t="s">
        <v>605</v>
      </c>
      <c r="D245" s="174" t="s">
        <v>227</v>
      </c>
      <c r="E245" s="175" t="s">
        <v>606</v>
      </c>
      <c r="F245" s="271" t="s">
        <v>607</v>
      </c>
      <c r="G245" s="272"/>
      <c r="H245" s="272"/>
      <c r="I245" s="272"/>
      <c r="J245" s="176" t="s">
        <v>446</v>
      </c>
      <c r="K245" s="177">
        <v>2</v>
      </c>
      <c r="L245" s="273">
        <v>0</v>
      </c>
      <c r="M245" s="272"/>
      <c r="N245" s="274">
        <f t="shared" si="55"/>
        <v>0</v>
      </c>
      <c r="O245" s="272"/>
      <c r="P245" s="272"/>
      <c r="Q245" s="272"/>
      <c r="R245" s="139"/>
      <c r="T245" s="171" t="s">
        <v>20</v>
      </c>
      <c r="U245" s="44" t="s">
        <v>41</v>
      </c>
      <c r="V245" s="36"/>
      <c r="W245" s="172">
        <f t="shared" si="56"/>
        <v>0</v>
      </c>
      <c r="X245" s="172">
        <v>0</v>
      </c>
      <c r="Y245" s="172">
        <f t="shared" si="57"/>
        <v>0</v>
      </c>
      <c r="Z245" s="172">
        <v>0</v>
      </c>
      <c r="AA245" s="173">
        <f t="shared" si="58"/>
        <v>0</v>
      </c>
      <c r="AR245" s="18" t="s">
        <v>182</v>
      </c>
      <c r="AT245" s="18" t="s">
        <v>227</v>
      </c>
      <c r="AU245" s="18" t="s">
        <v>87</v>
      </c>
      <c r="AY245" s="18" t="s">
        <v>175</v>
      </c>
      <c r="BE245" s="114">
        <f t="shared" si="59"/>
        <v>0</v>
      </c>
      <c r="BF245" s="114">
        <f t="shared" si="60"/>
        <v>0</v>
      </c>
      <c r="BG245" s="114">
        <f t="shared" si="61"/>
        <v>0</v>
      </c>
      <c r="BH245" s="114">
        <f t="shared" si="62"/>
        <v>0</v>
      </c>
      <c r="BI245" s="114">
        <f t="shared" si="63"/>
        <v>0</v>
      </c>
      <c r="BJ245" s="18" t="s">
        <v>83</v>
      </c>
      <c r="BK245" s="114">
        <f t="shared" si="64"/>
        <v>0</v>
      </c>
      <c r="BL245" s="18" t="s">
        <v>182</v>
      </c>
      <c r="BM245" s="18" t="s">
        <v>608</v>
      </c>
    </row>
    <row r="246" spans="2:65" s="1" customFormat="1" ht="31.5" customHeight="1" x14ac:dyDescent="0.3">
      <c r="B246" s="137"/>
      <c r="C246" s="174" t="s">
        <v>609</v>
      </c>
      <c r="D246" s="174" t="s">
        <v>227</v>
      </c>
      <c r="E246" s="175" t="s">
        <v>610</v>
      </c>
      <c r="F246" s="271" t="s">
        <v>611</v>
      </c>
      <c r="G246" s="272"/>
      <c r="H246" s="272"/>
      <c r="I246" s="272"/>
      <c r="J246" s="176" t="s">
        <v>446</v>
      </c>
      <c r="K246" s="177">
        <v>1</v>
      </c>
      <c r="L246" s="273">
        <v>0</v>
      </c>
      <c r="M246" s="272"/>
      <c r="N246" s="274">
        <f t="shared" si="55"/>
        <v>0</v>
      </c>
      <c r="O246" s="272"/>
      <c r="P246" s="272"/>
      <c r="Q246" s="272"/>
      <c r="R246" s="139"/>
      <c r="T246" s="171" t="s">
        <v>20</v>
      </c>
      <c r="U246" s="44" t="s">
        <v>41</v>
      </c>
      <c r="V246" s="36"/>
      <c r="W246" s="172">
        <f t="shared" si="56"/>
        <v>0</v>
      </c>
      <c r="X246" s="172">
        <v>0</v>
      </c>
      <c r="Y246" s="172">
        <f t="shared" si="57"/>
        <v>0</v>
      </c>
      <c r="Z246" s="172">
        <v>0</v>
      </c>
      <c r="AA246" s="173">
        <f t="shared" si="58"/>
        <v>0</v>
      </c>
      <c r="AR246" s="18" t="s">
        <v>182</v>
      </c>
      <c r="AT246" s="18" t="s">
        <v>227</v>
      </c>
      <c r="AU246" s="18" t="s">
        <v>87</v>
      </c>
      <c r="AY246" s="18" t="s">
        <v>175</v>
      </c>
      <c r="BE246" s="114">
        <f t="shared" si="59"/>
        <v>0</v>
      </c>
      <c r="BF246" s="114">
        <f t="shared" si="60"/>
        <v>0</v>
      </c>
      <c r="BG246" s="114">
        <f t="shared" si="61"/>
        <v>0</v>
      </c>
      <c r="BH246" s="114">
        <f t="shared" si="62"/>
        <v>0</v>
      </c>
      <c r="BI246" s="114">
        <f t="shared" si="63"/>
        <v>0</v>
      </c>
      <c r="BJ246" s="18" t="s">
        <v>83</v>
      </c>
      <c r="BK246" s="114">
        <f t="shared" si="64"/>
        <v>0</v>
      </c>
      <c r="BL246" s="18" t="s">
        <v>182</v>
      </c>
      <c r="BM246" s="18" t="s">
        <v>612</v>
      </c>
    </row>
    <row r="247" spans="2:65" s="1" customFormat="1" ht="31.5" customHeight="1" x14ac:dyDescent="0.3">
      <c r="B247" s="137"/>
      <c r="C247" s="174" t="s">
        <v>613</v>
      </c>
      <c r="D247" s="174" t="s">
        <v>227</v>
      </c>
      <c r="E247" s="175" t="s">
        <v>614</v>
      </c>
      <c r="F247" s="271" t="s">
        <v>615</v>
      </c>
      <c r="G247" s="272"/>
      <c r="H247" s="272"/>
      <c r="I247" s="272"/>
      <c r="J247" s="176" t="s">
        <v>257</v>
      </c>
      <c r="K247" s="177">
        <v>2</v>
      </c>
      <c r="L247" s="273">
        <v>0</v>
      </c>
      <c r="M247" s="272"/>
      <c r="N247" s="274">
        <f t="shared" si="55"/>
        <v>0</v>
      </c>
      <c r="O247" s="272"/>
      <c r="P247" s="272"/>
      <c r="Q247" s="272"/>
      <c r="R247" s="139"/>
      <c r="T247" s="171" t="s">
        <v>20</v>
      </c>
      <c r="U247" s="44" t="s">
        <v>41</v>
      </c>
      <c r="V247" s="36"/>
      <c r="W247" s="172">
        <f t="shared" si="56"/>
        <v>0</v>
      </c>
      <c r="X247" s="172">
        <v>0</v>
      </c>
      <c r="Y247" s="172">
        <f t="shared" si="57"/>
        <v>0</v>
      </c>
      <c r="Z247" s="172">
        <v>0</v>
      </c>
      <c r="AA247" s="173">
        <f t="shared" si="58"/>
        <v>0</v>
      </c>
      <c r="AR247" s="18" t="s">
        <v>182</v>
      </c>
      <c r="AT247" s="18" t="s">
        <v>227</v>
      </c>
      <c r="AU247" s="18" t="s">
        <v>87</v>
      </c>
      <c r="AY247" s="18" t="s">
        <v>175</v>
      </c>
      <c r="BE247" s="114">
        <f t="shared" si="59"/>
        <v>0</v>
      </c>
      <c r="BF247" s="114">
        <f t="shared" si="60"/>
        <v>0</v>
      </c>
      <c r="BG247" s="114">
        <f t="shared" si="61"/>
        <v>0</v>
      </c>
      <c r="BH247" s="114">
        <f t="shared" si="62"/>
        <v>0</v>
      </c>
      <c r="BI247" s="114">
        <f t="shared" si="63"/>
        <v>0</v>
      </c>
      <c r="BJ247" s="18" t="s">
        <v>83</v>
      </c>
      <c r="BK247" s="114">
        <f t="shared" si="64"/>
        <v>0</v>
      </c>
      <c r="BL247" s="18" t="s">
        <v>182</v>
      </c>
      <c r="BM247" s="18" t="s">
        <v>616</v>
      </c>
    </row>
    <row r="248" spans="2:65" s="1" customFormat="1" ht="31.5" customHeight="1" x14ac:dyDescent="0.3">
      <c r="B248" s="137"/>
      <c r="C248" s="174" t="s">
        <v>617</v>
      </c>
      <c r="D248" s="174" t="s">
        <v>227</v>
      </c>
      <c r="E248" s="175" t="s">
        <v>618</v>
      </c>
      <c r="F248" s="271" t="s">
        <v>619</v>
      </c>
      <c r="G248" s="272"/>
      <c r="H248" s="272"/>
      <c r="I248" s="272"/>
      <c r="J248" s="176" t="s">
        <v>446</v>
      </c>
      <c r="K248" s="177">
        <v>2</v>
      </c>
      <c r="L248" s="273">
        <v>0</v>
      </c>
      <c r="M248" s="272"/>
      <c r="N248" s="274">
        <f t="shared" si="55"/>
        <v>0</v>
      </c>
      <c r="O248" s="272"/>
      <c r="P248" s="272"/>
      <c r="Q248" s="272"/>
      <c r="R248" s="139"/>
      <c r="T248" s="171" t="s">
        <v>20</v>
      </c>
      <c r="U248" s="44" t="s">
        <v>41</v>
      </c>
      <c r="V248" s="36"/>
      <c r="W248" s="172">
        <f t="shared" si="56"/>
        <v>0</v>
      </c>
      <c r="X248" s="172">
        <v>0</v>
      </c>
      <c r="Y248" s="172">
        <f t="shared" si="57"/>
        <v>0</v>
      </c>
      <c r="Z248" s="172">
        <v>0</v>
      </c>
      <c r="AA248" s="173">
        <f t="shared" si="58"/>
        <v>0</v>
      </c>
      <c r="AR248" s="18" t="s">
        <v>182</v>
      </c>
      <c r="AT248" s="18" t="s">
        <v>227</v>
      </c>
      <c r="AU248" s="18" t="s">
        <v>87</v>
      </c>
      <c r="AY248" s="18" t="s">
        <v>175</v>
      </c>
      <c r="BE248" s="114">
        <f t="shared" si="59"/>
        <v>0</v>
      </c>
      <c r="BF248" s="114">
        <f t="shared" si="60"/>
        <v>0</v>
      </c>
      <c r="BG248" s="114">
        <f t="shared" si="61"/>
        <v>0</v>
      </c>
      <c r="BH248" s="114">
        <f t="shared" si="62"/>
        <v>0</v>
      </c>
      <c r="BI248" s="114">
        <f t="shared" si="63"/>
        <v>0</v>
      </c>
      <c r="BJ248" s="18" t="s">
        <v>83</v>
      </c>
      <c r="BK248" s="114">
        <f t="shared" si="64"/>
        <v>0</v>
      </c>
      <c r="BL248" s="18" t="s">
        <v>182</v>
      </c>
      <c r="BM248" s="18" t="s">
        <v>620</v>
      </c>
    </row>
    <row r="249" spans="2:65" s="1" customFormat="1" ht="44.25" customHeight="1" x14ac:dyDescent="0.3">
      <c r="B249" s="137"/>
      <c r="C249" s="174" t="s">
        <v>621</v>
      </c>
      <c r="D249" s="174" t="s">
        <v>227</v>
      </c>
      <c r="E249" s="175" t="s">
        <v>622</v>
      </c>
      <c r="F249" s="271" t="s">
        <v>623</v>
      </c>
      <c r="G249" s="272"/>
      <c r="H249" s="272"/>
      <c r="I249" s="272"/>
      <c r="J249" s="176" t="s">
        <v>257</v>
      </c>
      <c r="K249" s="177">
        <v>2</v>
      </c>
      <c r="L249" s="273">
        <v>0</v>
      </c>
      <c r="M249" s="272"/>
      <c r="N249" s="274">
        <f t="shared" si="55"/>
        <v>0</v>
      </c>
      <c r="O249" s="272"/>
      <c r="P249" s="272"/>
      <c r="Q249" s="272"/>
      <c r="R249" s="139"/>
      <c r="T249" s="171" t="s">
        <v>20</v>
      </c>
      <c r="U249" s="44" t="s">
        <v>41</v>
      </c>
      <c r="V249" s="36"/>
      <c r="W249" s="172">
        <f t="shared" si="56"/>
        <v>0</v>
      </c>
      <c r="X249" s="172">
        <v>0</v>
      </c>
      <c r="Y249" s="172">
        <f t="shared" si="57"/>
        <v>0</v>
      </c>
      <c r="Z249" s="172">
        <v>0</v>
      </c>
      <c r="AA249" s="173">
        <f t="shared" si="58"/>
        <v>0</v>
      </c>
      <c r="AR249" s="18" t="s">
        <v>182</v>
      </c>
      <c r="AT249" s="18" t="s">
        <v>227</v>
      </c>
      <c r="AU249" s="18" t="s">
        <v>87</v>
      </c>
      <c r="AY249" s="18" t="s">
        <v>175</v>
      </c>
      <c r="BE249" s="114">
        <f t="shared" si="59"/>
        <v>0</v>
      </c>
      <c r="BF249" s="114">
        <f t="shared" si="60"/>
        <v>0</v>
      </c>
      <c r="BG249" s="114">
        <f t="shared" si="61"/>
        <v>0</v>
      </c>
      <c r="BH249" s="114">
        <f t="shared" si="62"/>
        <v>0</v>
      </c>
      <c r="BI249" s="114">
        <f t="shared" si="63"/>
        <v>0</v>
      </c>
      <c r="BJ249" s="18" t="s">
        <v>83</v>
      </c>
      <c r="BK249" s="114">
        <f t="shared" si="64"/>
        <v>0</v>
      </c>
      <c r="BL249" s="18" t="s">
        <v>182</v>
      </c>
      <c r="BM249" s="18" t="s">
        <v>624</v>
      </c>
    </row>
    <row r="250" spans="2:65" s="1" customFormat="1" ht="31.5" customHeight="1" x14ac:dyDescent="0.3">
      <c r="B250" s="137"/>
      <c r="C250" s="174" t="s">
        <v>625</v>
      </c>
      <c r="D250" s="174" t="s">
        <v>227</v>
      </c>
      <c r="E250" s="175" t="s">
        <v>626</v>
      </c>
      <c r="F250" s="271" t="s">
        <v>627</v>
      </c>
      <c r="G250" s="272"/>
      <c r="H250" s="272"/>
      <c r="I250" s="272"/>
      <c r="J250" s="176" t="s">
        <v>446</v>
      </c>
      <c r="K250" s="177">
        <v>2</v>
      </c>
      <c r="L250" s="273">
        <v>0</v>
      </c>
      <c r="M250" s="272"/>
      <c r="N250" s="274">
        <f t="shared" si="55"/>
        <v>0</v>
      </c>
      <c r="O250" s="272"/>
      <c r="P250" s="272"/>
      <c r="Q250" s="272"/>
      <c r="R250" s="139"/>
      <c r="T250" s="171" t="s">
        <v>20</v>
      </c>
      <c r="U250" s="44" t="s">
        <v>41</v>
      </c>
      <c r="V250" s="36"/>
      <c r="W250" s="172">
        <f t="shared" si="56"/>
        <v>0</v>
      </c>
      <c r="X250" s="172">
        <v>0</v>
      </c>
      <c r="Y250" s="172">
        <f t="shared" si="57"/>
        <v>0</v>
      </c>
      <c r="Z250" s="172">
        <v>0</v>
      </c>
      <c r="AA250" s="173">
        <f t="shared" si="58"/>
        <v>0</v>
      </c>
      <c r="AR250" s="18" t="s">
        <v>182</v>
      </c>
      <c r="AT250" s="18" t="s">
        <v>227</v>
      </c>
      <c r="AU250" s="18" t="s">
        <v>87</v>
      </c>
      <c r="AY250" s="18" t="s">
        <v>175</v>
      </c>
      <c r="BE250" s="114">
        <f t="shared" si="59"/>
        <v>0</v>
      </c>
      <c r="BF250" s="114">
        <f t="shared" si="60"/>
        <v>0</v>
      </c>
      <c r="BG250" s="114">
        <f t="shared" si="61"/>
        <v>0</v>
      </c>
      <c r="BH250" s="114">
        <f t="shared" si="62"/>
        <v>0</v>
      </c>
      <c r="BI250" s="114">
        <f t="shared" si="63"/>
        <v>0</v>
      </c>
      <c r="BJ250" s="18" t="s">
        <v>83</v>
      </c>
      <c r="BK250" s="114">
        <f t="shared" si="64"/>
        <v>0</v>
      </c>
      <c r="BL250" s="18" t="s">
        <v>182</v>
      </c>
      <c r="BM250" s="18" t="s">
        <v>628</v>
      </c>
    </row>
    <row r="251" spans="2:65" s="1" customFormat="1" ht="31.5" customHeight="1" x14ac:dyDescent="0.3">
      <c r="B251" s="137"/>
      <c r="C251" s="174" t="s">
        <v>629</v>
      </c>
      <c r="D251" s="174" t="s">
        <v>227</v>
      </c>
      <c r="E251" s="175" t="s">
        <v>630</v>
      </c>
      <c r="F251" s="271" t="s">
        <v>631</v>
      </c>
      <c r="G251" s="272"/>
      <c r="H251" s="272"/>
      <c r="I251" s="272"/>
      <c r="J251" s="176" t="s">
        <v>446</v>
      </c>
      <c r="K251" s="177">
        <v>3</v>
      </c>
      <c r="L251" s="273">
        <v>0</v>
      </c>
      <c r="M251" s="272"/>
      <c r="N251" s="274">
        <f t="shared" si="55"/>
        <v>0</v>
      </c>
      <c r="O251" s="272"/>
      <c r="P251" s="272"/>
      <c r="Q251" s="272"/>
      <c r="R251" s="139"/>
      <c r="T251" s="171" t="s">
        <v>20</v>
      </c>
      <c r="U251" s="44" t="s">
        <v>41</v>
      </c>
      <c r="V251" s="36"/>
      <c r="W251" s="172">
        <f t="shared" si="56"/>
        <v>0</v>
      </c>
      <c r="X251" s="172">
        <v>1.057E-2</v>
      </c>
      <c r="Y251" s="172">
        <f t="shared" si="57"/>
        <v>3.1710000000000002E-2</v>
      </c>
      <c r="Z251" s="172">
        <v>0</v>
      </c>
      <c r="AA251" s="173">
        <f t="shared" si="58"/>
        <v>0</v>
      </c>
      <c r="AR251" s="18" t="s">
        <v>182</v>
      </c>
      <c r="AT251" s="18" t="s">
        <v>227</v>
      </c>
      <c r="AU251" s="18" t="s">
        <v>87</v>
      </c>
      <c r="AY251" s="18" t="s">
        <v>175</v>
      </c>
      <c r="BE251" s="114">
        <f t="shared" si="59"/>
        <v>0</v>
      </c>
      <c r="BF251" s="114">
        <f t="shared" si="60"/>
        <v>0</v>
      </c>
      <c r="BG251" s="114">
        <f t="shared" si="61"/>
        <v>0</v>
      </c>
      <c r="BH251" s="114">
        <f t="shared" si="62"/>
        <v>0</v>
      </c>
      <c r="BI251" s="114">
        <f t="shared" si="63"/>
        <v>0</v>
      </c>
      <c r="BJ251" s="18" t="s">
        <v>83</v>
      </c>
      <c r="BK251" s="114">
        <f t="shared" si="64"/>
        <v>0</v>
      </c>
      <c r="BL251" s="18" t="s">
        <v>182</v>
      </c>
      <c r="BM251" s="18" t="s">
        <v>632</v>
      </c>
    </row>
    <row r="252" spans="2:65" s="1" customFormat="1" ht="31.5" customHeight="1" x14ac:dyDescent="0.3">
      <c r="B252" s="137"/>
      <c r="C252" s="174" t="s">
        <v>633</v>
      </c>
      <c r="D252" s="174" t="s">
        <v>227</v>
      </c>
      <c r="E252" s="175" t="s">
        <v>634</v>
      </c>
      <c r="F252" s="271" t="s">
        <v>635</v>
      </c>
      <c r="G252" s="272"/>
      <c r="H252" s="272"/>
      <c r="I252" s="272"/>
      <c r="J252" s="176" t="s">
        <v>446</v>
      </c>
      <c r="K252" s="177">
        <v>2</v>
      </c>
      <c r="L252" s="273">
        <v>0</v>
      </c>
      <c r="M252" s="272"/>
      <c r="N252" s="274">
        <f t="shared" si="55"/>
        <v>0</v>
      </c>
      <c r="O252" s="272"/>
      <c r="P252" s="272"/>
      <c r="Q252" s="272"/>
      <c r="R252" s="139"/>
      <c r="T252" s="171" t="s">
        <v>20</v>
      </c>
      <c r="U252" s="44" t="s">
        <v>41</v>
      </c>
      <c r="V252" s="36"/>
      <c r="W252" s="172">
        <f t="shared" si="56"/>
        <v>0</v>
      </c>
      <c r="X252" s="172">
        <v>2.5250000000000002E-2</v>
      </c>
      <c r="Y252" s="172">
        <f t="shared" si="57"/>
        <v>5.0500000000000003E-2</v>
      </c>
      <c r="Z252" s="172">
        <v>0</v>
      </c>
      <c r="AA252" s="173">
        <f t="shared" si="58"/>
        <v>0</v>
      </c>
      <c r="AR252" s="18" t="s">
        <v>182</v>
      </c>
      <c r="AT252" s="18" t="s">
        <v>227</v>
      </c>
      <c r="AU252" s="18" t="s">
        <v>87</v>
      </c>
      <c r="AY252" s="18" t="s">
        <v>175</v>
      </c>
      <c r="BE252" s="114">
        <f t="shared" si="59"/>
        <v>0</v>
      </c>
      <c r="BF252" s="114">
        <f t="shared" si="60"/>
        <v>0</v>
      </c>
      <c r="BG252" s="114">
        <f t="shared" si="61"/>
        <v>0</v>
      </c>
      <c r="BH252" s="114">
        <f t="shared" si="62"/>
        <v>0</v>
      </c>
      <c r="BI252" s="114">
        <f t="shared" si="63"/>
        <v>0</v>
      </c>
      <c r="BJ252" s="18" t="s">
        <v>83</v>
      </c>
      <c r="BK252" s="114">
        <f t="shared" si="64"/>
        <v>0</v>
      </c>
      <c r="BL252" s="18" t="s">
        <v>182</v>
      </c>
      <c r="BM252" s="18" t="s">
        <v>636</v>
      </c>
    </row>
    <row r="253" spans="2:65" s="1" customFormat="1" ht="31.5" customHeight="1" x14ac:dyDescent="0.3">
      <c r="B253" s="137"/>
      <c r="C253" s="174" t="s">
        <v>637</v>
      </c>
      <c r="D253" s="174" t="s">
        <v>227</v>
      </c>
      <c r="E253" s="175" t="s">
        <v>638</v>
      </c>
      <c r="F253" s="271" t="s">
        <v>639</v>
      </c>
      <c r="G253" s="272"/>
      <c r="H253" s="272"/>
      <c r="I253" s="272"/>
      <c r="J253" s="176" t="s">
        <v>446</v>
      </c>
      <c r="K253" s="177">
        <v>3</v>
      </c>
      <c r="L253" s="273">
        <v>0</v>
      </c>
      <c r="M253" s="272"/>
      <c r="N253" s="274">
        <f t="shared" si="55"/>
        <v>0</v>
      </c>
      <c r="O253" s="272"/>
      <c r="P253" s="272"/>
      <c r="Q253" s="272"/>
      <c r="R253" s="139"/>
      <c r="T253" s="171" t="s">
        <v>20</v>
      </c>
      <c r="U253" s="44" t="s">
        <v>41</v>
      </c>
      <c r="V253" s="36"/>
      <c r="W253" s="172">
        <f t="shared" si="56"/>
        <v>0</v>
      </c>
      <c r="X253" s="172">
        <v>2.9739999999999999E-2</v>
      </c>
      <c r="Y253" s="172">
        <f t="shared" si="57"/>
        <v>8.9219999999999994E-2</v>
      </c>
      <c r="Z253" s="172">
        <v>0</v>
      </c>
      <c r="AA253" s="173">
        <f t="shared" si="58"/>
        <v>0</v>
      </c>
      <c r="AR253" s="18" t="s">
        <v>182</v>
      </c>
      <c r="AT253" s="18" t="s">
        <v>227</v>
      </c>
      <c r="AU253" s="18" t="s">
        <v>87</v>
      </c>
      <c r="AY253" s="18" t="s">
        <v>175</v>
      </c>
      <c r="BE253" s="114">
        <f t="shared" si="59"/>
        <v>0</v>
      </c>
      <c r="BF253" s="114">
        <f t="shared" si="60"/>
        <v>0</v>
      </c>
      <c r="BG253" s="114">
        <f t="shared" si="61"/>
        <v>0</v>
      </c>
      <c r="BH253" s="114">
        <f t="shared" si="62"/>
        <v>0</v>
      </c>
      <c r="BI253" s="114">
        <f t="shared" si="63"/>
        <v>0</v>
      </c>
      <c r="BJ253" s="18" t="s">
        <v>83</v>
      </c>
      <c r="BK253" s="114">
        <f t="shared" si="64"/>
        <v>0</v>
      </c>
      <c r="BL253" s="18" t="s">
        <v>182</v>
      </c>
      <c r="BM253" s="18" t="s">
        <v>640</v>
      </c>
    </row>
    <row r="254" spans="2:65" s="1" customFormat="1" ht="31.5" customHeight="1" x14ac:dyDescent="0.3">
      <c r="B254" s="137"/>
      <c r="C254" s="174" t="s">
        <v>641</v>
      </c>
      <c r="D254" s="174" t="s">
        <v>227</v>
      </c>
      <c r="E254" s="175" t="s">
        <v>642</v>
      </c>
      <c r="F254" s="271" t="s">
        <v>643</v>
      </c>
      <c r="G254" s="272"/>
      <c r="H254" s="272"/>
      <c r="I254" s="272"/>
      <c r="J254" s="176" t="s">
        <v>446</v>
      </c>
      <c r="K254" s="177">
        <v>2</v>
      </c>
      <c r="L254" s="273">
        <v>0</v>
      </c>
      <c r="M254" s="272"/>
      <c r="N254" s="274">
        <f t="shared" si="55"/>
        <v>0</v>
      </c>
      <c r="O254" s="272"/>
      <c r="P254" s="272"/>
      <c r="Q254" s="272"/>
      <c r="R254" s="139"/>
      <c r="T254" s="171" t="s">
        <v>20</v>
      </c>
      <c r="U254" s="44" t="s">
        <v>41</v>
      </c>
      <c r="V254" s="36"/>
      <c r="W254" s="172">
        <f t="shared" si="56"/>
        <v>0</v>
      </c>
      <c r="X254" s="172">
        <v>5.731E-2</v>
      </c>
      <c r="Y254" s="172">
        <f t="shared" si="57"/>
        <v>0.11462</v>
      </c>
      <c r="Z254" s="172">
        <v>0</v>
      </c>
      <c r="AA254" s="173">
        <f t="shared" si="58"/>
        <v>0</v>
      </c>
      <c r="AR254" s="18" t="s">
        <v>182</v>
      </c>
      <c r="AT254" s="18" t="s">
        <v>227</v>
      </c>
      <c r="AU254" s="18" t="s">
        <v>87</v>
      </c>
      <c r="AY254" s="18" t="s">
        <v>175</v>
      </c>
      <c r="BE254" s="114">
        <f t="shared" si="59"/>
        <v>0</v>
      </c>
      <c r="BF254" s="114">
        <f t="shared" si="60"/>
        <v>0</v>
      </c>
      <c r="BG254" s="114">
        <f t="shared" si="61"/>
        <v>0</v>
      </c>
      <c r="BH254" s="114">
        <f t="shared" si="62"/>
        <v>0</v>
      </c>
      <c r="BI254" s="114">
        <f t="shared" si="63"/>
        <v>0</v>
      </c>
      <c r="BJ254" s="18" t="s">
        <v>83</v>
      </c>
      <c r="BK254" s="114">
        <f t="shared" si="64"/>
        <v>0</v>
      </c>
      <c r="BL254" s="18" t="s">
        <v>182</v>
      </c>
      <c r="BM254" s="18" t="s">
        <v>644</v>
      </c>
    </row>
    <row r="255" spans="2:65" s="1" customFormat="1" ht="22.5" customHeight="1" x14ac:dyDescent="0.3">
      <c r="B255" s="137"/>
      <c r="C255" s="174" t="s">
        <v>645</v>
      </c>
      <c r="D255" s="174" t="s">
        <v>227</v>
      </c>
      <c r="E255" s="175" t="s">
        <v>646</v>
      </c>
      <c r="F255" s="271" t="s">
        <v>647</v>
      </c>
      <c r="G255" s="272"/>
      <c r="H255" s="272"/>
      <c r="I255" s="272"/>
      <c r="J255" s="176" t="s">
        <v>446</v>
      </c>
      <c r="K255" s="177">
        <v>2</v>
      </c>
      <c r="L255" s="273">
        <v>0</v>
      </c>
      <c r="M255" s="272"/>
      <c r="N255" s="274">
        <f t="shared" si="55"/>
        <v>0</v>
      </c>
      <c r="O255" s="272"/>
      <c r="P255" s="272"/>
      <c r="Q255" s="272"/>
      <c r="R255" s="139"/>
      <c r="T255" s="171" t="s">
        <v>20</v>
      </c>
      <c r="U255" s="44" t="s">
        <v>41</v>
      </c>
      <c r="V255" s="36"/>
      <c r="W255" s="172">
        <f t="shared" si="56"/>
        <v>0</v>
      </c>
      <c r="X255" s="172">
        <v>8.4499999999999992E-3</v>
      </c>
      <c r="Y255" s="172">
        <f t="shared" si="57"/>
        <v>1.6899999999999998E-2</v>
      </c>
      <c r="Z255" s="172">
        <v>0</v>
      </c>
      <c r="AA255" s="173">
        <f t="shared" si="58"/>
        <v>0</v>
      </c>
      <c r="AR255" s="18" t="s">
        <v>182</v>
      </c>
      <c r="AT255" s="18" t="s">
        <v>227</v>
      </c>
      <c r="AU255" s="18" t="s">
        <v>87</v>
      </c>
      <c r="AY255" s="18" t="s">
        <v>175</v>
      </c>
      <c r="BE255" s="114">
        <f t="shared" si="59"/>
        <v>0</v>
      </c>
      <c r="BF255" s="114">
        <f t="shared" si="60"/>
        <v>0</v>
      </c>
      <c r="BG255" s="114">
        <f t="shared" si="61"/>
        <v>0</v>
      </c>
      <c r="BH255" s="114">
        <f t="shared" si="62"/>
        <v>0</v>
      </c>
      <c r="BI255" s="114">
        <f t="shared" si="63"/>
        <v>0</v>
      </c>
      <c r="BJ255" s="18" t="s">
        <v>83</v>
      </c>
      <c r="BK255" s="114">
        <f t="shared" si="64"/>
        <v>0</v>
      </c>
      <c r="BL255" s="18" t="s">
        <v>182</v>
      </c>
      <c r="BM255" s="18" t="s">
        <v>648</v>
      </c>
    </row>
    <row r="256" spans="2:65" s="1" customFormat="1" ht="22.5" customHeight="1" x14ac:dyDescent="0.3">
      <c r="B256" s="137"/>
      <c r="C256" s="174" t="s">
        <v>649</v>
      </c>
      <c r="D256" s="174" t="s">
        <v>227</v>
      </c>
      <c r="E256" s="175" t="s">
        <v>650</v>
      </c>
      <c r="F256" s="271" t="s">
        <v>651</v>
      </c>
      <c r="G256" s="272"/>
      <c r="H256" s="272"/>
      <c r="I256" s="272"/>
      <c r="J256" s="176" t="s">
        <v>446</v>
      </c>
      <c r="K256" s="177">
        <v>3</v>
      </c>
      <c r="L256" s="273">
        <v>0</v>
      </c>
      <c r="M256" s="272"/>
      <c r="N256" s="274">
        <f t="shared" si="55"/>
        <v>0</v>
      </c>
      <c r="O256" s="272"/>
      <c r="P256" s="272"/>
      <c r="Q256" s="272"/>
      <c r="R256" s="139"/>
      <c r="T256" s="171" t="s">
        <v>20</v>
      </c>
      <c r="U256" s="44" t="s">
        <v>41</v>
      </c>
      <c r="V256" s="36"/>
      <c r="W256" s="172">
        <f t="shared" si="56"/>
        <v>0</v>
      </c>
      <c r="X256" s="172">
        <v>9.6299999999999997E-3</v>
      </c>
      <c r="Y256" s="172">
        <f t="shared" si="57"/>
        <v>2.8889999999999999E-2</v>
      </c>
      <c r="Z256" s="172">
        <v>0</v>
      </c>
      <c r="AA256" s="173">
        <f t="shared" si="58"/>
        <v>0</v>
      </c>
      <c r="AR256" s="18" t="s">
        <v>182</v>
      </c>
      <c r="AT256" s="18" t="s">
        <v>227</v>
      </c>
      <c r="AU256" s="18" t="s">
        <v>87</v>
      </c>
      <c r="AY256" s="18" t="s">
        <v>175</v>
      </c>
      <c r="BE256" s="114">
        <f t="shared" si="59"/>
        <v>0</v>
      </c>
      <c r="BF256" s="114">
        <f t="shared" si="60"/>
        <v>0</v>
      </c>
      <c r="BG256" s="114">
        <f t="shared" si="61"/>
        <v>0</v>
      </c>
      <c r="BH256" s="114">
        <f t="shared" si="62"/>
        <v>0</v>
      </c>
      <c r="BI256" s="114">
        <f t="shared" si="63"/>
        <v>0</v>
      </c>
      <c r="BJ256" s="18" t="s">
        <v>83</v>
      </c>
      <c r="BK256" s="114">
        <f t="shared" si="64"/>
        <v>0</v>
      </c>
      <c r="BL256" s="18" t="s">
        <v>182</v>
      </c>
      <c r="BM256" s="18" t="s">
        <v>652</v>
      </c>
    </row>
    <row r="257" spans="2:65" s="1" customFormat="1" ht="22.5" customHeight="1" x14ac:dyDescent="0.3">
      <c r="B257" s="137"/>
      <c r="C257" s="174" t="s">
        <v>653</v>
      </c>
      <c r="D257" s="174" t="s">
        <v>227</v>
      </c>
      <c r="E257" s="175" t="s">
        <v>654</v>
      </c>
      <c r="F257" s="271" t="s">
        <v>655</v>
      </c>
      <c r="G257" s="272"/>
      <c r="H257" s="272"/>
      <c r="I257" s="272"/>
      <c r="J257" s="176" t="s">
        <v>446</v>
      </c>
      <c r="K257" s="177">
        <v>3</v>
      </c>
      <c r="L257" s="273">
        <v>0</v>
      </c>
      <c r="M257" s="272"/>
      <c r="N257" s="274">
        <f t="shared" si="55"/>
        <v>0</v>
      </c>
      <c r="O257" s="272"/>
      <c r="P257" s="272"/>
      <c r="Q257" s="272"/>
      <c r="R257" s="139"/>
      <c r="T257" s="171" t="s">
        <v>20</v>
      </c>
      <c r="U257" s="44" t="s">
        <v>41</v>
      </c>
      <c r="V257" s="36"/>
      <c r="W257" s="172">
        <f t="shared" si="56"/>
        <v>0</v>
      </c>
      <c r="X257" s="172">
        <v>1.5270000000000001E-2</v>
      </c>
      <c r="Y257" s="172">
        <f t="shared" si="57"/>
        <v>4.5810000000000003E-2</v>
      </c>
      <c r="Z257" s="172">
        <v>0</v>
      </c>
      <c r="AA257" s="173">
        <f t="shared" si="58"/>
        <v>0</v>
      </c>
      <c r="AR257" s="18" t="s">
        <v>182</v>
      </c>
      <c r="AT257" s="18" t="s">
        <v>227</v>
      </c>
      <c r="AU257" s="18" t="s">
        <v>87</v>
      </c>
      <c r="AY257" s="18" t="s">
        <v>175</v>
      </c>
      <c r="BE257" s="114">
        <f t="shared" si="59"/>
        <v>0</v>
      </c>
      <c r="BF257" s="114">
        <f t="shared" si="60"/>
        <v>0</v>
      </c>
      <c r="BG257" s="114">
        <f t="shared" si="61"/>
        <v>0</v>
      </c>
      <c r="BH257" s="114">
        <f t="shared" si="62"/>
        <v>0</v>
      </c>
      <c r="BI257" s="114">
        <f t="shared" si="63"/>
        <v>0</v>
      </c>
      <c r="BJ257" s="18" t="s">
        <v>83</v>
      </c>
      <c r="BK257" s="114">
        <f t="shared" si="64"/>
        <v>0</v>
      </c>
      <c r="BL257" s="18" t="s">
        <v>182</v>
      </c>
      <c r="BM257" s="18" t="s">
        <v>656</v>
      </c>
    </row>
    <row r="258" spans="2:65" s="1" customFormat="1" ht="31.5" customHeight="1" x14ac:dyDescent="0.3">
      <c r="B258" s="137"/>
      <c r="C258" s="174" t="s">
        <v>657</v>
      </c>
      <c r="D258" s="174" t="s">
        <v>227</v>
      </c>
      <c r="E258" s="175" t="s">
        <v>658</v>
      </c>
      <c r="F258" s="271" t="s">
        <v>659</v>
      </c>
      <c r="G258" s="272"/>
      <c r="H258" s="272"/>
      <c r="I258" s="272"/>
      <c r="J258" s="176" t="s">
        <v>446</v>
      </c>
      <c r="K258" s="177">
        <v>7</v>
      </c>
      <c r="L258" s="273">
        <v>0</v>
      </c>
      <c r="M258" s="272"/>
      <c r="N258" s="274">
        <f t="shared" si="55"/>
        <v>0</v>
      </c>
      <c r="O258" s="272"/>
      <c r="P258" s="272"/>
      <c r="Q258" s="272"/>
      <c r="R258" s="139"/>
      <c r="T258" s="171" t="s">
        <v>20</v>
      </c>
      <c r="U258" s="44" t="s">
        <v>41</v>
      </c>
      <c r="V258" s="36"/>
      <c r="W258" s="172">
        <f t="shared" si="56"/>
        <v>0</v>
      </c>
      <c r="X258" s="172">
        <v>9.7099999999999999E-3</v>
      </c>
      <c r="Y258" s="172">
        <f t="shared" si="57"/>
        <v>6.7970000000000003E-2</v>
      </c>
      <c r="Z258" s="172">
        <v>0</v>
      </c>
      <c r="AA258" s="173">
        <f t="shared" si="58"/>
        <v>0</v>
      </c>
      <c r="AR258" s="18" t="s">
        <v>182</v>
      </c>
      <c r="AT258" s="18" t="s">
        <v>227</v>
      </c>
      <c r="AU258" s="18" t="s">
        <v>87</v>
      </c>
      <c r="AY258" s="18" t="s">
        <v>175</v>
      </c>
      <c r="BE258" s="114">
        <f t="shared" si="59"/>
        <v>0</v>
      </c>
      <c r="BF258" s="114">
        <f t="shared" si="60"/>
        <v>0</v>
      </c>
      <c r="BG258" s="114">
        <f t="shared" si="61"/>
        <v>0</v>
      </c>
      <c r="BH258" s="114">
        <f t="shared" si="62"/>
        <v>0</v>
      </c>
      <c r="BI258" s="114">
        <f t="shared" si="63"/>
        <v>0</v>
      </c>
      <c r="BJ258" s="18" t="s">
        <v>83</v>
      </c>
      <c r="BK258" s="114">
        <f t="shared" si="64"/>
        <v>0</v>
      </c>
      <c r="BL258" s="18" t="s">
        <v>182</v>
      </c>
      <c r="BM258" s="18" t="s">
        <v>660</v>
      </c>
    </row>
    <row r="259" spans="2:65" s="1" customFormat="1" ht="31.5" customHeight="1" x14ac:dyDescent="0.3">
      <c r="B259" s="137"/>
      <c r="C259" s="174" t="s">
        <v>661</v>
      </c>
      <c r="D259" s="174" t="s">
        <v>227</v>
      </c>
      <c r="E259" s="175" t="s">
        <v>662</v>
      </c>
      <c r="F259" s="271" t="s">
        <v>663</v>
      </c>
      <c r="G259" s="272"/>
      <c r="H259" s="272"/>
      <c r="I259" s="272"/>
      <c r="J259" s="176" t="s">
        <v>446</v>
      </c>
      <c r="K259" s="177">
        <v>16</v>
      </c>
      <c r="L259" s="273">
        <v>0</v>
      </c>
      <c r="M259" s="272"/>
      <c r="N259" s="274">
        <f t="shared" si="55"/>
        <v>0</v>
      </c>
      <c r="O259" s="272"/>
      <c r="P259" s="272"/>
      <c r="Q259" s="272"/>
      <c r="R259" s="139"/>
      <c r="T259" s="171" t="s">
        <v>20</v>
      </c>
      <c r="U259" s="44" t="s">
        <v>41</v>
      </c>
      <c r="V259" s="36"/>
      <c r="W259" s="172">
        <f t="shared" si="56"/>
        <v>0</v>
      </c>
      <c r="X259" s="172">
        <v>1.4670000000000001E-2</v>
      </c>
      <c r="Y259" s="172">
        <f t="shared" si="57"/>
        <v>0.23472000000000001</v>
      </c>
      <c r="Z259" s="172">
        <v>0</v>
      </c>
      <c r="AA259" s="173">
        <f t="shared" si="58"/>
        <v>0</v>
      </c>
      <c r="AR259" s="18" t="s">
        <v>182</v>
      </c>
      <c r="AT259" s="18" t="s">
        <v>227</v>
      </c>
      <c r="AU259" s="18" t="s">
        <v>87</v>
      </c>
      <c r="AY259" s="18" t="s">
        <v>175</v>
      </c>
      <c r="BE259" s="114">
        <f t="shared" si="59"/>
        <v>0</v>
      </c>
      <c r="BF259" s="114">
        <f t="shared" si="60"/>
        <v>0</v>
      </c>
      <c r="BG259" s="114">
        <f t="shared" si="61"/>
        <v>0</v>
      </c>
      <c r="BH259" s="114">
        <f t="shared" si="62"/>
        <v>0</v>
      </c>
      <c r="BI259" s="114">
        <f t="shared" si="63"/>
        <v>0</v>
      </c>
      <c r="BJ259" s="18" t="s">
        <v>83</v>
      </c>
      <c r="BK259" s="114">
        <f t="shared" si="64"/>
        <v>0</v>
      </c>
      <c r="BL259" s="18" t="s">
        <v>182</v>
      </c>
      <c r="BM259" s="18" t="s">
        <v>664</v>
      </c>
    </row>
    <row r="260" spans="2:65" s="1" customFormat="1" ht="57" customHeight="1" x14ac:dyDescent="0.3">
      <c r="B260" s="137"/>
      <c r="C260" s="174" t="s">
        <v>665</v>
      </c>
      <c r="D260" s="174" t="s">
        <v>227</v>
      </c>
      <c r="E260" s="175" t="s">
        <v>666</v>
      </c>
      <c r="F260" s="271" t="s">
        <v>667</v>
      </c>
      <c r="G260" s="272"/>
      <c r="H260" s="272"/>
      <c r="I260" s="272"/>
      <c r="J260" s="176" t="s">
        <v>446</v>
      </c>
      <c r="K260" s="177">
        <v>2</v>
      </c>
      <c r="L260" s="273">
        <v>0</v>
      </c>
      <c r="M260" s="272"/>
      <c r="N260" s="274">
        <f t="shared" si="55"/>
        <v>0</v>
      </c>
      <c r="O260" s="272"/>
      <c r="P260" s="272"/>
      <c r="Q260" s="272"/>
      <c r="R260" s="139"/>
      <c r="T260" s="171" t="s">
        <v>20</v>
      </c>
      <c r="U260" s="44" t="s">
        <v>41</v>
      </c>
      <c r="V260" s="36"/>
      <c r="W260" s="172">
        <f t="shared" si="56"/>
        <v>0</v>
      </c>
      <c r="X260" s="172">
        <v>1.4670000000000001E-2</v>
      </c>
      <c r="Y260" s="172">
        <f t="shared" si="57"/>
        <v>2.9340000000000001E-2</v>
      </c>
      <c r="Z260" s="172">
        <v>0</v>
      </c>
      <c r="AA260" s="173">
        <f t="shared" si="58"/>
        <v>0</v>
      </c>
      <c r="AR260" s="18" t="s">
        <v>182</v>
      </c>
      <c r="AT260" s="18" t="s">
        <v>227</v>
      </c>
      <c r="AU260" s="18" t="s">
        <v>87</v>
      </c>
      <c r="AY260" s="18" t="s">
        <v>175</v>
      </c>
      <c r="BE260" s="114">
        <f t="shared" si="59"/>
        <v>0</v>
      </c>
      <c r="BF260" s="114">
        <f t="shared" si="60"/>
        <v>0</v>
      </c>
      <c r="BG260" s="114">
        <f t="shared" si="61"/>
        <v>0</v>
      </c>
      <c r="BH260" s="114">
        <f t="shared" si="62"/>
        <v>0</v>
      </c>
      <c r="BI260" s="114">
        <f t="shared" si="63"/>
        <v>0</v>
      </c>
      <c r="BJ260" s="18" t="s">
        <v>83</v>
      </c>
      <c r="BK260" s="114">
        <f t="shared" si="64"/>
        <v>0</v>
      </c>
      <c r="BL260" s="18" t="s">
        <v>182</v>
      </c>
      <c r="BM260" s="18" t="s">
        <v>668</v>
      </c>
    </row>
    <row r="261" spans="2:65" s="1" customFormat="1" ht="31.5" customHeight="1" x14ac:dyDescent="0.3">
      <c r="B261" s="137"/>
      <c r="C261" s="167" t="s">
        <v>669</v>
      </c>
      <c r="D261" s="167" t="s">
        <v>177</v>
      </c>
      <c r="E261" s="168" t="s">
        <v>670</v>
      </c>
      <c r="F261" s="278" t="s">
        <v>671</v>
      </c>
      <c r="G261" s="279"/>
      <c r="H261" s="279"/>
      <c r="I261" s="279"/>
      <c r="J261" s="169" t="s">
        <v>382</v>
      </c>
      <c r="K261" s="170">
        <v>3</v>
      </c>
      <c r="L261" s="280">
        <v>0</v>
      </c>
      <c r="M261" s="279"/>
      <c r="N261" s="281">
        <f t="shared" si="55"/>
        <v>0</v>
      </c>
      <c r="O261" s="272"/>
      <c r="P261" s="272"/>
      <c r="Q261" s="272"/>
      <c r="R261" s="139"/>
      <c r="T261" s="171" t="s">
        <v>20</v>
      </c>
      <c r="U261" s="44" t="s">
        <v>41</v>
      </c>
      <c r="V261" s="36"/>
      <c r="W261" s="172">
        <f t="shared" si="56"/>
        <v>0</v>
      </c>
      <c r="X261" s="172">
        <v>0</v>
      </c>
      <c r="Y261" s="172">
        <f t="shared" si="57"/>
        <v>0</v>
      </c>
      <c r="Z261" s="172">
        <v>0</v>
      </c>
      <c r="AA261" s="173">
        <f t="shared" si="58"/>
        <v>0</v>
      </c>
      <c r="AR261" s="18" t="s">
        <v>181</v>
      </c>
      <c r="AT261" s="18" t="s">
        <v>177</v>
      </c>
      <c r="AU261" s="18" t="s">
        <v>87</v>
      </c>
      <c r="AY261" s="18" t="s">
        <v>175</v>
      </c>
      <c r="BE261" s="114">
        <f t="shared" si="59"/>
        <v>0</v>
      </c>
      <c r="BF261" s="114">
        <f t="shared" si="60"/>
        <v>0</v>
      </c>
      <c r="BG261" s="114">
        <f t="shared" si="61"/>
        <v>0</v>
      </c>
      <c r="BH261" s="114">
        <f t="shared" si="62"/>
        <v>0</v>
      </c>
      <c r="BI261" s="114">
        <f t="shared" si="63"/>
        <v>0</v>
      </c>
      <c r="BJ261" s="18" t="s">
        <v>83</v>
      </c>
      <c r="BK261" s="114">
        <f t="shared" si="64"/>
        <v>0</v>
      </c>
      <c r="BL261" s="18" t="s">
        <v>182</v>
      </c>
      <c r="BM261" s="18" t="s">
        <v>672</v>
      </c>
    </row>
    <row r="262" spans="2:65" s="1" customFormat="1" ht="31.5" customHeight="1" x14ac:dyDescent="0.3">
      <c r="B262" s="137"/>
      <c r="C262" s="167" t="s">
        <v>673</v>
      </c>
      <c r="D262" s="167" t="s">
        <v>177</v>
      </c>
      <c r="E262" s="168" t="s">
        <v>674</v>
      </c>
      <c r="F262" s="278" t="s">
        <v>675</v>
      </c>
      <c r="G262" s="279"/>
      <c r="H262" s="279"/>
      <c r="I262" s="279"/>
      <c r="J262" s="169" t="s">
        <v>382</v>
      </c>
      <c r="K262" s="170">
        <v>3</v>
      </c>
      <c r="L262" s="280">
        <v>0</v>
      </c>
      <c r="M262" s="279"/>
      <c r="N262" s="281">
        <f t="shared" si="55"/>
        <v>0</v>
      </c>
      <c r="O262" s="272"/>
      <c r="P262" s="272"/>
      <c r="Q262" s="272"/>
      <c r="R262" s="139"/>
      <c r="T262" s="171" t="s">
        <v>20</v>
      </c>
      <c r="U262" s="44" t="s">
        <v>41</v>
      </c>
      <c r="V262" s="36"/>
      <c r="W262" s="172">
        <f t="shared" si="56"/>
        <v>0</v>
      </c>
      <c r="X262" s="172">
        <v>0</v>
      </c>
      <c r="Y262" s="172">
        <f t="shared" si="57"/>
        <v>0</v>
      </c>
      <c r="Z262" s="172">
        <v>0</v>
      </c>
      <c r="AA262" s="173">
        <f t="shared" si="58"/>
        <v>0</v>
      </c>
      <c r="AR262" s="18" t="s">
        <v>181</v>
      </c>
      <c r="AT262" s="18" t="s">
        <v>177</v>
      </c>
      <c r="AU262" s="18" t="s">
        <v>87</v>
      </c>
      <c r="AY262" s="18" t="s">
        <v>175</v>
      </c>
      <c r="BE262" s="114">
        <f t="shared" si="59"/>
        <v>0</v>
      </c>
      <c r="BF262" s="114">
        <f t="shared" si="60"/>
        <v>0</v>
      </c>
      <c r="BG262" s="114">
        <f t="shared" si="61"/>
        <v>0</v>
      </c>
      <c r="BH262" s="114">
        <f t="shared" si="62"/>
        <v>0</v>
      </c>
      <c r="BI262" s="114">
        <f t="shared" si="63"/>
        <v>0</v>
      </c>
      <c r="BJ262" s="18" t="s">
        <v>83</v>
      </c>
      <c r="BK262" s="114">
        <f t="shared" si="64"/>
        <v>0</v>
      </c>
      <c r="BL262" s="18" t="s">
        <v>182</v>
      </c>
      <c r="BM262" s="18" t="s">
        <v>676</v>
      </c>
    </row>
    <row r="263" spans="2:65" s="1" customFormat="1" ht="31.5" customHeight="1" x14ac:dyDescent="0.3">
      <c r="B263" s="137"/>
      <c r="C263" s="167" t="s">
        <v>677</v>
      </c>
      <c r="D263" s="167" t="s">
        <v>177</v>
      </c>
      <c r="E263" s="168" t="s">
        <v>678</v>
      </c>
      <c r="F263" s="278" t="s">
        <v>679</v>
      </c>
      <c r="G263" s="279"/>
      <c r="H263" s="279"/>
      <c r="I263" s="279"/>
      <c r="J263" s="169" t="s">
        <v>382</v>
      </c>
      <c r="K263" s="170">
        <v>2</v>
      </c>
      <c r="L263" s="280">
        <v>0</v>
      </c>
      <c r="M263" s="279"/>
      <c r="N263" s="281">
        <f t="shared" si="55"/>
        <v>0</v>
      </c>
      <c r="O263" s="272"/>
      <c r="P263" s="272"/>
      <c r="Q263" s="272"/>
      <c r="R263" s="139"/>
      <c r="T263" s="171" t="s">
        <v>20</v>
      </c>
      <c r="U263" s="44" t="s">
        <v>41</v>
      </c>
      <c r="V263" s="36"/>
      <c r="W263" s="172">
        <f t="shared" si="56"/>
        <v>0</v>
      </c>
      <c r="X263" s="172">
        <v>0</v>
      </c>
      <c r="Y263" s="172">
        <f t="shared" si="57"/>
        <v>0</v>
      </c>
      <c r="Z263" s="172">
        <v>0</v>
      </c>
      <c r="AA263" s="173">
        <f t="shared" si="58"/>
        <v>0</v>
      </c>
      <c r="AR263" s="18" t="s">
        <v>181</v>
      </c>
      <c r="AT263" s="18" t="s">
        <v>177</v>
      </c>
      <c r="AU263" s="18" t="s">
        <v>87</v>
      </c>
      <c r="AY263" s="18" t="s">
        <v>175</v>
      </c>
      <c r="BE263" s="114">
        <f t="shared" si="59"/>
        <v>0</v>
      </c>
      <c r="BF263" s="114">
        <f t="shared" si="60"/>
        <v>0</v>
      </c>
      <c r="BG263" s="114">
        <f t="shared" si="61"/>
        <v>0</v>
      </c>
      <c r="BH263" s="114">
        <f t="shared" si="62"/>
        <v>0</v>
      </c>
      <c r="BI263" s="114">
        <f t="shared" si="63"/>
        <v>0</v>
      </c>
      <c r="BJ263" s="18" t="s">
        <v>83</v>
      </c>
      <c r="BK263" s="114">
        <f t="shared" si="64"/>
        <v>0</v>
      </c>
      <c r="BL263" s="18" t="s">
        <v>182</v>
      </c>
      <c r="BM263" s="18" t="s">
        <v>680</v>
      </c>
    </row>
    <row r="264" spans="2:65" s="1" customFormat="1" ht="31.5" customHeight="1" x14ac:dyDescent="0.3">
      <c r="B264" s="137"/>
      <c r="C264" s="174" t="s">
        <v>681</v>
      </c>
      <c r="D264" s="174" t="s">
        <v>227</v>
      </c>
      <c r="E264" s="175" t="s">
        <v>682</v>
      </c>
      <c r="F264" s="271" t="s">
        <v>683</v>
      </c>
      <c r="G264" s="272"/>
      <c r="H264" s="272"/>
      <c r="I264" s="272"/>
      <c r="J264" s="176" t="s">
        <v>446</v>
      </c>
      <c r="K264" s="177">
        <v>12</v>
      </c>
      <c r="L264" s="273">
        <v>0</v>
      </c>
      <c r="M264" s="272"/>
      <c r="N264" s="274">
        <f t="shared" si="55"/>
        <v>0</v>
      </c>
      <c r="O264" s="272"/>
      <c r="P264" s="272"/>
      <c r="Q264" s="272"/>
      <c r="R264" s="139"/>
      <c r="T264" s="171" t="s">
        <v>20</v>
      </c>
      <c r="U264" s="44" t="s">
        <v>41</v>
      </c>
      <c r="V264" s="36"/>
      <c r="W264" s="172">
        <f t="shared" si="56"/>
        <v>0</v>
      </c>
      <c r="X264" s="172">
        <v>2.2579999999999999E-2</v>
      </c>
      <c r="Y264" s="172">
        <f t="shared" si="57"/>
        <v>0.27095999999999998</v>
      </c>
      <c r="Z264" s="172">
        <v>0</v>
      </c>
      <c r="AA264" s="173">
        <f t="shared" si="58"/>
        <v>0</v>
      </c>
      <c r="AR264" s="18" t="s">
        <v>182</v>
      </c>
      <c r="AT264" s="18" t="s">
        <v>227</v>
      </c>
      <c r="AU264" s="18" t="s">
        <v>87</v>
      </c>
      <c r="AY264" s="18" t="s">
        <v>175</v>
      </c>
      <c r="BE264" s="114">
        <f t="shared" si="59"/>
        <v>0</v>
      </c>
      <c r="BF264" s="114">
        <f t="shared" si="60"/>
        <v>0</v>
      </c>
      <c r="BG264" s="114">
        <f t="shared" si="61"/>
        <v>0</v>
      </c>
      <c r="BH264" s="114">
        <f t="shared" si="62"/>
        <v>0</v>
      </c>
      <c r="BI264" s="114">
        <f t="shared" si="63"/>
        <v>0</v>
      </c>
      <c r="BJ264" s="18" t="s">
        <v>83</v>
      </c>
      <c r="BK264" s="114">
        <f t="shared" si="64"/>
        <v>0</v>
      </c>
      <c r="BL264" s="18" t="s">
        <v>182</v>
      </c>
      <c r="BM264" s="18" t="s">
        <v>684</v>
      </c>
    </row>
    <row r="265" spans="2:65" s="1" customFormat="1" ht="31.5" customHeight="1" x14ac:dyDescent="0.3">
      <c r="B265" s="137"/>
      <c r="C265" s="174" t="s">
        <v>685</v>
      </c>
      <c r="D265" s="174" t="s">
        <v>227</v>
      </c>
      <c r="E265" s="175" t="s">
        <v>686</v>
      </c>
      <c r="F265" s="271" t="s">
        <v>687</v>
      </c>
      <c r="G265" s="272"/>
      <c r="H265" s="272"/>
      <c r="I265" s="272"/>
      <c r="J265" s="176" t="s">
        <v>257</v>
      </c>
      <c r="K265" s="177">
        <v>12</v>
      </c>
      <c r="L265" s="273">
        <v>0</v>
      </c>
      <c r="M265" s="272"/>
      <c r="N265" s="274">
        <f t="shared" si="55"/>
        <v>0</v>
      </c>
      <c r="O265" s="272"/>
      <c r="P265" s="272"/>
      <c r="Q265" s="272"/>
      <c r="R265" s="139"/>
      <c r="T265" s="171" t="s">
        <v>20</v>
      </c>
      <c r="U265" s="44" t="s">
        <v>41</v>
      </c>
      <c r="V265" s="36"/>
      <c r="W265" s="172">
        <f t="shared" si="56"/>
        <v>0</v>
      </c>
      <c r="X265" s="172">
        <v>2.4000000000000001E-4</v>
      </c>
      <c r="Y265" s="172">
        <f t="shared" si="57"/>
        <v>2.8800000000000002E-3</v>
      </c>
      <c r="Z265" s="172">
        <v>0</v>
      </c>
      <c r="AA265" s="173">
        <f t="shared" si="58"/>
        <v>0</v>
      </c>
      <c r="AR265" s="18" t="s">
        <v>182</v>
      </c>
      <c r="AT265" s="18" t="s">
        <v>227</v>
      </c>
      <c r="AU265" s="18" t="s">
        <v>87</v>
      </c>
      <c r="AY265" s="18" t="s">
        <v>175</v>
      </c>
      <c r="BE265" s="114">
        <f t="shared" si="59"/>
        <v>0</v>
      </c>
      <c r="BF265" s="114">
        <f t="shared" si="60"/>
        <v>0</v>
      </c>
      <c r="BG265" s="114">
        <f t="shared" si="61"/>
        <v>0</v>
      </c>
      <c r="BH265" s="114">
        <f t="shared" si="62"/>
        <v>0</v>
      </c>
      <c r="BI265" s="114">
        <f t="shared" si="63"/>
        <v>0</v>
      </c>
      <c r="BJ265" s="18" t="s">
        <v>83</v>
      </c>
      <c r="BK265" s="114">
        <f t="shared" si="64"/>
        <v>0</v>
      </c>
      <c r="BL265" s="18" t="s">
        <v>182</v>
      </c>
      <c r="BM265" s="18" t="s">
        <v>688</v>
      </c>
    </row>
    <row r="266" spans="2:65" s="1" customFormat="1" ht="31.5" customHeight="1" x14ac:dyDescent="0.3">
      <c r="B266" s="137"/>
      <c r="C266" s="174" t="s">
        <v>689</v>
      </c>
      <c r="D266" s="174" t="s">
        <v>227</v>
      </c>
      <c r="E266" s="175" t="s">
        <v>690</v>
      </c>
      <c r="F266" s="271" t="s">
        <v>691</v>
      </c>
      <c r="G266" s="272"/>
      <c r="H266" s="272"/>
      <c r="I266" s="272"/>
      <c r="J266" s="176" t="s">
        <v>257</v>
      </c>
      <c r="K266" s="177">
        <v>1</v>
      </c>
      <c r="L266" s="273">
        <v>0</v>
      </c>
      <c r="M266" s="272"/>
      <c r="N266" s="274">
        <f t="shared" si="55"/>
        <v>0</v>
      </c>
      <c r="O266" s="272"/>
      <c r="P266" s="272"/>
      <c r="Q266" s="272"/>
      <c r="R266" s="139"/>
      <c r="T266" s="171" t="s">
        <v>20</v>
      </c>
      <c r="U266" s="44" t="s">
        <v>41</v>
      </c>
      <c r="V266" s="36"/>
      <c r="W266" s="172">
        <f t="shared" si="56"/>
        <v>0</v>
      </c>
      <c r="X266" s="172">
        <v>5.1999999999999995E-4</v>
      </c>
      <c r="Y266" s="172">
        <f t="shared" si="57"/>
        <v>5.1999999999999995E-4</v>
      </c>
      <c r="Z266" s="172">
        <v>0</v>
      </c>
      <c r="AA266" s="173">
        <f t="shared" si="58"/>
        <v>0</v>
      </c>
      <c r="AR266" s="18" t="s">
        <v>182</v>
      </c>
      <c r="AT266" s="18" t="s">
        <v>227</v>
      </c>
      <c r="AU266" s="18" t="s">
        <v>87</v>
      </c>
      <c r="AY266" s="18" t="s">
        <v>175</v>
      </c>
      <c r="BE266" s="114">
        <f t="shared" si="59"/>
        <v>0</v>
      </c>
      <c r="BF266" s="114">
        <f t="shared" si="60"/>
        <v>0</v>
      </c>
      <c r="BG266" s="114">
        <f t="shared" si="61"/>
        <v>0</v>
      </c>
      <c r="BH266" s="114">
        <f t="shared" si="62"/>
        <v>0</v>
      </c>
      <c r="BI266" s="114">
        <f t="shared" si="63"/>
        <v>0</v>
      </c>
      <c r="BJ266" s="18" t="s">
        <v>83</v>
      </c>
      <c r="BK266" s="114">
        <f t="shared" si="64"/>
        <v>0</v>
      </c>
      <c r="BL266" s="18" t="s">
        <v>182</v>
      </c>
      <c r="BM266" s="18" t="s">
        <v>692</v>
      </c>
    </row>
    <row r="267" spans="2:65" s="1" customFormat="1" ht="57" customHeight="1" x14ac:dyDescent="0.3">
      <c r="B267" s="137"/>
      <c r="C267" s="174" t="s">
        <v>693</v>
      </c>
      <c r="D267" s="174" t="s">
        <v>227</v>
      </c>
      <c r="E267" s="175" t="s">
        <v>694</v>
      </c>
      <c r="F267" s="271" t="s">
        <v>695</v>
      </c>
      <c r="G267" s="272"/>
      <c r="H267" s="272"/>
      <c r="I267" s="272"/>
      <c r="J267" s="176" t="s">
        <v>257</v>
      </c>
      <c r="K267" s="177">
        <v>2</v>
      </c>
      <c r="L267" s="273">
        <v>0</v>
      </c>
      <c r="M267" s="272"/>
      <c r="N267" s="274">
        <f t="shared" si="55"/>
        <v>0</v>
      </c>
      <c r="O267" s="272"/>
      <c r="P267" s="272"/>
      <c r="Q267" s="272"/>
      <c r="R267" s="139"/>
      <c r="T267" s="171" t="s">
        <v>20</v>
      </c>
      <c r="U267" s="44" t="s">
        <v>41</v>
      </c>
      <c r="V267" s="36"/>
      <c r="W267" s="172">
        <f t="shared" si="56"/>
        <v>0</v>
      </c>
      <c r="X267" s="172">
        <v>9.3999999999999997E-4</v>
      </c>
      <c r="Y267" s="172">
        <f t="shared" si="57"/>
        <v>1.8799999999999999E-3</v>
      </c>
      <c r="Z267" s="172">
        <v>0</v>
      </c>
      <c r="AA267" s="173">
        <f t="shared" si="58"/>
        <v>0</v>
      </c>
      <c r="AR267" s="18" t="s">
        <v>182</v>
      </c>
      <c r="AT267" s="18" t="s">
        <v>227</v>
      </c>
      <c r="AU267" s="18" t="s">
        <v>87</v>
      </c>
      <c r="AY267" s="18" t="s">
        <v>175</v>
      </c>
      <c r="BE267" s="114">
        <f t="shared" si="59"/>
        <v>0</v>
      </c>
      <c r="BF267" s="114">
        <f t="shared" si="60"/>
        <v>0</v>
      </c>
      <c r="BG267" s="114">
        <f t="shared" si="61"/>
        <v>0</v>
      </c>
      <c r="BH267" s="114">
        <f t="shared" si="62"/>
        <v>0</v>
      </c>
      <c r="BI267" s="114">
        <f t="shared" si="63"/>
        <v>0</v>
      </c>
      <c r="BJ267" s="18" t="s">
        <v>83</v>
      </c>
      <c r="BK267" s="114">
        <f t="shared" si="64"/>
        <v>0</v>
      </c>
      <c r="BL267" s="18" t="s">
        <v>182</v>
      </c>
      <c r="BM267" s="18" t="s">
        <v>696</v>
      </c>
    </row>
    <row r="268" spans="2:65" s="1" customFormat="1" ht="31.5" customHeight="1" x14ac:dyDescent="0.3">
      <c r="B268" s="137"/>
      <c r="C268" s="174" t="s">
        <v>697</v>
      </c>
      <c r="D268" s="174" t="s">
        <v>227</v>
      </c>
      <c r="E268" s="175" t="s">
        <v>698</v>
      </c>
      <c r="F268" s="271" t="s">
        <v>699</v>
      </c>
      <c r="G268" s="272"/>
      <c r="H268" s="272"/>
      <c r="I268" s="272"/>
      <c r="J268" s="176" t="s">
        <v>446</v>
      </c>
      <c r="K268" s="177">
        <v>2</v>
      </c>
      <c r="L268" s="273">
        <v>0</v>
      </c>
      <c r="M268" s="272"/>
      <c r="N268" s="274">
        <f t="shared" si="55"/>
        <v>0</v>
      </c>
      <c r="O268" s="272"/>
      <c r="P268" s="272"/>
      <c r="Q268" s="272"/>
      <c r="R268" s="139"/>
      <c r="T268" s="171" t="s">
        <v>20</v>
      </c>
      <c r="U268" s="44" t="s">
        <v>41</v>
      </c>
      <c r="V268" s="36"/>
      <c r="W268" s="172">
        <f t="shared" si="56"/>
        <v>0</v>
      </c>
      <c r="X268" s="172">
        <v>9.3999999999999997E-4</v>
      </c>
      <c r="Y268" s="172">
        <f t="shared" si="57"/>
        <v>1.8799999999999999E-3</v>
      </c>
      <c r="Z268" s="172">
        <v>0</v>
      </c>
      <c r="AA268" s="173">
        <f t="shared" si="58"/>
        <v>0</v>
      </c>
      <c r="AR268" s="18" t="s">
        <v>182</v>
      </c>
      <c r="AT268" s="18" t="s">
        <v>227</v>
      </c>
      <c r="AU268" s="18" t="s">
        <v>87</v>
      </c>
      <c r="AY268" s="18" t="s">
        <v>175</v>
      </c>
      <c r="BE268" s="114">
        <f t="shared" si="59"/>
        <v>0</v>
      </c>
      <c r="BF268" s="114">
        <f t="shared" si="60"/>
        <v>0</v>
      </c>
      <c r="BG268" s="114">
        <f t="shared" si="61"/>
        <v>0</v>
      </c>
      <c r="BH268" s="114">
        <f t="shared" si="62"/>
        <v>0</v>
      </c>
      <c r="BI268" s="114">
        <f t="shared" si="63"/>
        <v>0</v>
      </c>
      <c r="BJ268" s="18" t="s">
        <v>83</v>
      </c>
      <c r="BK268" s="114">
        <f t="shared" si="64"/>
        <v>0</v>
      </c>
      <c r="BL268" s="18" t="s">
        <v>182</v>
      </c>
      <c r="BM268" s="18" t="s">
        <v>700</v>
      </c>
    </row>
    <row r="269" spans="2:65" s="1" customFormat="1" ht="31.5" customHeight="1" x14ac:dyDescent="0.3">
      <c r="B269" s="137"/>
      <c r="C269" s="174" t="s">
        <v>701</v>
      </c>
      <c r="D269" s="174" t="s">
        <v>227</v>
      </c>
      <c r="E269" s="175" t="s">
        <v>702</v>
      </c>
      <c r="F269" s="271" t="s">
        <v>703</v>
      </c>
      <c r="G269" s="272"/>
      <c r="H269" s="272"/>
      <c r="I269" s="272"/>
      <c r="J269" s="176" t="s">
        <v>257</v>
      </c>
      <c r="K269" s="177">
        <v>33</v>
      </c>
      <c r="L269" s="273">
        <v>0</v>
      </c>
      <c r="M269" s="272"/>
      <c r="N269" s="274">
        <f t="shared" si="55"/>
        <v>0</v>
      </c>
      <c r="O269" s="272"/>
      <c r="P269" s="272"/>
      <c r="Q269" s="272"/>
      <c r="R269" s="139"/>
      <c r="T269" s="171" t="s">
        <v>20</v>
      </c>
      <c r="U269" s="44" t="s">
        <v>41</v>
      </c>
      <c r="V269" s="36"/>
      <c r="W269" s="172">
        <f t="shared" si="56"/>
        <v>0</v>
      </c>
      <c r="X269" s="172">
        <v>2.2000000000000001E-4</v>
      </c>
      <c r="Y269" s="172">
        <f t="shared" si="57"/>
        <v>7.26E-3</v>
      </c>
      <c r="Z269" s="172">
        <v>0</v>
      </c>
      <c r="AA269" s="173">
        <f t="shared" si="58"/>
        <v>0</v>
      </c>
      <c r="AR269" s="18" t="s">
        <v>182</v>
      </c>
      <c r="AT269" s="18" t="s">
        <v>227</v>
      </c>
      <c r="AU269" s="18" t="s">
        <v>87</v>
      </c>
      <c r="AY269" s="18" t="s">
        <v>175</v>
      </c>
      <c r="BE269" s="114">
        <f t="shared" si="59"/>
        <v>0</v>
      </c>
      <c r="BF269" s="114">
        <f t="shared" si="60"/>
        <v>0</v>
      </c>
      <c r="BG269" s="114">
        <f t="shared" si="61"/>
        <v>0</v>
      </c>
      <c r="BH269" s="114">
        <f t="shared" si="62"/>
        <v>0</v>
      </c>
      <c r="BI269" s="114">
        <f t="shared" si="63"/>
        <v>0</v>
      </c>
      <c r="BJ269" s="18" t="s">
        <v>83</v>
      </c>
      <c r="BK269" s="114">
        <f t="shared" si="64"/>
        <v>0</v>
      </c>
      <c r="BL269" s="18" t="s">
        <v>182</v>
      </c>
      <c r="BM269" s="18" t="s">
        <v>704</v>
      </c>
    </row>
    <row r="270" spans="2:65" s="1" customFormat="1" ht="31.5" customHeight="1" x14ac:dyDescent="0.3">
      <c r="B270" s="137"/>
      <c r="C270" s="174" t="s">
        <v>705</v>
      </c>
      <c r="D270" s="174" t="s">
        <v>227</v>
      </c>
      <c r="E270" s="175" t="s">
        <v>706</v>
      </c>
      <c r="F270" s="271" t="s">
        <v>707</v>
      </c>
      <c r="G270" s="272"/>
      <c r="H270" s="272"/>
      <c r="I270" s="272"/>
      <c r="J270" s="176" t="s">
        <v>257</v>
      </c>
      <c r="K270" s="177">
        <v>1</v>
      </c>
      <c r="L270" s="273">
        <v>0</v>
      </c>
      <c r="M270" s="272"/>
      <c r="N270" s="274">
        <f t="shared" si="55"/>
        <v>0</v>
      </c>
      <c r="O270" s="272"/>
      <c r="P270" s="272"/>
      <c r="Q270" s="272"/>
      <c r="R270" s="139"/>
      <c r="T270" s="171" t="s">
        <v>20</v>
      </c>
      <c r="U270" s="44" t="s">
        <v>41</v>
      </c>
      <c r="V270" s="36"/>
      <c r="W270" s="172">
        <f t="shared" si="56"/>
        <v>0</v>
      </c>
      <c r="X270" s="172">
        <v>1.14E-3</v>
      </c>
      <c r="Y270" s="172">
        <f t="shared" si="57"/>
        <v>1.14E-3</v>
      </c>
      <c r="Z270" s="172">
        <v>0</v>
      </c>
      <c r="AA270" s="173">
        <f t="shared" si="58"/>
        <v>0</v>
      </c>
      <c r="AR270" s="18" t="s">
        <v>182</v>
      </c>
      <c r="AT270" s="18" t="s">
        <v>227</v>
      </c>
      <c r="AU270" s="18" t="s">
        <v>87</v>
      </c>
      <c r="AY270" s="18" t="s">
        <v>175</v>
      </c>
      <c r="BE270" s="114">
        <f t="shared" si="59"/>
        <v>0</v>
      </c>
      <c r="BF270" s="114">
        <f t="shared" si="60"/>
        <v>0</v>
      </c>
      <c r="BG270" s="114">
        <f t="shared" si="61"/>
        <v>0</v>
      </c>
      <c r="BH270" s="114">
        <f t="shared" si="62"/>
        <v>0</v>
      </c>
      <c r="BI270" s="114">
        <f t="shared" si="63"/>
        <v>0</v>
      </c>
      <c r="BJ270" s="18" t="s">
        <v>83</v>
      </c>
      <c r="BK270" s="114">
        <f t="shared" si="64"/>
        <v>0</v>
      </c>
      <c r="BL270" s="18" t="s">
        <v>182</v>
      </c>
      <c r="BM270" s="18" t="s">
        <v>708</v>
      </c>
    </row>
    <row r="271" spans="2:65" s="1" customFormat="1" ht="31.5" customHeight="1" x14ac:dyDescent="0.3">
      <c r="B271" s="137"/>
      <c r="C271" s="174" t="s">
        <v>709</v>
      </c>
      <c r="D271" s="174" t="s">
        <v>227</v>
      </c>
      <c r="E271" s="175" t="s">
        <v>710</v>
      </c>
      <c r="F271" s="271" t="s">
        <v>308</v>
      </c>
      <c r="G271" s="272"/>
      <c r="H271" s="272"/>
      <c r="I271" s="272"/>
      <c r="J271" s="176" t="s">
        <v>257</v>
      </c>
      <c r="K271" s="177">
        <v>6</v>
      </c>
      <c r="L271" s="273">
        <v>0</v>
      </c>
      <c r="M271" s="272"/>
      <c r="N271" s="274">
        <f t="shared" si="55"/>
        <v>0</v>
      </c>
      <c r="O271" s="272"/>
      <c r="P271" s="272"/>
      <c r="Q271" s="272"/>
      <c r="R271" s="139"/>
      <c r="T271" s="171" t="s">
        <v>20</v>
      </c>
      <c r="U271" s="44" t="s">
        <v>41</v>
      </c>
      <c r="V271" s="36"/>
      <c r="W271" s="172">
        <f t="shared" si="56"/>
        <v>0</v>
      </c>
      <c r="X271" s="172">
        <v>2.1000000000000001E-4</v>
      </c>
      <c r="Y271" s="172">
        <f t="shared" si="57"/>
        <v>1.2600000000000001E-3</v>
      </c>
      <c r="Z271" s="172">
        <v>0</v>
      </c>
      <c r="AA271" s="173">
        <f t="shared" si="58"/>
        <v>0</v>
      </c>
      <c r="AR271" s="18" t="s">
        <v>182</v>
      </c>
      <c r="AT271" s="18" t="s">
        <v>227</v>
      </c>
      <c r="AU271" s="18" t="s">
        <v>87</v>
      </c>
      <c r="AY271" s="18" t="s">
        <v>175</v>
      </c>
      <c r="BE271" s="114">
        <f t="shared" si="59"/>
        <v>0</v>
      </c>
      <c r="BF271" s="114">
        <f t="shared" si="60"/>
        <v>0</v>
      </c>
      <c r="BG271" s="114">
        <f t="shared" si="61"/>
        <v>0</v>
      </c>
      <c r="BH271" s="114">
        <f t="shared" si="62"/>
        <v>0</v>
      </c>
      <c r="BI271" s="114">
        <f t="shared" si="63"/>
        <v>0</v>
      </c>
      <c r="BJ271" s="18" t="s">
        <v>83</v>
      </c>
      <c r="BK271" s="114">
        <f t="shared" si="64"/>
        <v>0</v>
      </c>
      <c r="BL271" s="18" t="s">
        <v>182</v>
      </c>
      <c r="BM271" s="18" t="s">
        <v>711</v>
      </c>
    </row>
    <row r="272" spans="2:65" s="1" customFormat="1" ht="31.5" customHeight="1" x14ac:dyDescent="0.3">
      <c r="B272" s="137"/>
      <c r="C272" s="174" t="s">
        <v>712</v>
      </c>
      <c r="D272" s="174" t="s">
        <v>227</v>
      </c>
      <c r="E272" s="175" t="s">
        <v>713</v>
      </c>
      <c r="F272" s="271" t="s">
        <v>714</v>
      </c>
      <c r="G272" s="272"/>
      <c r="H272" s="272"/>
      <c r="I272" s="272"/>
      <c r="J272" s="176" t="s">
        <v>257</v>
      </c>
      <c r="K272" s="177">
        <v>3</v>
      </c>
      <c r="L272" s="273">
        <v>0</v>
      </c>
      <c r="M272" s="272"/>
      <c r="N272" s="274">
        <f t="shared" si="55"/>
        <v>0</v>
      </c>
      <c r="O272" s="272"/>
      <c r="P272" s="272"/>
      <c r="Q272" s="272"/>
      <c r="R272" s="139"/>
      <c r="T272" s="171" t="s">
        <v>20</v>
      </c>
      <c r="U272" s="44" t="s">
        <v>41</v>
      </c>
      <c r="V272" s="36"/>
      <c r="W272" s="172">
        <f t="shared" si="56"/>
        <v>0</v>
      </c>
      <c r="X272" s="172">
        <v>5.0000000000000001E-4</v>
      </c>
      <c r="Y272" s="172">
        <f t="shared" si="57"/>
        <v>1.5E-3</v>
      </c>
      <c r="Z272" s="172">
        <v>0</v>
      </c>
      <c r="AA272" s="173">
        <f t="shared" si="58"/>
        <v>0</v>
      </c>
      <c r="AR272" s="18" t="s">
        <v>182</v>
      </c>
      <c r="AT272" s="18" t="s">
        <v>227</v>
      </c>
      <c r="AU272" s="18" t="s">
        <v>87</v>
      </c>
      <c r="AY272" s="18" t="s">
        <v>175</v>
      </c>
      <c r="BE272" s="114">
        <f t="shared" si="59"/>
        <v>0</v>
      </c>
      <c r="BF272" s="114">
        <f t="shared" si="60"/>
        <v>0</v>
      </c>
      <c r="BG272" s="114">
        <f t="shared" si="61"/>
        <v>0</v>
      </c>
      <c r="BH272" s="114">
        <f t="shared" si="62"/>
        <v>0</v>
      </c>
      <c r="BI272" s="114">
        <f t="shared" si="63"/>
        <v>0</v>
      </c>
      <c r="BJ272" s="18" t="s">
        <v>83</v>
      </c>
      <c r="BK272" s="114">
        <f t="shared" si="64"/>
        <v>0</v>
      </c>
      <c r="BL272" s="18" t="s">
        <v>182</v>
      </c>
      <c r="BM272" s="18" t="s">
        <v>715</v>
      </c>
    </row>
    <row r="273" spans="2:65" s="1" customFormat="1" ht="31.5" customHeight="1" x14ac:dyDescent="0.3">
      <c r="B273" s="137"/>
      <c r="C273" s="174" t="s">
        <v>716</v>
      </c>
      <c r="D273" s="174" t="s">
        <v>227</v>
      </c>
      <c r="E273" s="175" t="s">
        <v>717</v>
      </c>
      <c r="F273" s="271" t="s">
        <v>718</v>
      </c>
      <c r="G273" s="272"/>
      <c r="H273" s="272"/>
      <c r="I273" s="272"/>
      <c r="J273" s="176" t="s">
        <v>257</v>
      </c>
      <c r="K273" s="177">
        <v>4</v>
      </c>
      <c r="L273" s="273">
        <v>0</v>
      </c>
      <c r="M273" s="272"/>
      <c r="N273" s="274">
        <f t="shared" si="55"/>
        <v>0</v>
      </c>
      <c r="O273" s="272"/>
      <c r="P273" s="272"/>
      <c r="Q273" s="272"/>
      <c r="R273" s="139"/>
      <c r="T273" s="171" t="s">
        <v>20</v>
      </c>
      <c r="U273" s="44" t="s">
        <v>41</v>
      </c>
      <c r="V273" s="36"/>
      <c r="W273" s="172">
        <f t="shared" si="56"/>
        <v>0</v>
      </c>
      <c r="X273" s="172">
        <v>1.07E-3</v>
      </c>
      <c r="Y273" s="172">
        <f t="shared" si="57"/>
        <v>4.28E-3</v>
      </c>
      <c r="Z273" s="172">
        <v>0</v>
      </c>
      <c r="AA273" s="173">
        <f t="shared" si="58"/>
        <v>0</v>
      </c>
      <c r="AR273" s="18" t="s">
        <v>182</v>
      </c>
      <c r="AT273" s="18" t="s">
        <v>227</v>
      </c>
      <c r="AU273" s="18" t="s">
        <v>87</v>
      </c>
      <c r="AY273" s="18" t="s">
        <v>175</v>
      </c>
      <c r="BE273" s="114">
        <f t="shared" si="59"/>
        <v>0</v>
      </c>
      <c r="BF273" s="114">
        <f t="shared" si="60"/>
        <v>0</v>
      </c>
      <c r="BG273" s="114">
        <f t="shared" si="61"/>
        <v>0</v>
      </c>
      <c r="BH273" s="114">
        <f t="shared" si="62"/>
        <v>0</v>
      </c>
      <c r="BI273" s="114">
        <f t="shared" si="63"/>
        <v>0</v>
      </c>
      <c r="BJ273" s="18" t="s">
        <v>83</v>
      </c>
      <c r="BK273" s="114">
        <f t="shared" si="64"/>
        <v>0</v>
      </c>
      <c r="BL273" s="18" t="s">
        <v>182</v>
      </c>
      <c r="BM273" s="18" t="s">
        <v>719</v>
      </c>
    </row>
    <row r="274" spans="2:65" s="1" customFormat="1" ht="31.5" customHeight="1" x14ac:dyDescent="0.3">
      <c r="B274" s="137"/>
      <c r="C274" s="174" t="s">
        <v>720</v>
      </c>
      <c r="D274" s="174" t="s">
        <v>227</v>
      </c>
      <c r="E274" s="175" t="s">
        <v>721</v>
      </c>
      <c r="F274" s="271" t="s">
        <v>722</v>
      </c>
      <c r="G274" s="272"/>
      <c r="H274" s="272"/>
      <c r="I274" s="272"/>
      <c r="J274" s="176" t="s">
        <v>257</v>
      </c>
      <c r="K274" s="177">
        <v>4</v>
      </c>
      <c r="L274" s="273">
        <v>0</v>
      </c>
      <c r="M274" s="272"/>
      <c r="N274" s="274">
        <f t="shared" si="55"/>
        <v>0</v>
      </c>
      <c r="O274" s="272"/>
      <c r="P274" s="272"/>
      <c r="Q274" s="272"/>
      <c r="R274" s="139"/>
      <c r="T274" s="171" t="s">
        <v>20</v>
      </c>
      <c r="U274" s="44" t="s">
        <v>41</v>
      </c>
      <c r="V274" s="36"/>
      <c r="W274" s="172">
        <f t="shared" si="56"/>
        <v>0</v>
      </c>
      <c r="X274" s="172">
        <v>1.6800000000000001E-3</v>
      </c>
      <c r="Y274" s="172">
        <f t="shared" si="57"/>
        <v>6.7200000000000003E-3</v>
      </c>
      <c r="Z274" s="172">
        <v>0</v>
      </c>
      <c r="AA274" s="173">
        <f t="shared" si="58"/>
        <v>0</v>
      </c>
      <c r="AR274" s="18" t="s">
        <v>182</v>
      </c>
      <c r="AT274" s="18" t="s">
        <v>227</v>
      </c>
      <c r="AU274" s="18" t="s">
        <v>87</v>
      </c>
      <c r="AY274" s="18" t="s">
        <v>175</v>
      </c>
      <c r="BE274" s="114">
        <f t="shared" si="59"/>
        <v>0</v>
      </c>
      <c r="BF274" s="114">
        <f t="shared" si="60"/>
        <v>0</v>
      </c>
      <c r="BG274" s="114">
        <f t="shared" si="61"/>
        <v>0</v>
      </c>
      <c r="BH274" s="114">
        <f t="shared" si="62"/>
        <v>0</v>
      </c>
      <c r="BI274" s="114">
        <f t="shared" si="63"/>
        <v>0</v>
      </c>
      <c r="BJ274" s="18" t="s">
        <v>83</v>
      </c>
      <c r="BK274" s="114">
        <f t="shared" si="64"/>
        <v>0</v>
      </c>
      <c r="BL274" s="18" t="s">
        <v>182</v>
      </c>
      <c r="BM274" s="18" t="s">
        <v>723</v>
      </c>
    </row>
    <row r="275" spans="2:65" s="1" customFormat="1" ht="69.75" customHeight="1" x14ac:dyDescent="0.3">
      <c r="B275" s="137"/>
      <c r="C275" s="174" t="s">
        <v>724</v>
      </c>
      <c r="D275" s="174" t="s">
        <v>227</v>
      </c>
      <c r="E275" s="175" t="s">
        <v>725</v>
      </c>
      <c r="F275" s="271" t="s">
        <v>726</v>
      </c>
      <c r="G275" s="272"/>
      <c r="H275" s="272"/>
      <c r="I275" s="272"/>
      <c r="J275" s="176" t="s">
        <v>257</v>
      </c>
      <c r="K275" s="177">
        <v>16</v>
      </c>
      <c r="L275" s="273">
        <v>0</v>
      </c>
      <c r="M275" s="272"/>
      <c r="N275" s="274">
        <f t="shared" si="55"/>
        <v>0</v>
      </c>
      <c r="O275" s="272"/>
      <c r="P275" s="272"/>
      <c r="Q275" s="272"/>
      <c r="R275" s="139"/>
      <c r="T275" s="171" t="s">
        <v>20</v>
      </c>
      <c r="U275" s="44" t="s">
        <v>41</v>
      </c>
      <c r="V275" s="36"/>
      <c r="W275" s="172">
        <f t="shared" si="56"/>
        <v>0</v>
      </c>
      <c r="X275" s="172">
        <v>5.2999999999999998E-4</v>
      </c>
      <c r="Y275" s="172">
        <f t="shared" si="57"/>
        <v>8.4799999999999997E-3</v>
      </c>
      <c r="Z275" s="172">
        <v>0</v>
      </c>
      <c r="AA275" s="173">
        <f t="shared" si="58"/>
        <v>0</v>
      </c>
      <c r="AR275" s="18" t="s">
        <v>182</v>
      </c>
      <c r="AT275" s="18" t="s">
        <v>227</v>
      </c>
      <c r="AU275" s="18" t="s">
        <v>87</v>
      </c>
      <c r="AY275" s="18" t="s">
        <v>175</v>
      </c>
      <c r="BE275" s="114">
        <f t="shared" si="59"/>
        <v>0</v>
      </c>
      <c r="BF275" s="114">
        <f t="shared" si="60"/>
        <v>0</v>
      </c>
      <c r="BG275" s="114">
        <f t="shared" si="61"/>
        <v>0</v>
      </c>
      <c r="BH275" s="114">
        <f t="shared" si="62"/>
        <v>0</v>
      </c>
      <c r="BI275" s="114">
        <f t="shared" si="63"/>
        <v>0</v>
      </c>
      <c r="BJ275" s="18" t="s">
        <v>83</v>
      </c>
      <c r="BK275" s="114">
        <f t="shared" si="64"/>
        <v>0</v>
      </c>
      <c r="BL275" s="18" t="s">
        <v>182</v>
      </c>
      <c r="BM275" s="18" t="s">
        <v>727</v>
      </c>
    </row>
    <row r="276" spans="2:65" s="1" customFormat="1" ht="69.75" customHeight="1" x14ac:dyDescent="0.3">
      <c r="B276" s="137"/>
      <c r="C276" s="174" t="s">
        <v>728</v>
      </c>
      <c r="D276" s="174" t="s">
        <v>227</v>
      </c>
      <c r="E276" s="175" t="s">
        <v>729</v>
      </c>
      <c r="F276" s="271" t="s">
        <v>730</v>
      </c>
      <c r="G276" s="272"/>
      <c r="H276" s="272"/>
      <c r="I276" s="272"/>
      <c r="J276" s="176" t="s">
        <v>257</v>
      </c>
      <c r="K276" s="177">
        <v>18</v>
      </c>
      <c r="L276" s="273">
        <v>0</v>
      </c>
      <c r="M276" s="272"/>
      <c r="N276" s="274">
        <f t="shared" si="55"/>
        <v>0</v>
      </c>
      <c r="O276" s="272"/>
      <c r="P276" s="272"/>
      <c r="Q276" s="272"/>
      <c r="R276" s="139"/>
      <c r="T276" s="171" t="s">
        <v>20</v>
      </c>
      <c r="U276" s="44" t="s">
        <v>41</v>
      </c>
      <c r="V276" s="36"/>
      <c r="W276" s="172">
        <f t="shared" si="56"/>
        <v>0</v>
      </c>
      <c r="X276" s="172">
        <v>1.47E-3</v>
      </c>
      <c r="Y276" s="172">
        <f t="shared" si="57"/>
        <v>2.6459999999999997E-2</v>
      </c>
      <c r="Z276" s="172">
        <v>0</v>
      </c>
      <c r="AA276" s="173">
        <f t="shared" si="58"/>
        <v>0</v>
      </c>
      <c r="AR276" s="18" t="s">
        <v>182</v>
      </c>
      <c r="AT276" s="18" t="s">
        <v>227</v>
      </c>
      <c r="AU276" s="18" t="s">
        <v>87</v>
      </c>
      <c r="AY276" s="18" t="s">
        <v>175</v>
      </c>
      <c r="BE276" s="114">
        <f t="shared" si="59"/>
        <v>0</v>
      </c>
      <c r="BF276" s="114">
        <f t="shared" si="60"/>
        <v>0</v>
      </c>
      <c r="BG276" s="114">
        <f t="shared" si="61"/>
        <v>0</v>
      </c>
      <c r="BH276" s="114">
        <f t="shared" si="62"/>
        <v>0</v>
      </c>
      <c r="BI276" s="114">
        <f t="shared" si="63"/>
        <v>0</v>
      </c>
      <c r="BJ276" s="18" t="s">
        <v>83</v>
      </c>
      <c r="BK276" s="114">
        <f t="shared" si="64"/>
        <v>0</v>
      </c>
      <c r="BL276" s="18" t="s">
        <v>182</v>
      </c>
      <c r="BM276" s="18" t="s">
        <v>731</v>
      </c>
    </row>
    <row r="277" spans="2:65" s="1" customFormat="1" ht="31.5" customHeight="1" x14ac:dyDescent="0.3">
      <c r="B277" s="137"/>
      <c r="C277" s="174" t="s">
        <v>732</v>
      </c>
      <c r="D277" s="174" t="s">
        <v>227</v>
      </c>
      <c r="E277" s="175" t="s">
        <v>733</v>
      </c>
      <c r="F277" s="271" t="s">
        <v>734</v>
      </c>
      <c r="G277" s="272"/>
      <c r="H277" s="272"/>
      <c r="I277" s="272"/>
      <c r="J277" s="176" t="s">
        <v>257</v>
      </c>
      <c r="K277" s="177">
        <v>1</v>
      </c>
      <c r="L277" s="273">
        <v>0</v>
      </c>
      <c r="M277" s="272"/>
      <c r="N277" s="274">
        <f t="shared" si="55"/>
        <v>0</v>
      </c>
      <c r="O277" s="272"/>
      <c r="P277" s="272"/>
      <c r="Q277" s="272"/>
      <c r="R277" s="139"/>
      <c r="T277" s="171" t="s">
        <v>20</v>
      </c>
      <c r="U277" s="44" t="s">
        <v>41</v>
      </c>
      <c r="V277" s="36"/>
      <c r="W277" s="172">
        <f t="shared" si="56"/>
        <v>0</v>
      </c>
      <c r="X277" s="172">
        <v>7.5000000000000002E-4</v>
      </c>
      <c r="Y277" s="172">
        <f t="shared" si="57"/>
        <v>7.5000000000000002E-4</v>
      </c>
      <c r="Z277" s="172">
        <v>0</v>
      </c>
      <c r="AA277" s="173">
        <f t="shared" si="58"/>
        <v>0</v>
      </c>
      <c r="AR277" s="18" t="s">
        <v>182</v>
      </c>
      <c r="AT277" s="18" t="s">
        <v>227</v>
      </c>
      <c r="AU277" s="18" t="s">
        <v>87</v>
      </c>
      <c r="AY277" s="18" t="s">
        <v>175</v>
      </c>
      <c r="BE277" s="114">
        <f t="shared" si="59"/>
        <v>0</v>
      </c>
      <c r="BF277" s="114">
        <f t="shared" si="60"/>
        <v>0</v>
      </c>
      <c r="BG277" s="114">
        <f t="shared" si="61"/>
        <v>0</v>
      </c>
      <c r="BH277" s="114">
        <f t="shared" si="62"/>
        <v>0</v>
      </c>
      <c r="BI277" s="114">
        <f t="shared" si="63"/>
        <v>0</v>
      </c>
      <c r="BJ277" s="18" t="s">
        <v>83</v>
      </c>
      <c r="BK277" s="114">
        <f t="shared" si="64"/>
        <v>0</v>
      </c>
      <c r="BL277" s="18" t="s">
        <v>182</v>
      </c>
      <c r="BM277" s="18" t="s">
        <v>735</v>
      </c>
    </row>
    <row r="278" spans="2:65" s="1" customFormat="1" ht="31.5" customHeight="1" x14ac:dyDescent="0.3">
      <c r="B278" s="137"/>
      <c r="C278" s="174" t="s">
        <v>736</v>
      </c>
      <c r="D278" s="174" t="s">
        <v>227</v>
      </c>
      <c r="E278" s="175" t="s">
        <v>737</v>
      </c>
      <c r="F278" s="271" t="s">
        <v>738</v>
      </c>
      <c r="G278" s="272"/>
      <c r="H278" s="272"/>
      <c r="I278" s="272"/>
      <c r="J278" s="176" t="s">
        <v>257</v>
      </c>
      <c r="K278" s="177">
        <v>1</v>
      </c>
      <c r="L278" s="273">
        <v>0</v>
      </c>
      <c r="M278" s="272"/>
      <c r="N278" s="274">
        <f t="shared" si="55"/>
        <v>0</v>
      </c>
      <c r="O278" s="272"/>
      <c r="P278" s="272"/>
      <c r="Q278" s="272"/>
      <c r="R278" s="139"/>
      <c r="T278" s="171" t="s">
        <v>20</v>
      </c>
      <c r="U278" s="44" t="s">
        <v>41</v>
      </c>
      <c r="V278" s="36"/>
      <c r="W278" s="172">
        <f t="shared" si="56"/>
        <v>0</v>
      </c>
      <c r="X278" s="172">
        <v>7.5000000000000002E-4</v>
      </c>
      <c r="Y278" s="172">
        <f t="shared" si="57"/>
        <v>7.5000000000000002E-4</v>
      </c>
      <c r="Z278" s="172">
        <v>0</v>
      </c>
      <c r="AA278" s="173">
        <f t="shared" si="58"/>
        <v>0</v>
      </c>
      <c r="AR278" s="18" t="s">
        <v>182</v>
      </c>
      <c r="AT278" s="18" t="s">
        <v>227</v>
      </c>
      <c r="AU278" s="18" t="s">
        <v>87</v>
      </c>
      <c r="AY278" s="18" t="s">
        <v>175</v>
      </c>
      <c r="BE278" s="114">
        <f t="shared" si="59"/>
        <v>0</v>
      </c>
      <c r="BF278" s="114">
        <f t="shared" si="60"/>
        <v>0</v>
      </c>
      <c r="BG278" s="114">
        <f t="shared" si="61"/>
        <v>0</v>
      </c>
      <c r="BH278" s="114">
        <f t="shared" si="62"/>
        <v>0</v>
      </c>
      <c r="BI278" s="114">
        <f t="shared" si="63"/>
        <v>0</v>
      </c>
      <c r="BJ278" s="18" t="s">
        <v>83</v>
      </c>
      <c r="BK278" s="114">
        <f t="shared" si="64"/>
        <v>0</v>
      </c>
      <c r="BL278" s="18" t="s">
        <v>182</v>
      </c>
      <c r="BM278" s="18" t="s">
        <v>739</v>
      </c>
    </row>
    <row r="279" spans="2:65" s="1" customFormat="1" ht="31.5" customHeight="1" x14ac:dyDescent="0.3">
      <c r="B279" s="137"/>
      <c r="C279" s="174" t="s">
        <v>740</v>
      </c>
      <c r="D279" s="174" t="s">
        <v>227</v>
      </c>
      <c r="E279" s="175" t="s">
        <v>741</v>
      </c>
      <c r="F279" s="271" t="s">
        <v>742</v>
      </c>
      <c r="G279" s="272"/>
      <c r="H279" s="272"/>
      <c r="I279" s="272"/>
      <c r="J279" s="176" t="s">
        <v>257</v>
      </c>
      <c r="K279" s="177">
        <v>45</v>
      </c>
      <c r="L279" s="273">
        <v>0</v>
      </c>
      <c r="M279" s="272"/>
      <c r="N279" s="274">
        <f t="shared" si="55"/>
        <v>0</v>
      </c>
      <c r="O279" s="272"/>
      <c r="P279" s="272"/>
      <c r="Q279" s="272"/>
      <c r="R279" s="139"/>
      <c r="T279" s="171" t="s">
        <v>20</v>
      </c>
      <c r="U279" s="44" t="s">
        <v>41</v>
      </c>
      <c r="V279" s="36"/>
      <c r="W279" s="172">
        <f t="shared" si="56"/>
        <v>0</v>
      </c>
      <c r="X279" s="172">
        <v>2.4000000000000001E-4</v>
      </c>
      <c r="Y279" s="172">
        <f t="shared" si="57"/>
        <v>1.0800000000000001E-2</v>
      </c>
      <c r="Z279" s="172">
        <v>0</v>
      </c>
      <c r="AA279" s="173">
        <f t="shared" si="58"/>
        <v>0</v>
      </c>
      <c r="AR279" s="18" t="s">
        <v>182</v>
      </c>
      <c r="AT279" s="18" t="s">
        <v>227</v>
      </c>
      <c r="AU279" s="18" t="s">
        <v>87</v>
      </c>
      <c r="AY279" s="18" t="s">
        <v>175</v>
      </c>
      <c r="BE279" s="114">
        <f t="shared" si="59"/>
        <v>0</v>
      </c>
      <c r="BF279" s="114">
        <f t="shared" si="60"/>
        <v>0</v>
      </c>
      <c r="BG279" s="114">
        <f t="shared" si="61"/>
        <v>0</v>
      </c>
      <c r="BH279" s="114">
        <f t="shared" si="62"/>
        <v>0</v>
      </c>
      <c r="BI279" s="114">
        <f t="shared" si="63"/>
        <v>0</v>
      </c>
      <c r="BJ279" s="18" t="s">
        <v>83</v>
      </c>
      <c r="BK279" s="114">
        <f t="shared" si="64"/>
        <v>0</v>
      </c>
      <c r="BL279" s="18" t="s">
        <v>182</v>
      </c>
      <c r="BM279" s="18" t="s">
        <v>743</v>
      </c>
    </row>
    <row r="280" spans="2:65" s="1" customFormat="1" ht="31.5" customHeight="1" x14ac:dyDescent="0.3">
      <c r="B280" s="137"/>
      <c r="C280" s="174" t="s">
        <v>744</v>
      </c>
      <c r="D280" s="174" t="s">
        <v>227</v>
      </c>
      <c r="E280" s="175" t="s">
        <v>745</v>
      </c>
      <c r="F280" s="271" t="s">
        <v>746</v>
      </c>
      <c r="G280" s="272"/>
      <c r="H280" s="272"/>
      <c r="I280" s="272"/>
      <c r="J280" s="176" t="s">
        <v>257</v>
      </c>
      <c r="K280" s="177">
        <v>18</v>
      </c>
      <c r="L280" s="273">
        <v>0</v>
      </c>
      <c r="M280" s="272"/>
      <c r="N280" s="274">
        <f t="shared" si="55"/>
        <v>0</v>
      </c>
      <c r="O280" s="272"/>
      <c r="P280" s="272"/>
      <c r="Q280" s="272"/>
      <c r="R280" s="139"/>
      <c r="T280" s="171" t="s">
        <v>20</v>
      </c>
      <c r="U280" s="44" t="s">
        <v>41</v>
      </c>
      <c r="V280" s="36"/>
      <c r="W280" s="172">
        <f t="shared" si="56"/>
        <v>0</v>
      </c>
      <c r="X280" s="172">
        <v>2.4000000000000001E-4</v>
      </c>
      <c r="Y280" s="172">
        <f t="shared" si="57"/>
        <v>4.3200000000000001E-3</v>
      </c>
      <c r="Z280" s="172">
        <v>0</v>
      </c>
      <c r="AA280" s="173">
        <f t="shared" si="58"/>
        <v>0</v>
      </c>
      <c r="AR280" s="18" t="s">
        <v>182</v>
      </c>
      <c r="AT280" s="18" t="s">
        <v>227</v>
      </c>
      <c r="AU280" s="18" t="s">
        <v>87</v>
      </c>
      <c r="AY280" s="18" t="s">
        <v>175</v>
      </c>
      <c r="BE280" s="114">
        <f t="shared" si="59"/>
        <v>0</v>
      </c>
      <c r="BF280" s="114">
        <f t="shared" si="60"/>
        <v>0</v>
      </c>
      <c r="BG280" s="114">
        <f t="shared" si="61"/>
        <v>0</v>
      </c>
      <c r="BH280" s="114">
        <f t="shared" si="62"/>
        <v>0</v>
      </c>
      <c r="BI280" s="114">
        <f t="shared" si="63"/>
        <v>0</v>
      </c>
      <c r="BJ280" s="18" t="s">
        <v>83</v>
      </c>
      <c r="BK280" s="114">
        <f t="shared" si="64"/>
        <v>0</v>
      </c>
      <c r="BL280" s="18" t="s">
        <v>182</v>
      </c>
      <c r="BM280" s="18" t="s">
        <v>747</v>
      </c>
    </row>
    <row r="281" spans="2:65" s="1" customFormat="1" ht="31.5" customHeight="1" x14ac:dyDescent="0.3">
      <c r="B281" s="137"/>
      <c r="C281" s="174" t="s">
        <v>748</v>
      </c>
      <c r="D281" s="174" t="s">
        <v>227</v>
      </c>
      <c r="E281" s="175" t="s">
        <v>749</v>
      </c>
      <c r="F281" s="271" t="s">
        <v>750</v>
      </c>
      <c r="G281" s="272"/>
      <c r="H281" s="272"/>
      <c r="I281" s="272"/>
      <c r="J281" s="176" t="s">
        <v>252</v>
      </c>
      <c r="K281" s="178">
        <v>0</v>
      </c>
      <c r="L281" s="273">
        <v>0</v>
      </c>
      <c r="M281" s="272"/>
      <c r="N281" s="274">
        <f t="shared" si="55"/>
        <v>0</v>
      </c>
      <c r="O281" s="272"/>
      <c r="P281" s="272"/>
      <c r="Q281" s="272"/>
      <c r="R281" s="139"/>
      <c r="T281" s="171" t="s">
        <v>20</v>
      </c>
      <c r="U281" s="44" t="s">
        <v>41</v>
      </c>
      <c r="V281" s="36"/>
      <c r="W281" s="172">
        <f t="shared" si="56"/>
        <v>0</v>
      </c>
      <c r="X281" s="172">
        <v>0</v>
      </c>
      <c r="Y281" s="172">
        <f t="shared" si="57"/>
        <v>0</v>
      </c>
      <c r="Z281" s="172">
        <v>0</v>
      </c>
      <c r="AA281" s="173">
        <f t="shared" si="58"/>
        <v>0</v>
      </c>
      <c r="AR281" s="18" t="s">
        <v>182</v>
      </c>
      <c r="AT281" s="18" t="s">
        <v>227</v>
      </c>
      <c r="AU281" s="18" t="s">
        <v>87</v>
      </c>
      <c r="AY281" s="18" t="s">
        <v>175</v>
      </c>
      <c r="BE281" s="114">
        <f t="shared" si="59"/>
        <v>0</v>
      </c>
      <c r="BF281" s="114">
        <f t="shared" si="60"/>
        <v>0</v>
      </c>
      <c r="BG281" s="114">
        <f t="shared" si="61"/>
        <v>0</v>
      </c>
      <c r="BH281" s="114">
        <f t="shared" si="62"/>
        <v>0</v>
      </c>
      <c r="BI281" s="114">
        <f t="shared" si="63"/>
        <v>0</v>
      </c>
      <c r="BJ281" s="18" t="s">
        <v>83</v>
      </c>
      <c r="BK281" s="114">
        <f t="shared" si="64"/>
        <v>0</v>
      </c>
      <c r="BL281" s="18" t="s">
        <v>182</v>
      </c>
      <c r="BM281" s="18" t="s">
        <v>751</v>
      </c>
    </row>
    <row r="282" spans="2:65" s="10" customFormat="1" ht="29.85" customHeight="1" x14ac:dyDescent="0.3">
      <c r="B282" s="156"/>
      <c r="C282" s="157"/>
      <c r="D282" s="166" t="s">
        <v>148</v>
      </c>
      <c r="E282" s="166"/>
      <c r="F282" s="166"/>
      <c r="G282" s="166"/>
      <c r="H282" s="166"/>
      <c r="I282" s="166"/>
      <c r="J282" s="166"/>
      <c r="K282" s="166"/>
      <c r="L282" s="166"/>
      <c r="M282" s="166"/>
      <c r="N282" s="264">
        <f>BK282</f>
        <v>0</v>
      </c>
      <c r="O282" s="265"/>
      <c r="P282" s="265"/>
      <c r="Q282" s="265"/>
      <c r="R282" s="159"/>
      <c r="T282" s="160"/>
      <c r="U282" s="157"/>
      <c r="V282" s="157"/>
      <c r="W282" s="161">
        <f>SUM(W283:W291)</f>
        <v>0</v>
      </c>
      <c r="X282" s="157"/>
      <c r="Y282" s="161">
        <f>SUM(Y283:Y291)</f>
        <v>0</v>
      </c>
      <c r="Z282" s="157"/>
      <c r="AA282" s="162">
        <f>SUM(AA283:AA291)</f>
        <v>0</v>
      </c>
      <c r="AR282" s="163" t="s">
        <v>87</v>
      </c>
      <c r="AT282" s="164" t="s">
        <v>75</v>
      </c>
      <c r="AU282" s="164" t="s">
        <v>83</v>
      </c>
      <c r="AY282" s="163" t="s">
        <v>175</v>
      </c>
      <c r="BK282" s="165">
        <f>SUM(BK283:BK291)</f>
        <v>0</v>
      </c>
    </row>
    <row r="283" spans="2:65" s="1" customFormat="1" ht="22.5" customHeight="1" x14ac:dyDescent="0.3">
      <c r="B283" s="137"/>
      <c r="C283" s="174" t="s">
        <v>752</v>
      </c>
      <c r="D283" s="174" t="s">
        <v>227</v>
      </c>
      <c r="E283" s="175" t="s">
        <v>753</v>
      </c>
      <c r="F283" s="271" t="s">
        <v>754</v>
      </c>
      <c r="G283" s="272"/>
      <c r="H283" s="272"/>
      <c r="I283" s="272"/>
      <c r="J283" s="176" t="s">
        <v>257</v>
      </c>
      <c r="K283" s="177">
        <v>80</v>
      </c>
      <c r="L283" s="273">
        <v>0</v>
      </c>
      <c r="M283" s="272"/>
      <c r="N283" s="274">
        <f t="shared" ref="N283:N291" si="65">ROUND(L283*K283,2)</f>
        <v>0</v>
      </c>
      <c r="O283" s="272"/>
      <c r="P283" s="272"/>
      <c r="Q283" s="272"/>
      <c r="R283" s="139"/>
      <c r="T283" s="171" t="s">
        <v>20</v>
      </c>
      <c r="U283" s="44" t="s">
        <v>41</v>
      </c>
      <c r="V283" s="36"/>
      <c r="W283" s="172">
        <f t="shared" ref="W283:W291" si="66">V283*K283</f>
        <v>0</v>
      </c>
      <c r="X283" s="172">
        <v>0</v>
      </c>
      <c r="Y283" s="172">
        <f t="shared" ref="Y283:Y291" si="67">X283*K283</f>
        <v>0</v>
      </c>
      <c r="Z283" s="172">
        <v>0</v>
      </c>
      <c r="AA283" s="173">
        <f t="shared" ref="AA283:AA291" si="68">Z283*K283</f>
        <v>0</v>
      </c>
      <c r="AR283" s="18" t="s">
        <v>474</v>
      </c>
      <c r="AT283" s="18" t="s">
        <v>227</v>
      </c>
      <c r="AU283" s="18" t="s">
        <v>87</v>
      </c>
      <c r="AY283" s="18" t="s">
        <v>175</v>
      </c>
      <c r="BE283" s="114">
        <f t="shared" ref="BE283:BE291" si="69">IF(U283="základní",N283,0)</f>
        <v>0</v>
      </c>
      <c r="BF283" s="114">
        <f t="shared" ref="BF283:BF291" si="70">IF(U283="snížená",N283,0)</f>
        <v>0</v>
      </c>
      <c r="BG283" s="114">
        <f t="shared" ref="BG283:BG291" si="71">IF(U283="zákl. přenesená",N283,0)</f>
        <v>0</v>
      </c>
      <c r="BH283" s="114">
        <f t="shared" ref="BH283:BH291" si="72">IF(U283="sníž. přenesená",N283,0)</f>
        <v>0</v>
      </c>
      <c r="BI283" s="114">
        <f t="shared" ref="BI283:BI291" si="73">IF(U283="nulová",N283,0)</f>
        <v>0</v>
      </c>
      <c r="BJ283" s="18" t="s">
        <v>83</v>
      </c>
      <c r="BK283" s="114">
        <f t="shared" ref="BK283:BK291" si="74">ROUND(L283*K283,2)</f>
        <v>0</v>
      </c>
      <c r="BL283" s="18" t="s">
        <v>474</v>
      </c>
      <c r="BM283" s="18" t="s">
        <v>755</v>
      </c>
    </row>
    <row r="284" spans="2:65" s="1" customFormat="1" ht="44.25" customHeight="1" x14ac:dyDescent="0.3">
      <c r="B284" s="137"/>
      <c r="C284" s="174" t="s">
        <v>756</v>
      </c>
      <c r="D284" s="174" t="s">
        <v>227</v>
      </c>
      <c r="E284" s="175" t="s">
        <v>757</v>
      </c>
      <c r="F284" s="271" t="s">
        <v>758</v>
      </c>
      <c r="G284" s="272"/>
      <c r="H284" s="272"/>
      <c r="I284" s="272"/>
      <c r="J284" s="176" t="s">
        <v>257</v>
      </c>
      <c r="K284" s="177">
        <v>20</v>
      </c>
      <c r="L284" s="273">
        <v>0</v>
      </c>
      <c r="M284" s="272"/>
      <c r="N284" s="274">
        <f t="shared" si="65"/>
        <v>0</v>
      </c>
      <c r="O284" s="272"/>
      <c r="P284" s="272"/>
      <c r="Q284" s="272"/>
      <c r="R284" s="139"/>
      <c r="T284" s="171" t="s">
        <v>20</v>
      </c>
      <c r="U284" s="44" t="s">
        <v>41</v>
      </c>
      <c r="V284" s="36"/>
      <c r="W284" s="172">
        <f t="shared" si="66"/>
        <v>0</v>
      </c>
      <c r="X284" s="172">
        <v>0</v>
      </c>
      <c r="Y284" s="172">
        <f t="shared" si="67"/>
        <v>0</v>
      </c>
      <c r="Z284" s="172">
        <v>0</v>
      </c>
      <c r="AA284" s="173">
        <f t="shared" si="68"/>
        <v>0</v>
      </c>
      <c r="AR284" s="18" t="s">
        <v>182</v>
      </c>
      <c r="AT284" s="18" t="s">
        <v>227</v>
      </c>
      <c r="AU284" s="18" t="s">
        <v>87</v>
      </c>
      <c r="AY284" s="18" t="s">
        <v>175</v>
      </c>
      <c r="BE284" s="114">
        <f t="shared" si="69"/>
        <v>0</v>
      </c>
      <c r="BF284" s="114">
        <f t="shared" si="70"/>
        <v>0</v>
      </c>
      <c r="BG284" s="114">
        <f t="shared" si="71"/>
        <v>0</v>
      </c>
      <c r="BH284" s="114">
        <f t="shared" si="72"/>
        <v>0</v>
      </c>
      <c r="BI284" s="114">
        <f t="shared" si="73"/>
        <v>0</v>
      </c>
      <c r="BJ284" s="18" t="s">
        <v>83</v>
      </c>
      <c r="BK284" s="114">
        <f t="shared" si="74"/>
        <v>0</v>
      </c>
      <c r="BL284" s="18" t="s">
        <v>182</v>
      </c>
      <c r="BM284" s="18" t="s">
        <v>759</v>
      </c>
    </row>
    <row r="285" spans="2:65" s="1" customFormat="1" ht="31.5" customHeight="1" x14ac:dyDescent="0.3">
      <c r="B285" s="137"/>
      <c r="C285" s="174" t="s">
        <v>760</v>
      </c>
      <c r="D285" s="174" t="s">
        <v>227</v>
      </c>
      <c r="E285" s="175" t="s">
        <v>761</v>
      </c>
      <c r="F285" s="271" t="s">
        <v>762</v>
      </c>
      <c r="G285" s="272"/>
      <c r="H285" s="272"/>
      <c r="I285" s="272"/>
      <c r="J285" s="176" t="s">
        <v>257</v>
      </c>
      <c r="K285" s="177">
        <v>40</v>
      </c>
      <c r="L285" s="273">
        <v>0</v>
      </c>
      <c r="M285" s="272"/>
      <c r="N285" s="274">
        <f t="shared" si="65"/>
        <v>0</v>
      </c>
      <c r="O285" s="272"/>
      <c r="P285" s="272"/>
      <c r="Q285" s="272"/>
      <c r="R285" s="139"/>
      <c r="T285" s="171" t="s">
        <v>20</v>
      </c>
      <c r="U285" s="44" t="s">
        <v>41</v>
      </c>
      <c r="V285" s="36"/>
      <c r="W285" s="172">
        <f t="shared" si="66"/>
        <v>0</v>
      </c>
      <c r="X285" s="172">
        <v>0</v>
      </c>
      <c r="Y285" s="172">
        <f t="shared" si="67"/>
        <v>0</v>
      </c>
      <c r="Z285" s="172">
        <v>0</v>
      </c>
      <c r="AA285" s="173">
        <f t="shared" si="68"/>
        <v>0</v>
      </c>
      <c r="AR285" s="18" t="s">
        <v>182</v>
      </c>
      <c r="AT285" s="18" t="s">
        <v>227</v>
      </c>
      <c r="AU285" s="18" t="s">
        <v>87</v>
      </c>
      <c r="AY285" s="18" t="s">
        <v>175</v>
      </c>
      <c r="BE285" s="114">
        <f t="shared" si="69"/>
        <v>0</v>
      </c>
      <c r="BF285" s="114">
        <f t="shared" si="70"/>
        <v>0</v>
      </c>
      <c r="BG285" s="114">
        <f t="shared" si="71"/>
        <v>0</v>
      </c>
      <c r="BH285" s="114">
        <f t="shared" si="72"/>
        <v>0</v>
      </c>
      <c r="BI285" s="114">
        <f t="shared" si="73"/>
        <v>0</v>
      </c>
      <c r="BJ285" s="18" t="s">
        <v>83</v>
      </c>
      <c r="BK285" s="114">
        <f t="shared" si="74"/>
        <v>0</v>
      </c>
      <c r="BL285" s="18" t="s">
        <v>182</v>
      </c>
      <c r="BM285" s="18" t="s">
        <v>763</v>
      </c>
    </row>
    <row r="286" spans="2:65" s="1" customFormat="1" ht="31.5" customHeight="1" x14ac:dyDescent="0.3">
      <c r="B286" s="137"/>
      <c r="C286" s="174" t="s">
        <v>764</v>
      </c>
      <c r="D286" s="174" t="s">
        <v>227</v>
      </c>
      <c r="E286" s="175" t="s">
        <v>765</v>
      </c>
      <c r="F286" s="271" t="s">
        <v>766</v>
      </c>
      <c r="G286" s="272"/>
      <c r="H286" s="272"/>
      <c r="I286" s="272"/>
      <c r="J286" s="176" t="s">
        <v>257</v>
      </c>
      <c r="K286" s="177">
        <v>20</v>
      </c>
      <c r="L286" s="273">
        <v>0</v>
      </c>
      <c r="M286" s="272"/>
      <c r="N286" s="274">
        <f t="shared" si="65"/>
        <v>0</v>
      </c>
      <c r="O286" s="272"/>
      <c r="P286" s="272"/>
      <c r="Q286" s="272"/>
      <c r="R286" s="139"/>
      <c r="T286" s="171" t="s">
        <v>20</v>
      </c>
      <c r="U286" s="44" t="s">
        <v>41</v>
      </c>
      <c r="V286" s="36"/>
      <c r="W286" s="172">
        <f t="shared" si="66"/>
        <v>0</v>
      </c>
      <c r="X286" s="172">
        <v>0</v>
      </c>
      <c r="Y286" s="172">
        <f t="shared" si="67"/>
        <v>0</v>
      </c>
      <c r="Z286" s="172">
        <v>0</v>
      </c>
      <c r="AA286" s="173">
        <f t="shared" si="68"/>
        <v>0</v>
      </c>
      <c r="AR286" s="18" t="s">
        <v>182</v>
      </c>
      <c r="AT286" s="18" t="s">
        <v>227</v>
      </c>
      <c r="AU286" s="18" t="s">
        <v>87</v>
      </c>
      <c r="AY286" s="18" t="s">
        <v>175</v>
      </c>
      <c r="BE286" s="114">
        <f t="shared" si="69"/>
        <v>0</v>
      </c>
      <c r="BF286" s="114">
        <f t="shared" si="70"/>
        <v>0</v>
      </c>
      <c r="BG286" s="114">
        <f t="shared" si="71"/>
        <v>0</v>
      </c>
      <c r="BH286" s="114">
        <f t="shared" si="72"/>
        <v>0</v>
      </c>
      <c r="BI286" s="114">
        <f t="shared" si="73"/>
        <v>0</v>
      </c>
      <c r="BJ286" s="18" t="s">
        <v>83</v>
      </c>
      <c r="BK286" s="114">
        <f t="shared" si="74"/>
        <v>0</v>
      </c>
      <c r="BL286" s="18" t="s">
        <v>182</v>
      </c>
      <c r="BM286" s="18" t="s">
        <v>767</v>
      </c>
    </row>
    <row r="287" spans="2:65" s="1" customFormat="1" ht="57" customHeight="1" x14ac:dyDescent="0.3">
      <c r="B287" s="137"/>
      <c r="C287" s="174" t="s">
        <v>768</v>
      </c>
      <c r="D287" s="174" t="s">
        <v>227</v>
      </c>
      <c r="E287" s="175" t="s">
        <v>769</v>
      </c>
      <c r="F287" s="271" t="s">
        <v>770</v>
      </c>
      <c r="G287" s="272"/>
      <c r="H287" s="272"/>
      <c r="I287" s="272"/>
      <c r="J287" s="176" t="s">
        <v>180</v>
      </c>
      <c r="K287" s="177">
        <v>10</v>
      </c>
      <c r="L287" s="273">
        <v>0</v>
      </c>
      <c r="M287" s="272"/>
      <c r="N287" s="274">
        <f t="shared" si="65"/>
        <v>0</v>
      </c>
      <c r="O287" s="272"/>
      <c r="P287" s="272"/>
      <c r="Q287" s="272"/>
      <c r="R287" s="139"/>
      <c r="T287" s="171" t="s">
        <v>20</v>
      </c>
      <c r="U287" s="44" t="s">
        <v>41</v>
      </c>
      <c r="V287" s="36"/>
      <c r="W287" s="172">
        <f t="shared" si="66"/>
        <v>0</v>
      </c>
      <c r="X287" s="172">
        <v>0</v>
      </c>
      <c r="Y287" s="172">
        <f t="shared" si="67"/>
        <v>0</v>
      </c>
      <c r="Z287" s="172">
        <v>0</v>
      </c>
      <c r="AA287" s="173">
        <f t="shared" si="68"/>
        <v>0</v>
      </c>
      <c r="AR287" s="18" t="s">
        <v>474</v>
      </c>
      <c r="AT287" s="18" t="s">
        <v>227</v>
      </c>
      <c r="AU287" s="18" t="s">
        <v>87</v>
      </c>
      <c r="AY287" s="18" t="s">
        <v>175</v>
      </c>
      <c r="BE287" s="114">
        <f t="shared" si="69"/>
        <v>0</v>
      </c>
      <c r="BF287" s="114">
        <f t="shared" si="70"/>
        <v>0</v>
      </c>
      <c r="BG287" s="114">
        <f t="shared" si="71"/>
        <v>0</v>
      </c>
      <c r="BH287" s="114">
        <f t="shared" si="72"/>
        <v>0</v>
      </c>
      <c r="BI287" s="114">
        <f t="shared" si="73"/>
        <v>0</v>
      </c>
      <c r="BJ287" s="18" t="s">
        <v>83</v>
      </c>
      <c r="BK287" s="114">
        <f t="shared" si="74"/>
        <v>0</v>
      </c>
      <c r="BL287" s="18" t="s">
        <v>474</v>
      </c>
      <c r="BM287" s="18" t="s">
        <v>771</v>
      </c>
    </row>
    <row r="288" spans="2:65" s="1" customFormat="1" ht="57" customHeight="1" x14ac:dyDescent="0.3">
      <c r="B288" s="137"/>
      <c r="C288" s="174" t="s">
        <v>772</v>
      </c>
      <c r="D288" s="174" t="s">
        <v>227</v>
      </c>
      <c r="E288" s="175" t="s">
        <v>773</v>
      </c>
      <c r="F288" s="271" t="s">
        <v>774</v>
      </c>
      <c r="G288" s="272"/>
      <c r="H288" s="272"/>
      <c r="I288" s="272"/>
      <c r="J288" s="176" t="s">
        <v>180</v>
      </c>
      <c r="K288" s="177">
        <v>20</v>
      </c>
      <c r="L288" s="273">
        <v>0</v>
      </c>
      <c r="M288" s="272"/>
      <c r="N288" s="274">
        <f t="shared" si="65"/>
        <v>0</v>
      </c>
      <c r="O288" s="272"/>
      <c r="P288" s="272"/>
      <c r="Q288" s="272"/>
      <c r="R288" s="139"/>
      <c r="T288" s="171" t="s">
        <v>20</v>
      </c>
      <c r="U288" s="44" t="s">
        <v>41</v>
      </c>
      <c r="V288" s="36"/>
      <c r="W288" s="172">
        <f t="shared" si="66"/>
        <v>0</v>
      </c>
      <c r="X288" s="172">
        <v>0</v>
      </c>
      <c r="Y288" s="172">
        <f t="shared" si="67"/>
        <v>0</v>
      </c>
      <c r="Z288" s="172">
        <v>0</v>
      </c>
      <c r="AA288" s="173">
        <f t="shared" si="68"/>
        <v>0</v>
      </c>
      <c r="AR288" s="18" t="s">
        <v>474</v>
      </c>
      <c r="AT288" s="18" t="s">
        <v>227</v>
      </c>
      <c r="AU288" s="18" t="s">
        <v>87</v>
      </c>
      <c r="AY288" s="18" t="s">
        <v>175</v>
      </c>
      <c r="BE288" s="114">
        <f t="shared" si="69"/>
        <v>0</v>
      </c>
      <c r="BF288" s="114">
        <f t="shared" si="70"/>
        <v>0</v>
      </c>
      <c r="BG288" s="114">
        <f t="shared" si="71"/>
        <v>0</v>
      </c>
      <c r="BH288" s="114">
        <f t="shared" si="72"/>
        <v>0</v>
      </c>
      <c r="BI288" s="114">
        <f t="shared" si="73"/>
        <v>0</v>
      </c>
      <c r="BJ288" s="18" t="s">
        <v>83</v>
      </c>
      <c r="BK288" s="114">
        <f t="shared" si="74"/>
        <v>0</v>
      </c>
      <c r="BL288" s="18" t="s">
        <v>474</v>
      </c>
      <c r="BM288" s="18" t="s">
        <v>775</v>
      </c>
    </row>
    <row r="289" spans="2:65" s="1" customFormat="1" ht="57" customHeight="1" x14ac:dyDescent="0.3">
      <c r="B289" s="137"/>
      <c r="C289" s="174" t="s">
        <v>776</v>
      </c>
      <c r="D289" s="174" t="s">
        <v>227</v>
      </c>
      <c r="E289" s="175" t="s">
        <v>777</v>
      </c>
      <c r="F289" s="271" t="s">
        <v>778</v>
      </c>
      <c r="G289" s="272"/>
      <c r="H289" s="272"/>
      <c r="I289" s="272"/>
      <c r="J289" s="176" t="s">
        <v>180</v>
      </c>
      <c r="K289" s="177">
        <v>15</v>
      </c>
      <c r="L289" s="273">
        <v>0</v>
      </c>
      <c r="M289" s="272"/>
      <c r="N289" s="274">
        <f t="shared" si="65"/>
        <v>0</v>
      </c>
      <c r="O289" s="272"/>
      <c r="P289" s="272"/>
      <c r="Q289" s="272"/>
      <c r="R289" s="139"/>
      <c r="T289" s="171" t="s">
        <v>20</v>
      </c>
      <c r="U289" s="44" t="s">
        <v>41</v>
      </c>
      <c r="V289" s="36"/>
      <c r="W289" s="172">
        <f t="shared" si="66"/>
        <v>0</v>
      </c>
      <c r="X289" s="172">
        <v>0</v>
      </c>
      <c r="Y289" s="172">
        <f t="shared" si="67"/>
        <v>0</v>
      </c>
      <c r="Z289" s="172">
        <v>0</v>
      </c>
      <c r="AA289" s="173">
        <f t="shared" si="68"/>
        <v>0</v>
      </c>
      <c r="AR289" s="18" t="s">
        <v>474</v>
      </c>
      <c r="AT289" s="18" t="s">
        <v>227</v>
      </c>
      <c r="AU289" s="18" t="s">
        <v>87</v>
      </c>
      <c r="AY289" s="18" t="s">
        <v>175</v>
      </c>
      <c r="BE289" s="114">
        <f t="shared" si="69"/>
        <v>0</v>
      </c>
      <c r="BF289" s="114">
        <f t="shared" si="70"/>
        <v>0</v>
      </c>
      <c r="BG289" s="114">
        <f t="shared" si="71"/>
        <v>0</v>
      </c>
      <c r="BH289" s="114">
        <f t="shared" si="72"/>
        <v>0</v>
      </c>
      <c r="BI289" s="114">
        <f t="shared" si="73"/>
        <v>0</v>
      </c>
      <c r="BJ289" s="18" t="s">
        <v>83</v>
      </c>
      <c r="BK289" s="114">
        <f t="shared" si="74"/>
        <v>0</v>
      </c>
      <c r="BL289" s="18" t="s">
        <v>474</v>
      </c>
      <c r="BM289" s="18" t="s">
        <v>779</v>
      </c>
    </row>
    <row r="290" spans="2:65" s="1" customFormat="1" ht="22.5" customHeight="1" x14ac:dyDescent="0.3">
      <c r="B290" s="137"/>
      <c r="C290" s="174" t="s">
        <v>780</v>
      </c>
      <c r="D290" s="174" t="s">
        <v>227</v>
      </c>
      <c r="E290" s="175" t="s">
        <v>781</v>
      </c>
      <c r="F290" s="271" t="s">
        <v>324</v>
      </c>
      <c r="G290" s="272"/>
      <c r="H290" s="272"/>
      <c r="I290" s="272"/>
      <c r="J290" s="176" t="s">
        <v>252</v>
      </c>
      <c r="K290" s="178">
        <v>0</v>
      </c>
      <c r="L290" s="273">
        <v>0</v>
      </c>
      <c r="M290" s="272"/>
      <c r="N290" s="274">
        <f t="shared" si="65"/>
        <v>0</v>
      </c>
      <c r="O290" s="272"/>
      <c r="P290" s="272"/>
      <c r="Q290" s="272"/>
      <c r="R290" s="139"/>
      <c r="T290" s="171" t="s">
        <v>20</v>
      </c>
      <c r="U290" s="44" t="s">
        <v>41</v>
      </c>
      <c r="V290" s="36"/>
      <c r="W290" s="172">
        <f t="shared" si="66"/>
        <v>0</v>
      </c>
      <c r="X290" s="172">
        <v>0</v>
      </c>
      <c r="Y290" s="172">
        <f t="shared" si="67"/>
        <v>0</v>
      </c>
      <c r="Z290" s="172">
        <v>0</v>
      </c>
      <c r="AA290" s="173">
        <f t="shared" si="68"/>
        <v>0</v>
      </c>
      <c r="AR290" s="18" t="s">
        <v>182</v>
      </c>
      <c r="AT290" s="18" t="s">
        <v>227</v>
      </c>
      <c r="AU290" s="18" t="s">
        <v>87</v>
      </c>
      <c r="AY290" s="18" t="s">
        <v>175</v>
      </c>
      <c r="BE290" s="114">
        <f t="shared" si="69"/>
        <v>0</v>
      </c>
      <c r="BF290" s="114">
        <f t="shared" si="70"/>
        <v>0</v>
      </c>
      <c r="BG290" s="114">
        <f t="shared" si="71"/>
        <v>0</v>
      </c>
      <c r="BH290" s="114">
        <f t="shared" si="72"/>
        <v>0</v>
      </c>
      <c r="BI290" s="114">
        <f t="shared" si="73"/>
        <v>0</v>
      </c>
      <c r="BJ290" s="18" t="s">
        <v>83</v>
      </c>
      <c r="BK290" s="114">
        <f t="shared" si="74"/>
        <v>0</v>
      </c>
      <c r="BL290" s="18" t="s">
        <v>182</v>
      </c>
      <c r="BM290" s="18" t="s">
        <v>782</v>
      </c>
    </row>
    <row r="291" spans="2:65" s="1" customFormat="1" ht="31.5" customHeight="1" x14ac:dyDescent="0.3">
      <c r="B291" s="137"/>
      <c r="C291" s="174" t="s">
        <v>783</v>
      </c>
      <c r="D291" s="174" t="s">
        <v>227</v>
      </c>
      <c r="E291" s="175" t="s">
        <v>784</v>
      </c>
      <c r="F291" s="271" t="s">
        <v>785</v>
      </c>
      <c r="G291" s="272"/>
      <c r="H291" s="272"/>
      <c r="I291" s="272"/>
      <c r="J291" s="176" t="s">
        <v>252</v>
      </c>
      <c r="K291" s="178">
        <v>0</v>
      </c>
      <c r="L291" s="273">
        <v>0</v>
      </c>
      <c r="M291" s="272"/>
      <c r="N291" s="274">
        <f t="shared" si="65"/>
        <v>0</v>
      </c>
      <c r="O291" s="272"/>
      <c r="P291" s="272"/>
      <c r="Q291" s="272"/>
      <c r="R291" s="139"/>
      <c r="T291" s="171" t="s">
        <v>20</v>
      </c>
      <c r="U291" s="44" t="s">
        <v>41</v>
      </c>
      <c r="V291" s="36"/>
      <c r="W291" s="172">
        <f t="shared" si="66"/>
        <v>0</v>
      </c>
      <c r="X291" s="172">
        <v>0</v>
      </c>
      <c r="Y291" s="172">
        <f t="shared" si="67"/>
        <v>0</v>
      </c>
      <c r="Z291" s="172">
        <v>0</v>
      </c>
      <c r="AA291" s="173">
        <f t="shared" si="68"/>
        <v>0</v>
      </c>
      <c r="AR291" s="18" t="s">
        <v>182</v>
      </c>
      <c r="AT291" s="18" t="s">
        <v>227</v>
      </c>
      <c r="AU291" s="18" t="s">
        <v>87</v>
      </c>
      <c r="AY291" s="18" t="s">
        <v>175</v>
      </c>
      <c r="BE291" s="114">
        <f t="shared" si="69"/>
        <v>0</v>
      </c>
      <c r="BF291" s="114">
        <f t="shared" si="70"/>
        <v>0</v>
      </c>
      <c r="BG291" s="114">
        <f t="shared" si="71"/>
        <v>0</v>
      </c>
      <c r="BH291" s="114">
        <f t="shared" si="72"/>
        <v>0</v>
      </c>
      <c r="BI291" s="114">
        <f t="shared" si="73"/>
        <v>0</v>
      </c>
      <c r="BJ291" s="18" t="s">
        <v>83</v>
      </c>
      <c r="BK291" s="114">
        <f t="shared" si="74"/>
        <v>0</v>
      </c>
      <c r="BL291" s="18" t="s">
        <v>182</v>
      </c>
      <c r="BM291" s="18" t="s">
        <v>786</v>
      </c>
    </row>
    <row r="292" spans="2:65" s="10" customFormat="1" ht="29.85" customHeight="1" x14ac:dyDescent="0.3">
      <c r="B292" s="156"/>
      <c r="C292" s="157"/>
      <c r="D292" s="166" t="s">
        <v>149</v>
      </c>
      <c r="E292" s="166"/>
      <c r="F292" s="166"/>
      <c r="G292" s="166"/>
      <c r="H292" s="166"/>
      <c r="I292" s="166"/>
      <c r="J292" s="166"/>
      <c r="K292" s="166"/>
      <c r="L292" s="166"/>
      <c r="M292" s="166"/>
      <c r="N292" s="264">
        <f>BK292</f>
        <v>0</v>
      </c>
      <c r="O292" s="265"/>
      <c r="P292" s="265"/>
      <c r="Q292" s="265"/>
      <c r="R292" s="159"/>
      <c r="T292" s="160"/>
      <c r="U292" s="157"/>
      <c r="V292" s="157"/>
      <c r="W292" s="161">
        <f>SUM(W293:W298)</f>
        <v>0</v>
      </c>
      <c r="X292" s="157"/>
      <c r="Y292" s="161">
        <f>SUM(Y293:Y298)</f>
        <v>3.705E-2</v>
      </c>
      <c r="Z292" s="157"/>
      <c r="AA292" s="162">
        <f>SUM(AA293:AA298)</f>
        <v>0</v>
      </c>
      <c r="AR292" s="163" t="s">
        <v>87</v>
      </c>
      <c r="AT292" s="164" t="s">
        <v>75</v>
      </c>
      <c r="AU292" s="164" t="s">
        <v>83</v>
      </c>
      <c r="AY292" s="163" t="s">
        <v>175</v>
      </c>
      <c r="BK292" s="165">
        <f>SUM(BK293:BK298)</f>
        <v>0</v>
      </c>
    </row>
    <row r="293" spans="2:65" s="1" customFormat="1" ht="31.5" customHeight="1" x14ac:dyDescent="0.3">
      <c r="B293" s="137"/>
      <c r="C293" s="174" t="s">
        <v>787</v>
      </c>
      <c r="D293" s="174" t="s">
        <v>227</v>
      </c>
      <c r="E293" s="175" t="s">
        <v>788</v>
      </c>
      <c r="F293" s="271" t="s">
        <v>789</v>
      </c>
      <c r="G293" s="272"/>
      <c r="H293" s="272"/>
      <c r="I293" s="272"/>
      <c r="J293" s="176" t="s">
        <v>216</v>
      </c>
      <c r="K293" s="177">
        <v>20</v>
      </c>
      <c r="L293" s="273">
        <v>0</v>
      </c>
      <c r="M293" s="272"/>
      <c r="N293" s="274">
        <f t="shared" ref="N293:N298" si="75">ROUND(L293*K293,2)</f>
        <v>0</v>
      </c>
      <c r="O293" s="272"/>
      <c r="P293" s="272"/>
      <c r="Q293" s="272"/>
      <c r="R293" s="139"/>
      <c r="T293" s="171" t="s">
        <v>20</v>
      </c>
      <c r="U293" s="44" t="s">
        <v>41</v>
      </c>
      <c r="V293" s="36"/>
      <c r="W293" s="172">
        <f t="shared" ref="W293:W298" si="76">V293*K293</f>
        <v>0</v>
      </c>
      <c r="X293" s="172">
        <v>0</v>
      </c>
      <c r="Y293" s="172">
        <f t="shared" ref="Y293:Y298" si="77">X293*K293</f>
        <v>0</v>
      </c>
      <c r="Z293" s="172">
        <v>0</v>
      </c>
      <c r="AA293" s="173">
        <f t="shared" ref="AA293:AA298" si="78">Z293*K293</f>
        <v>0</v>
      </c>
      <c r="AR293" s="18" t="s">
        <v>182</v>
      </c>
      <c r="AT293" s="18" t="s">
        <v>227</v>
      </c>
      <c r="AU293" s="18" t="s">
        <v>87</v>
      </c>
      <c r="AY293" s="18" t="s">
        <v>175</v>
      </c>
      <c r="BE293" s="114">
        <f t="shared" ref="BE293:BE298" si="79">IF(U293="základní",N293,0)</f>
        <v>0</v>
      </c>
      <c r="BF293" s="114">
        <f t="shared" ref="BF293:BF298" si="80">IF(U293="snížená",N293,0)</f>
        <v>0</v>
      </c>
      <c r="BG293" s="114">
        <f t="shared" ref="BG293:BG298" si="81">IF(U293="zákl. přenesená",N293,0)</f>
        <v>0</v>
      </c>
      <c r="BH293" s="114">
        <f t="shared" ref="BH293:BH298" si="82">IF(U293="sníž. přenesená",N293,0)</f>
        <v>0</v>
      </c>
      <c r="BI293" s="114">
        <f t="shared" ref="BI293:BI298" si="83">IF(U293="nulová",N293,0)</f>
        <v>0</v>
      </c>
      <c r="BJ293" s="18" t="s">
        <v>83</v>
      </c>
      <c r="BK293" s="114">
        <f t="shared" ref="BK293:BK298" si="84">ROUND(L293*K293,2)</f>
        <v>0</v>
      </c>
      <c r="BL293" s="18" t="s">
        <v>182</v>
      </c>
      <c r="BM293" s="18" t="s">
        <v>790</v>
      </c>
    </row>
    <row r="294" spans="2:65" s="1" customFormat="1" ht="44.25" customHeight="1" x14ac:dyDescent="0.3">
      <c r="B294" s="137"/>
      <c r="C294" s="174" t="s">
        <v>791</v>
      </c>
      <c r="D294" s="174" t="s">
        <v>227</v>
      </c>
      <c r="E294" s="175" t="s">
        <v>792</v>
      </c>
      <c r="F294" s="271" t="s">
        <v>793</v>
      </c>
      <c r="G294" s="272"/>
      <c r="H294" s="272"/>
      <c r="I294" s="272"/>
      <c r="J294" s="176" t="s">
        <v>216</v>
      </c>
      <c r="K294" s="177">
        <v>30</v>
      </c>
      <c r="L294" s="273">
        <v>0</v>
      </c>
      <c r="M294" s="272"/>
      <c r="N294" s="274">
        <f t="shared" si="75"/>
        <v>0</v>
      </c>
      <c r="O294" s="272"/>
      <c r="P294" s="272"/>
      <c r="Q294" s="272"/>
      <c r="R294" s="139"/>
      <c r="T294" s="171" t="s">
        <v>20</v>
      </c>
      <c r="U294" s="44" t="s">
        <v>41</v>
      </c>
      <c r="V294" s="36"/>
      <c r="W294" s="172">
        <f t="shared" si="76"/>
        <v>0</v>
      </c>
      <c r="X294" s="172">
        <v>6.6E-4</v>
      </c>
      <c r="Y294" s="172">
        <f t="shared" si="77"/>
        <v>1.9799999999999998E-2</v>
      </c>
      <c r="Z294" s="172">
        <v>0</v>
      </c>
      <c r="AA294" s="173">
        <f t="shared" si="78"/>
        <v>0</v>
      </c>
      <c r="AR294" s="18" t="s">
        <v>182</v>
      </c>
      <c r="AT294" s="18" t="s">
        <v>227</v>
      </c>
      <c r="AU294" s="18" t="s">
        <v>87</v>
      </c>
      <c r="AY294" s="18" t="s">
        <v>175</v>
      </c>
      <c r="BE294" s="114">
        <f t="shared" si="79"/>
        <v>0</v>
      </c>
      <c r="BF294" s="114">
        <f t="shared" si="80"/>
        <v>0</v>
      </c>
      <c r="BG294" s="114">
        <f t="shared" si="81"/>
        <v>0</v>
      </c>
      <c r="BH294" s="114">
        <f t="shared" si="82"/>
        <v>0</v>
      </c>
      <c r="BI294" s="114">
        <f t="shared" si="83"/>
        <v>0</v>
      </c>
      <c r="BJ294" s="18" t="s">
        <v>83</v>
      </c>
      <c r="BK294" s="114">
        <f t="shared" si="84"/>
        <v>0</v>
      </c>
      <c r="BL294" s="18" t="s">
        <v>182</v>
      </c>
      <c r="BM294" s="18" t="s">
        <v>794</v>
      </c>
    </row>
    <row r="295" spans="2:65" s="1" customFormat="1" ht="31.5" customHeight="1" x14ac:dyDescent="0.3">
      <c r="B295" s="137"/>
      <c r="C295" s="174" t="s">
        <v>795</v>
      </c>
      <c r="D295" s="174" t="s">
        <v>227</v>
      </c>
      <c r="E295" s="175" t="s">
        <v>796</v>
      </c>
      <c r="F295" s="271" t="s">
        <v>797</v>
      </c>
      <c r="G295" s="272"/>
      <c r="H295" s="272"/>
      <c r="I295" s="272"/>
      <c r="J295" s="176" t="s">
        <v>180</v>
      </c>
      <c r="K295" s="177">
        <v>73</v>
      </c>
      <c r="L295" s="273">
        <v>0</v>
      </c>
      <c r="M295" s="272"/>
      <c r="N295" s="274">
        <f t="shared" si="75"/>
        <v>0</v>
      </c>
      <c r="O295" s="272"/>
      <c r="P295" s="272"/>
      <c r="Q295" s="272"/>
      <c r="R295" s="139"/>
      <c r="T295" s="171" t="s">
        <v>20</v>
      </c>
      <c r="U295" s="44" t="s">
        <v>41</v>
      </c>
      <c r="V295" s="36"/>
      <c r="W295" s="172">
        <f t="shared" si="76"/>
        <v>0</v>
      </c>
      <c r="X295" s="172">
        <v>5.0000000000000002E-5</v>
      </c>
      <c r="Y295" s="172">
        <f t="shared" si="77"/>
        <v>3.65E-3</v>
      </c>
      <c r="Z295" s="172">
        <v>0</v>
      </c>
      <c r="AA295" s="173">
        <f t="shared" si="78"/>
        <v>0</v>
      </c>
      <c r="AR295" s="18" t="s">
        <v>182</v>
      </c>
      <c r="AT295" s="18" t="s">
        <v>227</v>
      </c>
      <c r="AU295" s="18" t="s">
        <v>87</v>
      </c>
      <c r="AY295" s="18" t="s">
        <v>175</v>
      </c>
      <c r="BE295" s="114">
        <f t="shared" si="79"/>
        <v>0</v>
      </c>
      <c r="BF295" s="114">
        <f t="shared" si="80"/>
        <v>0</v>
      </c>
      <c r="BG295" s="114">
        <f t="shared" si="81"/>
        <v>0</v>
      </c>
      <c r="BH295" s="114">
        <f t="shared" si="82"/>
        <v>0</v>
      </c>
      <c r="BI295" s="114">
        <f t="shared" si="83"/>
        <v>0</v>
      </c>
      <c r="BJ295" s="18" t="s">
        <v>83</v>
      </c>
      <c r="BK295" s="114">
        <f t="shared" si="84"/>
        <v>0</v>
      </c>
      <c r="BL295" s="18" t="s">
        <v>182</v>
      </c>
      <c r="BM295" s="18" t="s">
        <v>798</v>
      </c>
    </row>
    <row r="296" spans="2:65" s="1" customFormat="1" ht="31.5" customHeight="1" x14ac:dyDescent="0.3">
      <c r="B296" s="137"/>
      <c r="C296" s="174" t="s">
        <v>799</v>
      </c>
      <c r="D296" s="174" t="s">
        <v>227</v>
      </c>
      <c r="E296" s="175" t="s">
        <v>800</v>
      </c>
      <c r="F296" s="271" t="s">
        <v>801</v>
      </c>
      <c r="G296" s="272"/>
      <c r="H296" s="272"/>
      <c r="I296" s="272"/>
      <c r="J296" s="176" t="s">
        <v>180</v>
      </c>
      <c r="K296" s="177">
        <v>12</v>
      </c>
      <c r="L296" s="273">
        <v>0</v>
      </c>
      <c r="M296" s="272"/>
      <c r="N296" s="274">
        <f t="shared" si="75"/>
        <v>0</v>
      </c>
      <c r="O296" s="272"/>
      <c r="P296" s="272"/>
      <c r="Q296" s="272"/>
      <c r="R296" s="139"/>
      <c r="T296" s="171" t="s">
        <v>20</v>
      </c>
      <c r="U296" s="44" t="s">
        <v>41</v>
      </c>
      <c r="V296" s="36"/>
      <c r="W296" s="172">
        <f t="shared" si="76"/>
        <v>0</v>
      </c>
      <c r="X296" s="172">
        <v>9.0000000000000006E-5</v>
      </c>
      <c r="Y296" s="172">
        <f t="shared" si="77"/>
        <v>1.08E-3</v>
      </c>
      <c r="Z296" s="172">
        <v>0</v>
      </c>
      <c r="AA296" s="173">
        <f t="shared" si="78"/>
        <v>0</v>
      </c>
      <c r="AR296" s="18" t="s">
        <v>182</v>
      </c>
      <c r="AT296" s="18" t="s">
        <v>227</v>
      </c>
      <c r="AU296" s="18" t="s">
        <v>87</v>
      </c>
      <c r="AY296" s="18" t="s">
        <v>175</v>
      </c>
      <c r="BE296" s="114">
        <f t="shared" si="79"/>
        <v>0</v>
      </c>
      <c r="BF296" s="114">
        <f t="shared" si="80"/>
        <v>0</v>
      </c>
      <c r="BG296" s="114">
        <f t="shared" si="81"/>
        <v>0</v>
      </c>
      <c r="BH296" s="114">
        <f t="shared" si="82"/>
        <v>0</v>
      </c>
      <c r="BI296" s="114">
        <f t="shared" si="83"/>
        <v>0</v>
      </c>
      <c r="BJ296" s="18" t="s">
        <v>83</v>
      </c>
      <c r="BK296" s="114">
        <f t="shared" si="84"/>
        <v>0</v>
      </c>
      <c r="BL296" s="18" t="s">
        <v>182</v>
      </c>
      <c r="BM296" s="18" t="s">
        <v>802</v>
      </c>
    </row>
    <row r="297" spans="2:65" s="1" customFormat="1" ht="31.5" customHeight="1" x14ac:dyDescent="0.3">
      <c r="B297" s="137"/>
      <c r="C297" s="174" t="s">
        <v>803</v>
      </c>
      <c r="D297" s="174" t="s">
        <v>227</v>
      </c>
      <c r="E297" s="175" t="s">
        <v>804</v>
      </c>
      <c r="F297" s="271" t="s">
        <v>805</v>
      </c>
      <c r="G297" s="272"/>
      <c r="H297" s="272"/>
      <c r="I297" s="272"/>
      <c r="J297" s="176" t="s">
        <v>180</v>
      </c>
      <c r="K297" s="177">
        <v>100</v>
      </c>
      <c r="L297" s="273">
        <v>0</v>
      </c>
      <c r="M297" s="272"/>
      <c r="N297" s="274">
        <f t="shared" si="75"/>
        <v>0</v>
      </c>
      <c r="O297" s="272"/>
      <c r="P297" s="272"/>
      <c r="Q297" s="272"/>
      <c r="R297" s="139"/>
      <c r="T297" s="171" t="s">
        <v>20</v>
      </c>
      <c r="U297" s="44" t="s">
        <v>41</v>
      </c>
      <c r="V297" s="36"/>
      <c r="W297" s="172">
        <f t="shared" si="76"/>
        <v>0</v>
      </c>
      <c r="X297" s="172">
        <v>6.9999999999999994E-5</v>
      </c>
      <c r="Y297" s="172">
        <f t="shared" si="77"/>
        <v>6.9999999999999993E-3</v>
      </c>
      <c r="Z297" s="172">
        <v>0</v>
      </c>
      <c r="AA297" s="173">
        <f t="shared" si="78"/>
        <v>0</v>
      </c>
      <c r="AR297" s="18" t="s">
        <v>182</v>
      </c>
      <c r="AT297" s="18" t="s">
        <v>227</v>
      </c>
      <c r="AU297" s="18" t="s">
        <v>87</v>
      </c>
      <c r="AY297" s="18" t="s">
        <v>175</v>
      </c>
      <c r="BE297" s="114">
        <f t="shared" si="79"/>
        <v>0</v>
      </c>
      <c r="BF297" s="114">
        <f t="shared" si="80"/>
        <v>0</v>
      </c>
      <c r="BG297" s="114">
        <f t="shared" si="81"/>
        <v>0</v>
      </c>
      <c r="BH297" s="114">
        <f t="shared" si="82"/>
        <v>0</v>
      </c>
      <c r="BI297" s="114">
        <f t="shared" si="83"/>
        <v>0</v>
      </c>
      <c r="BJ297" s="18" t="s">
        <v>83</v>
      </c>
      <c r="BK297" s="114">
        <f t="shared" si="84"/>
        <v>0</v>
      </c>
      <c r="BL297" s="18" t="s">
        <v>182</v>
      </c>
      <c r="BM297" s="18" t="s">
        <v>806</v>
      </c>
    </row>
    <row r="298" spans="2:65" s="1" customFormat="1" ht="31.5" customHeight="1" x14ac:dyDescent="0.3">
      <c r="B298" s="137"/>
      <c r="C298" s="174" t="s">
        <v>807</v>
      </c>
      <c r="D298" s="174" t="s">
        <v>227</v>
      </c>
      <c r="E298" s="175" t="s">
        <v>808</v>
      </c>
      <c r="F298" s="271" t="s">
        <v>809</v>
      </c>
      <c r="G298" s="272"/>
      <c r="H298" s="272"/>
      <c r="I298" s="272"/>
      <c r="J298" s="176" t="s">
        <v>180</v>
      </c>
      <c r="K298" s="177">
        <v>46</v>
      </c>
      <c r="L298" s="273">
        <v>0</v>
      </c>
      <c r="M298" s="272"/>
      <c r="N298" s="274">
        <f t="shared" si="75"/>
        <v>0</v>
      </c>
      <c r="O298" s="272"/>
      <c r="P298" s="272"/>
      <c r="Q298" s="272"/>
      <c r="R298" s="139"/>
      <c r="T298" s="171" t="s">
        <v>20</v>
      </c>
      <c r="U298" s="44" t="s">
        <v>41</v>
      </c>
      <c r="V298" s="36"/>
      <c r="W298" s="172">
        <f t="shared" si="76"/>
        <v>0</v>
      </c>
      <c r="X298" s="172">
        <v>1.2E-4</v>
      </c>
      <c r="Y298" s="172">
        <f t="shared" si="77"/>
        <v>5.5199999999999997E-3</v>
      </c>
      <c r="Z298" s="172">
        <v>0</v>
      </c>
      <c r="AA298" s="173">
        <f t="shared" si="78"/>
        <v>0</v>
      </c>
      <c r="AR298" s="18" t="s">
        <v>182</v>
      </c>
      <c r="AT298" s="18" t="s">
        <v>227</v>
      </c>
      <c r="AU298" s="18" t="s">
        <v>87</v>
      </c>
      <c r="AY298" s="18" t="s">
        <v>175</v>
      </c>
      <c r="BE298" s="114">
        <f t="shared" si="79"/>
        <v>0</v>
      </c>
      <c r="BF298" s="114">
        <f t="shared" si="80"/>
        <v>0</v>
      </c>
      <c r="BG298" s="114">
        <f t="shared" si="81"/>
        <v>0</v>
      </c>
      <c r="BH298" s="114">
        <f t="shared" si="82"/>
        <v>0</v>
      </c>
      <c r="BI298" s="114">
        <f t="shared" si="83"/>
        <v>0</v>
      </c>
      <c r="BJ298" s="18" t="s">
        <v>83</v>
      </c>
      <c r="BK298" s="114">
        <f t="shared" si="84"/>
        <v>0</v>
      </c>
      <c r="BL298" s="18" t="s">
        <v>182</v>
      </c>
      <c r="BM298" s="18" t="s">
        <v>810</v>
      </c>
    </row>
    <row r="299" spans="2:65" s="10" customFormat="1" ht="29.85" customHeight="1" x14ac:dyDescent="0.3">
      <c r="B299" s="156"/>
      <c r="C299" s="157"/>
      <c r="D299" s="166" t="s">
        <v>150</v>
      </c>
      <c r="E299" s="166"/>
      <c r="F299" s="166"/>
      <c r="G299" s="166"/>
      <c r="H299" s="166"/>
      <c r="I299" s="166"/>
      <c r="J299" s="166"/>
      <c r="K299" s="166"/>
      <c r="L299" s="166"/>
      <c r="M299" s="166"/>
      <c r="N299" s="264">
        <f>BK299</f>
        <v>0</v>
      </c>
      <c r="O299" s="265"/>
      <c r="P299" s="265"/>
      <c r="Q299" s="265"/>
      <c r="R299" s="159"/>
      <c r="T299" s="160"/>
      <c r="U299" s="157"/>
      <c r="V299" s="157"/>
      <c r="W299" s="161">
        <f>W300+SUM(W301:W306)</f>
        <v>0</v>
      </c>
      <c r="X299" s="157"/>
      <c r="Y299" s="161">
        <f>Y300+SUM(Y301:Y306)</f>
        <v>0</v>
      </c>
      <c r="Z299" s="157"/>
      <c r="AA299" s="162">
        <f>AA300+SUM(AA301:AA306)</f>
        <v>0</v>
      </c>
      <c r="AR299" s="163" t="s">
        <v>87</v>
      </c>
      <c r="AT299" s="164" t="s">
        <v>75</v>
      </c>
      <c r="AU299" s="164" t="s">
        <v>83</v>
      </c>
      <c r="AY299" s="163" t="s">
        <v>175</v>
      </c>
      <c r="BK299" s="165">
        <f>BK300+SUM(BK301:BK306)</f>
        <v>0</v>
      </c>
    </row>
    <row r="300" spans="2:65" s="1" customFormat="1" ht="22.5" customHeight="1" x14ac:dyDescent="0.3">
      <c r="B300" s="137"/>
      <c r="C300" s="174" t="s">
        <v>811</v>
      </c>
      <c r="D300" s="174" t="s">
        <v>227</v>
      </c>
      <c r="E300" s="175" t="s">
        <v>812</v>
      </c>
      <c r="F300" s="271" t="s">
        <v>813</v>
      </c>
      <c r="G300" s="272"/>
      <c r="H300" s="272"/>
      <c r="I300" s="272"/>
      <c r="J300" s="176" t="s">
        <v>446</v>
      </c>
      <c r="K300" s="177">
        <v>1</v>
      </c>
      <c r="L300" s="273">
        <v>0</v>
      </c>
      <c r="M300" s="272"/>
      <c r="N300" s="274">
        <f t="shared" ref="N300:N305" si="85">ROUND(L300*K300,2)</f>
        <v>0</v>
      </c>
      <c r="O300" s="272"/>
      <c r="P300" s="272"/>
      <c r="Q300" s="272"/>
      <c r="R300" s="139"/>
      <c r="T300" s="171" t="s">
        <v>20</v>
      </c>
      <c r="U300" s="44" t="s">
        <v>41</v>
      </c>
      <c r="V300" s="36"/>
      <c r="W300" s="172">
        <f t="shared" ref="W300:W305" si="86">V300*K300</f>
        <v>0</v>
      </c>
      <c r="X300" s="172">
        <v>0</v>
      </c>
      <c r="Y300" s="172">
        <f t="shared" ref="Y300:Y305" si="87">X300*K300</f>
        <v>0</v>
      </c>
      <c r="Z300" s="172">
        <v>0</v>
      </c>
      <c r="AA300" s="173">
        <f t="shared" ref="AA300:AA305" si="88">Z300*K300</f>
        <v>0</v>
      </c>
      <c r="AR300" s="18" t="s">
        <v>182</v>
      </c>
      <c r="AT300" s="18" t="s">
        <v>227</v>
      </c>
      <c r="AU300" s="18" t="s">
        <v>87</v>
      </c>
      <c r="AY300" s="18" t="s">
        <v>175</v>
      </c>
      <c r="BE300" s="114">
        <f t="shared" ref="BE300:BE305" si="89">IF(U300="základní",N300,0)</f>
        <v>0</v>
      </c>
      <c r="BF300" s="114">
        <f t="shared" ref="BF300:BF305" si="90">IF(U300="snížená",N300,0)</f>
        <v>0</v>
      </c>
      <c r="BG300" s="114">
        <f t="shared" ref="BG300:BG305" si="91">IF(U300="zákl. přenesená",N300,0)</f>
        <v>0</v>
      </c>
      <c r="BH300" s="114">
        <f t="shared" ref="BH300:BH305" si="92">IF(U300="sníž. přenesená",N300,0)</f>
        <v>0</v>
      </c>
      <c r="BI300" s="114">
        <f t="shared" ref="BI300:BI305" si="93">IF(U300="nulová",N300,0)</f>
        <v>0</v>
      </c>
      <c r="BJ300" s="18" t="s">
        <v>83</v>
      </c>
      <c r="BK300" s="114">
        <f t="shared" ref="BK300:BK305" si="94">ROUND(L300*K300,2)</f>
        <v>0</v>
      </c>
      <c r="BL300" s="18" t="s">
        <v>182</v>
      </c>
      <c r="BM300" s="18" t="s">
        <v>814</v>
      </c>
    </row>
    <row r="301" spans="2:65" s="1" customFormat="1" ht="44.25" customHeight="1" x14ac:dyDescent="0.3">
      <c r="B301" s="137"/>
      <c r="C301" s="174" t="s">
        <v>815</v>
      </c>
      <c r="D301" s="174" t="s">
        <v>227</v>
      </c>
      <c r="E301" s="175" t="s">
        <v>816</v>
      </c>
      <c r="F301" s="271" t="s">
        <v>817</v>
      </c>
      <c r="G301" s="272"/>
      <c r="H301" s="272"/>
      <c r="I301" s="272"/>
      <c r="J301" s="176" t="s">
        <v>446</v>
      </c>
      <c r="K301" s="177">
        <v>1</v>
      </c>
      <c r="L301" s="273">
        <v>0</v>
      </c>
      <c r="M301" s="272"/>
      <c r="N301" s="274">
        <f t="shared" si="85"/>
        <v>0</v>
      </c>
      <c r="O301" s="272"/>
      <c r="P301" s="272"/>
      <c r="Q301" s="272"/>
      <c r="R301" s="139"/>
      <c r="T301" s="171" t="s">
        <v>20</v>
      </c>
      <c r="U301" s="44" t="s">
        <v>41</v>
      </c>
      <c r="V301" s="36"/>
      <c r="W301" s="172">
        <f t="shared" si="86"/>
        <v>0</v>
      </c>
      <c r="X301" s="172">
        <v>0</v>
      </c>
      <c r="Y301" s="172">
        <f t="shared" si="87"/>
        <v>0</v>
      </c>
      <c r="Z301" s="172">
        <v>0</v>
      </c>
      <c r="AA301" s="173">
        <f t="shared" si="88"/>
        <v>0</v>
      </c>
      <c r="AR301" s="18" t="s">
        <v>182</v>
      </c>
      <c r="AT301" s="18" t="s">
        <v>227</v>
      </c>
      <c r="AU301" s="18" t="s">
        <v>87</v>
      </c>
      <c r="AY301" s="18" t="s">
        <v>175</v>
      </c>
      <c r="BE301" s="114">
        <f t="shared" si="89"/>
        <v>0</v>
      </c>
      <c r="BF301" s="114">
        <f t="shared" si="90"/>
        <v>0</v>
      </c>
      <c r="BG301" s="114">
        <f t="shared" si="91"/>
        <v>0</v>
      </c>
      <c r="BH301" s="114">
        <f t="shared" si="92"/>
        <v>0</v>
      </c>
      <c r="BI301" s="114">
        <f t="shared" si="93"/>
        <v>0</v>
      </c>
      <c r="BJ301" s="18" t="s">
        <v>83</v>
      </c>
      <c r="BK301" s="114">
        <f t="shared" si="94"/>
        <v>0</v>
      </c>
      <c r="BL301" s="18" t="s">
        <v>182</v>
      </c>
      <c r="BM301" s="18" t="s">
        <v>818</v>
      </c>
    </row>
    <row r="302" spans="2:65" s="1" customFormat="1" ht="22.5" customHeight="1" x14ac:dyDescent="0.3">
      <c r="B302" s="137"/>
      <c r="C302" s="174" t="s">
        <v>819</v>
      </c>
      <c r="D302" s="174" t="s">
        <v>227</v>
      </c>
      <c r="E302" s="175" t="s">
        <v>820</v>
      </c>
      <c r="F302" s="271" t="s">
        <v>821</v>
      </c>
      <c r="G302" s="272"/>
      <c r="H302" s="272"/>
      <c r="I302" s="272"/>
      <c r="J302" s="176" t="s">
        <v>446</v>
      </c>
      <c r="K302" s="177">
        <v>1</v>
      </c>
      <c r="L302" s="273">
        <v>0</v>
      </c>
      <c r="M302" s="272"/>
      <c r="N302" s="274">
        <f t="shared" si="85"/>
        <v>0</v>
      </c>
      <c r="O302" s="272"/>
      <c r="P302" s="272"/>
      <c r="Q302" s="272"/>
      <c r="R302" s="139"/>
      <c r="T302" s="171" t="s">
        <v>20</v>
      </c>
      <c r="U302" s="44" t="s">
        <v>41</v>
      </c>
      <c r="V302" s="36"/>
      <c r="W302" s="172">
        <f t="shared" si="86"/>
        <v>0</v>
      </c>
      <c r="X302" s="172">
        <v>0</v>
      </c>
      <c r="Y302" s="172">
        <f t="shared" si="87"/>
        <v>0</v>
      </c>
      <c r="Z302" s="172">
        <v>0</v>
      </c>
      <c r="AA302" s="173">
        <f t="shared" si="88"/>
        <v>0</v>
      </c>
      <c r="AR302" s="18" t="s">
        <v>182</v>
      </c>
      <c r="AT302" s="18" t="s">
        <v>227</v>
      </c>
      <c r="AU302" s="18" t="s">
        <v>87</v>
      </c>
      <c r="AY302" s="18" t="s">
        <v>175</v>
      </c>
      <c r="BE302" s="114">
        <f t="shared" si="89"/>
        <v>0</v>
      </c>
      <c r="BF302" s="114">
        <f t="shared" si="90"/>
        <v>0</v>
      </c>
      <c r="BG302" s="114">
        <f t="shared" si="91"/>
        <v>0</v>
      </c>
      <c r="BH302" s="114">
        <f t="shared" si="92"/>
        <v>0</v>
      </c>
      <c r="BI302" s="114">
        <f t="shared" si="93"/>
        <v>0</v>
      </c>
      <c r="BJ302" s="18" t="s">
        <v>83</v>
      </c>
      <c r="BK302" s="114">
        <f t="shared" si="94"/>
        <v>0</v>
      </c>
      <c r="BL302" s="18" t="s">
        <v>182</v>
      </c>
      <c r="BM302" s="18" t="s">
        <v>822</v>
      </c>
    </row>
    <row r="303" spans="2:65" s="1" customFormat="1" ht="31.5" customHeight="1" x14ac:dyDescent="0.3">
      <c r="B303" s="137"/>
      <c r="C303" s="174" t="s">
        <v>823</v>
      </c>
      <c r="D303" s="174" t="s">
        <v>227</v>
      </c>
      <c r="E303" s="175" t="s">
        <v>824</v>
      </c>
      <c r="F303" s="271" t="s">
        <v>825</v>
      </c>
      <c r="G303" s="272"/>
      <c r="H303" s="272"/>
      <c r="I303" s="272"/>
      <c r="J303" s="176" t="s">
        <v>382</v>
      </c>
      <c r="K303" s="177">
        <v>3</v>
      </c>
      <c r="L303" s="273">
        <v>0</v>
      </c>
      <c r="M303" s="272"/>
      <c r="N303" s="274">
        <f t="shared" si="85"/>
        <v>0</v>
      </c>
      <c r="O303" s="272"/>
      <c r="P303" s="272"/>
      <c r="Q303" s="272"/>
      <c r="R303" s="139"/>
      <c r="T303" s="171" t="s">
        <v>20</v>
      </c>
      <c r="U303" s="44" t="s">
        <v>41</v>
      </c>
      <c r="V303" s="36"/>
      <c r="W303" s="172">
        <f t="shared" si="86"/>
        <v>0</v>
      </c>
      <c r="X303" s="172">
        <v>0</v>
      </c>
      <c r="Y303" s="172">
        <f t="shared" si="87"/>
        <v>0</v>
      </c>
      <c r="Z303" s="172">
        <v>0</v>
      </c>
      <c r="AA303" s="173">
        <f t="shared" si="88"/>
        <v>0</v>
      </c>
      <c r="AR303" s="18" t="s">
        <v>182</v>
      </c>
      <c r="AT303" s="18" t="s">
        <v>227</v>
      </c>
      <c r="AU303" s="18" t="s">
        <v>87</v>
      </c>
      <c r="AY303" s="18" t="s">
        <v>175</v>
      </c>
      <c r="BE303" s="114">
        <f t="shared" si="89"/>
        <v>0</v>
      </c>
      <c r="BF303" s="114">
        <f t="shared" si="90"/>
        <v>0</v>
      </c>
      <c r="BG303" s="114">
        <f t="shared" si="91"/>
        <v>0</v>
      </c>
      <c r="BH303" s="114">
        <f t="shared" si="92"/>
        <v>0</v>
      </c>
      <c r="BI303" s="114">
        <f t="shared" si="93"/>
        <v>0</v>
      </c>
      <c r="BJ303" s="18" t="s">
        <v>83</v>
      </c>
      <c r="BK303" s="114">
        <f t="shared" si="94"/>
        <v>0</v>
      </c>
      <c r="BL303" s="18" t="s">
        <v>182</v>
      </c>
      <c r="BM303" s="18" t="s">
        <v>826</v>
      </c>
    </row>
    <row r="304" spans="2:65" s="1" customFormat="1" ht="44.25" customHeight="1" x14ac:dyDescent="0.3">
      <c r="B304" s="137"/>
      <c r="C304" s="174" t="s">
        <v>827</v>
      </c>
      <c r="D304" s="174" t="s">
        <v>227</v>
      </c>
      <c r="E304" s="175" t="s">
        <v>828</v>
      </c>
      <c r="F304" s="271" t="s">
        <v>829</v>
      </c>
      <c r="G304" s="272"/>
      <c r="H304" s="272"/>
      <c r="I304" s="272"/>
      <c r="J304" s="176" t="s">
        <v>382</v>
      </c>
      <c r="K304" s="177">
        <v>1</v>
      </c>
      <c r="L304" s="273">
        <v>0</v>
      </c>
      <c r="M304" s="272"/>
      <c r="N304" s="274">
        <f t="shared" si="85"/>
        <v>0</v>
      </c>
      <c r="O304" s="272"/>
      <c r="P304" s="272"/>
      <c r="Q304" s="272"/>
      <c r="R304" s="139"/>
      <c r="T304" s="171" t="s">
        <v>20</v>
      </c>
      <c r="U304" s="44" t="s">
        <v>41</v>
      </c>
      <c r="V304" s="36"/>
      <c r="W304" s="172">
        <f t="shared" si="86"/>
        <v>0</v>
      </c>
      <c r="X304" s="172">
        <v>0</v>
      </c>
      <c r="Y304" s="172">
        <f t="shared" si="87"/>
        <v>0</v>
      </c>
      <c r="Z304" s="172">
        <v>0</v>
      </c>
      <c r="AA304" s="173">
        <f t="shared" si="88"/>
        <v>0</v>
      </c>
      <c r="AR304" s="18" t="s">
        <v>182</v>
      </c>
      <c r="AT304" s="18" t="s">
        <v>227</v>
      </c>
      <c r="AU304" s="18" t="s">
        <v>87</v>
      </c>
      <c r="AY304" s="18" t="s">
        <v>175</v>
      </c>
      <c r="BE304" s="114">
        <f t="shared" si="89"/>
        <v>0</v>
      </c>
      <c r="BF304" s="114">
        <f t="shared" si="90"/>
        <v>0</v>
      </c>
      <c r="BG304" s="114">
        <f t="shared" si="91"/>
        <v>0</v>
      </c>
      <c r="BH304" s="114">
        <f t="shared" si="92"/>
        <v>0</v>
      </c>
      <c r="BI304" s="114">
        <f t="shared" si="93"/>
        <v>0</v>
      </c>
      <c r="BJ304" s="18" t="s">
        <v>83</v>
      </c>
      <c r="BK304" s="114">
        <f t="shared" si="94"/>
        <v>0</v>
      </c>
      <c r="BL304" s="18" t="s">
        <v>182</v>
      </c>
      <c r="BM304" s="18" t="s">
        <v>830</v>
      </c>
    </row>
    <row r="305" spans="2:65" s="1" customFormat="1" ht="22.5" customHeight="1" x14ac:dyDescent="0.3">
      <c r="B305" s="137"/>
      <c r="C305" s="174" t="s">
        <v>831</v>
      </c>
      <c r="D305" s="174" t="s">
        <v>227</v>
      </c>
      <c r="E305" s="175" t="s">
        <v>832</v>
      </c>
      <c r="F305" s="271" t="s">
        <v>833</v>
      </c>
      <c r="G305" s="272"/>
      <c r="H305" s="272"/>
      <c r="I305" s="272"/>
      <c r="J305" s="176" t="s">
        <v>382</v>
      </c>
      <c r="K305" s="177">
        <v>1</v>
      </c>
      <c r="L305" s="273">
        <v>0</v>
      </c>
      <c r="M305" s="272"/>
      <c r="N305" s="274">
        <f t="shared" si="85"/>
        <v>0</v>
      </c>
      <c r="O305" s="272"/>
      <c r="P305" s="272"/>
      <c r="Q305" s="272"/>
      <c r="R305" s="139"/>
      <c r="T305" s="171" t="s">
        <v>20</v>
      </c>
      <c r="U305" s="44" t="s">
        <v>41</v>
      </c>
      <c r="V305" s="36"/>
      <c r="W305" s="172">
        <f t="shared" si="86"/>
        <v>0</v>
      </c>
      <c r="X305" s="172">
        <v>0</v>
      </c>
      <c r="Y305" s="172">
        <f t="shared" si="87"/>
        <v>0</v>
      </c>
      <c r="Z305" s="172">
        <v>0</v>
      </c>
      <c r="AA305" s="173">
        <f t="shared" si="88"/>
        <v>0</v>
      </c>
      <c r="AR305" s="18" t="s">
        <v>182</v>
      </c>
      <c r="AT305" s="18" t="s">
        <v>227</v>
      </c>
      <c r="AU305" s="18" t="s">
        <v>87</v>
      </c>
      <c r="AY305" s="18" t="s">
        <v>175</v>
      </c>
      <c r="BE305" s="114">
        <f t="shared" si="89"/>
        <v>0</v>
      </c>
      <c r="BF305" s="114">
        <f t="shared" si="90"/>
        <v>0</v>
      </c>
      <c r="BG305" s="114">
        <f t="shared" si="91"/>
        <v>0</v>
      </c>
      <c r="BH305" s="114">
        <f t="shared" si="92"/>
        <v>0</v>
      </c>
      <c r="BI305" s="114">
        <f t="shared" si="93"/>
        <v>0</v>
      </c>
      <c r="BJ305" s="18" t="s">
        <v>83</v>
      </c>
      <c r="BK305" s="114">
        <f t="shared" si="94"/>
        <v>0</v>
      </c>
      <c r="BL305" s="18" t="s">
        <v>182</v>
      </c>
      <c r="BM305" s="18" t="s">
        <v>834</v>
      </c>
    </row>
    <row r="306" spans="2:65" s="10" customFormat="1" ht="22.35" customHeight="1" x14ac:dyDescent="0.3">
      <c r="B306" s="156"/>
      <c r="C306" s="157"/>
      <c r="D306" s="166" t="s">
        <v>151</v>
      </c>
      <c r="E306" s="166"/>
      <c r="F306" s="166"/>
      <c r="G306" s="166"/>
      <c r="H306" s="166"/>
      <c r="I306" s="166"/>
      <c r="J306" s="166"/>
      <c r="K306" s="166"/>
      <c r="L306" s="166"/>
      <c r="M306" s="166"/>
      <c r="N306" s="264">
        <f>BK306</f>
        <v>0</v>
      </c>
      <c r="O306" s="265"/>
      <c r="P306" s="265"/>
      <c r="Q306" s="265"/>
      <c r="R306" s="159"/>
      <c r="T306" s="160"/>
      <c r="U306" s="157"/>
      <c r="V306" s="157"/>
      <c r="W306" s="161">
        <f>SUM(W307:W316)</f>
        <v>0</v>
      </c>
      <c r="X306" s="157"/>
      <c r="Y306" s="161">
        <f>SUM(Y307:Y316)</f>
        <v>0</v>
      </c>
      <c r="Z306" s="157"/>
      <c r="AA306" s="162">
        <f>SUM(AA307:AA316)</f>
        <v>0</v>
      </c>
      <c r="AR306" s="163" t="s">
        <v>87</v>
      </c>
      <c r="AT306" s="164" t="s">
        <v>75</v>
      </c>
      <c r="AU306" s="164" t="s">
        <v>87</v>
      </c>
      <c r="AY306" s="163" t="s">
        <v>175</v>
      </c>
      <c r="BK306" s="165">
        <f>SUM(BK307:BK316)</f>
        <v>0</v>
      </c>
    </row>
    <row r="307" spans="2:65" s="1" customFormat="1" ht="44.25" customHeight="1" x14ac:dyDescent="0.3">
      <c r="B307" s="137"/>
      <c r="C307" s="174" t="s">
        <v>835</v>
      </c>
      <c r="D307" s="174" t="s">
        <v>227</v>
      </c>
      <c r="E307" s="175" t="s">
        <v>836</v>
      </c>
      <c r="F307" s="271" t="s">
        <v>837</v>
      </c>
      <c r="G307" s="272"/>
      <c r="H307" s="272"/>
      <c r="I307" s="272"/>
      <c r="J307" s="176" t="s">
        <v>332</v>
      </c>
      <c r="K307" s="177">
        <v>2</v>
      </c>
      <c r="L307" s="273">
        <v>0</v>
      </c>
      <c r="M307" s="272"/>
      <c r="N307" s="274">
        <f>ROUND(L307*K307,2)</f>
        <v>0</v>
      </c>
      <c r="O307" s="272"/>
      <c r="P307" s="272"/>
      <c r="Q307" s="272"/>
      <c r="R307" s="139"/>
      <c r="T307" s="171" t="s">
        <v>20</v>
      </c>
      <c r="U307" s="44" t="s">
        <v>41</v>
      </c>
      <c r="V307" s="36"/>
      <c r="W307" s="172">
        <f>V307*K307</f>
        <v>0</v>
      </c>
      <c r="X307" s="172">
        <v>0</v>
      </c>
      <c r="Y307" s="172">
        <f>X307*K307</f>
        <v>0</v>
      </c>
      <c r="Z307" s="172">
        <v>0</v>
      </c>
      <c r="AA307" s="173">
        <f>Z307*K307</f>
        <v>0</v>
      </c>
      <c r="AR307" s="18" t="s">
        <v>182</v>
      </c>
      <c r="AT307" s="18" t="s">
        <v>227</v>
      </c>
      <c r="AU307" s="18" t="s">
        <v>97</v>
      </c>
      <c r="AY307" s="18" t="s">
        <v>175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8" t="s">
        <v>83</v>
      </c>
      <c r="BK307" s="114">
        <f>ROUND(L307*K307,2)</f>
        <v>0</v>
      </c>
      <c r="BL307" s="18" t="s">
        <v>182</v>
      </c>
      <c r="BM307" s="18" t="s">
        <v>838</v>
      </c>
    </row>
    <row r="308" spans="2:65" s="1" customFormat="1" ht="90" customHeight="1" x14ac:dyDescent="0.3">
      <c r="B308" s="35"/>
      <c r="C308" s="36"/>
      <c r="D308" s="36"/>
      <c r="E308" s="36"/>
      <c r="F308" s="275" t="s">
        <v>839</v>
      </c>
      <c r="G308" s="222"/>
      <c r="H308" s="222"/>
      <c r="I308" s="222"/>
      <c r="J308" s="36"/>
      <c r="K308" s="36"/>
      <c r="L308" s="36"/>
      <c r="M308" s="36"/>
      <c r="N308" s="36"/>
      <c r="O308" s="36"/>
      <c r="P308" s="36"/>
      <c r="Q308" s="36"/>
      <c r="R308" s="37"/>
      <c r="T308" s="74"/>
      <c r="U308" s="36"/>
      <c r="V308" s="36"/>
      <c r="W308" s="36"/>
      <c r="X308" s="36"/>
      <c r="Y308" s="36"/>
      <c r="Z308" s="36"/>
      <c r="AA308" s="75"/>
      <c r="AT308" s="18" t="s">
        <v>840</v>
      </c>
      <c r="AU308" s="18" t="s">
        <v>97</v>
      </c>
    </row>
    <row r="309" spans="2:65" s="1" customFormat="1" ht="82.5" customHeight="1" x14ac:dyDescent="0.3">
      <c r="B309" s="137"/>
      <c r="C309" s="174" t="s">
        <v>841</v>
      </c>
      <c r="D309" s="174" t="s">
        <v>227</v>
      </c>
      <c r="E309" s="175" t="s">
        <v>842</v>
      </c>
      <c r="F309" s="271" t="s">
        <v>843</v>
      </c>
      <c r="G309" s="272"/>
      <c r="H309" s="272"/>
      <c r="I309" s="272"/>
      <c r="J309" s="176" t="s">
        <v>332</v>
      </c>
      <c r="K309" s="177">
        <v>2</v>
      </c>
      <c r="L309" s="273">
        <v>0</v>
      </c>
      <c r="M309" s="272"/>
      <c r="N309" s="274">
        <f>ROUND(L309*K309,2)</f>
        <v>0</v>
      </c>
      <c r="O309" s="272"/>
      <c r="P309" s="272"/>
      <c r="Q309" s="272"/>
      <c r="R309" s="139"/>
      <c r="T309" s="171" t="s">
        <v>20</v>
      </c>
      <c r="U309" s="44" t="s">
        <v>41</v>
      </c>
      <c r="V309" s="36"/>
      <c r="W309" s="172">
        <f>V309*K309</f>
        <v>0</v>
      </c>
      <c r="X309" s="172">
        <v>0</v>
      </c>
      <c r="Y309" s="172">
        <f>X309*K309</f>
        <v>0</v>
      </c>
      <c r="Z309" s="172">
        <v>0</v>
      </c>
      <c r="AA309" s="173">
        <f>Z309*K309</f>
        <v>0</v>
      </c>
      <c r="AR309" s="18" t="s">
        <v>182</v>
      </c>
      <c r="AT309" s="18" t="s">
        <v>227</v>
      </c>
      <c r="AU309" s="18" t="s">
        <v>97</v>
      </c>
      <c r="AY309" s="18" t="s">
        <v>175</v>
      </c>
      <c r="BE309" s="114">
        <f>IF(U309="základní",N309,0)</f>
        <v>0</v>
      </c>
      <c r="BF309" s="114">
        <f>IF(U309="snížená",N309,0)</f>
        <v>0</v>
      </c>
      <c r="BG309" s="114">
        <f>IF(U309="zákl. přenesená",N309,0)</f>
        <v>0</v>
      </c>
      <c r="BH309" s="114">
        <f>IF(U309="sníž. přenesená",N309,0)</f>
        <v>0</v>
      </c>
      <c r="BI309" s="114">
        <f>IF(U309="nulová",N309,0)</f>
        <v>0</v>
      </c>
      <c r="BJ309" s="18" t="s">
        <v>83</v>
      </c>
      <c r="BK309" s="114">
        <f>ROUND(L309*K309,2)</f>
        <v>0</v>
      </c>
      <c r="BL309" s="18" t="s">
        <v>182</v>
      </c>
      <c r="BM309" s="18" t="s">
        <v>844</v>
      </c>
    </row>
    <row r="310" spans="2:65" s="1" customFormat="1" ht="114" customHeight="1" x14ac:dyDescent="0.3">
      <c r="B310" s="35"/>
      <c r="C310" s="36"/>
      <c r="D310" s="36"/>
      <c r="E310" s="36"/>
      <c r="F310" s="275" t="s">
        <v>845</v>
      </c>
      <c r="G310" s="222"/>
      <c r="H310" s="222"/>
      <c r="I310" s="222"/>
      <c r="J310" s="36"/>
      <c r="K310" s="36"/>
      <c r="L310" s="36"/>
      <c r="M310" s="36"/>
      <c r="N310" s="36"/>
      <c r="O310" s="36"/>
      <c r="P310" s="36"/>
      <c r="Q310" s="36"/>
      <c r="R310" s="37"/>
      <c r="T310" s="74"/>
      <c r="U310" s="36"/>
      <c r="V310" s="36"/>
      <c r="W310" s="36"/>
      <c r="X310" s="36"/>
      <c r="Y310" s="36"/>
      <c r="Z310" s="36"/>
      <c r="AA310" s="75"/>
      <c r="AT310" s="18" t="s">
        <v>840</v>
      </c>
      <c r="AU310" s="18" t="s">
        <v>97</v>
      </c>
    </row>
    <row r="311" spans="2:65" s="1" customFormat="1" ht="69.75" customHeight="1" x14ac:dyDescent="0.3">
      <c r="B311" s="137"/>
      <c r="C311" s="174" t="s">
        <v>846</v>
      </c>
      <c r="D311" s="174" t="s">
        <v>227</v>
      </c>
      <c r="E311" s="175" t="s">
        <v>847</v>
      </c>
      <c r="F311" s="271" t="s">
        <v>848</v>
      </c>
      <c r="G311" s="272"/>
      <c r="H311" s="272"/>
      <c r="I311" s="272"/>
      <c r="J311" s="176" t="s">
        <v>332</v>
      </c>
      <c r="K311" s="177">
        <v>1</v>
      </c>
      <c r="L311" s="273">
        <v>0</v>
      </c>
      <c r="M311" s="272"/>
      <c r="N311" s="274">
        <f>ROUND(L311*K311,2)</f>
        <v>0</v>
      </c>
      <c r="O311" s="272"/>
      <c r="P311" s="272"/>
      <c r="Q311" s="272"/>
      <c r="R311" s="139"/>
      <c r="T311" s="171" t="s">
        <v>20</v>
      </c>
      <c r="U311" s="44" t="s">
        <v>41</v>
      </c>
      <c r="V311" s="36"/>
      <c r="W311" s="172">
        <f>V311*K311</f>
        <v>0</v>
      </c>
      <c r="X311" s="172">
        <v>0</v>
      </c>
      <c r="Y311" s="172">
        <f>X311*K311</f>
        <v>0</v>
      </c>
      <c r="Z311" s="172">
        <v>0</v>
      </c>
      <c r="AA311" s="173">
        <f>Z311*K311</f>
        <v>0</v>
      </c>
      <c r="AR311" s="18" t="s">
        <v>182</v>
      </c>
      <c r="AT311" s="18" t="s">
        <v>227</v>
      </c>
      <c r="AU311" s="18" t="s">
        <v>97</v>
      </c>
      <c r="AY311" s="18" t="s">
        <v>175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8" t="s">
        <v>83</v>
      </c>
      <c r="BK311" s="114">
        <f>ROUND(L311*K311,2)</f>
        <v>0</v>
      </c>
      <c r="BL311" s="18" t="s">
        <v>182</v>
      </c>
      <c r="BM311" s="18" t="s">
        <v>849</v>
      </c>
    </row>
    <row r="312" spans="2:65" s="1" customFormat="1" ht="90" customHeight="1" x14ac:dyDescent="0.3">
      <c r="B312" s="35"/>
      <c r="C312" s="36"/>
      <c r="D312" s="36"/>
      <c r="E312" s="36"/>
      <c r="F312" s="275" t="s">
        <v>850</v>
      </c>
      <c r="G312" s="222"/>
      <c r="H312" s="222"/>
      <c r="I312" s="222"/>
      <c r="J312" s="36"/>
      <c r="K312" s="36"/>
      <c r="L312" s="36"/>
      <c r="M312" s="36"/>
      <c r="N312" s="36"/>
      <c r="O312" s="36"/>
      <c r="P312" s="36"/>
      <c r="Q312" s="36"/>
      <c r="R312" s="37"/>
      <c r="T312" s="74"/>
      <c r="U312" s="36"/>
      <c r="V312" s="36"/>
      <c r="W312" s="36"/>
      <c r="X312" s="36"/>
      <c r="Y312" s="36"/>
      <c r="Z312" s="36"/>
      <c r="AA312" s="75"/>
      <c r="AT312" s="18" t="s">
        <v>840</v>
      </c>
      <c r="AU312" s="18" t="s">
        <v>97</v>
      </c>
    </row>
    <row r="313" spans="2:65" s="1" customFormat="1" ht="69.75" customHeight="1" x14ac:dyDescent="0.3">
      <c r="B313" s="137"/>
      <c r="C313" s="174" t="s">
        <v>851</v>
      </c>
      <c r="D313" s="174" t="s">
        <v>227</v>
      </c>
      <c r="E313" s="175" t="s">
        <v>852</v>
      </c>
      <c r="F313" s="271" t="s">
        <v>853</v>
      </c>
      <c r="G313" s="272"/>
      <c r="H313" s="272"/>
      <c r="I313" s="272"/>
      <c r="J313" s="176" t="s">
        <v>332</v>
      </c>
      <c r="K313" s="177">
        <v>1</v>
      </c>
      <c r="L313" s="273">
        <v>0</v>
      </c>
      <c r="M313" s="272"/>
      <c r="N313" s="274">
        <f>ROUND(L313*K313,2)</f>
        <v>0</v>
      </c>
      <c r="O313" s="272"/>
      <c r="P313" s="272"/>
      <c r="Q313" s="272"/>
      <c r="R313" s="139"/>
      <c r="T313" s="171" t="s">
        <v>20</v>
      </c>
      <c r="U313" s="44" t="s">
        <v>41</v>
      </c>
      <c r="V313" s="36"/>
      <c r="W313" s="172">
        <f>V313*K313</f>
        <v>0</v>
      </c>
      <c r="X313" s="172">
        <v>0</v>
      </c>
      <c r="Y313" s="172">
        <f>X313*K313</f>
        <v>0</v>
      </c>
      <c r="Z313" s="172">
        <v>0</v>
      </c>
      <c r="AA313" s="173">
        <f>Z313*K313</f>
        <v>0</v>
      </c>
      <c r="AR313" s="18" t="s">
        <v>182</v>
      </c>
      <c r="AT313" s="18" t="s">
        <v>227</v>
      </c>
      <c r="AU313" s="18" t="s">
        <v>97</v>
      </c>
      <c r="AY313" s="18" t="s">
        <v>175</v>
      </c>
      <c r="BE313" s="114">
        <f>IF(U313="základní",N313,0)</f>
        <v>0</v>
      </c>
      <c r="BF313" s="114">
        <f>IF(U313="snížená",N313,0)</f>
        <v>0</v>
      </c>
      <c r="BG313" s="114">
        <f>IF(U313="zákl. přenesená",N313,0)</f>
        <v>0</v>
      </c>
      <c r="BH313" s="114">
        <f>IF(U313="sníž. přenesená",N313,0)</f>
        <v>0</v>
      </c>
      <c r="BI313" s="114">
        <f>IF(U313="nulová",N313,0)</f>
        <v>0</v>
      </c>
      <c r="BJ313" s="18" t="s">
        <v>83</v>
      </c>
      <c r="BK313" s="114">
        <f>ROUND(L313*K313,2)</f>
        <v>0</v>
      </c>
      <c r="BL313" s="18" t="s">
        <v>182</v>
      </c>
      <c r="BM313" s="18" t="s">
        <v>854</v>
      </c>
    </row>
    <row r="314" spans="2:65" s="1" customFormat="1" ht="138" customHeight="1" x14ac:dyDescent="0.3">
      <c r="B314" s="35"/>
      <c r="C314" s="36"/>
      <c r="D314" s="36"/>
      <c r="E314" s="36"/>
      <c r="F314" s="275" t="s">
        <v>855</v>
      </c>
      <c r="G314" s="222"/>
      <c r="H314" s="222"/>
      <c r="I314" s="222"/>
      <c r="J314" s="36"/>
      <c r="K314" s="36"/>
      <c r="L314" s="36"/>
      <c r="M314" s="36"/>
      <c r="N314" s="36"/>
      <c r="O314" s="36"/>
      <c r="P314" s="36"/>
      <c r="Q314" s="36"/>
      <c r="R314" s="37"/>
      <c r="T314" s="74"/>
      <c r="U314" s="36"/>
      <c r="V314" s="36"/>
      <c r="W314" s="36"/>
      <c r="X314" s="36"/>
      <c r="Y314" s="36"/>
      <c r="Z314" s="36"/>
      <c r="AA314" s="75"/>
      <c r="AT314" s="18" t="s">
        <v>840</v>
      </c>
      <c r="AU314" s="18" t="s">
        <v>97</v>
      </c>
    </row>
    <row r="315" spans="2:65" s="1" customFormat="1" ht="57" customHeight="1" x14ac:dyDescent="0.3">
      <c r="B315" s="137"/>
      <c r="C315" s="174" t="s">
        <v>856</v>
      </c>
      <c r="D315" s="174" t="s">
        <v>227</v>
      </c>
      <c r="E315" s="175" t="s">
        <v>857</v>
      </c>
      <c r="F315" s="271" t="s">
        <v>858</v>
      </c>
      <c r="G315" s="272"/>
      <c r="H315" s="272"/>
      <c r="I315" s="272"/>
      <c r="J315" s="176" t="s">
        <v>332</v>
      </c>
      <c r="K315" s="177">
        <v>1</v>
      </c>
      <c r="L315" s="273">
        <v>0</v>
      </c>
      <c r="M315" s="272"/>
      <c r="N315" s="274">
        <f>ROUND(L315*K315,2)</f>
        <v>0</v>
      </c>
      <c r="O315" s="272"/>
      <c r="P315" s="272"/>
      <c r="Q315" s="272"/>
      <c r="R315" s="139"/>
      <c r="T315" s="171" t="s">
        <v>20</v>
      </c>
      <c r="U315" s="44" t="s">
        <v>41</v>
      </c>
      <c r="V315" s="36"/>
      <c r="W315" s="172">
        <f>V315*K315</f>
        <v>0</v>
      </c>
      <c r="X315" s="172">
        <v>0</v>
      </c>
      <c r="Y315" s="172">
        <f>X315*K315</f>
        <v>0</v>
      </c>
      <c r="Z315" s="172">
        <v>0</v>
      </c>
      <c r="AA315" s="173">
        <f>Z315*K315</f>
        <v>0</v>
      </c>
      <c r="AR315" s="18" t="s">
        <v>182</v>
      </c>
      <c r="AT315" s="18" t="s">
        <v>227</v>
      </c>
      <c r="AU315" s="18" t="s">
        <v>97</v>
      </c>
      <c r="AY315" s="18" t="s">
        <v>175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8" t="s">
        <v>83</v>
      </c>
      <c r="BK315" s="114">
        <f>ROUND(L315*K315,2)</f>
        <v>0</v>
      </c>
      <c r="BL315" s="18" t="s">
        <v>182</v>
      </c>
      <c r="BM315" s="18" t="s">
        <v>859</v>
      </c>
    </row>
    <row r="316" spans="2:65" s="1" customFormat="1" ht="114" customHeight="1" x14ac:dyDescent="0.3">
      <c r="B316" s="35"/>
      <c r="C316" s="36"/>
      <c r="D316" s="36"/>
      <c r="E316" s="36"/>
      <c r="F316" s="275" t="s">
        <v>860</v>
      </c>
      <c r="G316" s="222"/>
      <c r="H316" s="222"/>
      <c r="I316" s="222"/>
      <c r="J316" s="36"/>
      <c r="K316" s="36"/>
      <c r="L316" s="36"/>
      <c r="M316" s="36"/>
      <c r="N316" s="36"/>
      <c r="O316" s="36"/>
      <c r="P316" s="36"/>
      <c r="Q316" s="36"/>
      <c r="R316" s="37"/>
      <c r="T316" s="74"/>
      <c r="U316" s="36"/>
      <c r="V316" s="36"/>
      <c r="W316" s="36"/>
      <c r="X316" s="36"/>
      <c r="Y316" s="36"/>
      <c r="Z316" s="36"/>
      <c r="AA316" s="75"/>
      <c r="AT316" s="18" t="s">
        <v>840</v>
      </c>
      <c r="AU316" s="18" t="s">
        <v>97</v>
      </c>
    </row>
    <row r="317" spans="2:65" s="10" customFormat="1" ht="29.85" customHeight="1" x14ac:dyDescent="0.3">
      <c r="B317" s="156"/>
      <c r="C317" s="157"/>
      <c r="D317" s="166" t="s">
        <v>152</v>
      </c>
      <c r="E317" s="166"/>
      <c r="F317" s="166"/>
      <c r="G317" s="166"/>
      <c r="H317" s="166"/>
      <c r="I317" s="166"/>
      <c r="J317" s="166"/>
      <c r="K317" s="166"/>
      <c r="L317" s="166"/>
      <c r="M317" s="166"/>
      <c r="N317" s="266">
        <f>BK317</f>
        <v>0</v>
      </c>
      <c r="O317" s="267"/>
      <c r="P317" s="267"/>
      <c r="Q317" s="267"/>
      <c r="R317" s="159"/>
      <c r="T317" s="160"/>
      <c r="U317" s="157"/>
      <c r="V317" s="157"/>
      <c r="W317" s="161">
        <f>SUM(W318:W326)</f>
        <v>0</v>
      </c>
      <c r="X317" s="157"/>
      <c r="Y317" s="161">
        <f>SUM(Y318:Y326)</f>
        <v>0</v>
      </c>
      <c r="Z317" s="157"/>
      <c r="AA317" s="162">
        <f>SUM(AA318:AA326)</f>
        <v>0</v>
      </c>
      <c r="AR317" s="163" t="s">
        <v>201</v>
      </c>
      <c r="AT317" s="164" t="s">
        <v>75</v>
      </c>
      <c r="AU317" s="164" t="s">
        <v>83</v>
      </c>
      <c r="AY317" s="163" t="s">
        <v>175</v>
      </c>
      <c r="BK317" s="165">
        <f>SUM(BK318:BK326)</f>
        <v>0</v>
      </c>
    </row>
    <row r="318" spans="2:65" s="1" customFormat="1" ht="31.5" customHeight="1" x14ac:dyDescent="0.3">
      <c r="B318" s="137"/>
      <c r="C318" s="174" t="s">
        <v>861</v>
      </c>
      <c r="D318" s="174" t="s">
        <v>227</v>
      </c>
      <c r="E318" s="175" t="s">
        <v>862</v>
      </c>
      <c r="F318" s="271" t="s">
        <v>863</v>
      </c>
      <c r="G318" s="272"/>
      <c r="H318" s="272"/>
      <c r="I318" s="272"/>
      <c r="J318" s="176" t="s">
        <v>864</v>
      </c>
      <c r="K318" s="177">
        <v>72</v>
      </c>
      <c r="L318" s="273">
        <v>0</v>
      </c>
      <c r="M318" s="272"/>
      <c r="N318" s="274">
        <f t="shared" ref="N318:N325" si="95">ROUND(L318*K318,2)</f>
        <v>0</v>
      </c>
      <c r="O318" s="272"/>
      <c r="P318" s="272"/>
      <c r="Q318" s="272"/>
      <c r="R318" s="139"/>
      <c r="T318" s="171" t="s">
        <v>20</v>
      </c>
      <c r="U318" s="44" t="s">
        <v>41</v>
      </c>
      <c r="V318" s="36"/>
      <c r="W318" s="172">
        <f t="shared" ref="W318:W325" si="96">V318*K318</f>
        <v>0</v>
      </c>
      <c r="X318" s="172">
        <v>0</v>
      </c>
      <c r="Y318" s="172">
        <f t="shared" ref="Y318:Y325" si="97">X318*K318</f>
        <v>0</v>
      </c>
      <c r="Z318" s="172">
        <v>0</v>
      </c>
      <c r="AA318" s="173">
        <f t="shared" ref="AA318:AA325" si="98">Z318*K318</f>
        <v>0</v>
      </c>
      <c r="AR318" s="18" t="s">
        <v>201</v>
      </c>
      <c r="AT318" s="18" t="s">
        <v>227</v>
      </c>
      <c r="AU318" s="18" t="s">
        <v>87</v>
      </c>
      <c r="AY318" s="18" t="s">
        <v>175</v>
      </c>
      <c r="BE318" s="114">
        <f t="shared" ref="BE318:BE325" si="99">IF(U318="základní",N318,0)</f>
        <v>0</v>
      </c>
      <c r="BF318" s="114">
        <f t="shared" ref="BF318:BF325" si="100">IF(U318="snížená",N318,0)</f>
        <v>0</v>
      </c>
      <c r="BG318" s="114">
        <f t="shared" ref="BG318:BG325" si="101">IF(U318="zákl. přenesená",N318,0)</f>
        <v>0</v>
      </c>
      <c r="BH318" s="114">
        <f t="shared" ref="BH318:BH325" si="102">IF(U318="sníž. přenesená",N318,0)</f>
        <v>0</v>
      </c>
      <c r="BI318" s="114">
        <f t="shared" ref="BI318:BI325" si="103">IF(U318="nulová",N318,0)</f>
        <v>0</v>
      </c>
      <c r="BJ318" s="18" t="s">
        <v>83</v>
      </c>
      <c r="BK318" s="114">
        <f t="shared" ref="BK318:BK325" si="104">ROUND(L318*K318,2)</f>
        <v>0</v>
      </c>
      <c r="BL318" s="18" t="s">
        <v>201</v>
      </c>
      <c r="BM318" s="18" t="s">
        <v>865</v>
      </c>
    </row>
    <row r="319" spans="2:65" s="1" customFormat="1" ht="22.5" customHeight="1" x14ac:dyDescent="0.3">
      <c r="B319" s="137"/>
      <c r="C319" s="174" t="s">
        <v>866</v>
      </c>
      <c r="D319" s="174" t="s">
        <v>227</v>
      </c>
      <c r="E319" s="175" t="s">
        <v>867</v>
      </c>
      <c r="F319" s="271" t="s">
        <v>868</v>
      </c>
      <c r="G319" s="272"/>
      <c r="H319" s="272"/>
      <c r="I319" s="272"/>
      <c r="J319" s="176" t="s">
        <v>864</v>
      </c>
      <c r="K319" s="177">
        <v>3</v>
      </c>
      <c r="L319" s="273">
        <v>0</v>
      </c>
      <c r="M319" s="272"/>
      <c r="N319" s="274">
        <f t="shared" si="95"/>
        <v>0</v>
      </c>
      <c r="O319" s="272"/>
      <c r="P319" s="272"/>
      <c r="Q319" s="272"/>
      <c r="R319" s="139"/>
      <c r="T319" s="171" t="s">
        <v>20</v>
      </c>
      <c r="U319" s="44" t="s">
        <v>41</v>
      </c>
      <c r="V319" s="36"/>
      <c r="W319" s="172">
        <f t="shared" si="96"/>
        <v>0</v>
      </c>
      <c r="X319" s="172">
        <v>0</v>
      </c>
      <c r="Y319" s="172">
        <f t="shared" si="97"/>
        <v>0</v>
      </c>
      <c r="Z319" s="172">
        <v>0</v>
      </c>
      <c r="AA319" s="173">
        <f t="shared" si="98"/>
        <v>0</v>
      </c>
      <c r="AR319" s="18" t="s">
        <v>201</v>
      </c>
      <c r="AT319" s="18" t="s">
        <v>227</v>
      </c>
      <c r="AU319" s="18" t="s">
        <v>87</v>
      </c>
      <c r="AY319" s="18" t="s">
        <v>175</v>
      </c>
      <c r="BE319" s="114">
        <f t="shared" si="99"/>
        <v>0</v>
      </c>
      <c r="BF319" s="114">
        <f t="shared" si="100"/>
        <v>0</v>
      </c>
      <c r="BG319" s="114">
        <f t="shared" si="101"/>
        <v>0</v>
      </c>
      <c r="BH319" s="114">
        <f t="shared" si="102"/>
        <v>0</v>
      </c>
      <c r="BI319" s="114">
        <f t="shared" si="103"/>
        <v>0</v>
      </c>
      <c r="BJ319" s="18" t="s">
        <v>83</v>
      </c>
      <c r="BK319" s="114">
        <f t="shared" si="104"/>
        <v>0</v>
      </c>
      <c r="BL319" s="18" t="s">
        <v>201</v>
      </c>
      <c r="BM319" s="18" t="s">
        <v>869</v>
      </c>
    </row>
    <row r="320" spans="2:65" s="1" customFormat="1" ht="31.5" customHeight="1" x14ac:dyDescent="0.3">
      <c r="B320" s="137"/>
      <c r="C320" s="174" t="s">
        <v>870</v>
      </c>
      <c r="D320" s="174" t="s">
        <v>227</v>
      </c>
      <c r="E320" s="175" t="s">
        <v>871</v>
      </c>
      <c r="F320" s="271" t="s">
        <v>872</v>
      </c>
      <c r="G320" s="272"/>
      <c r="H320" s="272"/>
      <c r="I320" s="272"/>
      <c r="J320" s="176" t="s">
        <v>864</v>
      </c>
      <c r="K320" s="177">
        <v>24</v>
      </c>
      <c r="L320" s="273">
        <v>0</v>
      </c>
      <c r="M320" s="272"/>
      <c r="N320" s="274">
        <f t="shared" si="95"/>
        <v>0</v>
      </c>
      <c r="O320" s="272"/>
      <c r="P320" s="272"/>
      <c r="Q320" s="272"/>
      <c r="R320" s="139"/>
      <c r="T320" s="171" t="s">
        <v>20</v>
      </c>
      <c r="U320" s="44" t="s">
        <v>41</v>
      </c>
      <c r="V320" s="36"/>
      <c r="W320" s="172">
        <f t="shared" si="96"/>
        <v>0</v>
      </c>
      <c r="X320" s="172">
        <v>0</v>
      </c>
      <c r="Y320" s="172">
        <f t="shared" si="97"/>
        <v>0</v>
      </c>
      <c r="Z320" s="172">
        <v>0</v>
      </c>
      <c r="AA320" s="173">
        <f t="shared" si="98"/>
        <v>0</v>
      </c>
      <c r="AR320" s="18" t="s">
        <v>201</v>
      </c>
      <c r="AT320" s="18" t="s">
        <v>227</v>
      </c>
      <c r="AU320" s="18" t="s">
        <v>87</v>
      </c>
      <c r="AY320" s="18" t="s">
        <v>175</v>
      </c>
      <c r="BE320" s="114">
        <f t="shared" si="99"/>
        <v>0</v>
      </c>
      <c r="BF320" s="114">
        <f t="shared" si="100"/>
        <v>0</v>
      </c>
      <c r="BG320" s="114">
        <f t="shared" si="101"/>
        <v>0</v>
      </c>
      <c r="BH320" s="114">
        <f t="shared" si="102"/>
        <v>0</v>
      </c>
      <c r="BI320" s="114">
        <f t="shared" si="103"/>
        <v>0</v>
      </c>
      <c r="BJ320" s="18" t="s">
        <v>83</v>
      </c>
      <c r="BK320" s="114">
        <f t="shared" si="104"/>
        <v>0</v>
      </c>
      <c r="BL320" s="18" t="s">
        <v>201</v>
      </c>
      <c r="BM320" s="18" t="s">
        <v>873</v>
      </c>
    </row>
    <row r="321" spans="2:65" s="1" customFormat="1" ht="22.5" customHeight="1" x14ac:dyDescent="0.3">
      <c r="B321" s="137"/>
      <c r="C321" s="174" t="s">
        <v>874</v>
      </c>
      <c r="D321" s="174" t="s">
        <v>227</v>
      </c>
      <c r="E321" s="175" t="s">
        <v>875</v>
      </c>
      <c r="F321" s="271" t="s">
        <v>876</v>
      </c>
      <c r="G321" s="272"/>
      <c r="H321" s="272"/>
      <c r="I321" s="272"/>
      <c r="J321" s="176" t="s">
        <v>864</v>
      </c>
      <c r="K321" s="177">
        <v>24</v>
      </c>
      <c r="L321" s="273">
        <v>0</v>
      </c>
      <c r="M321" s="272"/>
      <c r="N321" s="274">
        <f t="shared" si="95"/>
        <v>0</v>
      </c>
      <c r="O321" s="272"/>
      <c r="P321" s="272"/>
      <c r="Q321" s="272"/>
      <c r="R321" s="139"/>
      <c r="T321" s="171" t="s">
        <v>20</v>
      </c>
      <c r="U321" s="44" t="s">
        <v>41</v>
      </c>
      <c r="V321" s="36"/>
      <c r="W321" s="172">
        <f t="shared" si="96"/>
        <v>0</v>
      </c>
      <c r="X321" s="172">
        <v>0</v>
      </c>
      <c r="Y321" s="172">
        <f t="shared" si="97"/>
        <v>0</v>
      </c>
      <c r="Z321" s="172">
        <v>0</v>
      </c>
      <c r="AA321" s="173">
        <f t="shared" si="98"/>
        <v>0</v>
      </c>
      <c r="AR321" s="18" t="s">
        <v>201</v>
      </c>
      <c r="AT321" s="18" t="s">
        <v>227</v>
      </c>
      <c r="AU321" s="18" t="s">
        <v>87</v>
      </c>
      <c r="AY321" s="18" t="s">
        <v>175</v>
      </c>
      <c r="BE321" s="114">
        <f t="shared" si="99"/>
        <v>0</v>
      </c>
      <c r="BF321" s="114">
        <f t="shared" si="100"/>
        <v>0</v>
      </c>
      <c r="BG321" s="114">
        <f t="shared" si="101"/>
        <v>0</v>
      </c>
      <c r="BH321" s="114">
        <f t="shared" si="102"/>
        <v>0</v>
      </c>
      <c r="BI321" s="114">
        <f t="shared" si="103"/>
        <v>0</v>
      </c>
      <c r="BJ321" s="18" t="s">
        <v>83</v>
      </c>
      <c r="BK321" s="114">
        <f t="shared" si="104"/>
        <v>0</v>
      </c>
      <c r="BL321" s="18" t="s">
        <v>201</v>
      </c>
      <c r="BM321" s="18" t="s">
        <v>877</v>
      </c>
    </row>
    <row r="322" spans="2:65" s="1" customFormat="1" ht="31.5" customHeight="1" x14ac:dyDescent="0.3">
      <c r="B322" s="137"/>
      <c r="C322" s="174" t="s">
        <v>878</v>
      </c>
      <c r="D322" s="174" t="s">
        <v>227</v>
      </c>
      <c r="E322" s="175" t="s">
        <v>879</v>
      </c>
      <c r="F322" s="271" t="s">
        <v>880</v>
      </c>
      <c r="G322" s="272"/>
      <c r="H322" s="272"/>
      <c r="I322" s="272"/>
      <c r="J322" s="176" t="s">
        <v>332</v>
      </c>
      <c r="K322" s="177">
        <v>1</v>
      </c>
      <c r="L322" s="273">
        <v>0</v>
      </c>
      <c r="M322" s="272"/>
      <c r="N322" s="274">
        <f t="shared" si="95"/>
        <v>0</v>
      </c>
      <c r="O322" s="272"/>
      <c r="P322" s="272"/>
      <c r="Q322" s="272"/>
      <c r="R322" s="139"/>
      <c r="T322" s="171" t="s">
        <v>20</v>
      </c>
      <c r="U322" s="44" t="s">
        <v>41</v>
      </c>
      <c r="V322" s="36"/>
      <c r="W322" s="172">
        <f t="shared" si="96"/>
        <v>0</v>
      </c>
      <c r="X322" s="172">
        <v>0</v>
      </c>
      <c r="Y322" s="172">
        <f t="shared" si="97"/>
        <v>0</v>
      </c>
      <c r="Z322" s="172">
        <v>0</v>
      </c>
      <c r="AA322" s="173">
        <f t="shared" si="98"/>
        <v>0</v>
      </c>
      <c r="AR322" s="18" t="s">
        <v>201</v>
      </c>
      <c r="AT322" s="18" t="s">
        <v>227</v>
      </c>
      <c r="AU322" s="18" t="s">
        <v>87</v>
      </c>
      <c r="AY322" s="18" t="s">
        <v>175</v>
      </c>
      <c r="BE322" s="114">
        <f t="shared" si="99"/>
        <v>0</v>
      </c>
      <c r="BF322" s="114">
        <f t="shared" si="100"/>
        <v>0</v>
      </c>
      <c r="BG322" s="114">
        <f t="shared" si="101"/>
        <v>0</v>
      </c>
      <c r="BH322" s="114">
        <f t="shared" si="102"/>
        <v>0</v>
      </c>
      <c r="BI322" s="114">
        <f t="shared" si="103"/>
        <v>0</v>
      </c>
      <c r="BJ322" s="18" t="s">
        <v>83</v>
      </c>
      <c r="BK322" s="114">
        <f t="shared" si="104"/>
        <v>0</v>
      </c>
      <c r="BL322" s="18" t="s">
        <v>201</v>
      </c>
      <c r="BM322" s="18" t="s">
        <v>881</v>
      </c>
    </row>
    <row r="323" spans="2:65" s="1" customFormat="1" ht="57" customHeight="1" x14ac:dyDescent="0.3">
      <c r="B323" s="137"/>
      <c r="C323" s="174" t="s">
        <v>882</v>
      </c>
      <c r="D323" s="174" t="s">
        <v>227</v>
      </c>
      <c r="E323" s="175" t="s">
        <v>883</v>
      </c>
      <c r="F323" s="271" t="s">
        <v>884</v>
      </c>
      <c r="G323" s="272"/>
      <c r="H323" s="272"/>
      <c r="I323" s="272"/>
      <c r="J323" s="176" t="s">
        <v>864</v>
      </c>
      <c r="K323" s="177">
        <v>80</v>
      </c>
      <c r="L323" s="273">
        <v>0</v>
      </c>
      <c r="M323" s="272"/>
      <c r="N323" s="274">
        <f t="shared" si="95"/>
        <v>0</v>
      </c>
      <c r="O323" s="272"/>
      <c r="P323" s="272"/>
      <c r="Q323" s="272"/>
      <c r="R323" s="139"/>
      <c r="T323" s="171" t="s">
        <v>20</v>
      </c>
      <c r="U323" s="44" t="s">
        <v>41</v>
      </c>
      <c r="V323" s="36"/>
      <c r="W323" s="172">
        <f t="shared" si="96"/>
        <v>0</v>
      </c>
      <c r="X323" s="172">
        <v>0</v>
      </c>
      <c r="Y323" s="172">
        <f t="shared" si="97"/>
        <v>0</v>
      </c>
      <c r="Z323" s="172">
        <v>0</v>
      </c>
      <c r="AA323" s="173">
        <f t="shared" si="98"/>
        <v>0</v>
      </c>
      <c r="AR323" s="18" t="s">
        <v>201</v>
      </c>
      <c r="AT323" s="18" t="s">
        <v>227</v>
      </c>
      <c r="AU323" s="18" t="s">
        <v>87</v>
      </c>
      <c r="AY323" s="18" t="s">
        <v>175</v>
      </c>
      <c r="BE323" s="114">
        <f t="shared" si="99"/>
        <v>0</v>
      </c>
      <c r="BF323" s="114">
        <f t="shared" si="100"/>
        <v>0</v>
      </c>
      <c r="BG323" s="114">
        <f t="shared" si="101"/>
        <v>0</v>
      </c>
      <c r="BH323" s="114">
        <f t="shared" si="102"/>
        <v>0</v>
      </c>
      <c r="BI323" s="114">
        <f t="shared" si="103"/>
        <v>0</v>
      </c>
      <c r="BJ323" s="18" t="s">
        <v>83</v>
      </c>
      <c r="BK323" s="114">
        <f t="shared" si="104"/>
        <v>0</v>
      </c>
      <c r="BL323" s="18" t="s">
        <v>201</v>
      </c>
      <c r="BM323" s="18" t="s">
        <v>885</v>
      </c>
    </row>
    <row r="324" spans="2:65" s="1" customFormat="1" ht="31.5" customHeight="1" x14ac:dyDescent="0.3">
      <c r="B324" s="137"/>
      <c r="C324" s="174" t="s">
        <v>886</v>
      </c>
      <c r="D324" s="174" t="s">
        <v>227</v>
      </c>
      <c r="E324" s="175" t="s">
        <v>887</v>
      </c>
      <c r="F324" s="271" t="s">
        <v>888</v>
      </c>
      <c r="G324" s="272"/>
      <c r="H324" s="272"/>
      <c r="I324" s="272"/>
      <c r="J324" s="176" t="s">
        <v>446</v>
      </c>
      <c r="K324" s="177">
        <v>1</v>
      </c>
      <c r="L324" s="273">
        <v>0</v>
      </c>
      <c r="M324" s="272"/>
      <c r="N324" s="274">
        <f t="shared" si="95"/>
        <v>0</v>
      </c>
      <c r="O324" s="272"/>
      <c r="P324" s="272"/>
      <c r="Q324" s="272"/>
      <c r="R324" s="139"/>
      <c r="T324" s="171" t="s">
        <v>20</v>
      </c>
      <c r="U324" s="44" t="s">
        <v>41</v>
      </c>
      <c r="V324" s="36"/>
      <c r="W324" s="172">
        <f t="shared" si="96"/>
        <v>0</v>
      </c>
      <c r="X324" s="172">
        <v>0</v>
      </c>
      <c r="Y324" s="172">
        <f t="shared" si="97"/>
        <v>0</v>
      </c>
      <c r="Z324" s="172">
        <v>0</v>
      </c>
      <c r="AA324" s="173">
        <f t="shared" si="98"/>
        <v>0</v>
      </c>
      <c r="AR324" s="18" t="s">
        <v>201</v>
      </c>
      <c r="AT324" s="18" t="s">
        <v>227</v>
      </c>
      <c r="AU324" s="18" t="s">
        <v>87</v>
      </c>
      <c r="AY324" s="18" t="s">
        <v>175</v>
      </c>
      <c r="BE324" s="114">
        <f t="shared" si="99"/>
        <v>0</v>
      </c>
      <c r="BF324" s="114">
        <f t="shared" si="100"/>
        <v>0</v>
      </c>
      <c r="BG324" s="114">
        <f t="shared" si="101"/>
        <v>0</v>
      </c>
      <c r="BH324" s="114">
        <f t="shared" si="102"/>
        <v>0</v>
      </c>
      <c r="BI324" s="114">
        <f t="shared" si="103"/>
        <v>0</v>
      </c>
      <c r="BJ324" s="18" t="s">
        <v>83</v>
      </c>
      <c r="BK324" s="114">
        <f t="shared" si="104"/>
        <v>0</v>
      </c>
      <c r="BL324" s="18" t="s">
        <v>201</v>
      </c>
      <c r="BM324" s="18" t="s">
        <v>889</v>
      </c>
    </row>
    <row r="325" spans="2:65" s="1" customFormat="1" ht="22.5" customHeight="1" x14ac:dyDescent="0.3">
      <c r="B325" s="137"/>
      <c r="C325" s="174" t="s">
        <v>890</v>
      </c>
      <c r="D325" s="174" t="s">
        <v>227</v>
      </c>
      <c r="E325" s="175" t="s">
        <v>891</v>
      </c>
      <c r="F325" s="271" t="s">
        <v>168</v>
      </c>
      <c r="G325" s="272"/>
      <c r="H325" s="272"/>
      <c r="I325" s="272"/>
      <c r="J325" s="176" t="s">
        <v>332</v>
      </c>
      <c r="K325" s="177">
        <v>1</v>
      </c>
      <c r="L325" s="273">
        <v>0</v>
      </c>
      <c r="M325" s="272"/>
      <c r="N325" s="274">
        <f t="shared" si="95"/>
        <v>0</v>
      </c>
      <c r="O325" s="272"/>
      <c r="P325" s="272"/>
      <c r="Q325" s="272"/>
      <c r="R325" s="139"/>
      <c r="T325" s="171" t="s">
        <v>20</v>
      </c>
      <c r="U325" s="44" t="s">
        <v>41</v>
      </c>
      <c r="V325" s="36"/>
      <c r="W325" s="172">
        <f t="shared" si="96"/>
        <v>0</v>
      </c>
      <c r="X325" s="172">
        <v>0</v>
      </c>
      <c r="Y325" s="172">
        <f t="shared" si="97"/>
        <v>0</v>
      </c>
      <c r="Z325" s="172">
        <v>0</v>
      </c>
      <c r="AA325" s="173">
        <f t="shared" si="98"/>
        <v>0</v>
      </c>
      <c r="AR325" s="18" t="s">
        <v>201</v>
      </c>
      <c r="AT325" s="18" t="s">
        <v>227</v>
      </c>
      <c r="AU325" s="18" t="s">
        <v>87</v>
      </c>
      <c r="AY325" s="18" t="s">
        <v>175</v>
      </c>
      <c r="BE325" s="114">
        <f t="shared" si="99"/>
        <v>0</v>
      </c>
      <c r="BF325" s="114">
        <f t="shared" si="100"/>
        <v>0</v>
      </c>
      <c r="BG325" s="114">
        <f t="shared" si="101"/>
        <v>0</v>
      </c>
      <c r="BH325" s="114">
        <f t="shared" si="102"/>
        <v>0</v>
      </c>
      <c r="BI325" s="114">
        <f t="shared" si="103"/>
        <v>0</v>
      </c>
      <c r="BJ325" s="18" t="s">
        <v>83</v>
      </c>
      <c r="BK325" s="114">
        <f t="shared" si="104"/>
        <v>0</v>
      </c>
      <c r="BL325" s="18" t="s">
        <v>201</v>
      </c>
      <c r="BM325" s="18" t="s">
        <v>892</v>
      </c>
    </row>
    <row r="326" spans="2:65" s="1" customFormat="1" ht="150" customHeight="1" x14ac:dyDescent="0.3">
      <c r="B326" s="35"/>
      <c r="C326" s="36"/>
      <c r="D326" s="36"/>
      <c r="E326" s="36"/>
      <c r="F326" s="275" t="s">
        <v>893</v>
      </c>
      <c r="G326" s="222"/>
      <c r="H326" s="222"/>
      <c r="I326" s="222"/>
      <c r="J326" s="36"/>
      <c r="K326" s="36"/>
      <c r="L326" s="36"/>
      <c r="M326" s="36"/>
      <c r="N326" s="36"/>
      <c r="O326" s="36"/>
      <c r="P326" s="36"/>
      <c r="Q326" s="36"/>
      <c r="R326" s="37"/>
      <c r="T326" s="74"/>
      <c r="U326" s="36"/>
      <c r="V326" s="36"/>
      <c r="W326" s="36"/>
      <c r="X326" s="36"/>
      <c r="Y326" s="36"/>
      <c r="Z326" s="36"/>
      <c r="AA326" s="75"/>
      <c r="AT326" s="18" t="s">
        <v>840</v>
      </c>
      <c r="AU326" s="18" t="s">
        <v>87</v>
      </c>
    </row>
    <row r="327" spans="2:65" s="1" customFormat="1" ht="49.9" customHeight="1" x14ac:dyDescent="0.35">
      <c r="B327" s="35"/>
      <c r="C327" s="36"/>
      <c r="D327" s="158" t="s">
        <v>894</v>
      </c>
      <c r="E327" s="36"/>
      <c r="F327" s="36"/>
      <c r="G327" s="36"/>
      <c r="H327" s="36"/>
      <c r="I327" s="36"/>
      <c r="J327" s="36"/>
      <c r="K327" s="36"/>
      <c r="L327" s="36"/>
      <c r="M327" s="36"/>
      <c r="N327" s="268">
        <f>BK327</f>
        <v>0</v>
      </c>
      <c r="O327" s="269"/>
      <c r="P327" s="269"/>
      <c r="Q327" s="269"/>
      <c r="R327" s="37"/>
      <c r="T327" s="179"/>
      <c r="U327" s="56"/>
      <c r="V327" s="56"/>
      <c r="W327" s="56"/>
      <c r="X327" s="56"/>
      <c r="Y327" s="56"/>
      <c r="Z327" s="56"/>
      <c r="AA327" s="58"/>
      <c r="AT327" s="18" t="s">
        <v>75</v>
      </c>
      <c r="AU327" s="18" t="s">
        <v>76</v>
      </c>
      <c r="AY327" s="18" t="s">
        <v>895</v>
      </c>
      <c r="BK327" s="114">
        <v>0</v>
      </c>
    </row>
    <row r="328" spans="2:65" s="1" customFormat="1" ht="6.95" customHeight="1" x14ac:dyDescent="0.3"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1"/>
    </row>
  </sheetData>
  <sheetProtection password="CC35" sheet="1" objects="1" scenarios="1" formatColumns="0" formatRows="0" sort="0" autoFilter="0"/>
  <mergeCells count="63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F315:I315"/>
    <mergeCell ref="L315:M315"/>
    <mergeCell ref="N315:Q315"/>
    <mergeCell ref="F316:I316"/>
    <mergeCell ref="F318:I318"/>
    <mergeCell ref="L318:M318"/>
    <mergeCell ref="N318:Q318"/>
    <mergeCell ref="F322:I322"/>
    <mergeCell ref="L322:M322"/>
    <mergeCell ref="N322:Q322"/>
    <mergeCell ref="F319:I319"/>
    <mergeCell ref="L319:M319"/>
    <mergeCell ref="N319:Q319"/>
    <mergeCell ref="F320:I320"/>
    <mergeCell ref="L320:M320"/>
    <mergeCell ref="N320:Q320"/>
    <mergeCell ref="N173:Q173"/>
    <mergeCell ref="F323:I323"/>
    <mergeCell ref="L323:M323"/>
    <mergeCell ref="N323:Q323"/>
    <mergeCell ref="F324:I324"/>
    <mergeCell ref="L324:M324"/>
    <mergeCell ref="N324:Q324"/>
    <mergeCell ref="F321:I321"/>
    <mergeCell ref="L321:M321"/>
    <mergeCell ref="N321:Q321"/>
    <mergeCell ref="N299:Q299"/>
    <mergeCell ref="F325:I325"/>
    <mergeCell ref="L325:M325"/>
    <mergeCell ref="N325:Q325"/>
    <mergeCell ref="F326:I326"/>
    <mergeCell ref="N130:Q130"/>
    <mergeCell ref="N131:Q131"/>
    <mergeCell ref="N132:Q132"/>
    <mergeCell ref="N152:Q152"/>
    <mergeCell ref="N155:Q155"/>
    <mergeCell ref="N306:Q306"/>
    <mergeCell ref="N317:Q317"/>
    <mergeCell ref="N327:Q327"/>
    <mergeCell ref="H1:K1"/>
    <mergeCell ref="S2:AC2"/>
    <mergeCell ref="N192:Q192"/>
    <mergeCell ref="N211:Q211"/>
    <mergeCell ref="N241:Q241"/>
    <mergeCell ref="N282:Q282"/>
    <mergeCell ref="N292:Q292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1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91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131</v>
      </c>
      <c r="E8" s="36"/>
      <c r="F8" s="258" t="s">
        <v>896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19</v>
      </c>
      <c r="E9" s="36"/>
      <c r="F9" s="28" t="s">
        <v>20</v>
      </c>
      <c r="G9" s="36"/>
      <c r="H9" s="36"/>
      <c r="I9" s="36"/>
      <c r="J9" s="36"/>
      <c r="K9" s="36"/>
      <c r="L9" s="36"/>
      <c r="M9" s="30" t="s">
        <v>21</v>
      </c>
      <c r="N9" s="36"/>
      <c r="O9" s="28" t="s">
        <v>20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22</v>
      </c>
      <c r="E10" s="36"/>
      <c r="F10" s="28" t="s">
        <v>23</v>
      </c>
      <c r="G10" s="36"/>
      <c r="H10" s="36"/>
      <c r="I10" s="36"/>
      <c r="J10" s="36"/>
      <c r="K10" s="36"/>
      <c r="L10" s="36"/>
      <c r="M10" s="30" t="s">
        <v>24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257" t="s">
        <v>20</v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29</v>
      </c>
      <c r="F13" s="36"/>
      <c r="G13" s="36"/>
      <c r="H13" s="36"/>
      <c r="I13" s="36"/>
      <c r="J13" s="36"/>
      <c r="K13" s="36"/>
      <c r="L13" s="36"/>
      <c r="M13" s="30" t="s">
        <v>30</v>
      </c>
      <c r="N13" s="36"/>
      <c r="O13" s="257" t="s">
        <v>20</v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31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96" t="s">
        <v>20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">
        <v>133</v>
      </c>
      <c r="F16" s="222"/>
      <c r="G16" s="222"/>
      <c r="H16" s="222"/>
      <c r="I16" s="222"/>
      <c r="J16" s="222"/>
      <c r="K16" s="222"/>
      <c r="L16" s="222"/>
      <c r="M16" s="30" t="s">
        <v>30</v>
      </c>
      <c r="N16" s="36"/>
      <c r="O16" s="296" t="s">
        <v>20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33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257" t="s">
        <v>20</v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34</v>
      </c>
      <c r="F19" s="36"/>
      <c r="G19" s="36"/>
      <c r="H19" s="36"/>
      <c r="I19" s="36"/>
      <c r="J19" s="36"/>
      <c r="K19" s="36"/>
      <c r="L19" s="36"/>
      <c r="M19" s="30" t="s">
        <v>30</v>
      </c>
      <c r="N19" s="36"/>
      <c r="O19" s="257" t="s">
        <v>20</v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35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257" t="s">
        <v>20</v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34</v>
      </c>
      <c r="F22" s="36"/>
      <c r="G22" s="36"/>
      <c r="H22" s="36"/>
      <c r="I22" s="36"/>
      <c r="J22" s="36"/>
      <c r="K22" s="36"/>
      <c r="L22" s="36"/>
      <c r="M22" s="30" t="s">
        <v>30</v>
      </c>
      <c r="N22" s="36"/>
      <c r="O22" s="257" t="s">
        <v>20</v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20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134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121</v>
      </c>
      <c r="E29" s="36"/>
      <c r="F29" s="36"/>
      <c r="G29" s="36"/>
      <c r="H29" s="36"/>
      <c r="I29" s="36"/>
      <c r="J29" s="36"/>
      <c r="K29" s="36"/>
      <c r="L29" s="36"/>
      <c r="M29" s="261">
        <f>N105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39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40</v>
      </c>
      <c r="E33" s="42" t="s">
        <v>41</v>
      </c>
      <c r="F33" s="43">
        <v>0.21</v>
      </c>
      <c r="G33" s="124" t="s">
        <v>42</v>
      </c>
      <c r="H33" s="293">
        <f>(SUM(BE105:BE112)+SUM(BE131:BE211))</f>
        <v>0</v>
      </c>
      <c r="I33" s="222"/>
      <c r="J33" s="222"/>
      <c r="K33" s="36"/>
      <c r="L33" s="36"/>
      <c r="M33" s="293">
        <f>ROUND((SUM(BE105:BE112)+SUM(BE131:BE211)),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43</v>
      </c>
      <c r="F34" s="43">
        <v>0.15</v>
      </c>
      <c r="G34" s="124" t="s">
        <v>42</v>
      </c>
      <c r="H34" s="293">
        <f>(SUM(BF105:BF112)+SUM(BF131:BF211))</f>
        <v>0</v>
      </c>
      <c r="I34" s="222"/>
      <c r="J34" s="222"/>
      <c r="K34" s="36"/>
      <c r="L34" s="36"/>
      <c r="M34" s="293">
        <f>ROUND((SUM(BF105:BF112)+SUM(BF131:BF211)),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44</v>
      </c>
      <c r="F35" s="43">
        <v>0.21</v>
      </c>
      <c r="G35" s="124" t="s">
        <v>42</v>
      </c>
      <c r="H35" s="293">
        <f>(SUM(BG105:BG112)+SUM(BG131:BG211))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45</v>
      </c>
      <c r="F36" s="43">
        <v>0.15</v>
      </c>
      <c r="G36" s="124" t="s">
        <v>42</v>
      </c>
      <c r="H36" s="293">
        <f>(SUM(BH105:BH112)+SUM(BH131:BH211))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46</v>
      </c>
      <c r="F37" s="43">
        <v>0</v>
      </c>
      <c r="G37" s="124" t="s">
        <v>42</v>
      </c>
      <c r="H37" s="293">
        <f>(SUM(BI105:BI112)+SUM(BI131:BI211))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131</v>
      </c>
      <c r="D80" s="36"/>
      <c r="E80" s="36"/>
      <c r="F80" s="234" t="str">
        <f>F8</f>
        <v>PL - PL - plyn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22</v>
      </c>
      <c r="D82" s="36"/>
      <c r="E82" s="36"/>
      <c r="F82" s="28" t="str">
        <f>F10</f>
        <v>Praha</v>
      </c>
      <c r="G82" s="36"/>
      <c r="H82" s="36"/>
      <c r="I82" s="36"/>
      <c r="J82" s="36"/>
      <c r="K82" s="30" t="s">
        <v>24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26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33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31</v>
      </c>
      <c r="D85" s="36"/>
      <c r="E85" s="36"/>
      <c r="F85" s="28" t="str">
        <f>IF(E16="","",E16)</f>
        <v>Bude vybrán z výběrového řízení.</v>
      </c>
      <c r="G85" s="36"/>
      <c r="H85" s="36"/>
      <c r="I85" s="36"/>
      <c r="J85" s="36"/>
      <c r="K85" s="30" t="s">
        <v>35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136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137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138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N131</f>
        <v>0</v>
      </c>
      <c r="O89" s="222"/>
      <c r="P89" s="222"/>
      <c r="Q89" s="222"/>
      <c r="R89" s="37"/>
      <c r="AU89" s="18" t="s">
        <v>139</v>
      </c>
    </row>
    <row r="90" spans="2:47" s="7" customFormat="1" ht="24.95" customHeight="1" x14ac:dyDescent="0.3">
      <c r="B90" s="129"/>
      <c r="C90" s="130"/>
      <c r="D90" s="131" t="s">
        <v>897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N132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898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N133</f>
        <v>0</v>
      </c>
      <c r="O91" s="227"/>
      <c r="P91" s="227"/>
      <c r="Q91" s="227"/>
      <c r="R91" s="134"/>
    </row>
    <row r="92" spans="2:47" s="7" customFormat="1" ht="24.95" customHeight="1" x14ac:dyDescent="0.3">
      <c r="B92" s="129"/>
      <c r="C92" s="130"/>
      <c r="D92" s="131" t="s">
        <v>140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9">
        <f>N136</f>
        <v>0</v>
      </c>
      <c r="O92" s="292"/>
      <c r="P92" s="292"/>
      <c r="Q92" s="292"/>
      <c r="R92" s="132"/>
    </row>
    <row r="93" spans="2:47" s="8" customFormat="1" ht="19.899999999999999" customHeight="1" x14ac:dyDescent="0.3">
      <c r="B93" s="133"/>
      <c r="C93" s="99"/>
      <c r="D93" s="110" t="s">
        <v>143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N137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899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N144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146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N177</f>
        <v>0</v>
      </c>
      <c r="O95" s="227"/>
      <c r="P95" s="227"/>
      <c r="Q95" s="227"/>
      <c r="R95" s="134"/>
    </row>
    <row r="96" spans="2:47" s="8" customFormat="1" ht="19.899999999999999" customHeight="1" x14ac:dyDescent="0.3">
      <c r="B96" s="133"/>
      <c r="C96" s="99"/>
      <c r="D96" s="110" t="s">
        <v>147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N182</f>
        <v>0</v>
      </c>
      <c r="O96" s="227"/>
      <c r="P96" s="227"/>
      <c r="Q96" s="227"/>
      <c r="R96" s="134"/>
    </row>
    <row r="97" spans="2:65" s="8" customFormat="1" ht="19.899999999999999" customHeight="1" x14ac:dyDescent="0.3">
      <c r="B97" s="133"/>
      <c r="C97" s="99"/>
      <c r="D97" s="110" t="s">
        <v>149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N190</f>
        <v>0</v>
      </c>
      <c r="O97" s="227"/>
      <c r="P97" s="227"/>
      <c r="Q97" s="227"/>
      <c r="R97" s="134"/>
    </row>
    <row r="98" spans="2:65" s="7" customFormat="1" ht="24.95" customHeight="1" x14ac:dyDescent="0.3">
      <c r="B98" s="129"/>
      <c r="C98" s="130"/>
      <c r="D98" s="131" t="s">
        <v>900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69">
        <f>N195</f>
        <v>0</v>
      </c>
      <c r="O98" s="292"/>
      <c r="P98" s="292"/>
      <c r="Q98" s="292"/>
      <c r="R98" s="132"/>
    </row>
    <row r="99" spans="2:65" s="8" customFormat="1" ht="19.899999999999999" customHeight="1" x14ac:dyDescent="0.3">
      <c r="B99" s="133"/>
      <c r="C99" s="99"/>
      <c r="D99" s="110" t="s">
        <v>901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N196</f>
        <v>0</v>
      </c>
      <c r="O99" s="227"/>
      <c r="P99" s="227"/>
      <c r="Q99" s="227"/>
      <c r="R99" s="134"/>
    </row>
    <row r="100" spans="2:65" s="8" customFormat="1" ht="19.899999999999999" customHeight="1" x14ac:dyDescent="0.3">
      <c r="B100" s="133"/>
      <c r="C100" s="99"/>
      <c r="D100" s="110" t="s">
        <v>902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N204</f>
        <v>0</v>
      </c>
      <c r="O100" s="227"/>
      <c r="P100" s="227"/>
      <c r="Q100" s="227"/>
      <c r="R100" s="134"/>
    </row>
    <row r="101" spans="2:65" s="7" customFormat="1" ht="24.95" customHeight="1" x14ac:dyDescent="0.3">
      <c r="B101" s="129"/>
      <c r="C101" s="130"/>
      <c r="D101" s="131" t="s">
        <v>903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269">
        <f>N206</f>
        <v>0</v>
      </c>
      <c r="O101" s="292"/>
      <c r="P101" s="292"/>
      <c r="Q101" s="292"/>
      <c r="R101" s="132"/>
    </row>
    <row r="102" spans="2:65" s="7" customFormat="1" ht="24.95" customHeight="1" x14ac:dyDescent="0.3">
      <c r="B102" s="129"/>
      <c r="C102" s="130"/>
      <c r="D102" s="131" t="s">
        <v>904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269">
        <f>N208</f>
        <v>0</v>
      </c>
      <c r="O102" s="292"/>
      <c r="P102" s="292"/>
      <c r="Q102" s="292"/>
      <c r="R102" s="132"/>
    </row>
    <row r="103" spans="2:65" s="8" customFormat="1" ht="19.899999999999999" customHeight="1" x14ac:dyDescent="0.3">
      <c r="B103" s="133"/>
      <c r="C103" s="99"/>
      <c r="D103" s="110" t="s">
        <v>905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N209</f>
        <v>0</v>
      </c>
      <c r="O103" s="227"/>
      <c r="P103" s="227"/>
      <c r="Q103" s="227"/>
      <c r="R103" s="134"/>
    </row>
    <row r="104" spans="2:65" s="1" customFormat="1" ht="21.7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 ht="29.25" customHeight="1" x14ac:dyDescent="0.3">
      <c r="B105" s="35"/>
      <c r="C105" s="128" t="s">
        <v>153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90">
        <f>ROUND(N106+N107+N108+N109+N110+N111,2)</f>
        <v>0</v>
      </c>
      <c r="O105" s="222"/>
      <c r="P105" s="222"/>
      <c r="Q105" s="222"/>
      <c r="R105" s="37"/>
      <c r="T105" s="135"/>
      <c r="U105" s="136" t="s">
        <v>40</v>
      </c>
    </row>
    <row r="106" spans="2:65" s="1" customFormat="1" ht="18" customHeight="1" x14ac:dyDescent="0.3">
      <c r="B106" s="137"/>
      <c r="C106" s="138"/>
      <c r="D106" s="221" t="s">
        <v>154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ROUND(N89*T106,2)</f>
        <v>0</v>
      </c>
      <c r="O106" s="288"/>
      <c r="P106" s="288"/>
      <c r="Q106" s="288"/>
      <c r="R106" s="139"/>
      <c r="S106" s="140"/>
      <c r="T106" s="141"/>
      <c r="U106" s="142" t="s">
        <v>41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115</v>
      </c>
      <c r="AZ106" s="143"/>
      <c r="BA106" s="143"/>
      <c r="BB106" s="143"/>
      <c r="BC106" s="143"/>
      <c r="BD106" s="143"/>
      <c r="BE106" s="145">
        <f t="shared" ref="BE106:BE111" si="0">IF(U106="základní",N106,0)</f>
        <v>0</v>
      </c>
      <c r="BF106" s="145">
        <f t="shared" ref="BF106:BF111" si="1">IF(U106="snížená",N106,0)</f>
        <v>0</v>
      </c>
      <c r="BG106" s="145">
        <f t="shared" ref="BG106:BG111" si="2">IF(U106="zákl. přenesená",N106,0)</f>
        <v>0</v>
      </c>
      <c r="BH106" s="145">
        <f t="shared" ref="BH106:BH111" si="3">IF(U106="sníž. přenesená",N106,0)</f>
        <v>0</v>
      </c>
      <c r="BI106" s="145">
        <f t="shared" ref="BI106:BI111" si="4">IF(U106="nulová",N106,0)</f>
        <v>0</v>
      </c>
      <c r="BJ106" s="144" t="s">
        <v>83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155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ROUND(N89*T107,2)</f>
        <v>0</v>
      </c>
      <c r="O107" s="288"/>
      <c r="P107" s="288"/>
      <c r="Q107" s="288"/>
      <c r="R107" s="139"/>
      <c r="S107" s="140"/>
      <c r="T107" s="141"/>
      <c r="U107" s="142" t="s">
        <v>41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115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83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221" t="s">
        <v>156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ROUND(N89*T108,2)</f>
        <v>0</v>
      </c>
      <c r="O108" s="288"/>
      <c r="P108" s="288"/>
      <c r="Q108" s="288"/>
      <c r="R108" s="139"/>
      <c r="S108" s="140"/>
      <c r="T108" s="141"/>
      <c r="U108" s="142" t="s">
        <v>41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115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83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157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ROUND(N89*T109,2)</f>
        <v>0</v>
      </c>
      <c r="O109" s="288"/>
      <c r="P109" s="288"/>
      <c r="Q109" s="288"/>
      <c r="R109" s="139"/>
      <c r="S109" s="140"/>
      <c r="T109" s="141"/>
      <c r="U109" s="142" t="s">
        <v>41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115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158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ROUND(N89*T110,2)</f>
        <v>0</v>
      </c>
      <c r="O110" s="288"/>
      <c r="P110" s="288"/>
      <c r="Q110" s="288"/>
      <c r="R110" s="139"/>
      <c r="S110" s="140"/>
      <c r="T110" s="141"/>
      <c r="U110" s="142" t="s">
        <v>41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115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146" t="s">
        <v>159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223">
        <f>ROUND(N89*T111,2)</f>
        <v>0</v>
      </c>
      <c r="O111" s="288"/>
      <c r="P111" s="288"/>
      <c r="Q111" s="288"/>
      <c r="R111" s="139"/>
      <c r="S111" s="140"/>
      <c r="T111" s="147"/>
      <c r="U111" s="148" t="s">
        <v>41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160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83</v>
      </c>
      <c r="BK111" s="143"/>
      <c r="BL111" s="143"/>
      <c r="BM111" s="143"/>
    </row>
    <row r="112" spans="2:65" s="1" customFormat="1" x14ac:dyDescent="0.3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18" s="1" customFormat="1" ht="29.25" customHeight="1" x14ac:dyDescent="0.3">
      <c r="B113" s="35"/>
      <c r="C113" s="120" t="s">
        <v>126</v>
      </c>
      <c r="D113" s="121"/>
      <c r="E113" s="121"/>
      <c r="F113" s="121"/>
      <c r="G113" s="121"/>
      <c r="H113" s="121"/>
      <c r="I113" s="121"/>
      <c r="J113" s="121"/>
      <c r="K113" s="121"/>
      <c r="L113" s="218">
        <f>ROUND(SUM(N89+N105),2)</f>
        <v>0</v>
      </c>
      <c r="M113" s="289"/>
      <c r="N113" s="289"/>
      <c r="O113" s="289"/>
      <c r="P113" s="289"/>
      <c r="Q113" s="289"/>
      <c r="R113" s="37"/>
    </row>
    <row r="114" spans="2:18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8" spans="2:18" s="1" customFormat="1" ht="6.95" customHeight="1" x14ac:dyDescent="0.3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18" s="1" customFormat="1" ht="36.950000000000003" customHeight="1" x14ac:dyDescent="0.3">
      <c r="B119" s="35"/>
      <c r="C119" s="251" t="s">
        <v>161</v>
      </c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37"/>
    </row>
    <row r="120" spans="2:18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18" s="1" customFormat="1" ht="30" customHeight="1" x14ac:dyDescent="0.3">
      <c r="B121" s="35"/>
      <c r="C121" s="30" t="s">
        <v>17</v>
      </c>
      <c r="D121" s="36"/>
      <c r="E121" s="36"/>
      <c r="F121" s="282" t="str">
        <f>F6</f>
        <v>Praha GŠ - ekologizace kotelny v budově D</v>
      </c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36"/>
      <c r="R121" s="37"/>
    </row>
    <row r="122" spans="2:18" ht="30" customHeight="1" x14ac:dyDescent="0.3">
      <c r="B122" s="22"/>
      <c r="C122" s="30" t="s">
        <v>129</v>
      </c>
      <c r="D122" s="23"/>
      <c r="E122" s="23"/>
      <c r="F122" s="282" t="s">
        <v>130</v>
      </c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3"/>
      <c r="R122" s="24"/>
    </row>
    <row r="123" spans="2:18" s="1" customFormat="1" ht="36.950000000000003" customHeight="1" x14ac:dyDescent="0.3">
      <c r="B123" s="35"/>
      <c r="C123" s="69" t="s">
        <v>131</v>
      </c>
      <c r="D123" s="36"/>
      <c r="E123" s="36"/>
      <c r="F123" s="234" t="str">
        <f>F8</f>
        <v>PL - PL - plyn</v>
      </c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36"/>
      <c r="R123" s="37"/>
    </row>
    <row r="124" spans="2:18" s="1" customFormat="1" ht="6.95" customHeight="1" x14ac:dyDescent="0.3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18" s="1" customFormat="1" ht="18" customHeight="1" x14ac:dyDescent="0.3">
      <c r="B125" s="35"/>
      <c r="C125" s="30" t="s">
        <v>22</v>
      </c>
      <c r="D125" s="36"/>
      <c r="E125" s="36"/>
      <c r="F125" s="28" t="str">
        <f>F10</f>
        <v>Praha</v>
      </c>
      <c r="G125" s="36"/>
      <c r="H125" s="36"/>
      <c r="I125" s="36"/>
      <c r="J125" s="36"/>
      <c r="K125" s="30" t="s">
        <v>24</v>
      </c>
      <c r="L125" s="36"/>
      <c r="M125" s="283" t="str">
        <f>IF(O10="","",O10)</f>
        <v>11.05.2016</v>
      </c>
      <c r="N125" s="222"/>
      <c r="O125" s="222"/>
      <c r="P125" s="222"/>
      <c r="Q125" s="36"/>
      <c r="R125" s="37"/>
    </row>
    <row r="126" spans="2:18" s="1" customFormat="1" ht="6.95" customHeight="1" x14ac:dyDescent="0.3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18" s="1" customFormat="1" ht="15" x14ac:dyDescent="0.3">
      <c r="B127" s="35"/>
      <c r="C127" s="30" t="s">
        <v>26</v>
      </c>
      <c r="D127" s="36"/>
      <c r="E127" s="36"/>
      <c r="F127" s="28" t="str">
        <f>E13</f>
        <v>ARMÁDNÍ SERVISNÍ, P.O.</v>
      </c>
      <c r="G127" s="36"/>
      <c r="H127" s="36"/>
      <c r="I127" s="36"/>
      <c r="J127" s="36"/>
      <c r="K127" s="30" t="s">
        <v>33</v>
      </c>
      <c r="L127" s="36"/>
      <c r="M127" s="257" t="str">
        <f>E19</f>
        <v>EVČ s.r.o.</v>
      </c>
      <c r="N127" s="222"/>
      <c r="O127" s="222"/>
      <c r="P127" s="222"/>
      <c r="Q127" s="222"/>
      <c r="R127" s="37"/>
    </row>
    <row r="128" spans="2:18" s="1" customFormat="1" ht="14.45" customHeight="1" x14ac:dyDescent="0.3">
      <c r="B128" s="35"/>
      <c r="C128" s="30" t="s">
        <v>31</v>
      </c>
      <c r="D128" s="36"/>
      <c r="E128" s="36"/>
      <c r="F128" s="28" t="str">
        <f>IF(E16="","",E16)</f>
        <v>Bude vybrán z výběrového řízení.</v>
      </c>
      <c r="G128" s="36"/>
      <c r="H128" s="36"/>
      <c r="I128" s="36"/>
      <c r="J128" s="36"/>
      <c r="K128" s="30" t="s">
        <v>35</v>
      </c>
      <c r="L128" s="36"/>
      <c r="M128" s="257" t="str">
        <f>E22</f>
        <v>EVČ s.r.o.</v>
      </c>
      <c r="N128" s="222"/>
      <c r="O128" s="222"/>
      <c r="P128" s="222"/>
      <c r="Q128" s="222"/>
      <c r="R128" s="37"/>
    </row>
    <row r="129" spans="2:65" s="1" customFormat="1" ht="10.35" customHeight="1" x14ac:dyDescent="0.3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9" customFormat="1" ht="29.25" customHeight="1" x14ac:dyDescent="0.3">
      <c r="B130" s="149"/>
      <c r="C130" s="150" t="s">
        <v>162</v>
      </c>
      <c r="D130" s="151" t="s">
        <v>163</v>
      </c>
      <c r="E130" s="151" t="s">
        <v>58</v>
      </c>
      <c r="F130" s="284" t="s">
        <v>164</v>
      </c>
      <c r="G130" s="285"/>
      <c r="H130" s="285"/>
      <c r="I130" s="285"/>
      <c r="J130" s="151" t="s">
        <v>165</v>
      </c>
      <c r="K130" s="151" t="s">
        <v>166</v>
      </c>
      <c r="L130" s="286" t="s">
        <v>167</v>
      </c>
      <c r="M130" s="285"/>
      <c r="N130" s="284" t="s">
        <v>137</v>
      </c>
      <c r="O130" s="285"/>
      <c r="P130" s="285"/>
      <c r="Q130" s="287"/>
      <c r="R130" s="152"/>
      <c r="T130" s="77" t="s">
        <v>168</v>
      </c>
      <c r="U130" s="78" t="s">
        <v>40</v>
      </c>
      <c r="V130" s="78" t="s">
        <v>169</v>
      </c>
      <c r="W130" s="78" t="s">
        <v>170</v>
      </c>
      <c r="X130" s="78" t="s">
        <v>171</v>
      </c>
      <c r="Y130" s="78" t="s">
        <v>172</v>
      </c>
      <c r="Z130" s="78" t="s">
        <v>173</v>
      </c>
      <c r="AA130" s="79" t="s">
        <v>174</v>
      </c>
    </row>
    <row r="131" spans="2:65" s="1" customFormat="1" ht="29.25" customHeight="1" x14ac:dyDescent="0.35">
      <c r="B131" s="35"/>
      <c r="C131" s="81" t="s">
        <v>134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76">
        <f>BK131</f>
        <v>0</v>
      </c>
      <c r="O131" s="277"/>
      <c r="P131" s="277"/>
      <c r="Q131" s="277"/>
      <c r="R131" s="37"/>
      <c r="T131" s="80"/>
      <c r="U131" s="51"/>
      <c r="V131" s="51"/>
      <c r="W131" s="153">
        <f>W132+W136+W195+W206+W208+W212</f>
        <v>0</v>
      </c>
      <c r="X131" s="51"/>
      <c r="Y131" s="153">
        <f>Y132+Y136+Y195+Y206+Y208+Y212</f>
        <v>2.23156</v>
      </c>
      <c r="Z131" s="51"/>
      <c r="AA131" s="154">
        <f>AA132+AA136+AA195+AA206+AA208+AA212</f>
        <v>0.96245999999999998</v>
      </c>
      <c r="AT131" s="18" t="s">
        <v>75</v>
      </c>
      <c r="AU131" s="18" t="s">
        <v>139</v>
      </c>
      <c r="BK131" s="155">
        <f>BK132+BK136+BK195+BK206+BK208+BK212</f>
        <v>0</v>
      </c>
    </row>
    <row r="132" spans="2:65" s="10" customFormat="1" ht="37.35" customHeight="1" x14ac:dyDescent="0.35">
      <c r="B132" s="156"/>
      <c r="C132" s="157"/>
      <c r="D132" s="158" t="s">
        <v>897</v>
      </c>
      <c r="E132" s="158"/>
      <c r="F132" s="158"/>
      <c r="G132" s="158"/>
      <c r="H132" s="158"/>
      <c r="I132" s="158"/>
      <c r="J132" s="158"/>
      <c r="K132" s="158"/>
      <c r="L132" s="158"/>
      <c r="M132" s="158"/>
      <c r="N132" s="268">
        <f>BK132</f>
        <v>0</v>
      </c>
      <c r="O132" s="269"/>
      <c r="P132" s="269"/>
      <c r="Q132" s="269"/>
      <c r="R132" s="159"/>
      <c r="T132" s="160"/>
      <c r="U132" s="157"/>
      <c r="V132" s="157"/>
      <c r="W132" s="161">
        <f>W133</f>
        <v>0</v>
      </c>
      <c r="X132" s="157"/>
      <c r="Y132" s="161">
        <f>Y133</f>
        <v>1.7869199999999998</v>
      </c>
      <c r="Z132" s="157"/>
      <c r="AA132" s="162">
        <f>AA133</f>
        <v>0</v>
      </c>
      <c r="AR132" s="163" t="s">
        <v>83</v>
      </c>
      <c r="AT132" s="164" t="s">
        <v>75</v>
      </c>
      <c r="AU132" s="164" t="s">
        <v>76</v>
      </c>
      <c r="AY132" s="163" t="s">
        <v>175</v>
      </c>
      <c r="BK132" s="165">
        <f>BK133</f>
        <v>0</v>
      </c>
    </row>
    <row r="133" spans="2:65" s="10" customFormat="1" ht="19.899999999999999" customHeight="1" x14ac:dyDescent="0.3">
      <c r="B133" s="156"/>
      <c r="C133" s="157"/>
      <c r="D133" s="166" t="s">
        <v>898</v>
      </c>
      <c r="E133" s="166"/>
      <c r="F133" s="166"/>
      <c r="G133" s="166"/>
      <c r="H133" s="166"/>
      <c r="I133" s="166"/>
      <c r="J133" s="166"/>
      <c r="K133" s="166"/>
      <c r="L133" s="166"/>
      <c r="M133" s="166"/>
      <c r="N133" s="266">
        <f>BK133</f>
        <v>0</v>
      </c>
      <c r="O133" s="267"/>
      <c r="P133" s="267"/>
      <c r="Q133" s="267"/>
      <c r="R133" s="159"/>
      <c r="T133" s="160"/>
      <c r="U133" s="157"/>
      <c r="V133" s="157"/>
      <c r="W133" s="161">
        <f>SUM(W134:W135)</f>
        <v>0</v>
      </c>
      <c r="X133" s="157"/>
      <c r="Y133" s="161">
        <f>SUM(Y134:Y135)</f>
        <v>1.7869199999999998</v>
      </c>
      <c r="Z133" s="157"/>
      <c r="AA133" s="162">
        <f>SUM(AA134:AA135)</f>
        <v>0</v>
      </c>
      <c r="AR133" s="163" t="s">
        <v>83</v>
      </c>
      <c r="AT133" s="164" t="s">
        <v>75</v>
      </c>
      <c r="AU133" s="164" t="s">
        <v>83</v>
      </c>
      <c r="AY133" s="163" t="s">
        <v>175</v>
      </c>
      <c r="BK133" s="165">
        <f>SUM(BK134:BK135)</f>
        <v>0</v>
      </c>
    </row>
    <row r="134" spans="2:65" s="1" customFormat="1" ht="44.25" customHeight="1" x14ac:dyDescent="0.3">
      <c r="B134" s="137"/>
      <c r="C134" s="174" t="s">
        <v>83</v>
      </c>
      <c r="D134" s="174" t="s">
        <v>227</v>
      </c>
      <c r="E134" s="175" t="s">
        <v>906</v>
      </c>
      <c r="F134" s="271" t="s">
        <v>907</v>
      </c>
      <c r="G134" s="272"/>
      <c r="H134" s="272"/>
      <c r="I134" s="272"/>
      <c r="J134" s="176" t="s">
        <v>908</v>
      </c>
      <c r="K134" s="177">
        <v>44</v>
      </c>
      <c r="L134" s="273">
        <v>0</v>
      </c>
      <c r="M134" s="272"/>
      <c r="N134" s="274">
        <f>ROUND(L134*K134,2)</f>
        <v>0</v>
      </c>
      <c r="O134" s="272"/>
      <c r="P134" s="272"/>
      <c r="Q134" s="272"/>
      <c r="R134" s="139"/>
      <c r="T134" s="171" t="s">
        <v>20</v>
      </c>
      <c r="U134" s="44" t="s">
        <v>41</v>
      </c>
      <c r="V134" s="36"/>
      <c r="W134" s="172">
        <f>V134*K134</f>
        <v>0</v>
      </c>
      <c r="X134" s="172">
        <v>4.6800000000000001E-3</v>
      </c>
      <c r="Y134" s="172">
        <f>X134*K134</f>
        <v>0.20591999999999999</v>
      </c>
      <c r="Z134" s="172">
        <v>0</v>
      </c>
      <c r="AA134" s="173">
        <f>Z134*K134</f>
        <v>0</v>
      </c>
      <c r="AR134" s="18" t="s">
        <v>201</v>
      </c>
      <c r="AT134" s="18" t="s">
        <v>227</v>
      </c>
      <c r="AU134" s="18" t="s">
        <v>87</v>
      </c>
      <c r="AY134" s="18" t="s">
        <v>175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8" t="s">
        <v>83</v>
      </c>
      <c r="BK134" s="114">
        <f>ROUND(L134*K134,2)</f>
        <v>0</v>
      </c>
      <c r="BL134" s="18" t="s">
        <v>201</v>
      </c>
      <c r="BM134" s="18" t="s">
        <v>909</v>
      </c>
    </row>
    <row r="135" spans="2:65" s="1" customFormat="1" ht="22.5" customHeight="1" x14ac:dyDescent="0.3">
      <c r="B135" s="137"/>
      <c r="C135" s="167" t="s">
        <v>87</v>
      </c>
      <c r="D135" s="167" t="s">
        <v>177</v>
      </c>
      <c r="E135" s="168" t="s">
        <v>910</v>
      </c>
      <c r="F135" s="278" t="s">
        <v>911</v>
      </c>
      <c r="G135" s="279"/>
      <c r="H135" s="279"/>
      <c r="I135" s="279"/>
      <c r="J135" s="169" t="s">
        <v>257</v>
      </c>
      <c r="K135" s="170">
        <v>31</v>
      </c>
      <c r="L135" s="280">
        <v>0</v>
      </c>
      <c r="M135" s="279"/>
      <c r="N135" s="281">
        <f>ROUND(L135*K135,2)</f>
        <v>0</v>
      </c>
      <c r="O135" s="272"/>
      <c r="P135" s="272"/>
      <c r="Q135" s="272"/>
      <c r="R135" s="139"/>
      <c r="T135" s="171" t="s">
        <v>20</v>
      </c>
      <c r="U135" s="44" t="s">
        <v>41</v>
      </c>
      <c r="V135" s="36"/>
      <c r="W135" s="172">
        <f>V135*K135</f>
        <v>0</v>
      </c>
      <c r="X135" s="172">
        <v>5.0999999999999997E-2</v>
      </c>
      <c r="Y135" s="172">
        <f>X135*K135</f>
        <v>1.581</v>
      </c>
      <c r="Z135" s="172">
        <v>0</v>
      </c>
      <c r="AA135" s="173">
        <f>Z135*K135</f>
        <v>0</v>
      </c>
      <c r="AR135" s="18" t="s">
        <v>213</v>
      </c>
      <c r="AT135" s="18" t="s">
        <v>177</v>
      </c>
      <c r="AU135" s="18" t="s">
        <v>87</v>
      </c>
      <c r="AY135" s="18" t="s">
        <v>175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8" t="s">
        <v>83</v>
      </c>
      <c r="BK135" s="114">
        <f>ROUND(L135*K135,2)</f>
        <v>0</v>
      </c>
      <c r="BL135" s="18" t="s">
        <v>201</v>
      </c>
      <c r="BM135" s="18" t="s">
        <v>912</v>
      </c>
    </row>
    <row r="136" spans="2:65" s="10" customFormat="1" ht="37.35" customHeight="1" x14ac:dyDescent="0.35">
      <c r="B136" s="156"/>
      <c r="C136" s="157"/>
      <c r="D136" s="158" t="s">
        <v>140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298">
        <f>BK136</f>
        <v>0</v>
      </c>
      <c r="O136" s="299"/>
      <c r="P136" s="299"/>
      <c r="Q136" s="299"/>
      <c r="R136" s="159"/>
      <c r="T136" s="160"/>
      <c r="U136" s="157"/>
      <c r="V136" s="157"/>
      <c r="W136" s="161">
        <f>W137+W144+W177+W182+W190</f>
        <v>0</v>
      </c>
      <c r="X136" s="157"/>
      <c r="Y136" s="161">
        <f>Y137+Y144+Y177+Y182+Y190</f>
        <v>0.44464000000000004</v>
      </c>
      <c r="Z136" s="157"/>
      <c r="AA136" s="162">
        <f>AA137+AA144+AA177+AA182+AA190</f>
        <v>0.96245999999999998</v>
      </c>
      <c r="AR136" s="163" t="s">
        <v>87</v>
      </c>
      <c r="AT136" s="164" t="s">
        <v>75</v>
      </c>
      <c r="AU136" s="164" t="s">
        <v>76</v>
      </c>
      <c r="AY136" s="163" t="s">
        <v>175</v>
      </c>
      <c r="BK136" s="165">
        <f>BK137+BK144+BK177+BK182+BK190</f>
        <v>0</v>
      </c>
    </row>
    <row r="137" spans="2:65" s="10" customFormat="1" ht="19.899999999999999" customHeight="1" x14ac:dyDescent="0.3">
      <c r="B137" s="156"/>
      <c r="C137" s="157"/>
      <c r="D137" s="166" t="s">
        <v>143</v>
      </c>
      <c r="E137" s="166"/>
      <c r="F137" s="166"/>
      <c r="G137" s="166"/>
      <c r="H137" s="166"/>
      <c r="I137" s="166"/>
      <c r="J137" s="166"/>
      <c r="K137" s="166"/>
      <c r="L137" s="166"/>
      <c r="M137" s="166"/>
      <c r="N137" s="266">
        <f>BK137</f>
        <v>0</v>
      </c>
      <c r="O137" s="267"/>
      <c r="P137" s="267"/>
      <c r="Q137" s="267"/>
      <c r="R137" s="159"/>
      <c r="T137" s="160"/>
      <c r="U137" s="157"/>
      <c r="V137" s="157"/>
      <c r="W137" s="161">
        <f>SUM(W138:W143)</f>
        <v>0</v>
      </c>
      <c r="X137" s="157"/>
      <c r="Y137" s="161">
        <f>SUM(Y138:Y143)</f>
        <v>0</v>
      </c>
      <c r="Z137" s="157"/>
      <c r="AA137" s="162">
        <f>SUM(AA138:AA143)</f>
        <v>0.11085999999999999</v>
      </c>
      <c r="AR137" s="163" t="s">
        <v>87</v>
      </c>
      <c r="AT137" s="164" t="s">
        <v>75</v>
      </c>
      <c r="AU137" s="164" t="s">
        <v>83</v>
      </c>
      <c r="AY137" s="163" t="s">
        <v>175</v>
      </c>
      <c r="BK137" s="165">
        <f>SUM(BK138:BK143)</f>
        <v>0</v>
      </c>
    </row>
    <row r="138" spans="2:65" s="1" customFormat="1" ht="31.5" customHeight="1" x14ac:dyDescent="0.3">
      <c r="B138" s="137"/>
      <c r="C138" s="174" t="s">
        <v>913</v>
      </c>
      <c r="D138" s="174" t="s">
        <v>227</v>
      </c>
      <c r="E138" s="175" t="s">
        <v>914</v>
      </c>
      <c r="F138" s="271" t="s">
        <v>915</v>
      </c>
      <c r="G138" s="272"/>
      <c r="H138" s="272"/>
      <c r="I138" s="272"/>
      <c r="J138" s="176" t="s">
        <v>257</v>
      </c>
      <c r="K138" s="177">
        <v>3</v>
      </c>
      <c r="L138" s="273">
        <v>0</v>
      </c>
      <c r="M138" s="272"/>
      <c r="N138" s="274">
        <f t="shared" ref="N138:N143" si="5">ROUND(L138*K138,2)</f>
        <v>0</v>
      </c>
      <c r="O138" s="272"/>
      <c r="P138" s="272"/>
      <c r="Q138" s="272"/>
      <c r="R138" s="139"/>
      <c r="T138" s="171" t="s">
        <v>20</v>
      </c>
      <c r="U138" s="44" t="s">
        <v>41</v>
      </c>
      <c r="V138" s="36"/>
      <c r="W138" s="172">
        <f t="shared" ref="W138:W143" si="6">V138*K138</f>
        <v>0</v>
      </c>
      <c r="X138" s="172">
        <v>0</v>
      </c>
      <c r="Y138" s="172">
        <f t="shared" ref="Y138:Y143" si="7">X138*K138</f>
        <v>0</v>
      </c>
      <c r="Z138" s="172">
        <v>2.826E-2</v>
      </c>
      <c r="AA138" s="173">
        <f t="shared" ref="AA138:AA143" si="8">Z138*K138</f>
        <v>8.4779999999999994E-2</v>
      </c>
      <c r="AR138" s="18" t="s">
        <v>182</v>
      </c>
      <c r="AT138" s="18" t="s">
        <v>227</v>
      </c>
      <c r="AU138" s="18" t="s">
        <v>87</v>
      </c>
      <c r="AY138" s="18" t="s">
        <v>175</v>
      </c>
      <c r="BE138" s="114">
        <f t="shared" ref="BE138:BE143" si="9">IF(U138="základní",N138,0)</f>
        <v>0</v>
      </c>
      <c r="BF138" s="114">
        <f t="shared" ref="BF138:BF143" si="10">IF(U138="snížená",N138,0)</f>
        <v>0</v>
      </c>
      <c r="BG138" s="114">
        <f t="shared" ref="BG138:BG143" si="11">IF(U138="zákl. přenesená",N138,0)</f>
        <v>0</v>
      </c>
      <c r="BH138" s="114">
        <f t="shared" ref="BH138:BH143" si="12">IF(U138="sníž. přenesená",N138,0)</f>
        <v>0</v>
      </c>
      <c r="BI138" s="114">
        <f t="shared" ref="BI138:BI143" si="13">IF(U138="nulová",N138,0)</f>
        <v>0</v>
      </c>
      <c r="BJ138" s="18" t="s">
        <v>83</v>
      </c>
      <c r="BK138" s="114">
        <f t="shared" ref="BK138:BK143" si="14">ROUND(L138*K138,2)</f>
        <v>0</v>
      </c>
      <c r="BL138" s="18" t="s">
        <v>182</v>
      </c>
      <c r="BM138" s="18" t="s">
        <v>916</v>
      </c>
    </row>
    <row r="139" spans="2:65" s="1" customFormat="1" ht="31.5" customHeight="1" x14ac:dyDescent="0.3">
      <c r="B139" s="137"/>
      <c r="C139" s="174" t="s">
        <v>508</v>
      </c>
      <c r="D139" s="174" t="s">
        <v>227</v>
      </c>
      <c r="E139" s="175" t="s">
        <v>917</v>
      </c>
      <c r="F139" s="271" t="s">
        <v>918</v>
      </c>
      <c r="G139" s="272"/>
      <c r="H139" s="272"/>
      <c r="I139" s="272"/>
      <c r="J139" s="176" t="s">
        <v>257</v>
      </c>
      <c r="K139" s="177">
        <v>4</v>
      </c>
      <c r="L139" s="273">
        <v>0</v>
      </c>
      <c r="M139" s="272"/>
      <c r="N139" s="274">
        <f t="shared" si="5"/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 t="shared" si="6"/>
        <v>0</v>
      </c>
      <c r="X139" s="172">
        <v>0</v>
      </c>
      <c r="Y139" s="172">
        <f t="shared" si="7"/>
        <v>0</v>
      </c>
      <c r="Z139" s="172">
        <v>6.8999999999999997E-4</v>
      </c>
      <c r="AA139" s="173">
        <f t="shared" si="8"/>
        <v>2.7599999999999999E-3</v>
      </c>
      <c r="AR139" s="18" t="s">
        <v>182</v>
      </c>
      <c r="AT139" s="18" t="s">
        <v>227</v>
      </c>
      <c r="AU139" s="18" t="s">
        <v>87</v>
      </c>
      <c r="AY139" s="18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8" t="s">
        <v>83</v>
      </c>
      <c r="BK139" s="114">
        <f t="shared" si="14"/>
        <v>0</v>
      </c>
      <c r="BL139" s="18" t="s">
        <v>182</v>
      </c>
      <c r="BM139" s="18" t="s">
        <v>919</v>
      </c>
    </row>
    <row r="140" spans="2:65" s="1" customFormat="1" ht="31.5" customHeight="1" x14ac:dyDescent="0.3">
      <c r="B140" s="137"/>
      <c r="C140" s="174" t="s">
        <v>920</v>
      </c>
      <c r="D140" s="174" t="s">
        <v>227</v>
      </c>
      <c r="E140" s="175" t="s">
        <v>921</v>
      </c>
      <c r="F140" s="271" t="s">
        <v>922</v>
      </c>
      <c r="G140" s="272"/>
      <c r="H140" s="272"/>
      <c r="I140" s="272"/>
      <c r="J140" s="176" t="s">
        <v>257</v>
      </c>
      <c r="K140" s="177">
        <v>3</v>
      </c>
      <c r="L140" s="273">
        <v>0</v>
      </c>
      <c r="M140" s="272"/>
      <c r="N140" s="274">
        <f t="shared" si="5"/>
        <v>0</v>
      </c>
      <c r="O140" s="272"/>
      <c r="P140" s="272"/>
      <c r="Q140" s="272"/>
      <c r="R140" s="139"/>
      <c r="T140" s="171" t="s">
        <v>20</v>
      </c>
      <c r="U140" s="44" t="s">
        <v>41</v>
      </c>
      <c r="V140" s="36"/>
      <c r="W140" s="172">
        <f t="shared" si="6"/>
        <v>0</v>
      </c>
      <c r="X140" s="172">
        <v>0</v>
      </c>
      <c r="Y140" s="172">
        <f t="shared" si="7"/>
        <v>0</v>
      </c>
      <c r="Z140" s="172">
        <v>5.2999999999999998E-4</v>
      </c>
      <c r="AA140" s="173">
        <f t="shared" si="8"/>
        <v>1.5899999999999998E-3</v>
      </c>
      <c r="AR140" s="18" t="s">
        <v>182</v>
      </c>
      <c r="AT140" s="18" t="s">
        <v>227</v>
      </c>
      <c r="AU140" s="18" t="s">
        <v>87</v>
      </c>
      <c r="AY140" s="18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8" t="s">
        <v>83</v>
      </c>
      <c r="BK140" s="114">
        <f t="shared" si="14"/>
        <v>0</v>
      </c>
      <c r="BL140" s="18" t="s">
        <v>182</v>
      </c>
      <c r="BM140" s="18" t="s">
        <v>923</v>
      </c>
    </row>
    <row r="141" spans="2:65" s="1" customFormat="1" ht="31.5" customHeight="1" x14ac:dyDescent="0.3">
      <c r="B141" s="137"/>
      <c r="C141" s="174" t="s">
        <v>516</v>
      </c>
      <c r="D141" s="174" t="s">
        <v>227</v>
      </c>
      <c r="E141" s="175" t="s">
        <v>924</v>
      </c>
      <c r="F141" s="271" t="s">
        <v>925</v>
      </c>
      <c r="G141" s="272"/>
      <c r="H141" s="272"/>
      <c r="I141" s="272"/>
      <c r="J141" s="176" t="s">
        <v>257</v>
      </c>
      <c r="K141" s="177">
        <v>3</v>
      </c>
      <c r="L141" s="273">
        <v>0</v>
      </c>
      <c r="M141" s="272"/>
      <c r="N141" s="274">
        <f t="shared" si="5"/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 t="shared" si="6"/>
        <v>0</v>
      </c>
      <c r="X141" s="172">
        <v>0</v>
      </c>
      <c r="Y141" s="172">
        <f t="shared" si="7"/>
        <v>0</v>
      </c>
      <c r="Z141" s="172">
        <v>1.23E-3</v>
      </c>
      <c r="AA141" s="173">
        <f t="shared" si="8"/>
        <v>3.6899999999999997E-3</v>
      </c>
      <c r="AR141" s="18" t="s">
        <v>182</v>
      </c>
      <c r="AT141" s="18" t="s">
        <v>227</v>
      </c>
      <c r="AU141" s="18" t="s">
        <v>87</v>
      </c>
      <c r="AY141" s="18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8" t="s">
        <v>83</v>
      </c>
      <c r="BK141" s="114">
        <f t="shared" si="14"/>
        <v>0</v>
      </c>
      <c r="BL141" s="18" t="s">
        <v>182</v>
      </c>
      <c r="BM141" s="18" t="s">
        <v>926</v>
      </c>
    </row>
    <row r="142" spans="2:65" s="1" customFormat="1" ht="31.5" customHeight="1" x14ac:dyDescent="0.3">
      <c r="B142" s="137"/>
      <c r="C142" s="174" t="s">
        <v>524</v>
      </c>
      <c r="D142" s="174" t="s">
        <v>227</v>
      </c>
      <c r="E142" s="175" t="s">
        <v>927</v>
      </c>
      <c r="F142" s="271" t="s">
        <v>928</v>
      </c>
      <c r="G142" s="272"/>
      <c r="H142" s="272"/>
      <c r="I142" s="272"/>
      <c r="J142" s="176" t="s">
        <v>257</v>
      </c>
      <c r="K142" s="177">
        <v>4</v>
      </c>
      <c r="L142" s="273">
        <v>0</v>
      </c>
      <c r="M142" s="272"/>
      <c r="N142" s="274">
        <f t="shared" si="5"/>
        <v>0</v>
      </c>
      <c r="O142" s="272"/>
      <c r="P142" s="272"/>
      <c r="Q142" s="272"/>
      <c r="R142" s="139"/>
      <c r="T142" s="171" t="s">
        <v>20</v>
      </c>
      <c r="U142" s="44" t="s">
        <v>41</v>
      </c>
      <c r="V142" s="36"/>
      <c r="W142" s="172">
        <f t="shared" si="6"/>
        <v>0</v>
      </c>
      <c r="X142" s="172">
        <v>0</v>
      </c>
      <c r="Y142" s="172">
        <f t="shared" si="7"/>
        <v>0</v>
      </c>
      <c r="Z142" s="172">
        <v>1.4599999999999999E-3</v>
      </c>
      <c r="AA142" s="173">
        <f t="shared" si="8"/>
        <v>5.8399999999999997E-3</v>
      </c>
      <c r="AR142" s="18" t="s">
        <v>182</v>
      </c>
      <c r="AT142" s="18" t="s">
        <v>227</v>
      </c>
      <c r="AU142" s="18" t="s">
        <v>87</v>
      </c>
      <c r="AY142" s="18" t="s">
        <v>175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8" t="s">
        <v>83</v>
      </c>
      <c r="BK142" s="114">
        <f t="shared" si="14"/>
        <v>0</v>
      </c>
      <c r="BL142" s="18" t="s">
        <v>182</v>
      </c>
      <c r="BM142" s="18" t="s">
        <v>929</v>
      </c>
    </row>
    <row r="143" spans="2:65" s="1" customFormat="1" ht="31.5" customHeight="1" x14ac:dyDescent="0.3">
      <c r="B143" s="137"/>
      <c r="C143" s="174" t="s">
        <v>532</v>
      </c>
      <c r="D143" s="174" t="s">
        <v>227</v>
      </c>
      <c r="E143" s="175" t="s">
        <v>930</v>
      </c>
      <c r="F143" s="271" t="s">
        <v>931</v>
      </c>
      <c r="G143" s="272"/>
      <c r="H143" s="272"/>
      <c r="I143" s="272"/>
      <c r="J143" s="176" t="s">
        <v>257</v>
      </c>
      <c r="K143" s="177">
        <v>5</v>
      </c>
      <c r="L143" s="273">
        <v>0</v>
      </c>
      <c r="M143" s="272"/>
      <c r="N143" s="274">
        <f t="shared" si="5"/>
        <v>0</v>
      </c>
      <c r="O143" s="272"/>
      <c r="P143" s="272"/>
      <c r="Q143" s="272"/>
      <c r="R143" s="139"/>
      <c r="T143" s="171" t="s">
        <v>20</v>
      </c>
      <c r="U143" s="44" t="s">
        <v>41</v>
      </c>
      <c r="V143" s="36"/>
      <c r="W143" s="172">
        <f t="shared" si="6"/>
        <v>0</v>
      </c>
      <c r="X143" s="172">
        <v>0</v>
      </c>
      <c r="Y143" s="172">
        <f t="shared" si="7"/>
        <v>0</v>
      </c>
      <c r="Z143" s="172">
        <v>2.4399999999999999E-3</v>
      </c>
      <c r="AA143" s="173">
        <f t="shared" si="8"/>
        <v>1.2199999999999999E-2</v>
      </c>
      <c r="AR143" s="18" t="s">
        <v>182</v>
      </c>
      <c r="AT143" s="18" t="s">
        <v>227</v>
      </c>
      <c r="AU143" s="18" t="s">
        <v>87</v>
      </c>
      <c r="AY143" s="18" t="s">
        <v>175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8" t="s">
        <v>83</v>
      </c>
      <c r="BK143" s="114">
        <f t="shared" si="14"/>
        <v>0</v>
      </c>
      <c r="BL143" s="18" t="s">
        <v>182</v>
      </c>
      <c r="BM143" s="18" t="s">
        <v>932</v>
      </c>
    </row>
    <row r="144" spans="2:65" s="10" customFormat="1" ht="29.85" customHeight="1" x14ac:dyDescent="0.3">
      <c r="B144" s="156"/>
      <c r="C144" s="157"/>
      <c r="D144" s="166" t="s">
        <v>899</v>
      </c>
      <c r="E144" s="166"/>
      <c r="F144" s="166"/>
      <c r="G144" s="166"/>
      <c r="H144" s="166"/>
      <c r="I144" s="166"/>
      <c r="J144" s="166"/>
      <c r="K144" s="166"/>
      <c r="L144" s="166"/>
      <c r="M144" s="166"/>
      <c r="N144" s="264">
        <f>BK144</f>
        <v>0</v>
      </c>
      <c r="O144" s="265"/>
      <c r="P144" s="265"/>
      <c r="Q144" s="265"/>
      <c r="R144" s="159"/>
      <c r="T144" s="160"/>
      <c r="U144" s="157"/>
      <c r="V144" s="157"/>
      <c r="W144" s="161">
        <f>SUM(W145:W176)</f>
        <v>0</v>
      </c>
      <c r="X144" s="157"/>
      <c r="Y144" s="161">
        <f>SUM(Y145:Y176)</f>
        <v>0.39499000000000001</v>
      </c>
      <c r="Z144" s="157"/>
      <c r="AA144" s="162">
        <f>SUM(AA145:AA176)</f>
        <v>0.80874000000000001</v>
      </c>
      <c r="AR144" s="163" t="s">
        <v>87</v>
      </c>
      <c r="AT144" s="164" t="s">
        <v>75</v>
      </c>
      <c r="AU144" s="164" t="s">
        <v>83</v>
      </c>
      <c r="AY144" s="163" t="s">
        <v>175</v>
      </c>
      <c r="BK144" s="165">
        <f>SUM(BK145:BK176)</f>
        <v>0</v>
      </c>
    </row>
    <row r="145" spans="2:65" s="1" customFormat="1" ht="31.5" customHeight="1" x14ac:dyDescent="0.3">
      <c r="B145" s="137"/>
      <c r="C145" s="174" t="s">
        <v>97</v>
      </c>
      <c r="D145" s="174" t="s">
        <v>227</v>
      </c>
      <c r="E145" s="175" t="s">
        <v>933</v>
      </c>
      <c r="F145" s="271" t="s">
        <v>934</v>
      </c>
      <c r="G145" s="272"/>
      <c r="H145" s="272"/>
      <c r="I145" s="272"/>
      <c r="J145" s="176" t="s">
        <v>180</v>
      </c>
      <c r="K145" s="177">
        <v>1.5</v>
      </c>
      <c r="L145" s="273">
        <v>0</v>
      </c>
      <c r="M145" s="272"/>
      <c r="N145" s="274">
        <f t="shared" ref="N145:N176" si="15">ROUND(L145*K145,2)</f>
        <v>0</v>
      </c>
      <c r="O145" s="272"/>
      <c r="P145" s="272"/>
      <c r="Q145" s="272"/>
      <c r="R145" s="139"/>
      <c r="T145" s="171" t="s">
        <v>20</v>
      </c>
      <c r="U145" s="44" t="s">
        <v>41</v>
      </c>
      <c r="V145" s="36"/>
      <c r="W145" s="172">
        <f t="shared" ref="W145:W176" si="16">V145*K145</f>
        <v>0</v>
      </c>
      <c r="X145" s="172">
        <v>1.47E-3</v>
      </c>
      <c r="Y145" s="172">
        <f t="shared" ref="Y145:Y176" si="17">X145*K145</f>
        <v>2.2049999999999999E-3</v>
      </c>
      <c r="Z145" s="172">
        <v>0</v>
      </c>
      <c r="AA145" s="173">
        <f t="shared" ref="AA145:AA176" si="18">Z145*K145</f>
        <v>0</v>
      </c>
      <c r="AR145" s="18" t="s">
        <v>182</v>
      </c>
      <c r="AT145" s="18" t="s">
        <v>227</v>
      </c>
      <c r="AU145" s="18" t="s">
        <v>87</v>
      </c>
      <c r="AY145" s="18" t="s">
        <v>175</v>
      </c>
      <c r="BE145" s="114">
        <f t="shared" ref="BE145:BE176" si="19">IF(U145="základní",N145,0)</f>
        <v>0</v>
      </c>
      <c r="BF145" s="114">
        <f t="shared" ref="BF145:BF176" si="20">IF(U145="snížená",N145,0)</f>
        <v>0</v>
      </c>
      <c r="BG145" s="114">
        <f t="shared" ref="BG145:BG176" si="21">IF(U145="zákl. přenesená",N145,0)</f>
        <v>0</v>
      </c>
      <c r="BH145" s="114">
        <f t="shared" ref="BH145:BH176" si="22">IF(U145="sníž. přenesená",N145,0)</f>
        <v>0</v>
      </c>
      <c r="BI145" s="114">
        <f t="shared" ref="BI145:BI176" si="23">IF(U145="nulová",N145,0)</f>
        <v>0</v>
      </c>
      <c r="BJ145" s="18" t="s">
        <v>83</v>
      </c>
      <c r="BK145" s="114">
        <f t="shared" ref="BK145:BK176" si="24">ROUND(L145*K145,2)</f>
        <v>0</v>
      </c>
      <c r="BL145" s="18" t="s">
        <v>182</v>
      </c>
      <c r="BM145" s="18" t="s">
        <v>935</v>
      </c>
    </row>
    <row r="146" spans="2:65" s="1" customFormat="1" ht="31.5" customHeight="1" x14ac:dyDescent="0.3">
      <c r="B146" s="137"/>
      <c r="C146" s="174" t="s">
        <v>201</v>
      </c>
      <c r="D146" s="174" t="s">
        <v>227</v>
      </c>
      <c r="E146" s="175" t="s">
        <v>936</v>
      </c>
      <c r="F146" s="271" t="s">
        <v>937</v>
      </c>
      <c r="G146" s="272"/>
      <c r="H146" s="272"/>
      <c r="I146" s="272"/>
      <c r="J146" s="176" t="s">
        <v>180</v>
      </c>
      <c r="K146" s="177">
        <v>25</v>
      </c>
      <c r="L146" s="273">
        <v>0</v>
      </c>
      <c r="M146" s="272"/>
      <c r="N146" s="274">
        <f t="shared" si="15"/>
        <v>0</v>
      </c>
      <c r="O146" s="272"/>
      <c r="P146" s="272"/>
      <c r="Q146" s="272"/>
      <c r="R146" s="139"/>
      <c r="T146" s="171" t="s">
        <v>20</v>
      </c>
      <c r="U146" s="44" t="s">
        <v>41</v>
      </c>
      <c r="V146" s="36"/>
      <c r="W146" s="172">
        <f t="shared" si="16"/>
        <v>0</v>
      </c>
      <c r="X146" s="172">
        <v>2.64E-3</v>
      </c>
      <c r="Y146" s="172">
        <f t="shared" si="17"/>
        <v>6.6000000000000003E-2</v>
      </c>
      <c r="Z146" s="172">
        <v>0</v>
      </c>
      <c r="AA146" s="173">
        <f t="shared" si="18"/>
        <v>0</v>
      </c>
      <c r="AR146" s="18" t="s">
        <v>182</v>
      </c>
      <c r="AT146" s="18" t="s">
        <v>227</v>
      </c>
      <c r="AU146" s="18" t="s">
        <v>87</v>
      </c>
      <c r="AY146" s="18" t="s">
        <v>175</v>
      </c>
      <c r="BE146" s="114">
        <f t="shared" si="19"/>
        <v>0</v>
      </c>
      <c r="BF146" s="114">
        <f t="shared" si="20"/>
        <v>0</v>
      </c>
      <c r="BG146" s="114">
        <f t="shared" si="21"/>
        <v>0</v>
      </c>
      <c r="BH146" s="114">
        <f t="shared" si="22"/>
        <v>0</v>
      </c>
      <c r="BI146" s="114">
        <f t="shared" si="23"/>
        <v>0</v>
      </c>
      <c r="BJ146" s="18" t="s">
        <v>83</v>
      </c>
      <c r="BK146" s="114">
        <f t="shared" si="24"/>
        <v>0</v>
      </c>
      <c r="BL146" s="18" t="s">
        <v>182</v>
      </c>
      <c r="BM146" s="18" t="s">
        <v>938</v>
      </c>
    </row>
    <row r="147" spans="2:65" s="1" customFormat="1" ht="31.5" customHeight="1" x14ac:dyDescent="0.3">
      <c r="B147" s="137"/>
      <c r="C147" s="174" t="s">
        <v>205</v>
      </c>
      <c r="D147" s="174" t="s">
        <v>227</v>
      </c>
      <c r="E147" s="175" t="s">
        <v>939</v>
      </c>
      <c r="F147" s="271" t="s">
        <v>940</v>
      </c>
      <c r="G147" s="272"/>
      <c r="H147" s="272"/>
      <c r="I147" s="272"/>
      <c r="J147" s="176" t="s">
        <v>180</v>
      </c>
      <c r="K147" s="177">
        <v>2.5</v>
      </c>
      <c r="L147" s="273">
        <v>0</v>
      </c>
      <c r="M147" s="272"/>
      <c r="N147" s="274">
        <f t="shared" si="15"/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 t="shared" si="16"/>
        <v>0</v>
      </c>
      <c r="X147" s="172">
        <v>4.9300000000000004E-3</v>
      </c>
      <c r="Y147" s="172">
        <f t="shared" si="17"/>
        <v>1.2325000000000001E-2</v>
      </c>
      <c r="Z147" s="172">
        <v>0</v>
      </c>
      <c r="AA147" s="173">
        <f t="shared" si="18"/>
        <v>0</v>
      </c>
      <c r="AR147" s="18" t="s">
        <v>182</v>
      </c>
      <c r="AT147" s="18" t="s">
        <v>227</v>
      </c>
      <c r="AU147" s="18" t="s">
        <v>87</v>
      </c>
      <c r="AY147" s="18" t="s">
        <v>175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8" t="s">
        <v>83</v>
      </c>
      <c r="BK147" s="114">
        <f t="shared" si="24"/>
        <v>0</v>
      </c>
      <c r="BL147" s="18" t="s">
        <v>182</v>
      </c>
      <c r="BM147" s="18" t="s">
        <v>941</v>
      </c>
    </row>
    <row r="148" spans="2:65" s="1" customFormat="1" ht="31.5" customHeight="1" x14ac:dyDescent="0.3">
      <c r="B148" s="137"/>
      <c r="C148" s="174" t="s">
        <v>209</v>
      </c>
      <c r="D148" s="174" t="s">
        <v>227</v>
      </c>
      <c r="E148" s="175" t="s">
        <v>942</v>
      </c>
      <c r="F148" s="271" t="s">
        <v>943</v>
      </c>
      <c r="G148" s="272"/>
      <c r="H148" s="272"/>
      <c r="I148" s="272"/>
      <c r="J148" s="176" t="s">
        <v>180</v>
      </c>
      <c r="K148" s="177">
        <v>10.5</v>
      </c>
      <c r="L148" s="273">
        <v>0</v>
      </c>
      <c r="M148" s="272"/>
      <c r="N148" s="274">
        <f t="shared" si="15"/>
        <v>0</v>
      </c>
      <c r="O148" s="272"/>
      <c r="P148" s="272"/>
      <c r="Q148" s="272"/>
      <c r="R148" s="139"/>
      <c r="T148" s="171" t="s">
        <v>20</v>
      </c>
      <c r="U148" s="44" t="s">
        <v>41</v>
      </c>
      <c r="V148" s="36"/>
      <c r="W148" s="172">
        <f t="shared" si="16"/>
        <v>0</v>
      </c>
      <c r="X148" s="172">
        <v>8.8800000000000007E-3</v>
      </c>
      <c r="Y148" s="172">
        <f t="shared" si="17"/>
        <v>9.3240000000000003E-2</v>
      </c>
      <c r="Z148" s="172">
        <v>0</v>
      </c>
      <c r="AA148" s="173">
        <f t="shared" si="18"/>
        <v>0</v>
      </c>
      <c r="AR148" s="18" t="s">
        <v>182</v>
      </c>
      <c r="AT148" s="18" t="s">
        <v>227</v>
      </c>
      <c r="AU148" s="18" t="s">
        <v>87</v>
      </c>
      <c r="AY148" s="18" t="s">
        <v>175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8" t="s">
        <v>83</v>
      </c>
      <c r="BK148" s="114">
        <f t="shared" si="24"/>
        <v>0</v>
      </c>
      <c r="BL148" s="18" t="s">
        <v>182</v>
      </c>
      <c r="BM148" s="18" t="s">
        <v>944</v>
      </c>
    </row>
    <row r="149" spans="2:65" s="1" customFormat="1" ht="22.5" customHeight="1" x14ac:dyDescent="0.3">
      <c r="B149" s="137"/>
      <c r="C149" s="174" t="s">
        <v>213</v>
      </c>
      <c r="D149" s="174" t="s">
        <v>227</v>
      </c>
      <c r="E149" s="175" t="s">
        <v>945</v>
      </c>
      <c r="F149" s="271" t="s">
        <v>946</v>
      </c>
      <c r="G149" s="272"/>
      <c r="H149" s="272"/>
      <c r="I149" s="272"/>
      <c r="J149" s="176" t="s">
        <v>257</v>
      </c>
      <c r="K149" s="177">
        <v>3</v>
      </c>
      <c r="L149" s="273">
        <v>0</v>
      </c>
      <c r="M149" s="272"/>
      <c r="N149" s="274">
        <f t="shared" si="15"/>
        <v>0</v>
      </c>
      <c r="O149" s="272"/>
      <c r="P149" s="272"/>
      <c r="Q149" s="272"/>
      <c r="R149" s="139"/>
      <c r="T149" s="171" t="s">
        <v>20</v>
      </c>
      <c r="U149" s="44" t="s">
        <v>41</v>
      </c>
      <c r="V149" s="36"/>
      <c r="W149" s="172">
        <f t="shared" si="16"/>
        <v>0</v>
      </c>
      <c r="X149" s="172">
        <v>2.3700000000000001E-3</v>
      </c>
      <c r="Y149" s="172">
        <f t="shared" si="17"/>
        <v>7.11E-3</v>
      </c>
      <c r="Z149" s="172">
        <v>0</v>
      </c>
      <c r="AA149" s="173">
        <f t="shared" si="18"/>
        <v>0</v>
      </c>
      <c r="AR149" s="18" t="s">
        <v>182</v>
      </c>
      <c r="AT149" s="18" t="s">
        <v>227</v>
      </c>
      <c r="AU149" s="18" t="s">
        <v>87</v>
      </c>
      <c r="AY149" s="18" t="s">
        <v>175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8" t="s">
        <v>83</v>
      </c>
      <c r="BK149" s="114">
        <f t="shared" si="24"/>
        <v>0</v>
      </c>
      <c r="BL149" s="18" t="s">
        <v>182</v>
      </c>
      <c r="BM149" s="18" t="s">
        <v>947</v>
      </c>
    </row>
    <row r="150" spans="2:65" s="1" customFormat="1" ht="22.5" customHeight="1" x14ac:dyDescent="0.3">
      <c r="B150" s="137"/>
      <c r="C150" s="174" t="s">
        <v>222</v>
      </c>
      <c r="D150" s="174" t="s">
        <v>227</v>
      </c>
      <c r="E150" s="175" t="s">
        <v>948</v>
      </c>
      <c r="F150" s="271" t="s">
        <v>949</v>
      </c>
      <c r="G150" s="272"/>
      <c r="H150" s="272"/>
      <c r="I150" s="272"/>
      <c r="J150" s="176" t="s">
        <v>257</v>
      </c>
      <c r="K150" s="177">
        <v>1</v>
      </c>
      <c r="L150" s="273">
        <v>0</v>
      </c>
      <c r="M150" s="272"/>
      <c r="N150" s="274">
        <f t="shared" si="15"/>
        <v>0</v>
      </c>
      <c r="O150" s="272"/>
      <c r="P150" s="272"/>
      <c r="Q150" s="272"/>
      <c r="R150" s="139"/>
      <c r="T150" s="171" t="s">
        <v>20</v>
      </c>
      <c r="U150" s="44" t="s">
        <v>41</v>
      </c>
      <c r="V150" s="36"/>
      <c r="W150" s="172">
        <f t="shared" si="16"/>
        <v>0</v>
      </c>
      <c r="X150" s="172">
        <v>1.8699999999999999E-3</v>
      </c>
      <c r="Y150" s="172">
        <f t="shared" si="17"/>
        <v>1.8699999999999999E-3</v>
      </c>
      <c r="Z150" s="172">
        <v>0</v>
      </c>
      <c r="AA150" s="173">
        <f t="shared" si="18"/>
        <v>0</v>
      </c>
      <c r="AR150" s="18" t="s">
        <v>182</v>
      </c>
      <c r="AT150" s="18" t="s">
        <v>227</v>
      </c>
      <c r="AU150" s="18" t="s">
        <v>87</v>
      </c>
      <c r="AY150" s="18" t="s">
        <v>175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8" t="s">
        <v>83</v>
      </c>
      <c r="BK150" s="114">
        <f t="shared" si="24"/>
        <v>0</v>
      </c>
      <c r="BL150" s="18" t="s">
        <v>182</v>
      </c>
      <c r="BM150" s="18" t="s">
        <v>950</v>
      </c>
    </row>
    <row r="151" spans="2:65" s="1" customFormat="1" ht="22.5" customHeight="1" x14ac:dyDescent="0.3">
      <c r="B151" s="137"/>
      <c r="C151" s="174" t="s">
        <v>460</v>
      </c>
      <c r="D151" s="174" t="s">
        <v>227</v>
      </c>
      <c r="E151" s="175" t="s">
        <v>951</v>
      </c>
      <c r="F151" s="271" t="s">
        <v>952</v>
      </c>
      <c r="G151" s="272"/>
      <c r="H151" s="272"/>
      <c r="I151" s="272"/>
      <c r="J151" s="176" t="s">
        <v>180</v>
      </c>
      <c r="K151" s="177">
        <v>1</v>
      </c>
      <c r="L151" s="273">
        <v>0</v>
      </c>
      <c r="M151" s="272"/>
      <c r="N151" s="274">
        <f t="shared" si="15"/>
        <v>0</v>
      </c>
      <c r="O151" s="272"/>
      <c r="P151" s="272"/>
      <c r="Q151" s="272"/>
      <c r="R151" s="139"/>
      <c r="T151" s="171" t="s">
        <v>20</v>
      </c>
      <c r="U151" s="44" t="s">
        <v>41</v>
      </c>
      <c r="V151" s="36"/>
      <c r="W151" s="172">
        <f t="shared" si="16"/>
        <v>0</v>
      </c>
      <c r="X151" s="172">
        <v>4.6800000000000001E-3</v>
      </c>
      <c r="Y151" s="172">
        <f t="shared" si="17"/>
        <v>4.6800000000000001E-3</v>
      </c>
      <c r="Z151" s="172">
        <v>0</v>
      </c>
      <c r="AA151" s="173">
        <f t="shared" si="18"/>
        <v>0</v>
      </c>
      <c r="AR151" s="18" t="s">
        <v>182</v>
      </c>
      <c r="AT151" s="18" t="s">
        <v>227</v>
      </c>
      <c r="AU151" s="18" t="s">
        <v>87</v>
      </c>
      <c r="AY151" s="18" t="s">
        <v>175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8" t="s">
        <v>83</v>
      </c>
      <c r="BK151" s="114">
        <f t="shared" si="24"/>
        <v>0</v>
      </c>
      <c r="BL151" s="18" t="s">
        <v>182</v>
      </c>
      <c r="BM151" s="18" t="s">
        <v>953</v>
      </c>
    </row>
    <row r="152" spans="2:65" s="1" customFormat="1" ht="31.5" customHeight="1" x14ac:dyDescent="0.3">
      <c r="B152" s="137"/>
      <c r="C152" s="174" t="s">
        <v>492</v>
      </c>
      <c r="D152" s="174" t="s">
        <v>227</v>
      </c>
      <c r="E152" s="175" t="s">
        <v>954</v>
      </c>
      <c r="F152" s="271" t="s">
        <v>955</v>
      </c>
      <c r="G152" s="272"/>
      <c r="H152" s="272"/>
      <c r="I152" s="272"/>
      <c r="J152" s="176" t="s">
        <v>180</v>
      </c>
      <c r="K152" s="177">
        <v>19</v>
      </c>
      <c r="L152" s="273">
        <v>0</v>
      </c>
      <c r="M152" s="272"/>
      <c r="N152" s="274">
        <f t="shared" si="15"/>
        <v>0</v>
      </c>
      <c r="O152" s="272"/>
      <c r="P152" s="272"/>
      <c r="Q152" s="272"/>
      <c r="R152" s="139"/>
      <c r="T152" s="171" t="s">
        <v>20</v>
      </c>
      <c r="U152" s="44" t="s">
        <v>41</v>
      </c>
      <c r="V152" s="36"/>
      <c r="W152" s="172">
        <f t="shared" si="16"/>
        <v>0</v>
      </c>
      <c r="X152" s="172">
        <v>2.4000000000000001E-4</v>
      </c>
      <c r="Y152" s="172">
        <f t="shared" si="17"/>
        <v>4.5599999999999998E-3</v>
      </c>
      <c r="Z152" s="172">
        <v>2.5400000000000002E-3</v>
      </c>
      <c r="AA152" s="173">
        <f t="shared" si="18"/>
        <v>4.8260000000000004E-2</v>
      </c>
      <c r="AR152" s="18" t="s">
        <v>182</v>
      </c>
      <c r="AT152" s="18" t="s">
        <v>227</v>
      </c>
      <c r="AU152" s="18" t="s">
        <v>87</v>
      </c>
      <c r="AY152" s="18" t="s">
        <v>175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8" t="s">
        <v>83</v>
      </c>
      <c r="BK152" s="114">
        <f t="shared" si="24"/>
        <v>0</v>
      </c>
      <c r="BL152" s="18" t="s">
        <v>182</v>
      </c>
      <c r="BM152" s="18" t="s">
        <v>956</v>
      </c>
    </row>
    <row r="153" spans="2:65" s="1" customFormat="1" ht="31.5" customHeight="1" x14ac:dyDescent="0.3">
      <c r="B153" s="137"/>
      <c r="C153" s="174" t="s">
        <v>496</v>
      </c>
      <c r="D153" s="174" t="s">
        <v>227</v>
      </c>
      <c r="E153" s="175" t="s">
        <v>957</v>
      </c>
      <c r="F153" s="271" t="s">
        <v>958</v>
      </c>
      <c r="G153" s="272"/>
      <c r="H153" s="272"/>
      <c r="I153" s="272"/>
      <c r="J153" s="176" t="s">
        <v>180</v>
      </c>
      <c r="K153" s="177">
        <v>40</v>
      </c>
      <c r="L153" s="273">
        <v>0</v>
      </c>
      <c r="M153" s="272"/>
      <c r="N153" s="274">
        <f t="shared" si="15"/>
        <v>0</v>
      </c>
      <c r="O153" s="272"/>
      <c r="P153" s="272"/>
      <c r="Q153" s="272"/>
      <c r="R153" s="139"/>
      <c r="T153" s="171" t="s">
        <v>20</v>
      </c>
      <c r="U153" s="44" t="s">
        <v>41</v>
      </c>
      <c r="V153" s="36"/>
      <c r="W153" s="172">
        <f t="shared" si="16"/>
        <v>0</v>
      </c>
      <c r="X153" s="172">
        <v>2.4000000000000001E-4</v>
      </c>
      <c r="Y153" s="172">
        <f t="shared" si="17"/>
        <v>9.6000000000000009E-3</v>
      </c>
      <c r="Z153" s="172">
        <v>5.5300000000000002E-3</v>
      </c>
      <c r="AA153" s="173">
        <f t="shared" si="18"/>
        <v>0.22120000000000001</v>
      </c>
      <c r="AR153" s="18" t="s">
        <v>182</v>
      </c>
      <c r="AT153" s="18" t="s">
        <v>227</v>
      </c>
      <c r="AU153" s="18" t="s">
        <v>87</v>
      </c>
      <c r="AY153" s="18" t="s">
        <v>175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8" t="s">
        <v>83</v>
      </c>
      <c r="BK153" s="114">
        <f t="shared" si="24"/>
        <v>0</v>
      </c>
      <c r="BL153" s="18" t="s">
        <v>182</v>
      </c>
      <c r="BM153" s="18" t="s">
        <v>959</v>
      </c>
    </row>
    <row r="154" spans="2:65" s="1" customFormat="1" ht="31.5" customHeight="1" x14ac:dyDescent="0.3">
      <c r="B154" s="137"/>
      <c r="C154" s="174" t="s">
        <v>500</v>
      </c>
      <c r="D154" s="174" t="s">
        <v>227</v>
      </c>
      <c r="E154" s="175" t="s">
        <v>960</v>
      </c>
      <c r="F154" s="271" t="s">
        <v>961</v>
      </c>
      <c r="G154" s="272"/>
      <c r="H154" s="272"/>
      <c r="I154" s="272"/>
      <c r="J154" s="176" t="s">
        <v>180</v>
      </c>
      <c r="K154" s="177">
        <v>20</v>
      </c>
      <c r="L154" s="273">
        <v>0</v>
      </c>
      <c r="M154" s="272"/>
      <c r="N154" s="274">
        <f t="shared" si="15"/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 t="shared" si="16"/>
        <v>0</v>
      </c>
      <c r="X154" s="172">
        <v>3.5E-4</v>
      </c>
      <c r="Y154" s="172">
        <f t="shared" si="17"/>
        <v>7.0000000000000001E-3</v>
      </c>
      <c r="Z154" s="172">
        <v>9.8099999999999993E-3</v>
      </c>
      <c r="AA154" s="173">
        <f t="shared" si="18"/>
        <v>0.19619999999999999</v>
      </c>
      <c r="AR154" s="18" t="s">
        <v>182</v>
      </c>
      <c r="AT154" s="18" t="s">
        <v>227</v>
      </c>
      <c r="AU154" s="18" t="s">
        <v>87</v>
      </c>
      <c r="AY154" s="18" t="s">
        <v>175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8" t="s">
        <v>83</v>
      </c>
      <c r="BK154" s="114">
        <f t="shared" si="24"/>
        <v>0</v>
      </c>
      <c r="BL154" s="18" t="s">
        <v>182</v>
      </c>
      <c r="BM154" s="18" t="s">
        <v>962</v>
      </c>
    </row>
    <row r="155" spans="2:65" s="1" customFormat="1" ht="31.5" customHeight="1" x14ac:dyDescent="0.3">
      <c r="B155" s="137"/>
      <c r="C155" s="174" t="s">
        <v>548</v>
      </c>
      <c r="D155" s="174" t="s">
        <v>227</v>
      </c>
      <c r="E155" s="175" t="s">
        <v>963</v>
      </c>
      <c r="F155" s="271" t="s">
        <v>964</v>
      </c>
      <c r="G155" s="272"/>
      <c r="H155" s="272"/>
      <c r="I155" s="272"/>
      <c r="J155" s="176" t="s">
        <v>180</v>
      </c>
      <c r="K155" s="177">
        <v>7</v>
      </c>
      <c r="L155" s="273">
        <v>0</v>
      </c>
      <c r="M155" s="272"/>
      <c r="N155" s="274">
        <f t="shared" si="15"/>
        <v>0</v>
      </c>
      <c r="O155" s="272"/>
      <c r="P155" s="272"/>
      <c r="Q155" s="272"/>
      <c r="R155" s="139"/>
      <c r="T155" s="171" t="s">
        <v>20</v>
      </c>
      <c r="U155" s="44" t="s">
        <v>41</v>
      </c>
      <c r="V155" s="36"/>
      <c r="W155" s="172">
        <f t="shared" si="16"/>
        <v>0</v>
      </c>
      <c r="X155" s="172">
        <v>7.3999999999999999E-4</v>
      </c>
      <c r="Y155" s="172">
        <f t="shared" si="17"/>
        <v>5.1799999999999997E-3</v>
      </c>
      <c r="Z155" s="172">
        <v>3.5340000000000003E-2</v>
      </c>
      <c r="AA155" s="173">
        <f t="shared" si="18"/>
        <v>0.24738000000000002</v>
      </c>
      <c r="AR155" s="18" t="s">
        <v>182</v>
      </c>
      <c r="AT155" s="18" t="s">
        <v>227</v>
      </c>
      <c r="AU155" s="18" t="s">
        <v>87</v>
      </c>
      <c r="AY155" s="18" t="s">
        <v>175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8" t="s">
        <v>83</v>
      </c>
      <c r="BK155" s="114">
        <f t="shared" si="24"/>
        <v>0</v>
      </c>
      <c r="BL155" s="18" t="s">
        <v>182</v>
      </c>
      <c r="BM155" s="18" t="s">
        <v>965</v>
      </c>
    </row>
    <row r="156" spans="2:65" s="1" customFormat="1" ht="31.5" customHeight="1" x14ac:dyDescent="0.3">
      <c r="B156" s="137"/>
      <c r="C156" s="174" t="s">
        <v>231</v>
      </c>
      <c r="D156" s="174" t="s">
        <v>227</v>
      </c>
      <c r="E156" s="175" t="s">
        <v>966</v>
      </c>
      <c r="F156" s="271" t="s">
        <v>967</v>
      </c>
      <c r="G156" s="272"/>
      <c r="H156" s="272"/>
      <c r="I156" s="272"/>
      <c r="J156" s="176" t="s">
        <v>257</v>
      </c>
      <c r="K156" s="177">
        <v>2</v>
      </c>
      <c r="L156" s="273">
        <v>0</v>
      </c>
      <c r="M156" s="272"/>
      <c r="N156" s="274">
        <f t="shared" si="15"/>
        <v>0</v>
      </c>
      <c r="O156" s="272"/>
      <c r="P156" s="272"/>
      <c r="Q156" s="272"/>
      <c r="R156" s="139"/>
      <c r="T156" s="171" t="s">
        <v>20</v>
      </c>
      <c r="U156" s="44" t="s">
        <v>41</v>
      </c>
      <c r="V156" s="36"/>
      <c r="W156" s="172">
        <f t="shared" si="16"/>
        <v>0</v>
      </c>
      <c r="X156" s="172">
        <v>1.6299999999999999E-2</v>
      </c>
      <c r="Y156" s="172">
        <f t="shared" si="17"/>
        <v>3.2599999999999997E-2</v>
      </c>
      <c r="Z156" s="172">
        <v>0</v>
      </c>
      <c r="AA156" s="173">
        <f t="shared" si="18"/>
        <v>0</v>
      </c>
      <c r="AR156" s="18" t="s">
        <v>182</v>
      </c>
      <c r="AT156" s="18" t="s">
        <v>227</v>
      </c>
      <c r="AU156" s="18" t="s">
        <v>87</v>
      </c>
      <c r="AY156" s="18" t="s">
        <v>175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8" t="s">
        <v>83</v>
      </c>
      <c r="BK156" s="114">
        <f t="shared" si="24"/>
        <v>0</v>
      </c>
      <c r="BL156" s="18" t="s">
        <v>182</v>
      </c>
      <c r="BM156" s="18" t="s">
        <v>968</v>
      </c>
    </row>
    <row r="157" spans="2:65" s="1" customFormat="1" ht="22.5" customHeight="1" x14ac:dyDescent="0.3">
      <c r="B157" s="137"/>
      <c r="C157" s="174" t="s">
        <v>969</v>
      </c>
      <c r="D157" s="174" t="s">
        <v>227</v>
      </c>
      <c r="E157" s="175" t="s">
        <v>970</v>
      </c>
      <c r="F157" s="271" t="s">
        <v>971</v>
      </c>
      <c r="G157" s="272"/>
      <c r="H157" s="272"/>
      <c r="I157" s="272"/>
      <c r="J157" s="176" t="s">
        <v>257</v>
      </c>
      <c r="K157" s="177">
        <v>2</v>
      </c>
      <c r="L157" s="273">
        <v>0</v>
      </c>
      <c r="M157" s="272"/>
      <c r="N157" s="274">
        <f t="shared" si="15"/>
        <v>0</v>
      </c>
      <c r="O157" s="272"/>
      <c r="P157" s="272"/>
      <c r="Q157" s="272"/>
      <c r="R157" s="139"/>
      <c r="T157" s="171" t="s">
        <v>20</v>
      </c>
      <c r="U157" s="44" t="s">
        <v>41</v>
      </c>
      <c r="V157" s="36"/>
      <c r="W157" s="172">
        <f t="shared" si="16"/>
        <v>0</v>
      </c>
      <c r="X157" s="172">
        <v>4.4999999999999999E-4</v>
      </c>
      <c r="Y157" s="172">
        <f t="shared" si="17"/>
        <v>8.9999999999999998E-4</v>
      </c>
      <c r="Z157" s="172">
        <v>0</v>
      </c>
      <c r="AA157" s="173">
        <f t="shared" si="18"/>
        <v>0</v>
      </c>
      <c r="AR157" s="18" t="s">
        <v>182</v>
      </c>
      <c r="AT157" s="18" t="s">
        <v>227</v>
      </c>
      <c r="AU157" s="18" t="s">
        <v>87</v>
      </c>
      <c r="AY157" s="18" t="s">
        <v>175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8" t="s">
        <v>83</v>
      </c>
      <c r="BK157" s="114">
        <f t="shared" si="24"/>
        <v>0</v>
      </c>
      <c r="BL157" s="18" t="s">
        <v>182</v>
      </c>
      <c r="BM157" s="18" t="s">
        <v>972</v>
      </c>
    </row>
    <row r="158" spans="2:65" s="1" customFormat="1" ht="31.5" customHeight="1" x14ac:dyDescent="0.3">
      <c r="B158" s="137"/>
      <c r="C158" s="174" t="s">
        <v>235</v>
      </c>
      <c r="D158" s="174" t="s">
        <v>227</v>
      </c>
      <c r="E158" s="175" t="s">
        <v>973</v>
      </c>
      <c r="F158" s="271" t="s">
        <v>974</v>
      </c>
      <c r="G158" s="272"/>
      <c r="H158" s="272"/>
      <c r="I158" s="272"/>
      <c r="J158" s="176" t="s">
        <v>257</v>
      </c>
      <c r="K158" s="177">
        <v>6</v>
      </c>
      <c r="L158" s="273">
        <v>0</v>
      </c>
      <c r="M158" s="272"/>
      <c r="N158" s="274">
        <f t="shared" si="15"/>
        <v>0</v>
      </c>
      <c r="O158" s="272"/>
      <c r="P158" s="272"/>
      <c r="Q158" s="272"/>
      <c r="R158" s="139"/>
      <c r="T158" s="171" t="s">
        <v>20</v>
      </c>
      <c r="U158" s="44" t="s">
        <v>41</v>
      </c>
      <c r="V158" s="36"/>
      <c r="W158" s="172">
        <f t="shared" si="16"/>
        <v>0</v>
      </c>
      <c r="X158" s="172">
        <v>8.0300000000000007E-3</v>
      </c>
      <c r="Y158" s="172">
        <f t="shared" si="17"/>
        <v>4.8180000000000001E-2</v>
      </c>
      <c r="Z158" s="172">
        <v>0</v>
      </c>
      <c r="AA158" s="173">
        <f t="shared" si="18"/>
        <v>0</v>
      </c>
      <c r="AR158" s="18" t="s">
        <v>182</v>
      </c>
      <c r="AT158" s="18" t="s">
        <v>227</v>
      </c>
      <c r="AU158" s="18" t="s">
        <v>87</v>
      </c>
      <c r="AY158" s="18" t="s">
        <v>175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8" t="s">
        <v>83</v>
      </c>
      <c r="BK158" s="114">
        <f t="shared" si="24"/>
        <v>0</v>
      </c>
      <c r="BL158" s="18" t="s">
        <v>182</v>
      </c>
      <c r="BM158" s="18" t="s">
        <v>975</v>
      </c>
    </row>
    <row r="159" spans="2:65" s="1" customFormat="1" ht="22.5" customHeight="1" x14ac:dyDescent="0.3">
      <c r="B159" s="137"/>
      <c r="C159" s="174" t="s">
        <v>239</v>
      </c>
      <c r="D159" s="174" t="s">
        <v>227</v>
      </c>
      <c r="E159" s="175" t="s">
        <v>976</v>
      </c>
      <c r="F159" s="271" t="s">
        <v>977</v>
      </c>
      <c r="G159" s="272"/>
      <c r="H159" s="272"/>
      <c r="I159" s="272"/>
      <c r="J159" s="176" t="s">
        <v>257</v>
      </c>
      <c r="K159" s="177">
        <v>3</v>
      </c>
      <c r="L159" s="273">
        <v>0</v>
      </c>
      <c r="M159" s="272"/>
      <c r="N159" s="274">
        <f t="shared" si="15"/>
        <v>0</v>
      </c>
      <c r="O159" s="272"/>
      <c r="P159" s="272"/>
      <c r="Q159" s="272"/>
      <c r="R159" s="139"/>
      <c r="T159" s="171" t="s">
        <v>20</v>
      </c>
      <c r="U159" s="44" t="s">
        <v>41</v>
      </c>
      <c r="V159" s="36"/>
      <c r="W159" s="172">
        <f t="shared" si="16"/>
        <v>0</v>
      </c>
      <c r="X159" s="172">
        <v>2.0000000000000001E-4</v>
      </c>
      <c r="Y159" s="172">
        <f t="shared" si="17"/>
        <v>6.0000000000000006E-4</v>
      </c>
      <c r="Z159" s="172">
        <v>0</v>
      </c>
      <c r="AA159" s="173">
        <f t="shared" si="18"/>
        <v>0</v>
      </c>
      <c r="AR159" s="18" t="s">
        <v>182</v>
      </c>
      <c r="AT159" s="18" t="s">
        <v>227</v>
      </c>
      <c r="AU159" s="18" t="s">
        <v>87</v>
      </c>
      <c r="AY159" s="18" t="s">
        <v>175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8" t="s">
        <v>83</v>
      </c>
      <c r="BK159" s="114">
        <f t="shared" si="24"/>
        <v>0</v>
      </c>
      <c r="BL159" s="18" t="s">
        <v>182</v>
      </c>
      <c r="BM159" s="18" t="s">
        <v>978</v>
      </c>
    </row>
    <row r="160" spans="2:65" s="1" customFormat="1" ht="31.5" customHeight="1" x14ac:dyDescent="0.3">
      <c r="B160" s="137"/>
      <c r="C160" s="174" t="s">
        <v>504</v>
      </c>
      <c r="D160" s="174" t="s">
        <v>227</v>
      </c>
      <c r="E160" s="175" t="s">
        <v>979</v>
      </c>
      <c r="F160" s="271" t="s">
        <v>980</v>
      </c>
      <c r="G160" s="272"/>
      <c r="H160" s="272"/>
      <c r="I160" s="272"/>
      <c r="J160" s="176" t="s">
        <v>446</v>
      </c>
      <c r="K160" s="177">
        <v>3</v>
      </c>
      <c r="L160" s="273">
        <v>0</v>
      </c>
      <c r="M160" s="272"/>
      <c r="N160" s="274">
        <f t="shared" si="15"/>
        <v>0</v>
      </c>
      <c r="O160" s="272"/>
      <c r="P160" s="272"/>
      <c r="Q160" s="272"/>
      <c r="R160" s="139"/>
      <c r="T160" s="171" t="s">
        <v>20</v>
      </c>
      <c r="U160" s="44" t="s">
        <v>41</v>
      </c>
      <c r="V160" s="36"/>
      <c r="W160" s="172">
        <f t="shared" si="16"/>
        <v>0</v>
      </c>
      <c r="X160" s="172">
        <v>0</v>
      </c>
      <c r="Y160" s="172">
        <f t="shared" si="17"/>
        <v>0</v>
      </c>
      <c r="Z160" s="172">
        <v>3.1899999999999998E-2</v>
      </c>
      <c r="AA160" s="173">
        <f t="shared" si="18"/>
        <v>9.5699999999999993E-2</v>
      </c>
      <c r="AR160" s="18" t="s">
        <v>182</v>
      </c>
      <c r="AT160" s="18" t="s">
        <v>227</v>
      </c>
      <c r="AU160" s="18" t="s">
        <v>87</v>
      </c>
      <c r="AY160" s="18" t="s">
        <v>175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8" t="s">
        <v>83</v>
      </c>
      <c r="BK160" s="114">
        <f t="shared" si="24"/>
        <v>0</v>
      </c>
      <c r="BL160" s="18" t="s">
        <v>182</v>
      </c>
      <c r="BM160" s="18" t="s">
        <v>981</v>
      </c>
    </row>
    <row r="161" spans="2:65" s="1" customFormat="1" ht="22.5" customHeight="1" x14ac:dyDescent="0.3">
      <c r="B161" s="137"/>
      <c r="C161" s="174" t="s">
        <v>9</v>
      </c>
      <c r="D161" s="174" t="s">
        <v>227</v>
      </c>
      <c r="E161" s="175" t="s">
        <v>982</v>
      </c>
      <c r="F161" s="271" t="s">
        <v>983</v>
      </c>
      <c r="G161" s="272"/>
      <c r="H161" s="272"/>
      <c r="I161" s="272"/>
      <c r="J161" s="176" t="s">
        <v>257</v>
      </c>
      <c r="K161" s="177">
        <v>6</v>
      </c>
      <c r="L161" s="273">
        <v>0</v>
      </c>
      <c r="M161" s="272"/>
      <c r="N161" s="274">
        <f t="shared" si="15"/>
        <v>0</v>
      </c>
      <c r="O161" s="272"/>
      <c r="P161" s="272"/>
      <c r="Q161" s="272"/>
      <c r="R161" s="139"/>
      <c r="T161" s="171" t="s">
        <v>20</v>
      </c>
      <c r="U161" s="44" t="s">
        <v>41</v>
      </c>
      <c r="V161" s="36"/>
      <c r="W161" s="172">
        <f t="shared" si="16"/>
        <v>0</v>
      </c>
      <c r="X161" s="172">
        <v>2.4000000000000001E-4</v>
      </c>
      <c r="Y161" s="172">
        <f t="shared" si="17"/>
        <v>1.4400000000000001E-3</v>
      </c>
      <c r="Z161" s="172">
        <v>0</v>
      </c>
      <c r="AA161" s="173">
        <f t="shared" si="18"/>
        <v>0</v>
      </c>
      <c r="AR161" s="18" t="s">
        <v>182</v>
      </c>
      <c r="AT161" s="18" t="s">
        <v>227</v>
      </c>
      <c r="AU161" s="18" t="s">
        <v>87</v>
      </c>
      <c r="AY161" s="18" t="s">
        <v>175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8" t="s">
        <v>83</v>
      </c>
      <c r="BK161" s="114">
        <f t="shared" si="24"/>
        <v>0</v>
      </c>
      <c r="BL161" s="18" t="s">
        <v>182</v>
      </c>
      <c r="BM161" s="18" t="s">
        <v>984</v>
      </c>
    </row>
    <row r="162" spans="2:65" s="1" customFormat="1" ht="31.5" customHeight="1" x14ac:dyDescent="0.3">
      <c r="B162" s="137"/>
      <c r="C162" s="167" t="s">
        <v>182</v>
      </c>
      <c r="D162" s="167" t="s">
        <v>177</v>
      </c>
      <c r="E162" s="168" t="s">
        <v>985</v>
      </c>
      <c r="F162" s="278" t="s">
        <v>986</v>
      </c>
      <c r="G162" s="279"/>
      <c r="H162" s="279"/>
      <c r="I162" s="279"/>
      <c r="J162" s="169" t="s">
        <v>257</v>
      </c>
      <c r="K162" s="170">
        <v>1</v>
      </c>
      <c r="L162" s="280">
        <v>0</v>
      </c>
      <c r="M162" s="279"/>
      <c r="N162" s="281">
        <f t="shared" si="15"/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 t="shared" si="16"/>
        <v>0</v>
      </c>
      <c r="X162" s="172">
        <v>1.6E-2</v>
      </c>
      <c r="Y162" s="172">
        <f t="shared" si="17"/>
        <v>1.6E-2</v>
      </c>
      <c r="Z162" s="172">
        <v>0</v>
      </c>
      <c r="AA162" s="173">
        <f t="shared" si="18"/>
        <v>0</v>
      </c>
      <c r="AR162" s="18" t="s">
        <v>181</v>
      </c>
      <c r="AT162" s="18" t="s">
        <v>177</v>
      </c>
      <c r="AU162" s="18" t="s">
        <v>87</v>
      </c>
      <c r="AY162" s="18" t="s">
        <v>175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8" t="s">
        <v>83</v>
      </c>
      <c r="BK162" s="114">
        <f t="shared" si="24"/>
        <v>0</v>
      </c>
      <c r="BL162" s="18" t="s">
        <v>182</v>
      </c>
      <c r="BM162" s="18" t="s">
        <v>987</v>
      </c>
    </row>
    <row r="163" spans="2:65" s="1" customFormat="1" ht="22.5" customHeight="1" x14ac:dyDescent="0.3">
      <c r="B163" s="137"/>
      <c r="C163" s="167" t="s">
        <v>249</v>
      </c>
      <c r="D163" s="167" t="s">
        <v>177</v>
      </c>
      <c r="E163" s="168" t="s">
        <v>988</v>
      </c>
      <c r="F163" s="278" t="s">
        <v>989</v>
      </c>
      <c r="G163" s="279"/>
      <c r="H163" s="279"/>
      <c r="I163" s="279"/>
      <c r="J163" s="169" t="s">
        <v>257</v>
      </c>
      <c r="K163" s="170">
        <v>1</v>
      </c>
      <c r="L163" s="280">
        <v>0</v>
      </c>
      <c r="M163" s="279"/>
      <c r="N163" s="281">
        <f t="shared" si="15"/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 t="shared" si="16"/>
        <v>0</v>
      </c>
      <c r="X163" s="172">
        <v>0</v>
      </c>
      <c r="Y163" s="172">
        <f t="shared" si="17"/>
        <v>0</v>
      </c>
      <c r="Z163" s="172">
        <v>0</v>
      </c>
      <c r="AA163" s="173">
        <f t="shared" si="18"/>
        <v>0</v>
      </c>
      <c r="AR163" s="18" t="s">
        <v>181</v>
      </c>
      <c r="AT163" s="18" t="s">
        <v>177</v>
      </c>
      <c r="AU163" s="18" t="s">
        <v>87</v>
      </c>
      <c r="AY163" s="18" t="s">
        <v>175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8" t="s">
        <v>83</v>
      </c>
      <c r="BK163" s="114">
        <f t="shared" si="24"/>
        <v>0</v>
      </c>
      <c r="BL163" s="18" t="s">
        <v>182</v>
      </c>
      <c r="BM163" s="18" t="s">
        <v>990</v>
      </c>
    </row>
    <row r="164" spans="2:65" s="1" customFormat="1" ht="57" customHeight="1" x14ac:dyDescent="0.3">
      <c r="B164" s="137"/>
      <c r="C164" s="167" t="s">
        <v>254</v>
      </c>
      <c r="D164" s="167" t="s">
        <v>177</v>
      </c>
      <c r="E164" s="168" t="s">
        <v>991</v>
      </c>
      <c r="F164" s="278" t="s">
        <v>992</v>
      </c>
      <c r="G164" s="279"/>
      <c r="H164" s="279"/>
      <c r="I164" s="279"/>
      <c r="J164" s="169" t="s">
        <v>257</v>
      </c>
      <c r="K164" s="170">
        <v>1</v>
      </c>
      <c r="L164" s="280">
        <v>0</v>
      </c>
      <c r="M164" s="279"/>
      <c r="N164" s="281">
        <f t="shared" si="15"/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 t="shared" si="16"/>
        <v>0</v>
      </c>
      <c r="X164" s="172">
        <v>5.0000000000000001E-3</v>
      </c>
      <c r="Y164" s="172">
        <f t="shared" si="17"/>
        <v>5.0000000000000001E-3</v>
      </c>
      <c r="Z164" s="172">
        <v>0</v>
      </c>
      <c r="AA164" s="173">
        <f t="shared" si="18"/>
        <v>0</v>
      </c>
      <c r="AR164" s="18" t="s">
        <v>181</v>
      </c>
      <c r="AT164" s="18" t="s">
        <v>177</v>
      </c>
      <c r="AU164" s="18" t="s">
        <v>87</v>
      </c>
      <c r="AY164" s="18" t="s">
        <v>175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8" t="s">
        <v>83</v>
      </c>
      <c r="BK164" s="114">
        <f t="shared" si="24"/>
        <v>0</v>
      </c>
      <c r="BL164" s="18" t="s">
        <v>182</v>
      </c>
      <c r="BM164" s="18" t="s">
        <v>993</v>
      </c>
    </row>
    <row r="165" spans="2:65" s="1" customFormat="1" ht="22.5" customHeight="1" x14ac:dyDescent="0.3">
      <c r="B165" s="137"/>
      <c r="C165" s="167" t="s">
        <v>259</v>
      </c>
      <c r="D165" s="167" t="s">
        <v>177</v>
      </c>
      <c r="E165" s="168" t="s">
        <v>994</v>
      </c>
      <c r="F165" s="278" t="s">
        <v>995</v>
      </c>
      <c r="G165" s="279"/>
      <c r="H165" s="279"/>
      <c r="I165" s="279"/>
      <c r="J165" s="169" t="s">
        <v>257</v>
      </c>
      <c r="K165" s="170">
        <v>1</v>
      </c>
      <c r="L165" s="280">
        <v>0</v>
      </c>
      <c r="M165" s="279"/>
      <c r="N165" s="281">
        <f t="shared" si="15"/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 t="shared" si="16"/>
        <v>0</v>
      </c>
      <c r="X165" s="172">
        <v>0</v>
      </c>
      <c r="Y165" s="172">
        <f t="shared" si="17"/>
        <v>0</v>
      </c>
      <c r="Z165" s="172">
        <v>0</v>
      </c>
      <c r="AA165" s="173">
        <f t="shared" si="18"/>
        <v>0</v>
      </c>
      <c r="AR165" s="18" t="s">
        <v>181</v>
      </c>
      <c r="AT165" s="18" t="s">
        <v>177</v>
      </c>
      <c r="AU165" s="18" t="s">
        <v>87</v>
      </c>
      <c r="AY165" s="18" t="s">
        <v>175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8" t="s">
        <v>83</v>
      </c>
      <c r="BK165" s="114">
        <f t="shared" si="24"/>
        <v>0</v>
      </c>
      <c r="BL165" s="18" t="s">
        <v>182</v>
      </c>
      <c r="BM165" s="18" t="s">
        <v>996</v>
      </c>
    </row>
    <row r="166" spans="2:65" s="1" customFormat="1" ht="22.5" customHeight="1" x14ac:dyDescent="0.3">
      <c r="B166" s="137"/>
      <c r="C166" s="167" t="s">
        <v>271</v>
      </c>
      <c r="D166" s="167" t="s">
        <v>177</v>
      </c>
      <c r="E166" s="168" t="s">
        <v>997</v>
      </c>
      <c r="F166" s="278" t="s">
        <v>998</v>
      </c>
      <c r="G166" s="279"/>
      <c r="H166" s="279"/>
      <c r="I166" s="279"/>
      <c r="J166" s="169" t="s">
        <v>999</v>
      </c>
      <c r="K166" s="170">
        <v>35</v>
      </c>
      <c r="L166" s="280">
        <v>0</v>
      </c>
      <c r="M166" s="279"/>
      <c r="N166" s="281">
        <f t="shared" si="15"/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 t="shared" si="16"/>
        <v>0</v>
      </c>
      <c r="X166" s="172">
        <v>0</v>
      </c>
      <c r="Y166" s="172">
        <f t="shared" si="17"/>
        <v>0</v>
      </c>
      <c r="Z166" s="172">
        <v>0</v>
      </c>
      <c r="AA166" s="173">
        <f t="shared" si="18"/>
        <v>0</v>
      </c>
      <c r="AR166" s="18" t="s">
        <v>181</v>
      </c>
      <c r="AT166" s="18" t="s">
        <v>177</v>
      </c>
      <c r="AU166" s="18" t="s">
        <v>87</v>
      </c>
      <c r="AY166" s="18" t="s">
        <v>175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8" t="s">
        <v>83</v>
      </c>
      <c r="BK166" s="114">
        <f t="shared" si="24"/>
        <v>0</v>
      </c>
      <c r="BL166" s="18" t="s">
        <v>182</v>
      </c>
      <c r="BM166" s="18" t="s">
        <v>1000</v>
      </c>
    </row>
    <row r="167" spans="2:65" s="1" customFormat="1" ht="22.5" customHeight="1" x14ac:dyDescent="0.3">
      <c r="B167" s="137"/>
      <c r="C167" s="167" t="s">
        <v>8</v>
      </c>
      <c r="D167" s="167" t="s">
        <v>177</v>
      </c>
      <c r="E167" s="168" t="s">
        <v>1001</v>
      </c>
      <c r="F167" s="278" t="s">
        <v>1002</v>
      </c>
      <c r="G167" s="279"/>
      <c r="H167" s="279"/>
      <c r="I167" s="279"/>
      <c r="J167" s="169" t="s">
        <v>257</v>
      </c>
      <c r="K167" s="170">
        <v>1</v>
      </c>
      <c r="L167" s="280">
        <v>0</v>
      </c>
      <c r="M167" s="279"/>
      <c r="N167" s="281">
        <f t="shared" si="15"/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 t="shared" si="16"/>
        <v>0</v>
      </c>
      <c r="X167" s="172">
        <v>0</v>
      </c>
      <c r="Y167" s="172">
        <f t="shared" si="17"/>
        <v>0</v>
      </c>
      <c r="Z167" s="172">
        <v>0</v>
      </c>
      <c r="AA167" s="173">
        <f t="shared" si="18"/>
        <v>0</v>
      </c>
      <c r="AR167" s="18" t="s">
        <v>181</v>
      </c>
      <c r="AT167" s="18" t="s">
        <v>177</v>
      </c>
      <c r="AU167" s="18" t="s">
        <v>87</v>
      </c>
      <c r="AY167" s="18" t="s">
        <v>175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8" t="s">
        <v>83</v>
      </c>
      <c r="BK167" s="114">
        <f t="shared" si="24"/>
        <v>0</v>
      </c>
      <c r="BL167" s="18" t="s">
        <v>182</v>
      </c>
      <c r="BM167" s="18" t="s">
        <v>1003</v>
      </c>
    </row>
    <row r="168" spans="2:65" s="1" customFormat="1" ht="22.5" customHeight="1" x14ac:dyDescent="0.3">
      <c r="B168" s="137"/>
      <c r="C168" s="167" t="s">
        <v>278</v>
      </c>
      <c r="D168" s="167" t="s">
        <v>177</v>
      </c>
      <c r="E168" s="168" t="s">
        <v>1004</v>
      </c>
      <c r="F168" s="278" t="s">
        <v>1005</v>
      </c>
      <c r="G168" s="279"/>
      <c r="H168" s="279"/>
      <c r="I168" s="279"/>
      <c r="J168" s="169" t="s">
        <v>257</v>
      </c>
      <c r="K168" s="170">
        <v>1</v>
      </c>
      <c r="L168" s="280">
        <v>0</v>
      </c>
      <c r="M168" s="279"/>
      <c r="N168" s="281">
        <f t="shared" si="15"/>
        <v>0</v>
      </c>
      <c r="O168" s="272"/>
      <c r="P168" s="272"/>
      <c r="Q168" s="272"/>
      <c r="R168" s="139"/>
      <c r="T168" s="171" t="s">
        <v>20</v>
      </c>
      <c r="U168" s="44" t="s">
        <v>41</v>
      </c>
      <c r="V168" s="36"/>
      <c r="W168" s="172">
        <f t="shared" si="16"/>
        <v>0</v>
      </c>
      <c r="X168" s="172">
        <v>0</v>
      </c>
      <c r="Y168" s="172">
        <f t="shared" si="17"/>
        <v>0</v>
      </c>
      <c r="Z168" s="172">
        <v>0</v>
      </c>
      <c r="AA168" s="173">
        <f t="shared" si="18"/>
        <v>0</v>
      </c>
      <c r="AR168" s="18" t="s">
        <v>181</v>
      </c>
      <c r="AT168" s="18" t="s">
        <v>177</v>
      </c>
      <c r="AU168" s="18" t="s">
        <v>87</v>
      </c>
      <c r="AY168" s="18" t="s">
        <v>175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8" t="s">
        <v>83</v>
      </c>
      <c r="BK168" s="114">
        <f t="shared" si="24"/>
        <v>0</v>
      </c>
      <c r="BL168" s="18" t="s">
        <v>182</v>
      </c>
      <c r="BM168" s="18" t="s">
        <v>1006</v>
      </c>
    </row>
    <row r="169" spans="2:65" s="1" customFormat="1" ht="22.5" customHeight="1" x14ac:dyDescent="0.3">
      <c r="B169" s="137"/>
      <c r="C169" s="167" t="s">
        <v>464</v>
      </c>
      <c r="D169" s="167" t="s">
        <v>177</v>
      </c>
      <c r="E169" s="168" t="s">
        <v>1007</v>
      </c>
      <c r="F169" s="278" t="s">
        <v>1008</v>
      </c>
      <c r="G169" s="279"/>
      <c r="H169" s="279"/>
      <c r="I169" s="279"/>
      <c r="J169" s="169" t="s">
        <v>257</v>
      </c>
      <c r="K169" s="170">
        <v>1</v>
      </c>
      <c r="L169" s="280">
        <v>0</v>
      </c>
      <c r="M169" s="279"/>
      <c r="N169" s="281">
        <f t="shared" si="15"/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 t="shared" si="16"/>
        <v>0</v>
      </c>
      <c r="X169" s="172">
        <v>8.9999999999999993E-3</v>
      </c>
      <c r="Y169" s="172">
        <f t="shared" si="17"/>
        <v>8.9999999999999993E-3</v>
      </c>
      <c r="Z169" s="172">
        <v>0</v>
      </c>
      <c r="AA169" s="173">
        <f t="shared" si="18"/>
        <v>0</v>
      </c>
      <c r="AR169" s="18" t="s">
        <v>181</v>
      </c>
      <c r="AT169" s="18" t="s">
        <v>177</v>
      </c>
      <c r="AU169" s="18" t="s">
        <v>87</v>
      </c>
      <c r="AY169" s="18" t="s">
        <v>175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8" t="s">
        <v>83</v>
      </c>
      <c r="BK169" s="114">
        <f t="shared" si="24"/>
        <v>0</v>
      </c>
      <c r="BL169" s="18" t="s">
        <v>182</v>
      </c>
      <c r="BM169" s="18" t="s">
        <v>1009</v>
      </c>
    </row>
    <row r="170" spans="2:65" s="1" customFormat="1" ht="22.5" customHeight="1" x14ac:dyDescent="0.3">
      <c r="B170" s="137"/>
      <c r="C170" s="167" t="s">
        <v>282</v>
      </c>
      <c r="D170" s="167" t="s">
        <v>177</v>
      </c>
      <c r="E170" s="168" t="s">
        <v>1010</v>
      </c>
      <c r="F170" s="278" t="s">
        <v>1011</v>
      </c>
      <c r="G170" s="279"/>
      <c r="H170" s="279"/>
      <c r="I170" s="279"/>
      <c r="J170" s="169" t="s">
        <v>257</v>
      </c>
      <c r="K170" s="170">
        <v>3</v>
      </c>
      <c r="L170" s="280">
        <v>0</v>
      </c>
      <c r="M170" s="279"/>
      <c r="N170" s="281">
        <f t="shared" si="15"/>
        <v>0</v>
      </c>
      <c r="O170" s="272"/>
      <c r="P170" s="272"/>
      <c r="Q170" s="272"/>
      <c r="R170" s="139"/>
      <c r="T170" s="171" t="s">
        <v>20</v>
      </c>
      <c r="U170" s="44" t="s">
        <v>41</v>
      </c>
      <c r="V170" s="36"/>
      <c r="W170" s="172">
        <f t="shared" si="16"/>
        <v>0</v>
      </c>
      <c r="X170" s="172">
        <v>5.0000000000000001E-3</v>
      </c>
      <c r="Y170" s="172">
        <f t="shared" si="17"/>
        <v>1.4999999999999999E-2</v>
      </c>
      <c r="Z170" s="172">
        <v>0</v>
      </c>
      <c r="AA170" s="173">
        <f t="shared" si="18"/>
        <v>0</v>
      </c>
      <c r="AR170" s="18" t="s">
        <v>181</v>
      </c>
      <c r="AT170" s="18" t="s">
        <v>177</v>
      </c>
      <c r="AU170" s="18" t="s">
        <v>87</v>
      </c>
      <c r="AY170" s="18" t="s">
        <v>175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8" t="s">
        <v>83</v>
      </c>
      <c r="BK170" s="114">
        <f t="shared" si="24"/>
        <v>0</v>
      </c>
      <c r="BL170" s="18" t="s">
        <v>182</v>
      </c>
      <c r="BM170" s="18" t="s">
        <v>1012</v>
      </c>
    </row>
    <row r="171" spans="2:65" s="1" customFormat="1" ht="22.5" customHeight="1" x14ac:dyDescent="0.3">
      <c r="B171" s="137"/>
      <c r="C171" s="167" t="s">
        <v>286</v>
      </c>
      <c r="D171" s="167" t="s">
        <v>177</v>
      </c>
      <c r="E171" s="168" t="s">
        <v>1013</v>
      </c>
      <c r="F171" s="278" t="s">
        <v>1014</v>
      </c>
      <c r="G171" s="279"/>
      <c r="H171" s="279"/>
      <c r="I171" s="279"/>
      <c r="J171" s="169" t="s">
        <v>257</v>
      </c>
      <c r="K171" s="170">
        <v>1</v>
      </c>
      <c r="L171" s="280">
        <v>0</v>
      </c>
      <c r="M171" s="279"/>
      <c r="N171" s="281">
        <f t="shared" si="15"/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 t="shared" si="16"/>
        <v>0</v>
      </c>
      <c r="X171" s="172">
        <v>2.5000000000000001E-3</v>
      </c>
      <c r="Y171" s="172">
        <f t="shared" si="17"/>
        <v>2.5000000000000001E-3</v>
      </c>
      <c r="Z171" s="172">
        <v>0</v>
      </c>
      <c r="AA171" s="173">
        <f t="shared" si="18"/>
        <v>0</v>
      </c>
      <c r="AR171" s="18" t="s">
        <v>181</v>
      </c>
      <c r="AT171" s="18" t="s">
        <v>177</v>
      </c>
      <c r="AU171" s="18" t="s">
        <v>87</v>
      </c>
      <c r="AY171" s="18" t="s">
        <v>175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8" t="s">
        <v>83</v>
      </c>
      <c r="BK171" s="114">
        <f t="shared" si="24"/>
        <v>0</v>
      </c>
      <c r="BL171" s="18" t="s">
        <v>182</v>
      </c>
      <c r="BM171" s="18" t="s">
        <v>1015</v>
      </c>
    </row>
    <row r="172" spans="2:65" s="1" customFormat="1" ht="22.5" customHeight="1" x14ac:dyDescent="0.3">
      <c r="B172" s="137"/>
      <c r="C172" s="167" t="s">
        <v>294</v>
      </c>
      <c r="D172" s="167" t="s">
        <v>177</v>
      </c>
      <c r="E172" s="168" t="s">
        <v>1016</v>
      </c>
      <c r="F172" s="278" t="s">
        <v>1017</v>
      </c>
      <c r="G172" s="279"/>
      <c r="H172" s="279"/>
      <c r="I172" s="279"/>
      <c r="J172" s="169" t="s">
        <v>257</v>
      </c>
      <c r="K172" s="170">
        <v>4</v>
      </c>
      <c r="L172" s="280">
        <v>0</v>
      </c>
      <c r="M172" s="279"/>
      <c r="N172" s="281">
        <f t="shared" si="15"/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 t="shared" si="16"/>
        <v>0</v>
      </c>
      <c r="X172" s="172">
        <v>1.2500000000000001E-2</v>
      </c>
      <c r="Y172" s="172">
        <f t="shared" si="17"/>
        <v>0.05</v>
      </c>
      <c r="Z172" s="172">
        <v>0</v>
      </c>
      <c r="AA172" s="173">
        <f t="shared" si="18"/>
        <v>0</v>
      </c>
      <c r="AR172" s="18" t="s">
        <v>181</v>
      </c>
      <c r="AT172" s="18" t="s">
        <v>177</v>
      </c>
      <c r="AU172" s="18" t="s">
        <v>87</v>
      </c>
      <c r="AY172" s="18" t="s">
        <v>175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8" t="s">
        <v>83</v>
      </c>
      <c r="BK172" s="114">
        <f t="shared" si="24"/>
        <v>0</v>
      </c>
      <c r="BL172" s="18" t="s">
        <v>182</v>
      </c>
      <c r="BM172" s="18" t="s">
        <v>1018</v>
      </c>
    </row>
    <row r="173" spans="2:65" s="1" customFormat="1" ht="22.5" customHeight="1" x14ac:dyDescent="0.3">
      <c r="B173" s="137"/>
      <c r="C173" s="167" t="s">
        <v>302</v>
      </c>
      <c r="D173" s="167" t="s">
        <v>177</v>
      </c>
      <c r="E173" s="168" t="s">
        <v>1019</v>
      </c>
      <c r="F173" s="278" t="s">
        <v>1020</v>
      </c>
      <c r="G173" s="279"/>
      <c r="H173" s="279"/>
      <c r="I173" s="279"/>
      <c r="J173" s="169" t="s">
        <v>257</v>
      </c>
      <c r="K173" s="170">
        <v>6</v>
      </c>
      <c r="L173" s="280">
        <v>0</v>
      </c>
      <c r="M173" s="279"/>
      <c r="N173" s="281">
        <f t="shared" si="15"/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 t="shared" si="16"/>
        <v>0</v>
      </c>
      <c r="X173" s="172">
        <v>0</v>
      </c>
      <c r="Y173" s="172">
        <f t="shared" si="17"/>
        <v>0</v>
      </c>
      <c r="Z173" s="172">
        <v>0</v>
      </c>
      <c r="AA173" s="173">
        <f t="shared" si="18"/>
        <v>0</v>
      </c>
      <c r="AR173" s="18" t="s">
        <v>181</v>
      </c>
      <c r="AT173" s="18" t="s">
        <v>177</v>
      </c>
      <c r="AU173" s="18" t="s">
        <v>87</v>
      </c>
      <c r="AY173" s="18" t="s">
        <v>175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8" t="s">
        <v>83</v>
      </c>
      <c r="BK173" s="114">
        <f t="shared" si="24"/>
        <v>0</v>
      </c>
      <c r="BL173" s="18" t="s">
        <v>182</v>
      </c>
      <c r="BM173" s="18" t="s">
        <v>1021</v>
      </c>
    </row>
    <row r="174" spans="2:65" s="1" customFormat="1" ht="31.5" customHeight="1" x14ac:dyDescent="0.3">
      <c r="B174" s="137"/>
      <c r="C174" s="174" t="s">
        <v>1022</v>
      </c>
      <c r="D174" s="174" t="s">
        <v>227</v>
      </c>
      <c r="E174" s="175" t="s">
        <v>1023</v>
      </c>
      <c r="F174" s="271" t="s">
        <v>1024</v>
      </c>
      <c r="G174" s="272"/>
      <c r="H174" s="272"/>
      <c r="I174" s="272"/>
      <c r="J174" s="176" t="s">
        <v>257</v>
      </c>
      <c r="K174" s="177">
        <v>4</v>
      </c>
      <c r="L174" s="273">
        <v>0</v>
      </c>
      <c r="M174" s="272"/>
      <c r="N174" s="274">
        <f t="shared" si="15"/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 t="shared" si="16"/>
        <v>0</v>
      </c>
      <c r="X174" s="172">
        <v>0</v>
      </c>
      <c r="Y174" s="172">
        <f t="shared" si="17"/>
        <v>0</v>
      </c>
      <c r="Z174" s="172">
        <v>0</v>
      </c>
      <c r="AA174" s="173">
        <f t="shared" si="18"/>
        <v>0</v>
      </c>
      <c r="AR174" s="18" t="s">
        <v>182</v>
      </c>
      <c r="AT174" s="18" t="s">
        <v>227</v>
      </c>
      <c r="AU174" s="18" t="s">
        <v>87</v>
      </c>
      <c r="AY174" s="18" t="s">
        <v>175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8" t="s">
        <v>83</v>
      </c>
      <c r="BK174" s="114">
        <f t="shared" si="24"/>
        <v>0</v>
      </c>
      <c r="BL174" s="18" t="s">
        <v>182</v>
      </c>
      <c r="BM174" s="18" t="s">
        <v>1025</v>
      </c>
    </row>
    <row r="175" spans="2:65" s="1" customFormat="1" ht="31.5" customHeight="1" x14ac:dyDescent="0.3">
      <c r="B175" s="137"/>
      <c r="C175" s="174" t="s">
        <v>468</v>
      </c>
      <c r="D175" s="174" t="s">
        <v>227</v>
      </c>
      <c r="E175" s="175" t="s">
        <v>1026</v>
      </c>
      <c r="F175" s="271" t="s">
        <v>1027</v>
      </c>
      <c r="G175" s="272"/>
      <c r="H175" s="272"/>
      <c r="I175" s="272"/>
      <c r="J175" s="176" t="s">
        <v>1028</v>
      </c>
      <c r="K175" s="177">
        <v>0.39500000000000002</v>
      </c>
      <c r="L175" s="273">
        <v>0</v>
      </c>
      <c r="M175" s="272"/>
      <c r="N175" s="274">
        <f t="shared" si="15"/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 t="shared" si="16"/>
        <v>0</v>
      </c>
      <c r="X175" s="172">
        <v>0</v>
      </c>
      <c r="Y175" s="172">
        <f t="shared" si="17"/>
        <v>0</v>
      </c>
      <c r="Z175" s="172">
        <v>0</v>
      </c>
      <c r="AA175" s="173">
        <f t="shared" si="18"/>
        <v>0</v>
      </c>
      <c r="AR175" s="18" t="s">
        <v>182</v>
      </c>
      <c r="AT175" s="18" t="s">
        <v>227</v>
      </c>
      <c r="AU175" s="18" t="s">
        <v>87</v>
      </c>
      <c r="AY175" s="18" t="s">
        <v>175</v>
      </c>
      <c r="BE175" s="114">
        <f t="shared" si="19"/>
        <v>0</v>
      </c>
      <c r="BF175" s="114">
        <f t="shared" si="20"/>
        <v>0</v>
      </c>
      <c r="BG175" s="114">
        <f t="shared" si="21"/>
        <v>0</v>
      </c>
      <c r="BH175" s="114">
        <f t="shared" si="22"/>
        <v>0</v>
      </c>
      <c r="BI175" s="114">
        <f t="shared" si="23"/>
        <v>0</v>
      </c>
      <c r="BJ175" s="18" t="s">
        <v>83</v>
      </c>
      <c r="BK175" s="114">
        <f t="shared" si="24"/>
        <v>0</v>
      </c>
      <c r="BL175" s="18" t="s">
        <v>182</v>
      </c>
      <c r="BM175" s="18" t="s">
        <v>1029</v>
      </c>
    </row>
    <row r="176" spans="2:65" s="1" customFormat="1" ht="31.5" customHeight="1" x14ac:dyDescent="0.3">
      <c r="B176" s="137"/>
      <c r="C176" s="174" t="s">
        <v>1030</v>
      </c>
      <c r="D176" s="174" t="s">
        <v>227</v>
      </c>
      <c r="E176" s="175" t="s">
        <v>1031</v>
      </c>
      <c r="F176" s="271" t="s">
        <v>1032</v>
      </c>
      <c r="G176" s="272"/>
      <c r="H176" s="272"/>
      <c r="I176" s="272"/>
      <c r="J176" s="176" t="s">
        <v>1028</v>
      </c>
      <c r="K176" s="177">
        <v>0.39500000000000002</v>
      </c>
      <c r="L176" s="273">
        <v>0</v>
      </c>
      <c r="M176" s="272"/>
      <c r="N176" s="274">
        <f t="shared" si="15"/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 t="shared" si="16"/>
        <v>0</v>
      </c>
      <c r="X176" s="172">
        <v>0</v>
      </c>
      <c r="Y176" s="172">
        <f t="shared" si="17"/>
        <v>0</v>
      </c>
      <c r="Z176" s="172">
        <v>0</v>
      </c>
      <c r="AA176" s="173">
        <f t="shared" si="18"/>
        <v>0</v>
      </c>
      <c r="AR176" s="18" t="s">
        <v>182</v>
      </c>
      <c r="AT176" s="18" t="s">
        <v>227</v>
      </c>
      <c r="AU176" s="18" t="s">
        <v>87</v>
      </c>
      <c r="AY176" s="18" t="s">
        <v>175</v>
      </c>
      <c r="BE176" s="114">
        <f t="shared" si="19"/>
        <v>0</v>
      </c>
      <c r="BF176" s="114">
        <f t="shared" si="20"/>
        <v>0</v>
      </c>
      <c r="BG176" s="114">
        <f t="shared" si="21"/>
        <v>0</v>
      </c>
      <c r="BH176" s="114">
        <f t="shared" si="22"/>
        <v>0</v>
      </c>
      <c r="BI176" s="114">
        <f t="shared" si="23"/>
        <v>0</v>
      </c>
      <c r="BJ176" s="18" t="s">
        <v>83</v>
      </c>
      <c r="BK176" s="114">
        <f t="shared" si="24"/>
        <v>0</v>
      </c>
      <c r="BL176" s="18" t="s">
        <v>182</v>
      </c>
      <c r="BM176" s="18" t="s">
        <v>1033</v>
      </c>
    </row>
    <row r="177" spans="2:65" s="10" customFormat="1" ht="29.85" customHeight="1" x14ac:dyDescent="0.3">
      <c r="B177" s="156"/>
      <c r="C177" s="157"/>
      <c r="D177" s="166" t="s">
        <v>146</v>
      </c>
      <c r="E177" s="166"/>
      <c r="F177" s="166"/>
      <c r="G177" s="166"/>
      <c r="H177" s="166"/>
      <c r="I177" s="166"/>
      <c r="J177" s="166"/>
      <c r="K177" s="166"/>
      <c r="L177" s="166"/>
      <c r="M177" s="166"/>
      <c r="N177" s="264">
        <f>BK177</f>
        <v>0</v>
      </c>
      <c r="O177" s="265"/>
      <c r="P177" s="265"/>
      <c r="Q177" s="265"/>
      <c r="R177" s="159"/>
      <c r="T177" s="160"/>
      <c r="U177" s="157"/>
      <c r="V177" s="157"/>
      <c r="W177" s="161">
        <f>SUM(W178:W181)</f>
        <v>0</v>
      </c>
      <c r="X177" s="157"/>
      <c r="Y177" s="161">
        <f>SUM(Y178:Y181)</f>
        <v>1.319E-2</v>
      </c>
      <c r="Z177" s="157"/>
      <c r="AA177" s="162">
        <f>SUM(AA178:AA181)</f>
        <v>0</v>
      </c>
      <c r="AR177" s="163" t="s">
        <v>87</v>
      </c>
      <c r="AT177" s="164" t="s">
        <v>75</v>
      </c>
      <c r="AU177" s="164" t="s">
        <v>83</v>
      </c>
      <c r="AY177" s="163" t="s">
        <v>175</v>
      </c>
      <c r="BK177" s="165">
        <f>SUM(BK178:BK181)</f>
        <v>0</v>
      </c>
    </row>
    <row r="178" spans="2:65" s="1" customFormat="1" ht="44.25" customHeight="1" x14ac:dyDescent="0.3">
      <c r="B178" s="137"/>
      <c r="C178" s="174" t="s">
        <v>314</v>
      </c>
      <c r="D178" s="174" t="s">
        <v>227</v>
      </c>
      <c r="E178" s="175" t="s">
        <v>1034</v>
      </c>
      <c r="F178" s="271" t="s">
        <v>1035</v>
      </c>
      <c r="G178" s="272"/>
      <c r="H178" s="272"/>
      <c r="I178" s="272"/>
      <c r="J178" s="176" t="s">
        <v>257</v>
      </c>
      <c r="K178" s="177">
        <v>3</v>
      </c>
      <c r="L178" s="273">
        <v>0</v>
      </c>
      <c r="M178" s="272"/>
      <c r="N178" s="274">
        <f>ROUND(L178*K178,2)</f>
        <v>0</v>
      </c>
      <c r="O178" s="272"/>
      <c r="P178" s="272"/>
      <c r="Q178" s="272"/>
      <c r="R178" s="139"/>
      <c r="T178" s="171" t="s">
        <v>20</v>
      </c>
      <c r="U178" s="44" t="s">
        <v>41</v>
      </c>
      <c r="V178" s="36"/>
      <c r="W178" s="172">
        <f>V178*K178</f>
        <v>0</v>
      </c>
      <c r="X178" s="172">
        <v>1.01E-3</v>
      </c>
      <c r="Y178" s="172">
        <f>X178*K178</f>
        <v>3.0300000000000001E-3</v>
      </c>
      <c r="Z178" s="172">
        <v>0</v>
      </c>
      <c r="AA178" s="173">
        <f>Z178*K178</f>
        <v>0</v>
      </c>
      <c r="AR178" s="18" t="s">
        <v>182</v>
      </c>
      <c r="AT178" s="18" t="s">
        <v>227</v>
      </c>
      <c r="AU178" s="18" t="s">
        <v>87</v>
      </c>
      <c r="AY178" s="18" t="s">
        <v>175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8" t="s">
        <v>83</v>
      </c>
      <c r="BK178" s="114">
        <f>ROUND(L178*K178,2)</f>
        <v>0</v>
      </c>
      <c r="BL178" s="18" t="s">
        <v>182</v>
      </c>
      <c r="BM178" s="18" t="s">
        <v>1036</v>
      </c>
    </row>
    <row r="179" spans="2:65" s="1" customFormat="1" ht="31.5" customHeight="1" x14ac:dyDescent="0.3">
      <c r="B179" s="137"/>
      <c r="C179" s="174" t="s">
        <v>1037</v>
      </c>
      <c r="D179" s="174" t="s">
        <v>227</v>
      </c>
      <c r="E179" s="175" t="s">
        <v>1038</v>
      </c>
      <c r="F179" s="271" t="s">
        <v>1039</v>
      </c>
      <c r="G179" s="272"/>
      <c r="H179" s="272"/>
      <c r="I179" s="272"/>
      <c r="J179" s="176" t="s">
        <v>257</v>
      </c>
      <c r="K179" s="177">
        <v>1</v>
      </c>
      <c r="L179" s="273">
        <v>0</v>
      </c>
      <c r="M179" s="272"/>
      <c r="N179" s="274">
        <f>ROUND(L179*K179,2)</f>
        <v>0</v>
      </c>
      <c r="O179" s="272"/>
      <c r="P179" s="272"/>
      <c r="Q179" s="272"/>
      <c r="R179" s="139"/>
      <c r="T179" s="171" t="s">
        <v>20</v>
      </c>
      <c r="U179" s="44" t="s">
        <v>41</v>
      </c>
      <c r="V179" s="36"/>
      <c r="W179" s="172">
        <f>V179*K179</f>
        <v>0</v>
      </c>
      <c r="X179" s="172">
        <v>1.0160000000000001E-2</v>
      </c>
      <c r="Y179" s="172">
        <f>X179*K179</f>
        <v>1.0160000000000001E-2</v>
      </c>
      <c r="Z179" s="172">
        <v>0</v>
      </c>
      <c r="AA179" s="173">
        <f>Z179*K179</f>
        <v>0</v>
      </c>
      <c r="AR179" s="18" t="s">
        <v>182</v>
      </c>
      <c r="AT179" s="18" t="s">
        <v>227</v>
      </c>
      <c r="AU179" s="18" t="s">
        <v>87</v>
      </c>
      <c r="AY179" s="18" t="s">
        <v>175</v>
      </c>
      <c r="BE179" s="114">
        <f>IF(U179="základní",N179,0)</f>
        <v>0</v>
      </c>
      <c r="BF179" s="114">
        <f>IF(U179="snížená",N179,0)</f>
        <v>0</v>
      </c>
      <c r="BG179" s="114">
        <f>IF(U179="zákl. přenesená",N179,0)</f>
        <v>0</v>
      </c>
      <c r="BH179" s="114">
        <f>IF(U179="sníž. přenesená",N179,0)</f>
        <v>0</v>
      </c>
      <c r="BI179" s="114">
        <f>IF(U179="nulová",N179,0)</f>
        <v>0</v>
      </c>
      <c r="BJ179" s="18" t="s">
        <v>83</v>
      </c>
      <c r="BK179" s="114">
        <f>ROUND(L179*K179,2)</f>
        <v>0</v>
      </c>
      <c r="BL179" s="18" t="s">
        <v>182</v>
      </c>
      <c r="BM179" s="18" t="s">
        <v>1040</v>
      </c>
    </row>
    <row r="180" spans="2:65" s="1" customFormat="1" ht="31.5" customHeight="1" x14ac:dyDescent="0.3">
      <c r="B180" s="137"/>
      <c r="C180" s="174" t="s">
        <v>1041</v>
      </c>
      <c r="D180" s="174" t="s">
        <v>227</v>
      </c>
      <c r="E180" s="175" t="s">
        <v>1042</v>
      </c>
      <c r="F180" s="271" t="s">
        <v>1043</v>
      </c>
      <c r="G180" s="272"/>
      <c r="H180" s="272"/>
      <c r="I180" s="272"/>
      <c r="J180" s="176" t="s">
        <v>1028</v>
      </c>
      <c r="K180" s="177">
        <v>1.2999999999999999E-2</v>
      </c>
      <c r="L180" s="273">
        <v>0</v>
      </c>
      <c r="M180" s="272"/>
      <c r="N180" s="274">
        <f>ROUND(L180*K180,2)</f>
        <v>0</v>
      </c>
      <c r="O180" s="272"/>
      <c r="P180" s="272"/>
      <c r="Q180" s="272"/>
      <c r="R180" s="139"/>
      <c r="T180" s="171" t="s">
        <v>20</v>
      </c>
      <c r="U180" s="44" t="s">
        <v>41</v>
      </c>
      <c r="V180" s="36"/>
      <c r="W180" s="172">
        <f>V180*K180</f>
        <v>0</v>
      </c>
      <c r="X180" s="172">
        <v>0</v>
      </c>
      <c r="Y180" s="172">
        <f>X180*K180</f>
        <v>0</v>
      </c>
      <c r="Z180" s="172">
        <v>0</v>
      </c>
      <c r="AA180" s="173">
        <f>Z180*K180</f>
        <v>0</v>
      </c>
      <c r="AR180" s="18" t="s">
        <v>182</v>
      </c>
      <c r="AT180" s="18" t="s">
        <v>227</v>
      </c>
      <c r="AU180" s="18" t="s">
        <v>87</v>
      </c>
      <c r="AY180" s="18" t="s">
        <v>175</v>
      </c>
      <c r="BE180" s="114">
        <f>IF(U180="základní",N180,0)</f>
        <v>0</v>
      </c>
      <c r="BF180" s="114">
        <f>IF(U180="snížená",N180,0)</f>
        <v>0</v>
      </c>
      <c r="BG180" s="114">
        <f>IF(U180="zákl. přenesená",N180,0)</f>
        <v>0</v>
      </c>
      <c r="BH180" s="114">
        <f>IF(U180="sníž. přenesená",N180,0)</f>
        <v>0</v>
      </c>
      <c r="BI180" s="114">
        <f>IF(U180="nulová",N180,0)</f>
        <v>0</v>
      </c>
      <c r="BJ180" s="18" t="s">
        <v>83</v>
      </c>
      <c r="BK180" s="114">
        <f>ROUND(L180*K180,2)</f>
        <v>0</v>
      </c>
      <c r="BL180" s="18" t="s">
        <v>182</v>
      </c>
      <c r="BM180" s="18" t="s">
        <v>1044</v>
      </c>
    </row>
    <row r="181" spans="2:65" s="1" customFormat="1" ht="31.5" customHeight="1" x14ac:dyDescent="0.3">
      <c r="B181" s="137"/>
      <c r="C181" s="174" t="s">
        <v>346</v>
      </c>
      <c r="D181" s="174" t="s">
        <v>227</v>
      </c>
      <c r="E181" s="175" t="s">
        <v>1045</v>
      </c>
      <c r="F181" s="271" t="s">
        <v>1046</v>
      </c>
      <c r="G181" s="272"/>
      <c r="H181" s="272"/>
      <c r="I181" s="272"/>
      <c r="J181" s="176" t="s">
        <v>1028</v>
      </c>
      <c r="K181" s="177">
        <v>1.2999999999999999E-2</v>
      </c>
      <c r="L181" s="273">
        <v>0</v>
      </c>
      <c r="M181" s="272"/>
      <c r="N181" s="274">
        <f>ROUND(L181*K181,2)</f>
        <v>0</v>
      </c>
      <c r="O181" s="272"/>
      <c r="P181" s="272"/>
      <c r="Q181" s="272"/>
      <c r="R181" s="139"/>
      <c r="T181" s="171" t="s">
        <v>20</v>
      </c>
      <c r="U181" s="44" t="s">
        <v>41</v>
      </c>
      <c r="V181" s="36"/>
      <c r="W181" s="172">
        <f>V181*K181</f>
        <v>0</v>
      </c>
      <c r="X181" s="172">
        <v>0</v>
      </c>
      <c r="Y181" s="172">
        <f>X181*K181</f>
        <v>0</v>
      </c>
      <c r="Z181" s="172">
        <v>0</v>
      </c>
      <c r="AA181" s="173">
        <f>Z181*K181</f>
        <v>0</v>
      </c>
      <c r="AR181" s="18" t="s">
        <v>182</v>
      </c>
      <c r="AT181" s="18" t="s">
        <v>227</v>
      </c>
      <c r="AU181" s="18" t="s">
        <v>87</v>
      </c>
      <c r="AY181" s="18" t="s">
        <v>175</v>
      </c>
      <c r="BE181" s="114">
        <f>IF(U181="základní",N181,0)</f>
        <v>0</v>
      </c>
      <c r="BF181" s="114">
        <f>IF(U181="snížená",N181,0)</f>
        <v>0</v>
      </c>
      <c r="BG181" s="114">
        <f>IF(U181="zákl. přenesená",N181,0)</f>
        <v>0</v>
      </c>
      <c r="BH181" s="114">
        <f>IF(U181="sníž. přenesená",N181,0)</f>
        <v>0</v>
      </c>
      <c r="BI181" s="114">
        <f>IF(U181="nulová",N181,0)</f>
        <v>0</v>
      </c>
      <c r="BJ181" s="18" t="s">
        <v>83</v>
      </c>
      <c r="BK181" s="114">
        <f>ROUND(L181*K181,2)</f>
        <v>0</v>
      </c>
      <c r="BL181" s="18" t="s">
        <v>182</v>
      </c>
      <c r="BM181" s="18" t="s">
        <v>1047</v>
      </c>
    </row>
    <row r="182" spans="2:65" s="10" customFormat="1" ht="29.85" customHeight="1" x14ac:dyDescent="0.3">
      <c r="B182" s="156"/>
      <c r="C182" s="157"/>
      <c r="D182" s="166" t="s">
        <v>147</v>
      </c>
      <c r="E182" s="166"/>
      <c r="F182" s="166"/>
      <c r="G182" s="166"/>
      <c r="H182" s="166"/>
      <c r="I182" s="166"/>
      <c r="J182" s="166"/>
      <c r="K182" s="166"/>
      <c r="L182" s="166"/>
      <c r="M182" s="166"/>
      <c r="N182" s="264">
        <f>BK182</f>
        <v>0</v>
      </c>
      <c r="O182" s="265"/>
      <c r="P182" s="265"/>
      <c r="Q182" s="265"/>
      <c r="R182" s="159"/>
      <c r="T182" s="160"/>
      <c r="U182" s="157"/>
      <c r="V182" s="157"/>
      <c r="W182" s="161">
        <f>SUM(W183:W189)</f>
        <v>0</v>
      </c>
      <c r="X182" s="157"/>
      <c r="Y182" s="161">
        <f>SUM(Y183:Y189)</f>
        <v>1.2120000000000001E-2</v>
      </c>
      <c r="Z182" s="157"/>
      <c r="AA182" s="162">
        <f>SUM(AA183:AA189)</f>
        <v>4.2860000000000002E-2</v>
      </c>
      <c r="AR182" s="163" t="s">
        <v>87</v>
      </c>
      <c r="AT182" s="164" t="s">
        <v>75</v>
      </c>
      <c r="AU182" s="164" t="s">
        <v>83</v>
      </c>
      <c r="AY182" s="163" t="s">
        <v>175</v>
      </c>
      <c r="BK182" s="165">
        <f>SUM(BK183:BK189)</f>
        <v>0</v>
      </c>
    </row>
    <row r="183" spans="2:65" s="1" customFormat="1" ht="22.5" customHeight="1" x14ac:dyDescent="0.3">
      <c r="B183" s="137"/>
      <c r="C183" s="174" t="s">
        <v>552</v>
      </c>
      <c r="D183" s="174" t="s">
        <v>227</v>
      </c>
      <c r="E183" s="175" t="s">
        <v>1048</v>
      </c>
      <c r="F183" s="271" t="s">
        <v>1049</v>
      </c>
      <c r="G183" s="272"/>
      <c r="H183" s="272"/>
      <c r="I183" s="272"/>
      <c r="J183" s="176" t="s">
        <v>257</v>
      </c>
      <c r="K183" s="177">
        <v>1</v>
      </c>
      <c r="L183" s="273">
        <v>0</v>
      </c>
      <c r="M183" s="272"/>
      <c r="N183" s="274">
        <f t="shared" ref="N183:N189" si="25">ROUND(L183*K183,2)</f>
        <v>0</v>
      </c>
      <c r="O183" s="272"/>
      <c r="P183" s="272"/>
      <c r="Q183" s="272"/>
      <c r="R183" s="139"/>
      <c r="T183" s="171" t="s">
        <v>20</v>
      </c>
      <c r="U183" s="44" t="s">
        <v>41</v>
      </c>
      <c r="V183" s="36"/>
      <c r="W183" s="172">
        <f t="shared" ref="W183:W189" si="26">V183*K183</f>
        <v>0</v>
      </c>
      <c r="X183" s="172">
        <v>2.2000000000000001E-4</v>
      </c>
      <c r="Y183" s="172">
        <f t="shared" ref="Y183:Y189" si="27">X183*K183</f>
        <v>2.2000000000000001E-4</v>
      </c>
      <c r="Z183" s="172">
        <v>3.7130000000000003E-2</v>
      </c>
      <c r="AA183" s="173">
        <f t="shared" ref="AA183:AA189" si="28">Z183*K183</f>
        <v>3.7130000000000003E-2</v>
      </c>
      <c r="AR183" s="18" t="s">
        <v>182</v>
      </c>
      <c r="AT183" s="18" t="s">
        <v>227</v>
      </c>
      <c r="AU183" s="18" t="s">
        <v>87</v>
      </c>
      <c r="AY183" s="18" t="s">
        <v>175</v>
      </c>
      <c r="BE183" s="114">
        <f t="shared" ref="BE183:BE189" si="29">IF(U183="základní",N183,0)</f>
        <v>0</v>
      </c>
      <c r="BF183" s="114">
        <f t="shared" ref="BF183:BF189" si="30">IF(U183="snížená",N183,0)</f>
        <v>0</v>
      </c>
      <c r="BG183" s="114">
        <f t="shared" ref="BG183:BG189" si="31">IF(U183="zákl. přenesená",N183,0)</f>
        <v>0</v>
      </c>
      <c r="BH183" s="114">
        <f t="shared" ref="BH183:BH189" si="32">IF(U183="sníž. přenesená",N183,0)</f>
        <v>0</v>
      </c>
      <c r="BI183" s="114">
        <f t="shared" ref="BI183:BI189" si="33">IF(U183="nulová",N183,0)</f>
        <v>0</v>
      </c>
      <c r="BJ183" s="18" t="s">
        <v>83</v>
      </c>
      <c r="BK183" s="114">
        <f t="shared" ref="BK183:BK189" si="34">ROUND(L183*K183,2)</f>
        <v>0</v>
      </c>
      <c r="BL183" s="18" t="s">
        <v>182</v>
      </c>
      <c r="BM183" s="18" t="s">
        <v>1050</v>
      </c>
    </row>
    <row r="184" spans="2:65" s="1" customFormat="1" ht="22.5" customHeight="1" x14ac:dyDescent="0.3">
      <c r="B184" s="137"/>
      <c r="C184" s="174" t="s">
        <v>540</v>
      </c>
      <c r="D184" s="174" t="s">
        <v>227</v>
      </c>
      <c r="E184" s="175" t="s">
        <v>1051</v>
      </c>
      <c r="F184" s="271" t="s">
        <v>1052</v>
      </c>
      <c r="G184" s="272"/>
      <c r="H184" s="272"/>
      <c r="I184" s="272"/>
      <c r="J184" s="176" t="s">
        <v>257</v>
      </c>
      <c r="K184" s="177">
        <v>3</v>
      </c>
      <c r="L184" s="273">
        <v>0</v>
      </c>
      <c r="M184" s="272"/>
      <c r="N184" s="274">
        <f t="shared" si="25"/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 t="shared" si="26"/>
        <v>0</v>
      </c>
      <c r="X184" s="172">
        <v>0</v>
      </c>
      <c r="Y184" s="172">
        <f t="shared" si="27"/>
        <v>0</v>
      </c>
      <c r="Z184" s="172">
        <v>1.91E-3</v>
      </c>
      <c r="AA184" s="173">
        <f t="shared" si="28"/>
        <v>5.7299999999999999E-3</v>
      </c>
      <c r="AR184" s="18" t="s">
        <v>182</v>
      </c>
      <c r="AT184" s="18" t="s">
        <v>227</v>
      </c>
      <c r="AU184" s="18" t="s">
        <v>87</v>
      </c>
      <c r="AY184" s="18" t="s">
        <v>175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8" t="s">
        <v>83</v>
      </c>
      <c r="BK184" s="114">
        <f t="shared" si="34"/>
        <v>0</v>
      </c>
      <c r="BL184" s="18" t="s">
        <v>182</v>
      </c>
      <c r="BM184" s="18" t="s">
        <v>1053</v>
      </c>
    </row>
    <row r="185" spans="2:65" s="1" customFormat="1" ht="44.25" customHeight="1" x14ac:dyDescent="0.3">
      <c r="B185" s="137"/>
      <c r="C185" s="174" t="s">
        <v>350</v>
      </c>
      <c r="D185" s="174" t="s">
        <v>227</v>
      </c>
      <c r="E185" s="175" t="s">
        <v>1054</v>
      </c>
      <c r="F185" s="271" t="s">
        <v>1055</v>
      </c>
      <c r="G185" s="272"/>
      <c r="H185" s="272"/>
      <c r="I185" s="272"/>
      <c r="J185" s="176" t="s">
        <v>257</v>
      </c>
      <c r="K185" s="177">
        <v>3</v>
      </c>
      <c r="L185" s="273">
        <v>0</v>
      </c>
      <c r="M185" s="272"/>
      <c r="N185" s="274">
        <f t="shared" si="25"/>
        <v>0</v>
      </c>
      <c r="O185" s="272"/>
      <c r="P185" s="272"/>
      <c r="Q185" s="272"/>
      <c r="R185" s="139"/>
      <c r="T185" s="171" t="s">
        <v>20</v>
      </c>
      <c r="U185" s="44" t="s">
        <v>41</v>
      </c>
      <c r="V185" s="36"/>
      <c r="W185" s="172">
        <f t="shared" si="26"/>
        <v>0</v>
      </c>
      <c r="X185" s="172">
        <v>2.3800000000000002E-3</v>
      </c>
      <c r="Y185" s="172">
        <f t="shared" si="27"/>
        <v>7.1400000000000005E-3</v>
      </c>
      <c r="Z185" s="172">
        <v>0</v>
      </c>
      <c r="AA185" s="173">
        <f t="shared" si="28"/>
        <v>0</v>
      </c>
      <c r="AR185" s="18" t="s">
        <v>182</v>
      </c>
      <c r="AT185" s="18" t="s">
        <v>227</v>
      </c>
      <c r="AU185" s="18" t="s">
        <v>87</v>
      </c>
      <c r="AY185" s="18" t="s">
        <v>175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8" t="s">
        <v>83</v>
      </c>
      <c r="BK185" s="114">
        <f t="shared" si="34"/>
        <v>0</v>
      </c>
      <c r="BL185" s="18" t="s">
        <v>182</v>
      </c>
      <c r="BM185" s="18" t="s">
        <v>1056</v>
      </c>
    </row>
    <row r="186" spans="2:65" s="1" customFormat="1" ht="22.5" customHeight="1" x14ac:dyDescent="0.3">
      <c r="B186" s="137"/>
      <c r="C186" s="167" t="s">
        <v>354</v>
      </c>
      <c r="D186" s="167" t="s">
        <v>177</v>
      </c>
      <c r="E186" s="168" t="s">
        <v>1057</v>
      </c>
      <c r="F186" s="278" t="s">
        <v>1058</v>
      </c>
      <c r="G186" s="279"/>
      <c r="H186" s="279"/>
      <c r="I186" s="279"/>
      <c r="J186" s="169" t="s">
        <v>257</v>
      </c>
      <c r="K186" s="170">
        <v>5</v>
      </c>
      <c r="L186" s="280">
        <v>0</v>
      </c>
      <c r="M186" s="279"/>
      <c r="N186" s="281">
        <f t="shared" si="25"/>
        <v>0</v>
      </c>
      <c r="O186" s="272"/>
      <c r="P186" s="272"/>
      <c r="Q186" s="272"/>
      <c r="R186" s="139"/>
      <c r="T186" s="171" t="s">
        <v>20</v>
      </c>
      <c r="U186" s="44" t="s">
        <v>41</v>
      </c>
      <c r="V186" s="36"/>
      <c r="W186" s="172">
        <f t="shared" si="26"/>
        <v>0</v>
      </c>
      <c r="X186" s="172">
        <v>0</v>
      </c>
      <c r="Y186" s="172">
        <f t="shared" si="27"/>
        <v>0</v>
      </c>
      <c r="Z186" s="172">
        <v>0</v>
      </c>
      <c r="AA186" s="173">
        <f t="shared" si="28"/>
        <v>0</v>
      </c>
      <c r="AR186" s="18" t="s">
        <v>181</v>
      </c>
      <c r="AT186" s="18" t="s">
        <v>177</v>
      </c>
      <c r="AU186" s="18" t="s">
        <v>87</v>
      </c>
      <c r="AY186" s="18" t="s">
        <v>175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8" t="s">
        <v>83</v>
      </c>
      <c r="BK186" s="114">
        <f t="shared" si="34"/>
        <v>0</v>
      </c>
      <c r="BL186" s="18" t="s">
        <v>182</v>
      </c>
      <c r="BM186" s="18" t="s">
        <v>1059</v>
      </c>
    </row>
    <row r="187" spans="2:65" s="1" customFormat="1" ht="44.25" customHeight="1" x14ac:dyDescent="0.3">
      <c r="B187" s="137"/>
      <c r="C187" s="174" t="s">
        <v>358</v>
      </c>
      <c r="D187" s="174" t="s">
        <v>227</v>
      </c>
      <c r="E187" s="175" t="s">
        <v>1060</v>
      </c>
      <c r="F187" s="271" t="s">
        <v>1061</v>
      </c>
      <c r="G187" s="272"/>
      <c r="H187" s="272"/>
      <c r="I187" s="272"/>
      <c r="J187" s="176" t="s">
        <v>257</v>
      </c>
      <c r="K187" s="177">
        <v>2</v>
      </c>
      <c r="L187" s="273">
        <v>0</v>
      </c>
      <c r="M187" s="272"/>
      <c r="N187" s="274">
        <f t="shared" si="25"/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 t="shared" si="26"/>
        <v>0</v>
      </c>
      <c r="X187" s="172">
        <v>2.3800000000000002E-3</v>
      </c>
      <c r="Y187" s="172">
        <f t="shared" si="27"/>
        <v>4.7600000000000003E-3</v>
      </c>
      <c r="Z187" s="172">
        <v>0</v>
      </c>
      <c r="AA187" s="173">
        <f t="shared" si="28"/>
        <v>0</v>
      </c>
      <c r="AR187" s="18" t="s">
        <v>182</v>
      </c>
      <c r="AT187" s="18" t="s">
        <v>227</v>
      </c>
      <c r="AU187" s="18" t="s">
        <v>87</v>
      </c>
      <c r="AY187" s="18" t="s">
        <v>175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8" t="s">
        <v>83</v>
      </c>
      <c r="BK187" s="114">
        <f t="shared" si="34"/>
        <v>0</v>
      </c>
      <c r="BL187" s="18" t="s">
        <v>182</v>
      </c>
      <c r="BM187" s="18" t="s">
        <v>1062</v>
      </c>
    </row>
    <row r="188" spans="2:65" s="1" customFormat="1" ht="31.5" customHeight="1" x14ac:dyDescent="0.3">
      <c r="B188" s="137"/>
      <c r="C188" s="174" t="s">
        <v>476</v>
      </c>
      <c r="D188" s="174" t="s">
        <v>227</v>
      </c>
      <c r="E188" s="175" t="s">
        <v>1063</v>
      </c>
      <c r="F188" s="271" t="s">
        <v>1064</v>
      </c>
      <c r="G188" s="272"/>
      <c r="H188" s="272"/>
      <c r="I188" s="272"/>
      <c r="J188" s="176" t="s">
        <v>1028</v>
      </c>
      <c r="K188" s="177">
        <v>1.2E-2</v>
      </c>
      <c r="L188" s="273">
        <v>0</v>
      </c>
      <c r="M188" s="272"/>
      <c r="N188" s="274">
        <f t="shared" si="25"/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 t="shared" si="26"/>
        <v>0</v>
      </c>
      <c r="X188" s="172">
        <v>0</v>
      </c>
      <c r="Y188" s="172">
        <f t="shared" si="27"/>
        <v>0</v>
      </c>
      <c r="Z188" s="172">
        <v>0</v>
      </c>
      <c r="AA188" s="173">
        <f t="shared" si="28"/>
        <v>0</v>
      </c>
      <c r="AR188" s="18" t="s">
        <v>182</v>
      </c>
      <c r="AT188" s="18" t="s">
        <v>227</v>
      </c>
      <c r="AU188" s="18" t="s">
        <v>87</v>
      </c>
      <c r="AY188" s="18" t="s">
        <v>175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8" t="s">
        <v>83</v>
      </c>
      <c r="BK188" s="114">
        <f t="shared" si="34"/>
        <v>0</v>
      </c>
      <c r="BL188" s="18" t="s">
        <v>182</v>
      </c>
      <c r="BM188" s="18" t="s">
        <v>1065</v>
      </c>
    </row>
    <row r="189" spans="2:65" s="1" customFormat="1" ht="31.5" customHeight="1" x14ac:dyDescent="0.3">
      <c r="B189" s="137"/>
      <c r="C189" s="174" t="s">
        <v>403</v>
      </c>
      <c r="D189" s="174" t="s">
        <v>227</v>
      </c>
      <c r="E189" s="175" t="s">
        <v>1066</v>
      </c>
      <c r="F189" s="271" t="s">
        <v>1067</v>
      </c>
      <c r="G189" s="272"/>
      <c r="H189" s="272"/>
      <c r="I189" s="272"/>
      <c r="J189" s="176" t="s">
        <v>1028</v>
      </c>
      <c r="K189" s="177">
        <v>1.2E-2</v>
      </c>
      <c r="L189" s="273">
        <v>0</v>
      </c>
      <c r="M189" s="272"/>
      <c r="N189" s="274">
        <f t="shared" si="25"/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 t="shared" si="26"/>
        <v>0</v>
      </c>
      <c r="X189" s="172">
        <v>0</v>
      </c>
      <c r="Y189" s="172">
        <f t="shared" si="27"/>
        <v>0</v>
      </c>
      <c r="Z189" s="172">
        <v>0</v>
      </c>
      <c r="AA189" s="173">
        <f t="shared" si="28"/>
        <v>0</v>
      </c>
      <c r="AR189" s="18" t="s">
        <v>182</v>
      </c>
      <c r="AT189" s="18" t="s">
        <v>227</v>
      </c>
      <c r="AU189" s="18" t="s">
        <v>87</v>
      </c>
      <c r="AY189" s="18" t="s">
        <v>175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8" t="s">
        <v>83</v>
      </c>
      <c r="BK189" s="114">
        <f t="shared" si="34"/>
        <v>0</v>
      </c>
      <c r="BL189" s="18" t="s">
        <v>182</v>
      </c>
      <c r="BM189" s="18" t="s">
        <v>1068</v>
      </c>
    </row>
    <row r="190" spans="2:65" s="10" customFormat="1" ht="29.85" customHeight="1" x14ac:dyDescent="0.3">
      <c r="B190" s="156"/>
      <c r="C190" s="157"/>
      <c r="D190" s="166" t="s">
        <v>149</v>
      </c>
      <c r="E190" s="166"/>
      <c r="F190" s="166"/>
      <c r="G190" s="166"/>
      <c r="H190" s="166"/>
      <c r="I190" s="166"/>
      <c r="J190" s="166"/>
      <c r="K190" s="166"/>
      <c r="L190" s="166"/>
      <c r="M190" s="166"/>
      <c r="N190" s="264">
        <f>BK190</f>
        <v>0</v>
      </c>
      <c r="O190" s="265"/>
      <c r="P190" s="265"/>
      <c r="Q190" s="265"/>
      <c r="R190" s="159"/>
      <c r="T190" s="160"/>
      <c r="U190" s="157"/>
      <c r="V190" s="157"/>
      <c r="W190" s="161">
        <f>SUM(W191:W194)</f>
        <v>0</v>
      </c>
      <c r="X190" s="157"/>
      <c r="Y190" s="161">
        <f>SUM(Y191:Y194)</f>
        <v>2.4340000000000001E-2</v>
      </c>
      <c r="Z190" s="157"/>
      <c r="AA190" s="162">
        <f>SUM(AA191:AA194)</f>
        <v>0</v>
      </c>
      <c r="AR190" s="163" t="s">
        <v>87</v>
      </c>
      <c r="AT190" s="164" t="s">
        <v>75</v>
      </c>
      <c r="AU190" s="164" t="s">
        <v>83</v>
      </c>
      <c r="AY190" s="163" t="s">
        <v>175</v>
      </c>
      <c r="BK190" s="165">
        <f>SUM(BK191:BK194)</f>
        <v>0</v>
      </c>
    </row>
    <row r="191" spans="2:65" s="1" customFormat="1" ht="31.5" customHeight="1" x14ac:dyDescent="0.3">
      <c r="B191" s="137"/>
      <c r="C191" s="174" t="s">
        <v>407</v>
      </c>
      <c r="D191" s="174" t="s">
        <v>227</v>
      </c>
      <c r="E191" s="175" t="s">
        <v>1069</v>
      </c>
      <c r="F191" s="271" t="s">
        <v>1070</v>
      </c>
      <c r="G191" s="272"/>
      <c r="H191" s="272"/>
      <c r="I191" s="272"/>
      <c r="J191" s="176" t="s">
        <v>216</v>
      </c>
      <c r="K191" s="177">
        <v>15</v>
      </c>
      <c r="L191" s="273">
        <v>0</v>
      </c>
      <c r="M191" s="272"/>
      <c r="N191" s="274">
        <f>ROUND(L191*K191,2)</f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>V191*K191</f>
        <v>0</v>
      </c>
      <c r="X191" s="172">
        <v>8.8999999999999995E-4</v>
      </c>
      <c r="Y191" s="172">
        <f>X191*K191</f>
        <v>1.3349999999999999E-2</v>
      </c>
      <c r="Z191" s="172">
        <v>0</v>
      </c>
      <c r="AA191" s="173">
        <f>Z191*K191</f>
        <v>0</v>
      </c>
      <c r="AR191" s="18" t="s">
        <v>182</v>
      </c>
      <c r="AT191" s="18" t="s">
        <v>227</v>
      </c>
      <c r="AU191" s="18" t="s">
        <v>87</v>
      </c>
      <c r="AY191" s="18" t="s">
        <v>175</v>
      </c>
      <c r="BE191" s="114">
        <f>IF(U191="základní",N191,0)</f>
        <v>0</v>
      </c>
      <c r="BF191" s="114">
        <f>IF(U191="snížená",N191,0)</f>
        <v>0</v>
      </c>
      <c r="BG191" s="114">
        <f>IF(U191="zákl. přenesená",N191,0)</f>
        <v>0</v>
      </c>
      <c r="BH191" s="114">
        <f>IF(U191="sníž. přenesená",N191,0)</f>
        <v>0</v>
      </c>
      <c r="BI191" s="114">
        <f>IF(U191="nulová",N191,0)</f>
        <v>0</v>
      </c>
      <c r="BJ191" s="18" t="s">
        <v>83</v>
      </c>
      <c r="BK191" s="114">
        <f>ROUND(L191*K191,2)</f>
        <v>0</v>
      </c>
      <c r="BL191" s="18" t="s">
        <v>182</v>
      </c>
      <c r="BM191" s="18" t="s">
        <v>1071</v>
      </c>
    </row>
    <row r="192" spans="2:65" s="1" customFormat="1" ht="44.25" customHeight="1" x14ac:dyDescent="0.3">
      <c r="B192" s="137"/>
      <c r="C192" s="174" t="s">
        <v>411</v>
      </c>
      <c r="D192" s="174" t="s">
        <v>227</v>
      </c>
      <c r="E192" s="175" t="s">
        <v>1072</v>
      </c>
      <c r="F192" s="271" t="s">
        <v>1073</v>
      </c>
      <c r="G192" s="272"/>
      <c r="H192" s="272"/>
      <c r="I192" s="272"/>
      <c r="J192" s="176" t="s">
        <v>180</v>
      </c>
      <c r="K192" s="177">
        <v>30</v>
      </c>
      <c r="L192" s="273">
        <v>0</v>
      </c>
      <c r="M192" s="272"/>
      <c r="N192" s="274">
        <f>ROUND(L192*K192,2)</f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>V192*K192</f>
        <v>0</v>
      </c>
      <c r="X192" s="172">
        <v>1.3999999999999999E-4</v>
      </c>
      <c r="Y192" s="172">
        <f>X192*K192</f>
        <v>4.1999999999999997E-3</v>
      </c>
      <c r="Z192" s="172">
        <v>0</v>
      </c>
      <c r="AA192" s="173">
        <f>Z192*K192</f>
        <v>0</v>
      </c>
      <c r="AR192" s="18" t="s">
        <v>182</v>
      </c>
      <c r="AT192" s="18" t="s">
        <v>227</v>
      </c>
      <c r="AU192" s="18" t="s">
        <v>87</v>
      </c>
      <c r="AY192" s="18" t="s">
        <v>175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8" t="s">
        <v>83</v>
      </c>
      <c r="BK192" s="114">
        <f>ROUND(L192*K192,2)</f>
        <v>0</v>
      </c>
      <c r="BL192" s="18" t="s">
        <v>182</v>
      </c>
      <c r="BM192" s="18" t="s">
        <v>1074</v>
      </c>
    </row>
    <row r="193" spans="2:65" s="1" customFormat="1" ht="44.25" customHeight="1" x14ac:dyDescent="0.3">
      <c r="B193" s="137"/>
      <c r="C193" s="174" t="s">
        <v>423</v>
      </c>
      <c r="D193" s="174" t="s">
        <v>227</v>
      </c>
      <c r="E193" s="175" t="s">
        <v>1075</v>
      </c>
      <c r="F193" s="271" t="s">
        <v>1076</v>
      </c>
      <c r="G193" s="272"/>
      <c r="H193" s="272"/>
      <c r="I193" s="272"/>
      <c r="J193" s="176" t="s">
        <v>180</v>
      </c>
      <c r="K193" s="177">
        <v>16</v>
      </c>
      <c r="L193" s="273">
        <v>0</v>
      </c>
      <c r="M193" s="272"/>
      <c r="N193" s="274">
        <f>ROUND(L193*K193,2)</f>
        <v>0</v>
      </c>
      <c r="O193" s="272"/>
      <c r="P193" s="272"/>
      <c r="Q193" s="272"/>
      <c r="R193" s="139"/>
      <c r="T193" s="171" t="s">
        <v>20</v>
      </c>
      <c r="U193" s="44" t="s">
        <v>41</v>
      </c>
      <c r="V193" s="36"/>
      <c r="W193" s="172">
        <f>V193*K193</f>
        <v>0</v>
      </c>
      <c r="X193" s="172">
        <v>2.9E-4</v>
      </c>
      <c r="Y193" s="172">
        <f>X193*K193</f>
        <v>4.64E-3</v>
      </c>
      <c r="Z193" s="172">
        <v>0</v>
      </c>
      <c r="AA193" s="173">
        <f>Z193*K193</f>
        <v>0</v>
      </c>
      <c r="AR193" s="18" t="s">
        <v>182</v>
      </c>
      <c r="AT193" s="18" t="s">
        <v>227</v>
      </c>
      <c r="AU193" s="18" t="s">
        <v>87</v>
      </c>
      <c r="AY193" s="18" t="s">
        <v>175</v>
      </c>
      <c r="BE193" s="114">
        <f>IF(U193="základní",N193,0)</f>
        <v>0</v>
      </c>
      <c r="BF193" s="114">
        <f>IF(U193="snížená",N193,0)</f>
        <v>0</v>
      </c>
      <c r="BG193" s="114">
        <f>IF(U193="zákl. přenesená",N193,0)</f>
        <v>0</v>
      </c>
      <c r="BH193" s="114">
        <f>IF(U193="sníž. přenesená",N193,0)</f>
        <v>0</v>
      </c>
      <c r="BI193" s="114">
        <f>IF(U193="nulová",N193,0)</f>
        <v>0</v>
      </c>
      <c r="BJ193" s="18" t="s">
        <v>83</v>
      </c>
      <c r="BK193" s="114">
        <f>ROUND(L193*K193,2)</f>
        <v>0</v>
      </c>
      <c r="BL193" s="18" t="s">
        <v>182</v>
      </c>
      <c r="BM193" s="18" t="s">
        <v>1077</v>
      </c>
    </row>
    <row r="194" spans="2:65" s="1" customFormat="1" ht="44.25" customHeight="1" x14ac:dyDescent="0.3">
      <c r="B194" s="137"/>
      <c r="C194" s="174" t="s">
        <v>419</v>
      </c>
      <c r="D194" s="174" t="s">
        <v>227</v>
      </c>
      <c r="E194" s="175" t="s">
        <v>1078</v>
      </c>
      <c r="F194" s="271" t="s">
        <v>1079</v>
      </c>
      <c r="G194" s="272"/>
      <c r="H194" s="272"/>
      <c r="I194" s="272"/>
      <c r="J194" s="176" t="s">
        <v>180</v>
      </c>
      <c r="K194" s="177">
        <v>5</v>
      </c>
      <c r="L194" s="273">
        <v>0</v>
      </c>
      <c r="M194" s="272"/>
      <c r="N194" s="274">
        <f>ROUND(L194*K194,2)</f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>V194*K194</f>
        <v>0</v>
      </c>
      <c r="X194" s="172">
        <v>4.2999999999999999E-4</v>
      </c>
      <c r="Y194" s="172">
        <f>X194*K194</f>
        <v>2.15E-3</v>
      </c>
      <c r="Z194" s="172">
        <v>0</v>
      </c>
      <c r="AA194" s="173">
        <f>Z194*K194</f>
        <v>0</v>
      </c>
      <c r="AR194" s="18" t="s">
        <v>182</v>
      </c>
      <c r="AT194" s="18" t="s">
        <v>227</v>
      </c>
      <c r="AU194" s="18" t="s">
        <v>87</v>
      </c>
      <c r="AY194" s="18" t="s">
        <v>175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8" t="s">
        <v>83</v>
      </c>
      <c r="BK194" s="114">
        <f>ROUND(L194*K194,2)</f>
        <v>0</v>
      </c>
      <c r="BL194" s="18" t="s">
        <v>182</v>
      </c>
      <c r="BM194" s="18" t="s">
        <v>1080</v>
      </c>
    </row>
    <row r="195" spans="2:65" s="10" customFormat="1" ht="37.35" customHeight="1" x14ac:dyDescent="0.35">
      <c r="B195" s="156"/>
      <c r="C195" s="157"/>
      <c r="D195" s="158" t="s">
        <v>900</v>
      </c>
      <c r="E195" s="158"/>
      <c r="F195" s="158"/>
      <c r="G195" s="158"/>
      <c r="H195" s="158"/>
      <c r="I195" s="158"/>
      <c r="J195" s="158"/>
      <c r="K195" s="158"/>
      <c r="L195" s="158"/>
      <c r="M195" s="158"/>
      <c r="N195" s="298">
        <f>BK195</f>
        <v>0</v>
      </c>
      <c r="O195" s="299"/>
      <c r="P195" s="299"/>
      <c r="Q195" s="299"/>
      <c r="R195" s="159"/>
      <c r="T195" s="160"/>
      <c r="U195" s="157"/>
      <c r="V195" s="157"/>
      <c r="W195" s="161">
        <f>W196+W204</f>
        <v>0</v>
      </c>
      <c r="X195" s="157"/>
      <c r="Y195" s="161">
        <f>Y196+Y204</f>
        <v>0</v>
      </c>
      <c r="Z195" s="157"/>
      <c r="AA195" s="162">
        <f>AA196+AA204</f>
        <v>0</v>
      </c>
      <c r="AR195" s="163" t="s">
        <v>97</v>
      </c>
      <c r="AT195" s="164" t="s">
        <v>75</v>
      </c>
      <c r="AU195" s="164" t="s">
        <v>76</v>
      </c>
      <c r="AY195" s="163" t="s">
        <v>175</v>
      </c>
      <c r="BK195" s="165">
        <f>BK196+BK204</f>
        <v>0</v>
      </c>
    </row>
    <row r="196" spans="2:65" s="10" customFormat="1" ht="19.899999999999999" customHeight="1" x14ac:dyDescent="0.3">
      <c r="B196" s="156"/>
      <c r="C196" s="157"/>
      <c r="D196" s="166" t="s">
        <v>901</v>
      </c>
      <c r="E196" s="166"/>
      <c r="F196" s="166"/>
      <c r="G196" s="166"/>
      <c r="H196" s="166"/>
      <c r="I196" s="166"/>
      <c r="J196" s="166"/>
      <c r="K196" s="166"/>
      <c r="L196" s="166"/>
      <c r="M196" s="166"/>
      <c r="N196" s="266">
        <f>BK196</f>
        <v>0</v>
      </c>
      <c r="O196" s="267"/>
      <c r="P196" s="267"/>
      <c r="Q196" s="267"/>
      <c r="R196" s="159"/>
      <c r="T196" s="160"/>
      <c r="U196" s="157"/>
      <c r="V196" s="157"/>
      <c r="W196" s="161">
        <f>SUM(W197:W203)</f>
        <v>0</v>
      </c>
      <c r="X196" s="157"/>
      <c r="Y196" s="161">
        <f>SUM(Y197:Y203)</f>
        <v>0</v>
      </c>
      <c r="Z196" s="157"/>
      <c r="AA196" s="162">
        <f>SUM(AA197:AA203)</f>
        <v>0</v>
      </c>
      <c r="AR196" s="163" t="s">
        <v>97</v>
      </c>
      <c r="AT196" s="164" t="s">
        <v>75</v>
      </c>
      <c r="AU196" s="164" t="s">
        <v>83</v>
      </c>
      <c r="AY196" s="163" t="s">
        <v>175</v>
      </c>
      <c r="BK196" s="165">
        <f>SUM(BK197:BK203)</f>
        <v>0</v>
      </c>
    </row>
    <row r="197" spans="2:65" s="1" customFormat="1" ht="22.5" customHeight="1" x14ac:dyDescent="0.3">
      <c r="B197" s="137"/>
      <c r="C197" s="174" t="s">
        <v>427</v>
      </c>
      <c r="D197" s="174" t="s">
        <v>227</v>
      </c>
      <c r="E197" s="175" t="s">
        <v>1081</v>
      </c>
      <c r="F197" s="271" t="s">
        <v>1082</v>
      </c>
      <c r="G197" s="272"/>
      <c r="H197" s="272"/>
      <c r="I197" s="272"/>
      <c r="J197" s="176" t="s">
        <v>257</v>
      </c>
      <c r="K197" s="177">
        <v>1</v>
      </c>
      <c r="L197" s="273">
        <v>0</v>
      </c>
      <c r="M197" s="272"/>
      <c r="N197" s="274">
        <f t="shared" ref="N197:N203" si="35">ROUND(L197*K197,2)</f>
        <v>0</v>
      </c>
      <c r="O197" s="272"/>
      <c r="P197" s="272"/>
      <c r="Q197" s="272"/>
      <c r="R197" s="139"/>
      <c r="T197" s="171" t="s">
        <v>20</v>
      </c>
      <c r="U197" s="44" t="s">
        <v>41</v>
      </c>
      <c r="V197" s="36"/>
      <c r="W197" s="172">
        <f t="shared" ref="W197:W203" si="36">V197*K197</f>
        <v>0</v>
      </c>
      <c r="X197" s="172">
        <v>0</v>
      </c>
      <c r="Y197" s="172">
        <f t="shared" ref="Y197:Y203" si="37">X197*K197</f>
        <v>0</v>
      </c>
      <c r="Z197" s="172">
        <v>0</v>
      </c>
      <c r="AA197" s="173">
        <f t="shared" ref="AA197:AA203" si="38">Z197*K197</f>
        <v>0</v>
      </c>
      <c r="AR197" s="18" t="s">
        <v>492</v>
      </c>
      <c r="AT197" s="18" t="s">
        <v>227</v>
      </c>
      <c r="AU197" s="18" t="s">
        <v>87</v>
      </c>
      <c r="AY197" s="18" t="s">
        <v>175</v>
      </c>
      <c r="BE197" s="114">
        <f t="shared" ref="BE197:BE203" si="39">IF(U197="základní",N197,0)</f>
        <v>0</v>
      </c>
      <c r="BF197" s="114">
        <f t="shared" ref="BF197:BF203" si="40">IF(U197="snížená",N197,0)</f>
        <v>0</v>
      </c>
      <c r="BG197" s="114">
        <f t="shared" ref="BG197:BG203" si="41">IF(U197="zákl. přenesená",N197,0)</f>
        <v>0</v>
      </c>
      <c r="BH197" s="114">
        <f t="shared" ref="BH197:BH203" si="42">IF(U197="sníž. přenesená",N197,0)</f>
        <v>0</v>
      </c>
      <c r="BI197" s="114">
        <f t="shared" ref="BI197:BI203" si="43">IF(U197="nulová",N197,0)</f>
        <v>0</v>
      </c>
      <c r="BJ197" s="18" t="s">
        <v>83</v>
      </c>
      <c r="BK197" s="114">
        <f t="shared" ref="BK197:BK203" si="44">ROUND(L197*K197,2)</f>
        <v>0</v>
      </c>
      <c r="BL197" s="18" t="s">
        <v>492</v>
      </c>
      <c r="BM197" s="18" t="s">
        <v>1083</v>
      </c>
    </row>
    <row r="198" spans="2:65" s="1" customFormat="1" ht="31.5" customHeight="1" x14ac:dyDescent="0.3">
      <c r="B198" s="137"/>
      <c r="C198" s="174" t="s">
        <v>431</v>
      </c>
      <c r="D198" s="174" t="s">
        <v>227</v>
      </c>
      <c r="E198" s="175" t="s">
        <v>1084</v>
      </c>
      <c r="F198" s="271" t="s">
        <v>1085</v>
      </c>
      <c r="G198" s="272"/>
      <c r="H198" s="272"/>
      <c r="I198" s="272"/>
      <c r="J198" s="176" t="s">
        <v>180</v>
      </c>
      <c r="K198" s="177">
        <v>3.5</v>
      </c>
      <c r="L198" s="273">
        <v>0</v>
      </c>
      <c r="M198" s="272"/>
      <c r="N198" s="274">
        <f t="shared" si="35"/>
        <v>0</v>
      </c>
      <c r="O198" s="272"/>
      <c r="P198" s="272"/>
      <c r="Q198" s="272"/>
      <c r="R198" s="139"/>
      <c r="T198" s="171" t="s">
        <v>20</v>
      </c>
      <c r="U198" s="44" t="s">
        <v>41</v>
      </c>
      <c r="V198" s="36"/>
      <c r="W198" s="172">
        <f t="shared" si="36"/>
        <v>0</v>
      </c>
      <c r="X198" s="172">
        <v>0</v>
      </c>
      <c r="Y198" s="172">
        <f t="shared" si="37"/>
        <v>0</v>
      </c>
      <c r="Z198" s="172">
        <v>0</v>
      </c>
      <c r="AA198" s="173">
        <f t="shared" si="38"/>
        <v>0</v>
      </c>
      <c r="AR198" s="18" t="s">
        <v>492</v>
      </c>
      <c r="AT198" s="18" t="s">
        <v>227</v>
      </c>
      <c r="AU198" s="18" t="s">
        <v>87</v>
      </c>
      <c r="AY198" s="18" t="s">
        <v>175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8" t="s">
        <v>83</v>
      </c>
      <c r="BK198" s="114">
        <f t="shared" si="44"/>
        <v>0</v>
      </c>
      <c r="BL198" s="18" t="s">
        <v>492</v>
      </c>
      <c r="BM198" s="18" t="s">
        <v>1086</v>
      </c>
    </row>
    <row r="199" spans="2:65" s="1" customFormat="1" ht="22.5" customHeight="1" x14ac:dyDescent="0.3">
      <c r="B199" s="137"/>
      <c r="C199" s="174" t="s">
        <v>379</v>
      </c>
      <c r="D199" s="174" t="s">
        <v>227</v>
      </c>
      <c r="E199" s="175" t="s">
        <v>1087</v>
      </c>
      <c r="F199" s="271" t="s">
        <v>1088</v>
      </c>
      <c r="G199" s="272"/>
      <c r="H199" s="272"/>
      <c r="I199" s="272"/>
      <c r="J199" s="176" t="s">
        <v>180</v>
      </c>
      <c r="K199" s="177">
        <v>16</v>
      </c>
      <c r="L199" s="273">
        <v>0</v>
      </c>
      <c r="M199" s="272"/>
      <c r="N199" s="274">
        <f t="shared" si="35"/>
        <v>0</v>
      </c>
      <c r="O199" s="272"/>
      <c r="P199" s="272"/>
      <c r="Q199" s="272"/>
      <c r="R199" s="139"/>
      <c r="T199" s="171" t="s">
        <v>20</v>
      </c>
      <c r="U199" s="44" t="s">
        <v>41</v>
      </c>
      <c r="V199" s="36"/>
      <c r="W199" s="172">
        <f t="shared" si="36"/>
        <v>0</v>
      </c>
      <c r="X199" s="172">
        <v>0</v>
      </c>
      <c r="Y199" s="172">
        <f t="shared" si="37"/>
        <v>0</v>
      </c>
      <c r="Z199" s="172">
        <v>0</v>
      </c>
      <c r="AA199" s="173">
        <f t="shared" si="38"/>
        <v>0</v>
      </c>
      <c r="AR199" s="18" t="s">
        <v>492</v>
      </c>
      <c r="AT199" s="18" t="s">
        <v>227</v>
      </c>
      <c r="AU199" s="18" t="s">
        <v>87</v>
      </c>
      <c r="AY199" s="18" t="s">
        <v>175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8" t="s">
        <v>83</v>
      </c>
      <c r="BK199" s="114">
        <f t="shared" si="44"/>
        <v>0</v>
      </c>
      <c r="BL199" s="18" t="s">
        <v>492</v>
      </c>
      <c r="BM199" s="18" t="s">
        <v>1089</v>
      </c>
    </row>
    <row r="200" spans="2:65" s="1" customFormat="1" ht="31.5" customHeight="1" x14ac:dyDescent="0.3">
      <c r="B200" s="137"/>
      <c r="C200" s="174" t="s">
        <v>435</v>
      </c>
      <c r="D200" s="174" t="s">
        <v>227</v>
      </c>
      <c r="E200" s="175" t="s">
        <v>1090</v>
      </c>
      <c r="F200" s="271" t="s">
        <v>1091</v>
      </c>
      <c r="G200" s="272"/>
      <c r="H200" s="272"/>
      <c r="I200" s="272"/>
      <c r="J200" s="176" t="s">
        <v>180</v>
      </c>
      <c r="K200" s="177">
        <v>5</v>
      </c>
      <c r="L200" s="273">
        <v>0</v>
      </c>
      <c r="M200" s="272"/>
      <c r="N200" s="274">
        <f t="shared" si="35"/>
        <v>0</v>
      </c>
      <c r="O200" s="272"/>
      <c r="P200" s="272"/>
      <c r="Q200" s="272"/>
      <c r="R200" s="139"/>
      <c r="T200" s="171" t="s">
        <v>20</v>
      </c>
      <c r="U200" s="44" t="s">
        <v>41</v>
      </c>
      <c r="V200" s="36"/>
      <c r="W200" s="172">
        <f t="shared" si="36"/>
        <v>0</v>
      </c>
      <c r="X200" s="172">
        <v>0</v>
      </c>
      <c r="Y200" s="172">
        <f t="shared" si="37"/>
        <v>0</v>
      </c>
      <c r="Z200" s="172">
        <v>0</v>
      </c>
      <c r="AA200" s="173">
        <f t="shared" si="38"/>
        <v>0</v>
      </c>
      <c r="AR200" s="18" t="s">
        <v>492</v>
      </c>
      <c r="AT200" s="18" t="s">
        <v>227</v>
      </c>
      <c r="AU200" s="18" t="s">
        <v>87</v>
      </c>
      <c r="AY200" s="18" t="s">
        <v>175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8" t="s">
        <v>83</v>
      </c>
      <c r="BK200" s="114">
        <f t="shared" si="44"/>
        <v>0</v>
      </c>
      <c r="BL200" s="18" t="s">
        <v>492</v>
      </c>
      <c r="BM200" s="18" t="s">
        <v>1092</v>
      </c>
    </row>
    <row r="201" spans="2:65" s="1" customFormat="1" ht="22.5" customHeight="1" x14ac:dyDescent="0.3">
      <c r="B201" s="137"/>
      <c r="C201" s="174" t="s">
        <v>439</v>
      </c>
      <c r="D201" s="174" t="s">
        <v>227</v>
      </c>
      <c r="E201" s="175" t="s">
        <v>1093</v>
      </c>
      <c r="F201" s="271" t="s">
        <v>1094</v>
      </c>
      <c r="G201" s="272"/>
      <c r="H201" s="272"/>
      <c r="I201" s="272"/>
      <c r="J201" s="176" t="s">
        <v>180</v>
      </c>
      <c r="K201" s="177">
        <v>51</v>
      </c>
      <c r="L201" s="273">
        <v>0</v>
      </c>
      <c r="M201" s="272"/>
      <c r="N201" s="274">
        <f t="shared" si="35"/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 t="shared" si="36"/>
        <v>0</v>
      </c>
      <c r="X201" s="172">
        <v>0</v>
      </c>
      <c r="Y201" s="172">
        <f t="shared" si="37"/>
        <v>0</v>
      </c>
      <c r="Z201" s="172">
        <v>0</v>
      </c>
      <c r="AA201" s="173">
        <f t="shared" si="38"/>
        <v>0</v>
      </c>
      <c r="AR201" s="18" t="s">
        <v>492</v>
      </c>
      <c r="AT201" s="18" t="s">
        <v>227</v>
      </c>
      <c r="AU201" s="18" t="s">
        <v>87</v>
      </c>
      <c r="AY201" s="18" t="s">
        <v>175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8" t="s">
        <v>83</v>
      </c>
      <c r="BK201" s="114">
        <f t="shared" si="44"/>
        <v>0</v>
      </c>
      <c r="BL201" s="18" t="s">
        <v>492</v>
      </c>
      <c r="BM201" s="18" t="s">
        <v>1095</v>
      </c>
    </row>
    <row r="202" spans="2:65" s="1" customFormat="1" ht="22.5" customHeight="1" x14ac:dyDescent="0.3">
      <c r="B202" s="137"/>
      <c r="C202" s="174" t="s">
        <v>388</v>
      </c>
      <c r="D202" s="174" t="s">
        <v>227</v>
      </c>
      <c r="E202" s="175" t="s">
        <v>1096</v>
      </c>
      <c r="F202" s="271" t="s">
        <v>1097</v>
      </c>
      <c r="G202" s="272"/>
      <c r="H202" s="272"/>
      <c r="I202" s="272"/>
      <c r="J202" s="176" t="s">
        <v>180</v>
      </c>
      <c r="K202" s="177">
        <v>5</v>
      </c>
      <c r="L202" s="273">
        <v>0</v>
      </c>
      <c r="M202" s="272"/>
      <c r="N202" s="274">
        <f t="shared" si="35"/>
        <v>0</v>
      </c>
      <c r="O202" s="272"/>
      <c r="P202" s="272"/>
      <c r="Q202" s="272"/>
      <c r="R202" s="139"/>
      <c r="T202" s="171" t="s">
        <v>20</v>
      </c>
      <c r="U202" s="44" t="s">
        <v>41</v>
      </c>
      <c r="V202" s="36"/>
      <c r="W202" s="172">
        <f t="shared" si="36"/>
        <v>0</v>
      </c>
      <c r="X202" s="172">
        <v>0</v>
      </c>
      <c r="Y202" s="172">
        <f t="shared" si="37"/>
        <v>0</v>
      </c>
      <c r="Z202" s="172">
        <v>0</v>
      </c>
      <c r="AA202" s="173">
        <f t="shared" si="38"/>
        <v>0</v>
      </c>
      <c r="AR202" s="18" t="s">
        <v>492</v>
      </c>
      <c r="AT202" s="18" t="s">
        <v>227</v>
      </c>
      <c r="AU202" s="18" t="s">
        <v>87</v>
      </c>
      <c r="AY202" s="18" t="s">
        <v>175</v>
      </c>
      <c r="BE202" s="114">
        <f t="shared" si="39"/>
        <v>0</v>
      </c>
      <c r="BF202" s="114">
        <f t="shared" si="40"/>
        <v>0</v>
      </c>
      <c r="BG202" s="114">
        <f t="shared" si="41"/>
        <v>0</v>
      </c>
      <c r="BH202" s="114">
        <f t="shared" si="42"/>
        <v>0</v>
      </c>
      <c r="BI202" s="114">
        <f t="shared" si="43"/>
        <v>0</v>
      </c>
      <c r="BJ202" s="18" t="s">
        <v>83</v>
      </c>
      <c r="BK202" s="114">
        <f t="shared" si="44"/>
        <v>0</v>
      </c>
      <c r="BL202" s="18" t="s">
        <v>492</v>
      </c>
      <c r="BM202" s="18" t="s">
        <v>1098</v>
      </c>
    </row>
    <row r="203" spans="2:65" s="1" customFormat="1" ht="22.5" customHeight="1" x14ac:dyDescent="0.3">
      <c r="B203" s="137"/>
      <c r="C203" s="174" t="s">
        <v>392</v>
      </c>
      <c r="D203" s="174" t="s">
        <v>227</v>
      </c>
      <c r="E203" s="175" t="s">
        <v>1099</v>
      </c>
      <c r="F203" s="271" t="s">
        <v>1100</v>
      </c>
      <c r="G203" s="272"/>
      <c r="H203" s="272"/>
      <c r="I203" s="272"/>
      <c r="J203" s="176" t="s">
        <v>180</v>
      </c>
      <c r="K203" s="177">
        <v>24.5</v>
      </c>
      <c r="L203" s="273">
        <v>0</v>
      </c>
      <c r="M203" s="272"/>
      <c r="N203" s="274">
        <f t="shared" si="35"/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 t="shared" si="36"/>
        <v>0</v>
      </c>
      <c r="X203" s="172">
        <v>0</v>
      </c>
      <c r="Y203" s="172">
        <f t="shared" si="37"/>
        <v>0</v>
      </c>
      <c r="Z203" s="172">
        <v>0</v>
      </c>
      <c r="AA203" s="173">
        <f t="shared" si="38"/>
        <v>0</v>
      </c>
      <c r="AR203" s="18" t="s">
        <v>492</v>
      </c>
      <c r="AT203" s="18" t="s">
        <v>227</v>
      </c>
      <c r="AU203" s="18" t="s">
        <v>87</v>
      </c>
      <c r="AY203" s="18" t="s">
        <v>175</v>
      </c>
      <c r="BE203" s="114">
        <f t="shared" si="39"/>
        <v>0</v>
      </c>
      <c r="BF203" s="114">
        <f t="shared" si="40"/>
        <v>0</v>
      </c>
      <c r="BG203" s="114">
        <f t="shared" si="41"/>
        <v>0</v>
      </c>
      <c r="BH203" s="114">
        <f t="shared" si="42"/>
        <v>0</v>
      </c>
      <c r="BI203" s="114">
        <f t="shared" si="43"/>
        <v>0</v>
      </c>
      <c r="BJ203" s="18" t="s">
        <v>83</v>
      </c>
      <c r="BK203" s="114">
        <f t="shared" si="44"/>
        <v>0</v>
      </c>
      <c r="BL203" s="18" t="s">
        <v>492</v>
      </c>
      <c r="BM203" s="18" t="s">
        <v>1101</v>
      </c>
    </row>
    <row r="204" spans="2:65" s="10" customFormat="1" ht="29.85" customHeight="1" x14ac:dyDescent="0.3">
      <c r="B204" s="156"/>
      <c r="C204" s="157"/>
      <c r="D204" s="166" t="s">
        <v>902</v>
      </c>
      <c r="E204" s="166"/>
      <c r="F204" s="166"/>
      <c r="G204" s="166"/>
      <c r="H204" s="166"/>
      <c r="I204" s="166"/>
      <c r="J204" s="166"/>
      <c r="K204" s="166"/>
      <c r="L204" s="166"/>
      <c r="M204" s="166"/>
      <c r="N204" s="264">
        <f>BK204</f>
        <v>0</v>
      </c>
      <c r="O204" s="265"/>
      <c r="P204" s="265"/>
      <c r="Q204" s="265"/>
      <c r="R204" s="159"/>
      <c r="T204" s="160"/>
      <c r="U204" s="157"/>
      <c r="V204" s="157"/>
      <c r="W204" s="161">
        <f>W205</f>
        <v>0</v>
      </c>
      <c r="X204" s="157"/>
      <c r="Y204" s="161">
        <f>Y205</f>
        <v>0</v>
      </c>
      <c r="Z204" s="157"/>
      <c r="AA204" s="162">
        <f>AA205</f>
        <v>0</v>
      </c>
      <c r="AR204" s="163" t="s">
        <v>97</v>
      </c>
      <c r="AT204" s="164" t="s">
        <v>75</v>
      </c>
      <c r="AU204" s="164" t="s">
        <v>83</v>
      </c>
      <c r="AY204" s="163" t="s">
        <v>175</v>
      </c>
      <c r="BK204" s="165">
        <f>BK205</f>
        <v>0</v>
      </c>
    </row>
    <row r="205" spans="2:65" s="1" customFormat="1" ht="31.5" customHeight="1" x14ac:dyDescent="0.3">
      <c r="B205" s="137"/>
      <c r="C205" s="174" t="s">
        <v>443</v>
      </c>
      <c r="D205" s="174" t="s">
        <v>227</v>
      </c>
      <c r="E205" s="175" t="s">
        <v>1102</v>
      </c>
      <c r="F205" s="271" t="s">
        <v>1103</v>
      </c>
      <c r="G205" s="272"/>
      <c r="H205" s="272"/>
      <c r="I205" s="272"/>
      <c r="J205" s="176" t="s">
        <v>257</v>
      </c>
      <c r="K205" s="177">
        <v>5</v>
      </c>
      <c r="L205" s="273">
        <v>0</v>
      </c>
      <c r="M205" s="272"/>
      <c r="N205" s="274">
        <f>ROUND(L205*K205,2)</f>
        <v>0</v>
      </c>
      <c r="O205" s="272"/>
      <c r="P205" s="272"/>
      <c r="Q205" s="272"/>
      <c r="R205" s="139"/>
      <c r="T205" s="171" t="s">
        <v>20</v>
      </c>
      <c r="U205" s="44" t="s">
        <v>41</v>
      </c>
      <c r="V205" s="36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18" t="s">
        <v>492</v>
      </c>
      <c r="AT205" s="18" t="s">
        <v>227</v>
      </c>
      <c r="AU205" s="18" t="s">
        <v>87</v>
      </c>
      <c r="AY205" s="18" t="s">
        <v>175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8" t="s">
        <v>83</v>
      </c>
      <c r="BK205" s="114">
        <f>ROUND(L205*K205,2)</f>
        <v>0</v>
      </c>
      <c r="BL205" s="18" t="s">
        <v>492</v>
      </c>
      <c r="BM205" s="18" t="s">
        <v>1104</v>
      </c>
    </row>
    <row r="206" spans="2:65" s="10" customFormat="1" ht="37.35" customHeight="1" x14ac:dyDescent="0.35">
      <c r="B206" s="156"/>
      <c r="C206" s="157"/>
      <c r="D206" s="158" t="s">
        <v>903</v>
      </c>
      <c r="E206" s="158"/>
      <c r="F206" s="158"/>
      <c r="G206" s="158"/>
      <c r="H206" s="158"/>
      <c r="I206" s="158"/>
      <c r="J206" s="158"/>
      <c r="K206" s="158"/>
      <c r="L206" s="158"/>
      <c r="M206" s="158"/>
      <c r="N206" s="300">
        <f>BK206</f>
        <v>0</v>
      </c>
      <c r="O206" s="301"/>
      <c r="P206" s="301"/>
      <c r="Q206" s="301"/>
      <c r="R206" s="159"/>
      <c r="T206" s="160"/>
      <c r="U206" s="157"/>
      <c r="V206" s="157"/>
      <c r="W206" s="161">
        <f>W207</f>
        <v>0</v>
      </c>
      <c r="X206" s="157"/>
      <c r="Y206" s="161">
        <f>Y207</f>
        <v>0</v>
      </c>
      <c r="Z206" s="157"/>
      <c r="AA206" s="162">
        <f>AA207</f>
        <v>0</v>
      </c>
      <c r="AR206" s="163" t="s">
        <v>201</v>
      </c>
      <c r="AT206" s="164" t="s">
        <v>75</v>
      </c>
      <c r="AU206" s="164" t="s">
        <v>76</v>
      </c>
      <c r="AY206" s="163" t="s">
        <v>175</v>
      </c>
      <c r="BK206" s="165">
        <f>BK207</f>
        <v>0</v>
      </c>
    </row>
    <row r="207" spans="2:65" s="1" customFormat="1" ht="31.5" customHeight="1" x14ac:dyDescent="0.3">
      <c r="B207" s="137"/>
      <c r="C207" s="174" t="s">
        <v>448</v>
      </c>
      <c r="D207" s="174" t="s">
        <v>227</v>
      </c>
      <c r="E207" s="175" t="s">
        <v>1105</v>
      </c>
      <c r="F207" s="271" t="s">
        <v>1106</v>
      </c>
      <c r="G207" s="272"/>
      <c r="H207" s="272"/>
      <c r="I207" s="272"/>
      <c r="J207" s="176" t="s">
        <v>575</v>
      </c>
      <c r="K207" s="177">
        <v>8</v>
      </c>
      <c r="L207" s="273">
        <v>0</v>
      </c>
      <c r="M207" s="272"/>
      <c r="N207" s="274">
        <f>ROUND(L207*K207,2)</f>
        <v>0</v>
      </c>
      <c r="O207" s="272"/>
      <c r="P207" s="272"/>
      <c r="Q207" s="272"/>
      <c r="R207" s="139"/>
      <c r="T207" s="171" t="s">
        <v>20</v>
      </c>
      <c r="U207" s="44" t="s">
        <v>41</v>
      </c>
      <c r="V207" s="36"/>
      <c r="W207" s="172">
        <f>V207*K207</f>
        <v>0</v>
      </c>
      <c r="X207" s="172">
        <v>0</v>
      </c>
      <c r="Y207" s="172">
        <f>X207*K207</f>
        <v>0</v>
      </c>
      <c r="Z207" s="172">
        <v>0</v>
      </c>
      <c r="AA207" s="173">
        <f>Z207*K207</f>
        <v>0</v>
      </c>
      <c r="AR207" s="18" t="s">
        <v>474</v>
      </c>
      <c r="AT207" s="18" t="s">
        <v>227</v>
      </c>
      <c r="AU207" s="18" t="s">
        <v>83</v>
      </c>
      <c r="AY207" s="18" t="s">
        <v>175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8" t="s">
        <v>83</v>
      </c>
      <c r="BK207" s="114">
        <f>ROUND(L207*K207,2)</f>
        <v>0</v>
      </c>
      <c r="BL207" s="18" t="s">
        <v>474</v>
      </c>
      <c r="BM207" s="18" t="s">
        <v>1107</v>
      </c>
    </row>
    <row r="208" spans="2:65" s="10" customFormat="1" ht="37.35" customHeight="1" x14ac:dyDescent="0.35">
      <c r="B208" s="156"/>
      <c r="C208" s="157"/>
      <c r="D208" s="158" t="s">
        <v>904</v>
      </c>
      <c r="E208" s="158"/>
      <c r="F208" s="158"/>
      <c r="G208" s="158"/>
      <c r="H208" s="158"/>
      <c r="I208" s="158"/>
      <c r="J208" s="158"/>
      <c r="K208" s="158"/>
      <c r="L208" s="158"/>
      <c r="M208" s="158"/>
      <c r="N208" s="298">
        <f>BK208</f>
        <v>0</v>
      </c>
      <c r="O208" s="299"/>
      <c r="P208" s="299"/>
      <c r="Q208" s="299"/>
      <c r="R208" s="159"/>
      <c r="T208" s="160"/>
      <c r="U208" s="157"/>
      <c r="V208" s="157"/>
      <c r="W208" s="161">
        <f>W209</f>
        <v>0</v>
      </c>
      <c r="X208" s="157"/>
      <c r="Y208" s="161">
        <f>Y209</f>
        <v>0</v>
      </c>
      <c r="Z208" s="157"/>
      <c r="AA208" s="162">
        <f>AA209</f>
        <v>0</v>
      </c>
      <c r="AR208" s="163" t="s">
        <v>201</v>
      </c>
      <c r="AT208" s="164" t="s">
        <v>75</v>
      </c>
      <c r="AU208" s="164" t="s">
        <v>76</v>
      </c>
      <c r="AY208" s="163" t="s">
        <v>175</v>
      </c>
      <c r="BK208" s="165">
        <f>BK209</f>
        <v>0</v>
      </c>
    </row>
    <row r="209" spans="2:65" s="10" customFormat="1" ht="19.899999999999999" customHeight="1" x14ac:dyDescent="0.3">
      <c r="B209" s="156"/>
      <c r="C209" s="157"/>
      <c r="D209" s="166" t="s">
        <v>905</v>
      </c>
      <c r="E209" s="166"/>
      <c r="F209" s="166"/>
      <c r="G209" s="166"/>
      <c r="H209" s="166"/>
      <c r="I209" s="166"/>
      <c r="J209" s="166"/>
      <c r="K209" s="166"/>
      <c r="L209" s="166"/>
      <c r="M209" s="166"/>
      <c r="N209" s="266">
        <f>BK209</f>
        <v>0</v>
      </c>
      <c r="O209" s="267"/>
      <c r="P209" s="267"/>
      <c r="Q209" s="267"/>
      <c r="R209" s="159"/>
      <c r="T209" s="160"/>
      <c r="U209" s="157"/>
      <c r="V209" s="157"/>
      <c r="W209" s="161">
        <f>SUM(W210:W211)</f>
        <v>0</v>
      </c>
      <c r="X209" s="157"/>
      <c r="Y209" s="161">
        <f>SUM(Y210:Y211)</f>
        <v>0</v>
      </c>
      <c r="Z209" s="157"/>
      <c r="AA209" s="162">
        <f>SUM(AA210:AA211)</f>
        <v>0</v>
      </c>
      <c r="AR209" s="163" t="s">
        <v>201</v>
      </c>
      <c r="AT209" s="164" t="s">
        <v>75</v>
      </c>
      <c r="AU209" s="164" t="s">
        <v>83</v>
      </c>
      <c r="AY209" s="163" t="s">
        <v>175</v>
      </c>
      <c r="BK209" s="165">
        <f>SUM(BK210:BK211)</f>
        <v>0</v>
      </c>
    </row>
    <row r="210" spans="2:65" s="1" customFormat="1" ht="22.5" customHeight="1" x14ac:dyDescent="0.3">
      <c r="B210" s="137"/>
      <c r="C210" s="174" t="s">
        <v>488</v>
      </c>
      <c r="D210" s="174" t="s">
        <v>227</v>
      </c>
      <c r="E210" s="175" t="s">
        <v>1108</v>
      </c>
      <c r="F210" s="271" t="s">
        <v>168</v>
      </c>
      <c r="G210" s="272"/>
      <c r="H210" s="272"/>
      <c r="I210" s="272"/>
      <c r="J210" s="176" t="s">
        <v>446</v>
      </c>
      <c r="K210" s="177">
        <v>1</v>
      </c>
      <c r="L210" s="273">
        <v>0</v>
      </c>
      <c r="M210" s="272"/>
      <c r="N210" s="274">
        <f>ROUND(L210*K210,2)</f>
        <v>0</v>
      </c>
      <c r="O210" s="272"/>
      <c r="P210" s="272"/>
      <c r="Q210" s="272"/>
      <c r="R210" s="139"/>
      <c r="T210" s="171" t="s">
        <v>20</v>
      </c>
      <c r="U210" s="44" t="s">
        <v>41</v>
      </c>
      <c r="V210" s="36"/>
      <c r="W210" s="172">
        <f>V210*K210</f>
        <v>0</v>
      </c>
      <c r="X210" s="172">
        <v>0</v>
      </c>
      <c r="Y210" s="172">
        <f>X210*K210</f>
        <v>0</v>
      </c>
      <c r="Z210" s="172">
        <v>0</v>
      </c>
      <c r="AA210" s="173">
        <f>Z210*K210</f>
        <v>0</v>
      </c>
      <c r="AR210" s="18" t="s">
        <v>474</v>
      </c>
      <c r="AT210" s="18" t="s">
        <v>227</v>
      </c>
      <c r="AU210" s="18" t="s">
        <v>87</v>
      </c>
      <c r="AY210" s="18" t="s">
        <v>175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8" t="s">
        <v>83</v>
      </c>
      <c r="BK210" s="114">
        <f>ROUND(L210*K210,2)</f>
        <v>0</v>
      </c>
      <c r="BL210" s="18" t="s">
        <v>474</v>
      </c>
      <c r="BM210" s="18" t="s">
        <v>1109</v>
      </c>
    </row>
    <row r="211" spans="2:65" s="1" customFormat="1" ht="150" customHeight="1" x14ac:dyDescent="0.3">
      <c r="B211" s="35"/>
      <c r="C211" s="36"/>
      <c r="D211" s="36"/>
      <c r="E211" s="36"/>
      <c r="F211" s="275" t="s">
        <v>1110</v>
      </c>
      <c r="G211" s="222"/>
      <c r="H211" s="222"/>
      <c r="I211" s="222"/>
      <c r="J211" s="36"/>
      <c r="K211" s="36"/>
      <c r="L211" s="36"/>
      <c r="M211" s="36"/>
      <c r="N211" s="36"/>
      <c r="O211" s="36"/>
      <c r="P211" s="36"/>
      <c r="Q211" s="36"/>
      <c r="R211" s="37"/>
      <c r="T211" s="74"/>
      <c r="U211" s="36"/>
      <c r="V211" s="36"/>
      <c r="W211" s="36"/>
      <c r="X211" s="36"/>
      <c r="Y211" s="36"/>
      <c r="Z211" s="36"/>
      <c r="AA211" s="75"/>
      <c r="AT211" s="18" t="s">
        <v>840</v>
      </c>
      <c r="AU211" s="18" t="s">
        <v>87</v>
      </c>
    </row>
    <row r="212" spans="2:65" s="1" customFormat="1" ht="49.9" customHeight="1" x14ac:dyDescent="0.35">
      <c r="B212" s="35"/>
      <c r="C212" s="36"/>
      <c r="D212" s="158" t="s">
        <v>894</v>
      </c>
      <c r="E212" s="36"/>
      <c r="F212" s="36"/>
      <c r="G212" s="36"/>
      <c r="H212" s="36"/>
      <c r="I212" s="36"/>
      <c r="J212" s="36"/>
      <c r="K212" s="36"/>
      <c r="L212" s="36"/>
      <c r="M212" s="36"/>
      <c r="N212" s="268">
        <f>BK212</f>
        <v>0</v>
      </c>
      <c r="O212" s="269"/>
      <c r="P212" s="269"/>
      <c r="Q212" s="269"/>
      <c r="R212" s="37"/>
      <c r="T212" s="179"/>
      <c r="U212" s="56"/>
      <c r="V212" s="56"/>
      <c r="W212" s="56"/>
      <c r="X212" s="56"/>
      <c r="Y212" s="56"/>
      <c r="Z212" s="56"/>
      <c r="AA212" s="58"/>
      <c r="AT212" s="18" t="s">
        <v>75</v>
      </c>
      <c r="AU212" s="18" t="s">
        <v>76</v>
      </c>
      <c r="AY212" s="18" t="s">
        <v>895</v>
      </c>
      <c r="BK212" s="114">
        <v>0</v>
      </c>
    </row>
    <row r="213" spans="2:65" s="1" customFormat="1" ht="6.95" customHeight="1" x14ac:dyDescent="0.3"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1"/>
    </row>
  </sheetData>
  <sheetProtection password="CC35" sheet="1" objects="1" scenarios="1" formatColumns="0" formatRows="0" sort="0" autoFilter="0"/>
  <mergeCells count="29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7:I197"/>
    <mergeCell ref="L197:M197"/>
    <mergeCell ref="N197:Q197"/>
    <mergeCell ref="F198:I198"/>
    <mergeCell ref="L198:M198"/>
    <mergeCell ref="N198:Q198"/>
    <mergeCell ref="L202:M202"/>
    <mergeCell ref="N202:Q202"/>
    <mergeCell ref="F199:I199"/>
    <mergeCell ref="L199:M199"/>
    <mergeCell ref="N199:Q199"/>
    <mergeCell ref="F200:I200"/>
    <mergeCell ref="L200:M200"/>
    <mergeCell ref="N200:Q200"/>
    <mergeCell ref="F210:I210"/>
    <mergeCell ref="L210:M210"/>
    <mergeCell ref="N210:Q210"/>
    <mergeCell ref="F203:I203"/>
    <mergeCell ref="L203:M203"/>
    <mergeCell ref="N203:Q203"/>
    <mergeCell ref="F205:I205"/>
    <mergeCell ref="L205:M205"/>
    <mergeCell ref="N205:Q205"/>
    <mergeCell ref="N177:Q177"/>
    <mergeCell ref="N182:Q182"/>
    <mergeCell ref="N190:Q190"/>
    <mergeCell ref="F207:I207"/>
    <mergeCell ref="L207:M207"/>
    <mergeCell ref="N207:Q207"/>
    <mergeCell ref="F201:I201"/>
    <mergeCell ref="L201:M201"/>
    <mergeCell ref="N201:Q201"/>
    <mergeCell ref="F202:I202"/>
    <mergeCell ref="N131:Q131"/>
    <mergeCell ref="N132:Q132"/>
    <mergeCell ref="N133:Q133"/>
    <mergeCell ref="N136:Q136"/>
    <mergeCell ref="N137:Q137"/>
    <mergeCell ref="N144:Q144"/>
    <mergeCell ref="N212:Q212"/>
    <mergeCell ref="H1:K1"/>
    <mergeCell ref="S2:AC2"/>
    <mergeCell ref="N195:Q195"/>
    <mergeCell ref="N196:Q196"/>
    <mergeCell ref="N204:Q204"/>
    <mergeCell ref="N206:Q206"/>
    <mergeCell ref="N208:Q208"/>
    <mergeCell ref="N209:Q209"/>
    <mergeCell ref="F211:I211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7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98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131</v>
      </c>
      <c r="E8" s="23"/>
      <c r="F8" s="282" t="s">
        <v>1111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1112</v>
      </c>
      <c r="E9" s="36"/>
      <c r="F9" s="258" t="s">
        <v>1113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8" t="s">
        <v>20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22</v>
      </c>
      <c r="E11" s="36"/>
      <c r="F11" s="28" t="s">
        <v>23</v>
      </c>
      <c r="G11" s="36"/>
      <c r="H11" s="36"/>
      <c r="I11" s="36"/>
      <c r="J11" s="36"/>
      <c r="K11" s="36"/>
      <c r="L11" s="36"/>
      <c r="M11" s="30" t="s">
        <v>24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26</v>
      </c>
      <c r="E13" s="36"/>
      <c r="F13" s="36"/>
      <c r="G13" s="36"/>
      <c r="H13" s="36"/>
      <c r="I13" s="36"/>
      <c r="J13" s="36"/>
      <c r="K13" s="36"/>
      <c r="L13" s="36"/>
      <c r="M13" s="30" t="s">
        <v>27</v>
      </c>
      <c r="N13" s="36"/>
      <c r="O13" s="257" t="s">
        <v>20</v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">
        <v>29</v>
      </c>
      <c r="F14" s="36"/>
      <c r="G14" s="36"/>
      <c r="H14" s="36"/>
      <c r="I14" s="36"/>
      <c r="J14" s="36"/>
      <c r="K14" s="36"/>
      <c r="L14" s="36"/>
      <c r="M14" s="30" t="s">
        <v>30</v>
      </c>
      <c r="N14" s="36"/>
      <c r="O14" s="257" t="s">
        <v>20</v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31</v>
      </c>
      <c r="E16" s="36"/>
      <c r="F16" s="36"/>
      <c r="G16" s="36"/>
      <c r="H16" s="36"/>
      <c r="I16" s="36"/>
      <c r="J16" s="36"/>
      <c r="K16" s="36"/>
      <c r="L16" s="36"/>
      <c r="M16" s="30" t="s">
        <v>27</v>
      </c>
      <c r="N16" s="36"/>
      <c r="O16" s="296" t="s">
        <v>20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">
        <v>133</v>
      </c>
      <c r="F17" s="222"/>
      <c r="G17" s="222"/>
      <c r="H17" s="222"/>
      <c r="I17" s="222"/>
      <c r="J17" s="222"/>
      <c r="K17" s="222"/>
      <c r="L17" s="222"/>
      <c r="M17" s="30" t="s">
        <v>30</v>
      </c>
      <c r="N17" s="36"/>
      <c r="O17" s="296" t="s">
        <v>20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33</v>
      </c>
      <c r="E19" s="36"/>
      <c r="F19" s="36"/>
      <c r="G19" s="36"/>
      <c r="H19" s="36"/>
      <c r="I19" s="36"/>
      <c r="J19" s="36"/>
      <c r="K19" s="36"/>
      <c r="L19" s="36"/>
      <c r="M19" s="30" t="s">
        <v>27</v>
      </c>
      <c r="N19" s="36"/>
      <c r="O19" s="257" t="s">
        <v>20</v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">
        <v>34</v>
      </c>
      <c r="F20" s="36"/>
      <c r="G20" s="36"/>
      <c r="H20" s="36"/>
      <c r="I20" s="36"/>
      <c r="J20" s="36"/>
      <c r="K20" s="36"/>
      <c r="L20" s="36"/>
      <c r="M20" s="30" t="s">
        <v>30</v>
      </c>
      <c r="N20" s="36"/>
      <c r="O20" s="257" t="s">
        <v>20</v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35</v>
      </c>
      <c r="E22" s="36"/>
      <c r="F22" s="36"/>
      <c r="G22" s="36"/>
      <c r="H22" s="36"/>
      <c r="I22" s="36"/>
      <c r="J22" s="36"/>
      <c r="K22" s="36"/>
      <c r="L22" s="36"/>
      <c r="M22" s="30" t="s">
        <v>27</v>
      </c>
      <c r="N22" s="36"/>
      <c r="O22" s="257" t="s">
        <v>20</v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">
        <v>34</v>
      </c>
      <c r="F23" s="36"/>
      <c r="G23" s="36"/>
      <c r="H23" s="36"/>
      <c r="I23" s="36"/>
      <c r="J23" s="36"/>
      <c r="K23" s="36"/>
      <c r="L23" s="36"/>
      <c r="M23" s="30" t="s">
        <v>30</v>
      </c>
      <c r="N23" s="36"/>
      <c r="O23" s="257" t="s">
        <v>20</v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20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134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121</v>
      </c>
      <c r="E30" s="36"/>
      <c r="F30" s="36"/>
      <c r="G30" s="36"/>
      <c r="H30" s="36"/>
      <c r="I30" s="36"/>
      <c r="J30" s="36"/>
      <c r="K30" s="36"/>
      <c r="L30" s="36"/>
      <c r="M30" s="261">
        <f>N107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39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40</v>
      </c>
      <c r="E34" s="42" t="s">
        <v>41</v>
      </c>
      <c r="F34" s="43">
        <v>0.21</v>
      </c>
      <c r="G34" s="124" t="s">
        <v>42</v>
      </c>
      <c r="H34" s="293">
        <f>(SUM(BE107:BE114)+SUM(BE134:BE274))</f>
        <v>0</v>
      </c>
      <c r="I34" s="222"/>
      <c r="J34" s="222"/>
      <c r="K34" s="36"/>
      <c r="L34" s="36"/>
      <c r="M34" s="293">
        <f>ROUND((SUM(BE107:BE114)+SUM(BE134:BE274)),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43</v>
      </c>
      <c r="F35" s="43">
        <v>0.15</v>
      </c>
      <c r="G35" s="124" t="s">
        <v>42</v>
      </c>
      <c r="H35" s="293">
        <f>(SUM(BF107:BF114)+SUM(BF134:BF274))</f>
        <v>0</v>
      </c>
      <c r="I35" s="222"/>
      <c r="J35" s="222"/>
      <c r="K35" s="36"/>
      <c r="L35" s="36"/>
      <c r="M35" s="293">
        <f>ROUND((SUM(BF107:BF114)+SUM(BF134:BF274)),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0.21</v>
      </c>
      <c r="G36" s="124" t="s">
        <v>42</v>
      </c>
      <c r="H36" s="293">
        <f>(SUM(BG107:BG114)+SUM(BG134:BG274))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0.15</v>
      </c>
      <c r="G37" s="124" t="s">
        <v>42</v>
      </c>
      <c r="H37" s="293">
        <f>(SUM(BH107:BH114)+SUM(BH134:BH274))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46</v>
      </c>
      <c r="F38" s="43">
        <v>0</v>
      </c>
      <c r="G38" s="124" t="s">
        <v>42</v>
      </c>
      <c r="H38" s="293">
        <f>(SUM(BI107:BI114)+SUM(BI134:BI274))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47</v>
      </c>
      <c r="E40" s="76"/>
      <c r="F40" s="76"/>
      <c r="G40" s="126" t="s">
        <v>48</v>
      </c>
      <c r="H40" s="127" t="s">
        <v>49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131</v>
      </c>
      <c r="D80" s="23"/>
      <c r="E80" s="23"/>
      <c r="F80" s="282" t="s">
        <v>1111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1112</v>
      </c>
      <c r="D81" s="36"/>
      <c r="E81" s="36"/>
      <c r="F81" s="234" t="str">
        <f>F9</f>
        <v>ST1 - ST1 - ASPO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22</v>
      </c>
      <c r="D83" s="36"/>
      <c r="E83" s="36"/>
      <c r="F83" s="28" t="str">
        <f>F11</f>
        <v>Praha</v>
      </c>
      <c r="G83" s="36"/>
      <c r="H83" s="36"/>
      <c r="I83" s="36"/>
      <c r="J83" s="36"/>
      <c r="K83" s="30" t="s">
        <v>24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26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33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31</v>
      </c>
      <c r="D86" s="36"/>
      <c r="E86" s="36"/>
      <c r="F86" s="28" t="str">
        <f>IF(E17="","",E17)</f>
        <v>Bude vybrán z výběrového řízení.</v>
      </c>
      <c r="G86" s="36"/>
      <c r="H86" s="36"/>
      <c r="I86" s="36"/>
      <c r="J86" s="36"/>
      <c r="K86" s="30" t="s">
        <v>35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136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137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N134</f>
        <v>0</v>
      </c>
      <c r="O90" s="222"/>
      <c r="P90" s="222"/>
      <c r="Q90" s="222"/>
      <c r="R90" s="37"/>
      <c r="AU90" s="18" t="s">
        <v>139</v>
      </c>
    </row>
    <row r="91" spans="2:47" s="7" customFormat="1" ht="24.95" customHeight="1" x14ac:dyDescent="0.3">
      <c r="B91" s="129"/>
      <c r="C91" s="130"/>
      <c r="D91" s="131" t="s">
        <v>1114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9">
        <f>N135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1115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N136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1116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N141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1117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N186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1118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N210</f>
        <v>0</v>
      </c>
      <c r="O95" s="227"/>
      <c r="P95" s="227"/>
      <c r="Q95" s="227"/>
      <c r="R95" s="134"/>
    </row>
    <row r="96" spans="2:47" s="7" customFormat="1" ht="24.95" customHeight="1" x14ac:dyDescent="0.3">
      <c r="B96" s="129"/>
      <c r="C96" s="130"/>
      <c r="D96" s="131" t="s">
        <v>140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9">
        <f>N216</f>
        <v>0</v>
      </c>
      <c r="O96" s="292"/>
      <c r="P96" s="292"/>
      <c r="Q96" s="292"/>
      <c r="R96" s="132"/>
    </row>
    <row r="97" spans="2:65" s="8" customFormat="1" ht="19.899999999999999" customHeight="1" x14ac:dyDescent="0.3">
      <c r="B97" s="133"/>
      <c r="C97" s="99"/>
      <c r="D97" s="110" t="s">
        <v>148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N217</f>
        <v>0</v>
      </c>
      <c r="O97" s="227"/>
      <c r="P97" s="227"/>
      <c r="Q97" s="227"/>
      <c r="R97" s="134"/>
    </row>
    <row r="98" spans="2:65" s="8" customFormat="1" ht="19.899999999999999" customHeight="1" x14ac:dyDescent="0.3">
      <c r="B98" s="133"/>
      <c r="C98" s="99"/>
      <c r="D98" s="110" t="s">
        <v>1119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N224</f>
        <v>0</v>
      </c>
      <c r="O98" s="227"/>
      <c r="P98" s="227"/>
      <c r="Q98" s="227"/>
      <c r="R98" s="134"/>
    </row>
    <row r="99" spans="2:65" s="8" customFormat="1" ht="19.899999999999999" customHeight="1" x14ac:dyDescent="0.3">
      <c r="B99" s="133"/>
      <c r="C99" s="99"/>
      <c r="D99" s="110" t="s">
        <v>1120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N232</f>
        <v>0</v>
      </c>
      <c r="O99" s="227"/>
      <c r="P99" s="227"/>
      <c r="Q99" s="227"/>
      <c r="R99" s="134"/>
    </row>
    <row r="100" spans="2:65" s="8" customFormat="1" ht="19.899999999999999" customHeight="1" x14ac:dyDescent="0.3">
      <c r="B100" s="133"/>
      <c r="C100" s="99"/>
      <c r="D100" s="110" t="s">
        <v>1121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N244</f>
        <v>0</v>
      </c>
      <c r="O100" s="227"/>
      <c r="P100" s="227"/>
      <c r="Q100" s="227"/>
      <c r="R100" s="134"/>
    </row>
    <row r="101" spans="2:65" s="8" customFormat="1" ht="19.899999999999999" customHeight="1" x14ac:dyDescent="0.3">
      <c r="B101" s="133"/>
      <c r="C101" s="99"/>
      <c r="D101" s="110" t="s">
        <v>149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N254</f>
        <v>0</v>
      </c>
      <c r="O101" s="227"/>
      <c r="P101" s="227"/>
      <c r="Q101" s="227"/>
      <c r="R101" s="134"/>
    </row>
    <row r="102" spans="2:65" s="7" customFormat="1" ht="24.95" customHeight="1" x14ac:dyDescent="0.3">
      <c r="B102" s="129"/>
      <c r="C102" s="130"/>
      <c r="D102" s="131" t="s">
        <v>1122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269">
        <f>N267</f>
        <v>0</v>
      </c>
      <c r="O102" s="292"/>
      <c r="P102" s="292"/>
      <c r="Q102" s="292"/>
      <c r="R102" s="132"/>
    </row>
    <row r="103" spans="2:65" s="8" customFormat="1" ht="19.899999999999999" customHeight="1" x14ac:dyDescent="0.3">
      <c r="B103" s="133"/>
      <c r="C103" s="99"/>
      <c r="D103" s="110" t="s">
        <v>1123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N268</f>
        <v>0</v>
      </c>
      <c r="O103" s="227"/>
      <c r="P103" s="227"/>
      <c r="Q103" s="227"/>
      <c r="R103" s="134"/>
    </row>
    <row r="104" spans="2:65" s="8" customFormat="1" ht="19.899999999999999" customHeight="1" x14ac:dyDescent="0.3">
      <c r="B104" s="133"/>
      <c r="C104" s="99"/>
      <c r="D104" s="110" t="s">
        <v>1124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24">
        <f>N270</f>
        <v>0</v>
      </c>
      <c r="O104" s="227"/>
      <c r="P104" s="227"/>
      <c r="Q104" s="227"/>
      <c r="R104" s="134"/>
    </row>
    <row r="105" spans="2:65" s="7" customFormat="1" ht="24.95" customHeight="1" x14ac:dyDescent="0.3">
      <c r="B105" s="129"/>
      <c r="C105" s="130"/>
      <c r="D105" s="131" t="s">
        <v>1125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269">
        <f>N272</f>
        <v>0</v>
      </c>
      <c r="O105" s="292"/>
      <c r="P105" s="292"/>
      <c r="Q105" s="292"/>
      <c r="R105" s="132"/>
    </row>
    <row r="106" spans="2:65" s="1" customFormat="1" ht="21.7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 x14ac:dyDescent="0.3">
      <c r="B107" s="35"/>
      <c r="C107" s="128" t="s">
        <v>153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290">
        <f>ROUND(N108+N109+N110+N111+N112+N113,2)</f>
        <v>0</v>
      </c>
      <c r="O107" s="222"/>
      <c r="P107" s="222"/>
      <c r="Q107" s="222"/>
      <c r="R107" s="37"/>
      <c r="T107" s="135"/>
      <c r="U107" s="136" t="s">
        <v>40</v>
      </c>
    </row>
    <row r="108" spans="2:65" s="1" customFormat="1" ht="18" customHeight="1" x14ac:dyDescent="0.3">
      <c r="B108" s="137"/>
      <c r="C108" s="138"/>
      <c r="D108" s="221" t="s">
        <v>154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ROUND(N90*T108,2)</f>
        <v>0</v>
      </c>
      <c r="O108" s="288"/>
      <c r="P108" s="288"/>
      <c r="Q108" s="288"/>
      <c r="R108" s="139"/>
      <c r="S108" s="140"/>
      <c r="T108" s="141"/>
      <c r="U108" s="142" t="s">
        <v>41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115</v>
      </c>
      <c r="AZ108" s="143"/>
      <c r="BA108" s="143"/>
      <c r="BB108" s="143"/>
      <c r="BC108" s="143"/>
      <c r="BD108" s="143"/>
      <c r="BE108" s="145">
        <f t="shared" ref="BE108:BE113" si="0">IF(U108="základní",N108,0)</f>
        <v>0</v>
      </c>
      <c r="BF108" s="145">
        <f t="shared" ref="BF108:BF113" si="1">IF(U108="snížená",N108,0)</f>
        <v>0</v>
      </c>
      <c r="BG108" s="145">
        <f t="shared" ref="BG108:BG113" si="2">IF(U108="zákl. přenesená",N108,0)</f>
        <v>0</v>
      </c>
      <c r="BH108" s="145">
        <f t="shared" ref="BH108:BH113" si="3">IF(U108="sníž. přenesená",N108,0)</f>
        <v>0</v>
      </c>
      <c r="BI108" s="145">
        <f t="shared" ref="BI108:BI113" si="4">IF(U108="nulová",N108,0)</f>
        <v>0</v>
      </c>
      <c r="BJ108" s="144" t="s">
        <v>83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155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ROUND(N90*T109,2)</f>
        <v>0</v>
      </c>
      <c r="O109" s="288"/>
      <c r="P109" s="288"/>
      <c r="Q109" s="288"/>
      <c r="R109" s="139"/>
      <c r="S109" s="140"/>
      <c r="T109" s="141"/>
      <c r="U109" s="142" t="s">
        <v>41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115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156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ROUND(N90*T110,2)</f>
        <v>0</v>
      </c>
      <c r="O110" s="288"/>
      <c r="P110" s="288"/>
      <c r="Q110" s="288"/>
      <c r="R110" s="139"/>
      <c r="S110" s="140"/>
      <c r="T110" s="141"/>
      <c r="U110" s="142" t="s">
        <v>41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115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221" t="s">
        <v>157</v>
      </c>
      <c r="E111" s="288"/>
      <c r="F111" s="288"/>
      <c r="G111" s="288"/>
      <c r="H111" s="288"/>
      <c r="I111" s="138"/>
      <c r="J111" s="138"/>
      <c r="K111" s="138"/>
      <c r="L111" s="138"/>
      <c r="M111" s="138"/>
      <c r="N111" s="223">
        <f>ROUND(N90*T111,2)</f>
        <v>0</v>
      </c>
      <c r="O111" s="288"/>
      <c r="P111" s="288"/>
      <c r="Q111" s="288"/>
      <c r="R111" s="139"/>
      <c r="S111" s="140"/>
      <c r="T111" s="141"/>
      <c r="U111" s="142" t="s">
        <v>41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115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83</v>
      </c>
      <c r="BK111" s="143"/>
      <c r="BL111" s="143"/>
      <c r="BM111" s="143"/>
    </row>
    <row r="112" spans="2:65" s="1" customFormat="1" ht="18" customHeight="1" x14ac:dyDescent="0.3">
      <c r="B112" s="137"/>
      <c r="C112" s="138"/>
      <c r="D112" s="221" t="s">
        <v>158</v>
      </c>
      <c r="E112" s="288"/>
      <c r="F112" s="288"/>
      <c r="G112" s="288"/>
      <c r="H112" s="288"/>
      <c r="I112" s="138"/>
      <c r="J112" s="138"/>
      <c r="K112" s="138"/>
      <c r="L112" s="138"/>
      <c r="M112" s="138"/>
      <c r="N112" s="223">
        <f>ROUND(N90*T112,2)</f>
        <v>0</v>
      </c>
      <c r="O112" s="288"/>
      <c r="P112" s="288"/>
      <c r="Q112" s="288"/>
      <c r="R112" s="139"/>
      <c r="S112" s="140"/>
      <c r="T112" s="141"/>
      <c r="U112" s="142" t="s">
        <v>41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4" t="s">
        <v>115</v>
      </c>
      <c r="AZ112" s="143"/>
      <c r="BA112" s="143"/>
      <c r="BB112" s="143"/>
      <c r="BC112" s="143"/>
      <c r="BD112" s="143"/>
      <c r="BE112" s="145">
        <f t="shared" si="0"/>
        <v>0</v>
      </c>
      <c r="BF112" s="145">
        <f t="shared" si="1"/>
        <v>0</v>
      </c>
      <c r="BG112" s="145">
        <f t="shared" si="2"/>
        <v>0</v>
      </c>
      <c r="BH112" s="145">
        <f t="shared" si="3"/>
        <v>0</v>
      </c>
      <c r="BI112" s="145">
        <f t="shared" si="4"/>
        <v>0</v>
      </c>
      <c r="BJ112" s="144" t="s">
        <v>83</v>
      </c>
      <c r="BK112" s="143"/>
      <c r="BL112" s="143"/>
      <c r="BM112" s="143"/>
    </row>
    <row r="113" spans="2:65" s="1" customFormat="1" ht="18" customHeight="1" x14ac:dyDescent="0.3">
      <c r="B113" s="137"/>
      <c r="C113" s="138"/>
      <c r="D113" s="146" t="s">
        <v>159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223">
        <f>ROUND(N90*T113,2)</f>
        <v>0</v>
      </c>
      <c r="O113" s="288"/>
      <c r="P113" s="288"/>
      <c r="Q113" s="288"/>
      <c r="R113" s="139"/>
      <c r="S113" s="140"/>
      <c r="T113" s="147"/>
      <c r="U113" s="148" t="s">
        <v>41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4" t="s">
        <v>160</v>
      </c>
      <c r="AZ113" s="143"/>
      <c r="BA113" s="143"/>
      <c r="BB113" s="143"/>
      <c r="BC113" s="143"/>
      <c r="BD113" s="143"/>
      <c r="BE113" s="145">
        <f t="shared" si="0"/>
        <v>0</v>
      </c>
      <c r="BF113" s="145">
        <f t="shared" si="1"/>
        <v>0</v>
      </c>
      <c r="BG113" s="145">
        <f t="shared" si="2"/>
        <v>0</v>
      </c>
      <c r="BH113" s="145">
        <f t="shared" si="3"/>
        <v>0</v>
      </c>
      <c r="BI113" s="145">
        <f t="shared" si="4"/>
        <v>0</v>
      </c>
      <c r="BJ113" s="144" t="s">
        <v>83</v>
      </c>
      <c r="BK113" s="143"/>
      <c r="BL113" s="143"/>
      <c r="BM113" s="143"/>
    </row>
    <row r="114" spans="2:65" s="1" customForma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29.25" customHeight="1" x14ac:dyDescent="0.3">
      <c r="B115" s="35"/>
      <c r="C115" s="120" t="s">
        <v>126</v>
      </c>
      <c r="D115" s="121"/>
      <c r="E115" s="121"/>
      <c r="F115" s="121"/>
      <c r="G115" s="121"/>
      <c r="H115" s="121"/>
      <c r="I115" s="121"/>
      <c r="J115" s="121"/>
      <c r="K115" s="121"/>
      <c r="L115" s="218">
        <f>ROUND(SUM(N90+N107),2)</f>
        <v>0</v>
      </c>
      <c r="M115" s="289"/>
      <c r="N115" s="289"/>
      <c r="O115" s="289"/>
      <c r="P115" s="289"/>
      <c r="Q115" s="289"/>
      <c r="R115" s="37"/>
    </row>
    <row r="116" spans="2:65" s="1" customFormat="1" ht="6.95" customHeight="1" x14ac:dyDescent="0.3"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1"/>
    </row>
    <row r="120" spans="2:65" s="1" customFormat="1" ht="6.95" customHeight="1" x14ac:dyDescent="0.3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</row>
    <row r="121" spans="2:65" s="1" customFormat="1" ht="36.950000000000003" customHeight="1" x14ac:dyDescent="0.3">
      <c r="B121" s="35"/>
      <c r="C121" s="251" t="s">
        <v>161</v>
      </c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37"/>
    </row>
    <row r="122" spans="2:65" s="1" customFormat="1" ht="6.95" customHeight="1" x14ac:dyDescent="0.3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1" customFormat="1" ht="30" customHeight="1" x14ac:dyDescent="0.3">
      <c r="B123" s="35"/>
      <c r="C123" s="30" t="s">
        <v>17</v>
      </c>
      <c r="D123" s="36"/>
      <c r="E123" s="36"/>
      <c r="F123" s="282" t="str">
        <f>F6</f>
        <v>Praha GŠ - ekologizace kotelny v budově D</v>
      </c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36"/>
      <c r="R123" s="37"/>
    </row>
    <row r="124" spans="2:65" ht="30" customHeight="1" x14ac:dyDescent="0.3">
      <c r="B124" s="22"/>
      <c r="C124" s="30" t="s">
        <v>129</v>
      </c>
      <c r="D124" s="23"/>
      <c r="E124" s="23"/>
      <c r="F124" s="282" t="s">
        <v>130</v>
      </c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3"/>
      <c r="R124" s="24"/>
    </row>
    <row r="125" spans="2:65" ht="30" customHeight="1" x14ac:dyDescent="0.3">
      <c r="B125" s="22"/>
      <c r="C125" s="30" t="s">
        <v>131</v>
      </c>
      <c r="D125" s="23"/>
      <c r="E125" s="23"/>
      <c r="F125" s="282" t="s">
        <v>1111</v>
      </c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3"/>
      <c r="R125" s="24"/>
    </row>
    <row r="126" spans="2:65" s="1" customFormat="1" ht="36.950000000000003" customHeight="1" x14ac:dyDescent="0.3">
      <c r="B126" s="35"/>
      <c r="C126" s="69" t="s">
        <v>1112</v>
      </c>
      <c r="D126" s="36"/>
      <c r="E126" s="36"/>
      <c r="F126" s="234" t="str">
        <f>F9</f>
        <v>ST1 - ST1 - ASPO</v>
      </c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36"/>
      <c r="R126" s="37"/>
    </row>
    <row r="127" spans="2:65" s="1" customFormat="1" ht="6.95" customHeight="1" x14ac:dyDescent="0.3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65" s="1" customFormat="1" ht="18" customHeight="1" x14ac:dyDescent="0.3">
      <c r="B128" s="35"/>
      <c r="C128" s="30" t="s">
        <v>22</v>
      </c>
      <c r="D128" s="36"/>
      <c r="E128" s="36"/>
      <c r="F128" s="28" t="str">
        <f>F11</f>
        <v>Praha</v>
      </c>
      <c r="G128" s="36"/>
      <c r="H128" s="36"/>
      <c r="I128" s="36"/>
      <c r="J128" s="36"/>
      <c r="K128" s="30" t="s">
        <v>24</v>
      </c>
      <c r="L128" s="36"/>
      <c r="M128" s="283" t="str">
        <f>IF(O11="","",O11)</f>
        <v>11.05.2016</v>
      </c>
      <c r="N128" s="222"/>
      <c r="O128" s="222"/>
      <c r="P128" s="222"/>
      <c r="Q128" s="36"/>
      <c r="R128" s="37"/>
    </row>
    <row r="129" spans="2:65" s="1" customFormat="1" ht="6.95" customHeight="1" x14ac:dyDescent="0.3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5" x14ac:dyDescent="0.3">
      <c r="B130" s="35"/>
      <c r="C130" s="30" t="s">
        <v>26</v>
      </c>
      <c r="D130" s="36"/>
      <c r="E130" s="36"/>
      <c r="F130" s="28" t="str">
        <f>E14</f>
        <v>ARMÁDNÍ SERVISNÍ, P.O.</v>
      </c>
      <c r="G130" s="36"/>
      <c r="H130" s="36"/>
      <c r="I130" s="36"/>
      <c r="J130" s="36"/>
      <c r="K130" s="30" t="s">
        <v>33</v>
      </c>
      <c r="L130" s="36"/>
      <c r="M130" s="257" t="str">
        <f>E20</f>
        <v>EVČ s.r.o.</v>
      </c>
      <c r="N130" s="222"/>
      <c r="O130" s="222"/>
      <c r="P130" s="222"/>
      <c r="Q130" s="222"/>
      <c r="R130" s="37"/>
    </row>
    <row r="131" spans="2:65" s="1" customFormat="1" ht="14.45" customHeight="1" x14ac:dyDescent="0.3">
      <c r="B131" s="35"/>
      <c r="C131" s="30" t="s">
        <v>31</v>
      </c>
      <c r="D131" s="36"/>
      <c r="E131" s="36"/>
      <c r="F131" s="28" t="str">
        <f>IF(E17="","",E17)</f>
        <v>Bude vybrán z výběrového řízení.</v>
      </c>
      <c r="G131" s="36"/>
      <c r="H131" s="36"/>
      <c r="I131" s="36"/>
      <c r="J131" s="36"/>
      <c r="K131" s="30" t="s">
        <v>35</v>
      </c>
      <c r="L131" s="36"/>
      <c r="M131" s="257" t="str">
        <f>E23</f>
        <v>EVČ s.r.o.</v>
      </c>
      <c r="N131" s="222"/>
      <c r="O131" s="222"/>
      <c r="P131" s="222"/>
      <c r="Q131" s="222"/>
      <c r="R131" s="37"/>
    </row>
    <row r="132" spans="2:65" s="1" customFormat="1" ht="10.35" customHeight="1" x14ac:dyDescent="0.3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9" customFormat="1" ht="29.25" customHeight="1" x14ac:dyDescent="0.3">
      <c r="B133" s="149"/>
      <c r="C133" s="150" t="s">
        <v>162</v>
      </c>
      <c r="D133" s="151" t="s">
        <v>163</v>
      </c>
      <c r="E133" s="151" t="s">
        <v>58</v>
      </c>
      <c r="F133" s="284" t="s">
        <v>164</v>
      </c>
      <c r="G133" s="285"/>
      <c r="H133" s="285"/>
      <c r="I133" s="285"/>
      <c r="J133" s="151" t="s">
        <v>165</v>
      </c>
      <c r="K133" s="151" t="s">
        <v>166</v>
      </c>
      <c r="L133" s="286" t="s">
        <v>167</v>
      </c>
      <c r="M133" s="285"/>
      <c r="N133" s="284" t="s">
        <v>137</v>
      </c>
      <c r="O133" s="285"/>
      <c r="P133" s="285"/>
      <c r="Q133" s="287"/>
      <c r="R133" s="152"/>
      <c r="T133" s="77" t="s">
        <v>168</v>
      </c>
      <c r="U133" s="78" t="s">
        <v>40</v>
      </c>
      <c r="V133" s="78" t="s">
        <v>169</v>
      </c>
      <c r="W133" s="78" t="s">
        <v>170</v>
      </c>
      <c r="X133" s="78" t="s">
        <v>171</v>
      </c>
      <c r="Y133" s="78" t="s">
        <v>172</v>
      </c>
      <c r="Z133" s="78" t="s">
        <v>173</v>
      </c>
      <c r="AA133" s="79" t="s">
        <v>174</v>
      </c>
    </row>
    <row r="134" spans="2:65" s="1" customFormat="1" ht="29.25" customHeight="1" x14ac:dyDescent="0.35">
      <c r="B134" s="35"/>
      <c r="C134" s="81" t="s">
        <v>134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276">
        <f>BK134</f>
        <v>0</v>
      </c>
      <c r="O134" s="277"/>
      <c r="P134" s="277"/>
      <c r="Q134" s="277"/>
      <c r="R134" s="37"/>
      <c r="T134" s="80"/>
      <c r="U134" s="51"/>
      <c r="V134" s="51"/>
      <c r="W134" s="153">
        <f>W135+W216+W267+W272+W275</f>
        <v>0</v>
      </c>
      <c r="X134" s="51"/>
      <c r="Y134" s="153">
        <f>Y135+Y216+Y267+Y272+Y275</f>
        <v>1.23469272</v>
      </c>
      <c r="Z134" s="51"/>
      <c r="AA134" s="154">
        <f>AA135+AA216+AA267+AA272+AA275</f>
        <v>1.8931199999999999</v>
      </c>
      <c r="AT134" s="18" t="s">
        <v>75</v>
      </c>
      <c r="AU134" s="18" t="s">
        <v>139</v>
      </c>
      <c r="BK134" s="155">
        <f>BK135+BK216+BK267+BK272+BK275</f>
        <v>0</v>
      </c>
    </row>
    <row r="135" spans="2:65" s="10" customFormat="1" ht="37.35" customHeight="1" x14ac:dyDescent="0.35">
      <c r="B135" s="156"/>
      <c r="C135" s="157"/>
      <c r="D135" s="158" t="s">
        <v>1114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68">
        <f>BK135</f>
        <v>0</v>
      </c>
      <c r="O135" s="269"/>
      <c r="P135" s="269"/>
      <c r="Q135" s="269"/>
      <c r="R135" s="159"/>
      <c r="T135" s="160"/>
      <c r="U135" s="157"/>
      <c r="V135" s="157"/>
      <c r="W135" s="161">
        <f>W136+W141+W186+W210</f>
        <v>0</v>
      </c>
      <c r="X135" s="157"/>
      <c r="Y135" s="161">
        <f>Y136+Y141+Y186+Y210</f>
        <v>0.97588239999999993</v>
      </c>
      <c r="Z135" s="157"/>
      <c r="AA135" s="162">
        <f>AA136+AA141+AA186+AA210</f>
        <v>1.8931199999999999</v>
      </c>
      <c r="AR135" s="163" t="s">
        <v>83</v>
      </c>
      <c r="AT135" s="164" t="s">
        <v>75</v>
      </c>
      <c r="AU135" s="164" t="s">
        <v>76</v>
      </c>
      <c r="AY135" s="163" t="s">
        <v>175</v>
      </c>
      <c r="BK135" s="165">
        <f>BK136+BK141+BK186+BK210</f>
        <v>0</v>
      </c>
    </row>
    <row r="136" spans="2:65" s="10" customFormat="1" ht="19.899999999999999" customHeight="1" x14ac:dyDescent="0.3">
      <c r="B136" s="156"/>
      <c r="C136" s="157"/>
      <c r="D136" s="166" t="s">
        <v>1115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66">
        <f>BK136</f>
        <v>0</v>
      </c>
      <c r="O136" s="267"/>
      <c r="P136" s="267"/>
      <c r="Q136" s="267"/>
      <c r="R136" s="159"/>
      <c r="T136" s="160"/>
      <c r="U136" s="157"/>
      <c r="V136" s="157"/>
      <c r="W136" s="161">
        <f>SUM(W137:W140)</f>
        <v>0</v>
      </c>
      <c r="X136" s="157"/>
      <c r="Y136" s="161">
        <f>SUM(Y137:Y140)</f>
        <v>0.58935999999999999</v>
      </c>
      <c r="Z136" s="157"/>
      <c r="AA136" s="162">
        <f>SUM(AA137:AA140)</f>
        <v>0</v>
      </c>
      <c r="AR136" s="163" t="s">
        <v>83</v>
      </c>
      <c r="AT136" s="164" t="s">
        <v>75</v>
      </c>
      <c r="AU136" s="164" t="s">
        <v>83</v>
      </c>
      <c r="AY136" s="163" t="s">
        <v>175</v>
      </c>
      <c r="BK136" s="165">
        <f>SUM(BK137:BK140)</f>
        <v>0</v>
      </c>
    </row>
    <row r="137" spans="2:65" s="1" customFormat="1" ht="31.5" customHeight="1" x14ac:dyDescent="0.3">
      <c r="B137" s="137"/>
      <c r="C137" s="174" t="s">
        <v>181</v>
      </c>
      <c r="D137" s="174" t="s">
        <v>227</v>
      </c>
      <c r="E137" s="175" t="s">
        <v>1126</v>
      </c>
      <c r="F137" s="271" t="s">
        <v>1127</v>
      </c>
      <c r="G137" s="272"/>
      <c r="H137" s="272"/>
      <c r="I137" s="272"/>
      <c r="J137" s="176" t="s">
        <v>257</v>
      </c>
      <c r="K137" s="177">
        <v>2</v>
      </c>
      <c r="L137" s="273">
        <v>0</v>
      </c>
      <c r="M137" s="272"/>
      <c r="N137" s="274">
        <f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>V137*K137</f>
        <v>0</v>
      </c>
      <c r="X137" s="172">
        <v>9.6860000000000002E-2</v>
      </c>
      <c r="Y137" s="172">
        <f>X137*K137</f>
        <v>0.19372</v>
      </c>
      <c r="Z137" s="172">
        <v>0</v>
      </c>
      <c r="AA137" s="173">
        <f>Z137*K137</f>
        <v>0</v>
      </c>
      <c r="AR137" s="18" t="s">
        <v>201</v>
      </c>
      <c r="AT137" s="18" t="s">
        <v>227</v>
      </c>
      <c r="AU137" s="18" t="s">
        <v>87</v>
      </c>
      <c r="AY137" s="18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83</v>
      </c>
      <c r="BK137" s="114">
        <f>ROUND(L137*K137,2)</f>
        <v>0</v>
      </c>
      <c r="BL137" s="18" t="s">
        <v>201</v>
      </c>
      <c r="BM137" s="18" t="s">
        <v>1128</v>
      </c>
    </row>
    <row r="138" spans="2:65" s="11" customFormat="1" ht="22.5" customHeight="1" x14ac:dyDescent="0.3">
      <c r="B138" s="180"/>
      <c r="C138" s="181"/>
      <c r="D138" s="181"/>
      <c r="E138" s="182" t="s">
        <v>20</v>
      </c>
      <c r="F138" s="308" t="s">
        <v>1129</v>
      </c>
      <c r="G138" s="305"/>
      <c r="H138" s="305"/>
      <c r="I138" s="305"/>
      <c r="J138" s="181"/>
      <c r="K138" s="183">
        <v>2</v>
      </c>
      <c r="L138" s="181"/>
      <c r="M138" s="181"/>
      <c r="N138" s="181"/>
      <c r="O138" s="181"/>
      <c r="P138" s="181"/>
      <c r="Q138" s="181"/>
      <c r="R138" s="184"/>
      <c r="T138" s="185"/>
      <c r="U138" s="181"/>
      <c r="V138" s="181"/>
      <c r="W138" s="181"/>
      <c r="X138" s="181"/>
      <c r="Y138" s="181"/>
      <c r="Z138" s="181"/>
      <c r="AA138" s="186"/>
      <c r="AT138" s="187" t="s">
        <v>1130</v>
      </c>
      <c r="AU138" s="187" t="s">
        <v>87</v>
      </c>
      <c r="AV138" s="11" t="s">
        <v>87</v>
      </c>
      <c r="AW138" s="11" t="s">
        <v>1131</v>
      </c>
      <c r="AX138" s="11" t="s">
        <v>83</v>
      </c>
      <c r="AY138" s="187" t="s">
        <v>175</v>
      </c>
    </row>
    <row r="139" spans="2:65" s="1" customFormat="1" ht="31.5" customHeight="1" x14ac:dyDescent="0.3">
      <c r="B139" s="137"/>
      <c r="C139" s="174" t="s">
        <v>334</v>
      </c>
      <c r="D139" s="174" t="s">
        <v>227</v>
      </c>
      <c r="E139" s="175" t="s">
        <v>1132</v>
      </c>
      <c r="F139" s="271" t="s">
        <v>1133</v>
      </c>
      <c r="G139" s="272"/>
      <c r="H139" s="272"/>
      <c r="I139" s="272"/>
      <c r="J139" s="176" t="s">
        <v>257</v>
      </c>
      <c r="K139" s="177">
        <v>1</v>
      </c>
      <c r="L139" s="273">
        <v>0</v>
      </c>
      <c r="M139" s="272"/>
      <c r="N139" s="274">
        <f>ROUND(L139*K139,2)</f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>V139*K139</f>
        <v>0</v>
      </c>
      <c r="X139" s="172">
        <v>0.39563999999999999</v>
      </c>
      <c r="Y139" s="172">
        <f>X139*K139</f>
        <v>0.39563999999999999</v>
      </c>
      <c r="Z139" s="172">
        <v>0</v>
      </c>
      <c r="AA139" s="173">
        <f>Z139*K139</f>
        <v>0</v>
      </c>
      <c r="AR139" s="18" t="s">
        <v>201</v>
      </c>
      <c r="AT139" s="18" t="s">
        <v>227</v>
      </c>
      <c r="AU139" s="18" t="s">
        <v>87</v>
      </c>
      <c r="AY139" s="18" t="s">
        <v>175</v>
      </c>
      <c r="BE139" s="114">
        <f>IF(U139="základní",N139,0)</f>
        <v>0</v>
      </c>
      <c r="BF139" s="114">
        <f>IF(U139="snížená",N139,0)</f>
        <v>0</v>
      </c>
      <c r="BG139" s="114">
        <f>IF(U139="zákl. přenesená",N139,0)</f>
        <v>0</v>
      </c>
      <c r="BH139" s="114">
        <f>IF(U139="sníž. přenesená",N139,0)</f>
        <v>0</v>
      </c>
      <c r="BI139" s="114">
        <f>IF(U139="nulová",N139,0)</f>
        <v>0</v>
      </c>
      <c r="BJ139" s="18" t="s">
        <v>83</v>
      </c>
      <c r="BK139" s="114">
        <f>ROUND(L139*K139,2)</f>
        <v>0</v>
      </c>
      <c r="BL139" s="18" t="s">
        <v>201</v>
      </c>
      <c r="BM139" s="18" t="s">
        <v>1134</v>
      </c>
    </row>
    <row r="140" spans="2:65" s="11" customFormat="1" ht="22.5" customHeight="1" x14ac:dyDescent="0.3">
      <c r="B140" s="180"/>
      <c r="C140" s="181"/>
      <c r="D140" s="181"/>
      <c r="E140" s="182" t="s">
        <v>20</v>
      </c>
      <c r="F140" s="308" t="s">
        <v>1135</v>
      </c>
      <c r="G140" s="305"/>
      <c r="H140" s="305"/>
      <c r="I140" s="305"/>
      <c r="J140" s="181"/>
      <c r="K140" s="183">
        <v>1</v>
      </c>
      <c r="L140" s="181"/>
      <c r="M140" s="181"/>
      <c r="N140" s="181"/>
      <c r="O140" s="181"/>
      <c r="P140" s="181"/>
      <c r="Q140" s="181"/>
      <c r="R140" s="184"/>
      <c r="T140" s="185"/>
      <c r="U140" s="181"/>
      <c r="V140" s="181"/>
      <c r="W140" s="181"/>
      <c r="X140" s="181"/>
      <c r="Y140" s="181"/>
      <c r="Z140" s="181"/>
      <c r="AA140" s="186"/>
      <c r="AT140" s="187" t="s">
        <v>1130</v>
      </c>
      <c r="AU140" s="187" t="s">
        <v>87</v>
      </c>
      <c r="AV140" s="11" t="s">
        <v>87</v>
      </c>
      <c r="AW140" s="11" t="s">
        <v>1131</v>
      </c>
      <c r="AX140" s="11" t="s">
        <v>83</v>
      </c>
      <c r="AY140" s="187" t="s">
        <v>175</v>
      </c>
    </row>
    <row r="141" spans="2:65" s="10" customFormat="1" ht="29.85" customHeight="1" x14ac:dyDescent="0.3">
      <c r="B141" s="156"/>
      <c r="C141" s="157"/>
      <c r="D141" s="166" t="s">
        <v>1116</v>
      </c>
      <c r="E141" s="166"/>
      <c r="F141" s="166"/>
      <c r="G141" s="166"/>
      <c r="H141" s="166"/>
      <c r="I141" s="166"/>
      <c r="J141" s="166"/>
      <c r="K141" s="166"/>
      <c r="L141" s="166"/>
      <c r="M141" s="166"/>
      <c r="N141" s="266">
        <f>BK141</f>
        <v>0</v>
      </c>
      <c r="O141" s="267"/>
      <c r="P141" s="267"/>
      <c r="Q141" s="267"/>
      <c r="R141" s="159"/>
      <c r="T141" s="160"/>
      <c r="U141" s="157"/>
      <c r="V141" s="157"/>
      <c r="W141" s="161">
        <f>SUM(W142:W185)</f>
        <v>0</v>
      </c>
      <c r="X141" s="157"/>
      <c r="Y141" s="161">
        <f>SUM(Y142:Y185)</f>
        <v>0.38498640000000001</v>
      </c>
      <c r="Z141" s="157"/>
      <c r="AA141" s="162">
        <f>SUM(AA142:AA185)</f>
        <v>0</v>
      </c>
      <c r="AR141" s="163" t="s">
        <v>83</v>
      </c>
      <c r="AT141" s="164" t="s">
        <v>75</v>
      </c>
      <c r="AU141" s="164" t="s">
        <v>83</v>
      </c>
      <c r="AY141" s="163" t="s">
        <v>175</v>
      </c>
      <c r="BK141" s="165">
        <f>SUM(BK142:BK185)</f>
        <v>0</v>
      </c>
    </row>
    <row r="142" spans="2:65" s="1" customFormat="1" ht="31.5" customHeight="1" x14ac:dyDescent="0.3">
      <c r="B142" s="137"/>
      <c r="C142" s="174" t="s">
        <v>1030</v>
      </c>
      <c r="D142" s="174" t="s">
        <v>227</v>
      </c>
      <c r="E142" s="175" t="s">
        <v>1136</v>
      </c>
      <c r="F142" s="271" t="s">
        <v>1137</v>
      </c>
      <c r="G142" s="272"/>
      <c r="H142" s="272"/>
      <c r="I142" s="272"/>
      <c r="J142" s="176" t="s">
        <v>216</v>
      </c>
      <c r="K142" s="177">
        <v>4.05</v>
      </c>
      <c r="L142" s="273">
        <v>0</v>
      </c>
      <c r="M142" s="272"/>
      <c r="N142" s="274">
        <f>ROUND(L142*K142,2)</f>
        <v>0</v>
      </c>
      <c r="O142" s="272"/>
      <c r="P142" s="272"/>
      <c r="Q142" s="272"/>
      <c r="R142" s="139"/>
      <c r="T142" s="171" t="s">
        <v>20</v>
      </c>
      <c r="U142" s="44" t="s">
        <v>41</v>
      </c>
      <c r="V142" s="36"/>
      <c r="W142" s="172">
        <f>V142*K142</f>
        <v>0</v>
      </c>
      <c r="X142" s="172">
        <v>1.54E-2</v>
      </c>
      <c r="Y142" s="172">
        <f>X142*K142</f>
        <v>6.2370000000000002E-2</v>
      </c>
      <c r="Z142" s="172">
        <v>0</v>
      </c>
      <c r="AA142" s="173">
        <f>Z142*K142</f>
        <v>0</v>
      </c>
      <c r="AR142" s="18" t="s">
        <v>201</v>
      </c>
      <c r="AT142" s="18" t="s">
        <v>227</v>
      </c>
      <c r="AU142" s="18" t="s">
        <v>87</v>
      </c>
      <c r="AY142" s="18" t="s">
        <v>175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8" t="s">
        <v>83</v>
      </c>
      <c r="BK142" s="114">
        <f>ROUND(L142*K142,2)</f>
        <v>0</v>
      </c>
      <c r="BL142" s="18" t="s">
        <v>201</v>
      </c>
      <c r="BM142" s="18" t="s">
        <v>1138</v>
      </c>
    </row>
    <row r="143" spans="2:65" s="11" customFormat="1" ht="22.5" customHeight="1" x14ac:dyDescent="0.3">
      <c r="B143" s="180"/>
      <c r="C143" s="181"/>
      <c r="D143" s="181"/>
      <c r="E143" s="182" t="s">
        <v>20</v>
      </c>
      <c r="F143" s="308" t="s">
        <v>1139</v>
      </c>
      <c r="G143" s="305"/>
      <c r="H143" s="305"/>
      <c r="I143" s="305"/>
      <c r="J143" s="181"/>
      <c r="K143" s="183">
        <v>4.05</v>
      </c>
      <c r="L143" s="181"/>
      <c r="M143" s="181"/>
      <c r="N143" s="181"/>
      <c r="O143" s="181"/>
      <c r="P143" s="181"/>
      <c r="Q143" s="181"/>
      <c r="R143" s="184"/>
      <c r="T143" s="185"/>
      <c r="U143" s="181"/>
      <c r="V143" s="181"/>
      <c r="W143" s="181"/>
      <c r="X143" s="181"/>
      <c r="Y143" s="181"/>
      <c r="Z143" s="181"/>
      <c r="AA143" s="186"/>
      <c r="AT143" s="187" t="s">
        <v>1130</v>
      </c>
      <c r="AU143" s="187" t="s">
        <v>87</v>
      </c>
      <c r="AV143" s="11" t="s">
        <v>87</v>
      </c>
      <c r="AW143" s="11" t="s">
        <v>1131</v>
      </c>
      <c r="AX143" s="11" t="s">
        <v>83</v>
      </c>
      <c r="AY143" s="187" t="s">
        <v>175</v>
      </c>
    </row>
    <row r="144" spans="2:65" s="1" customFormat="1" ht="31.5" customHeight="1" x14ac:dyDescent="0.3">
      <c r="B144" s="137"/>
      <c r="C144" s="174" t="s">
        <v>338</v>
      </c>
      <c r="D144" s="174" t="s">
        <v>227</v>
      </c>
      <c r="E144" s="175" t="s">
        <v>1140</v>
      </c>
      <c r="F144" s="271" t="s">
        <v>1141</v>
      </c>
      <c r="G144" s="272"/>
      <c r="H144" s="272"/>
      <c r="I144" s="272"/>
      <c r="J144" s="176" t="s">
        <v>257</v>
      </c>
      <c r="K144" s="177">
        <v>3</v>
      </c>
      <c r="L144" s="273">
        <v>0</v>
      </c>
      <c r="M144" s="272"/>
      <c r="N144" s="274">
        <f>ROUND(L144*K144,2)</f>
        <v>0</v>
      </c>
      <c r="O144" s="272"/>
      <c r="P144" s="272"/>
      <c r="Q144" s="272"/>
      <c r="R144" s="139"/>
      <c r="T144" s="171" t="s">
        <v>20</v>
      </c>
      <c r="U144" s="44" t="s">
        <v>41</v>
      </c>
      <c r="V144" s="36"/>
      <c r="W144" s="172">
        <f>V144*K144</f>
        <v>0</v>
      </c>
      <c r="X144" s="172">
        <v>1.0200000000000001E-2</v>
      </c>
      <c r="Y144" s="172">
        <f>X144*K144</f>
        <v>3.0600000000000002E-2</v>
      </c>
      <c r="Z144" s="172">
        <v>0</v>
      </c>
      <c r="AA144" s="173">
        <f>Z144*K144</f>
        <v>0</v>
      </c>
      <c r="AR144" s="18" t="s">
        <v>201</v>
      </c>
      <c r="AT144" s="18" t="s">
        <v>227</v>
      </c>
      <c r="AU144" s="18" t="s">
        <v>87</v>
      </c>
      <c r="AY144" s="18" t="s">
        <v>175</v>
      </c>
      <c r="BE144" s="114">
        <f>IF(U144="základní",N144,0)</f>
        <v>0</v>
      </c>
      <c r="BF144" s="114">
        <f>IF(U144="snížená",N144,0)</f>
        <v>0</v>
      </c>
      <c r="BG144" s="114">
        <f>IF(U144="zákl. přenesená",N144,0)</f>
        <v>0</v>
      </c>
      <c r="BH144" s="114">
        <f>IF(U144="sníž. přenesená",N144,0)</f>
        <v>0</v>
      </c>
      <c r="BI144" s="114">
        <f>IF(U144="nulová",N144,0)</f>
        <v>0</v>
      </c>
      <c r="BJ144" s="18" t="s">
        <v>83</v>
      </c>
      <c r="BK144" s="114">
        <f>ROUND(L144*K144,2)</f>
        <v>0</v>
      </c>
      <c r="BL144" s="18" t="s">
        <v>201</v>
      </c>
      <c r="BM144" s="18" t="s">
        <v>1142</v>
      </c>
    </row>
    <row r="145" spans="2:65" s="1" customFormat="1" ht="31.5" customHeight="1" x14ac:dyDescent="0.3">
      <c r="B145" s="137"/>
      <c r="C145" s="174" t="s">
        <v>1022</v>
      </c>
      <c r="D145" s="174" t="s">
        <v>227</v>
      </c>
      <c r="E145" s="175" t="s">
        <v>1143</v>
      </c>
      <c r="F145" s="271" t="s">
        <v>1144</v>
      </c>
      <c r="G145" s="272"/>
      <c r="H145" s="272"/>
      <c r="I145" s="272"/>
      <c r="J145" s="176" t="s">
        <v>216</v>
      </c>
      <c r="K145" s="177">
        <v>0.73499999999999999</v>
      </c>
      <c r="L145" s="273">
        <v>0</v>
      </c>
      <c r="M145" s="272"/>
      <c r="N145" s="274">
        <f>ROUND(L145*K145,2)</f>
        <v>0</v>
      </c>
      <c r="O145" s="272"/>
      <c r="P145" s="272"/>
      <c r="Q145" s="272"/>
      <c r="R145" s="139"/>
      <c r="T145" s="171" t="s">
        <v>20</v>
      </c>
      <c r="U145" s="44" t="s">
        <v>41</v>
      </c>
      <c r="V145" s="36"/>
      <c r="W145" s="172">
        <f>V145*K145</f>
        <v>0</v>
      </c>
      <c r="X145" s="172">
        <v>2.6360000000000001E-2</v>
      </c>
      <c r="Y145" s="172">
        <f>X145*K145</f>
        <v>1.9374600000000002E-2</v>
      </c>
      <c r="Z145" s="172">
        <v>0</v>
      </c>
      <c r="AA145" s="173">
        <f>Z145*K145</f>
        <v>0</v>
      </c>
      <c r="AR145" s="18" t="s">
        <v>201</v>
      </c>
      <c r="AT145" s="18" t="s">
        <v>227</v>
      </c>
      <c r="AU145" s="18" t="s">
        <v>87</v>
      </c>
      <c r="AY145" s="18" t="s">
        <v>175</v>
      </c>
      <c r="BE145" s="114">
        <f>IF(U145="základní",N145,0)</f>
        <v>0</v>
      </c>
      <c r="BF145" s="114">
        <f>IF(U145="snížená",N145,0)</f>
        <v>0</v>
      </c>
      <c r="BG145" s="114">
        <f>IF(U145="zákl. přenesená",N145,0)</f>
        <v>0</v>
      </c>
      <c r="BH145" s="114">
        <f>IF(U145="sníž. přenesená",N145,0)</f>
        <v>0</v>
      </c>
      <c r="BI145" s="114">
        <f>IF(U145="nulová",N145,0)</f>
        <v>0</v>
      </c>
      <c r="BJ145" s="18" t="s">
        <v>83</v>
      </c>
      <c r="BK145" s="114">
        <f>ROUND(L145*K145,2)</f>
        <v>0</v>
      </c>
      <c r="BL145" s="18" t="s">
        <v>201</v>
      </c>
      <c r="BM145" s="18" t="s">
        <v>1145</v>
      </c>
    </row>
    <row r="146" spans="2:65" s="11" customFormat="1" ht="22.5" customHeight="1" x14ac:dyDescent="0.3">
      <c r="B146" s="180"/>
      <c r="C146" s="181"/>
      <c r="D146" s="181"/>
      <c r="E146" s="182" t="s">
        <v>20</v>
      </c>
      <c r="F146" s="308" t="s">
        <v>1146</v>
      </c>
      <c r="G146" s="305"/>
      <c r="H146" s="305"/>
      <c r="I146" s="305"/>
      <c r="J146" s="181"/>
      <c r="K146" s="183">
        <v>0.73499999999999999</v>
      </c>
      <c r="L146" s="181"/>
      <c r="M146" s="181"/>
      <c r="N146" s="181"/>
      <c r="O146" s="181"/>
      <c r="P146" s="181"/>
      <c r="Q146" s="181"/>
      <c r="R146" s="184"/>
      <c r="T146" s="185"/>
      <c r="U146" s="181"/>
      <c r="V146" s="181"/>
      <c r="W146" s="181"/>
      <c r="X146" s="181"/>
      <c r="Y146" s="181"/>
      <c r="Z146" s="181"/>
      <c r="AA146" s="186"/>
      <c r="AT146" s="187" t="s">
        <v>1130</v>
      </c>
      <c r="AU146" s="187" t="s">
        <v>87</v>
      </c>
      <c r="AV146" s="11" t="s">
        <v>87</v>
      </c>
      <c r="AW146" s="11" t="s">
        <v>1131</v>
      </c>
      <c r="AX146" s="11" t="s">
        <v>83</v>
      </c>
      <c r="AY146" s="187" t="s">
        <v>175</v>
      </c>
    </row>
    <row r="147" spans="2:65" s="1" customFormat="1" ht="44.25" customHeight="1" x14ac:dyDescent="0.3">
      <c r="B147" s="137"/>
      <c r="C147" s="174" t="s">
        <v>310</v>
      </c>
      <c r="D147" s="174" t="s">
        <v>227</v>
      </c>
      <c r="E147" s="175" t="s">
        <v>1147</v>
      </c>
      <c r="F147" s="271" t="s">
        <v>1148</v>
      </c>
      <c r="G147" s="272"/>
      <c r="H147" s="272"/>
      <c r="I147" s="272"/>
      <c r="J147" s="176" t="s">
        <v>216</v>
      </c>
      <c r="K147" s="177">
        <v>0.73499999999999999</v>
      </c>
      <c r="L147" s="273">
        <v>0</v>
      </c>
      <c r="M147" s="272"/>
      <c r="N147" s="274">
        <f>ROUND(L147*K147,2)</f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>V147*K147</f>
        <v>0</v>
      </c>
      <c r="X147" s="172">
        <v>5.1999999999999995E-4</v>
      </c>
      <c r="Y147" s="172">
        <f>X147*K147</f>
        <v>3.8219999999999997E-4</v>
      </c>
      <c r="Z147" s="172">
        <v>0</v>
      </c>
      <c r="AA147" s="173">
        <f>Z147*K147</f>
        <v>0</v>
      </c>
      <c r="AR147" s="18" t="s">
        <v>201</v>
      </c>
      <c r="AT147" s="18" t="s">
        <v>227</v>
      </c>
      <c r="AU147" s="18" t="s">
        <v>87</v>
      </c>
      <c r="AY147" s="18" t="s">
        <v>175</v>
      </c>
      <c r="BE147" s="114">
        <f>IF(U147="základní",N147,0)</f>
        <v>0</v>
      </c>
      <c r="BF147" s="114">
        <f>IF(U147="snížená",N147,0)</f>
        <v>0</v>
      </c>
      <c r="BG147" s="114">
        <f>IF(U147="zákl. přenesená",N147,0)</f>
        <v>0</v>
      </c>
      <c r="BH147" s="114">
        <f>IF(U147="sníž. přenesená",N147,0)</f>
        <v>0</v>
      </c>
      <c r="BI147" s="114">
        <f>IF(U147="nulová",N147,0)</f>
        <v>0</v>
      </c>
      <c r="BJ147" s="18" t="s">
        <v>83</v>
      </c>
      <c r="BK147" s="114">
        <f>ROUND(L147*K147,2)</f>
        <v>0</v>
      </c>
      <c r="BL147" s="18" t="s">
        <v>201</v>
      </c>
      <c r="BM147" s="18" t="s">
        <v>1149</v>
      </c>
    </row>
    <row r="148" spans="2:65" s="1" customFormat="1" ht="22.5" customHeight="1" x14ac:dyDescent="0.3">
      <c r="B148" s="137"/>
      <c r="C148" s="174" t="s">
        <v>314</v>
      </c>
      <c r="D148" s="174" t="s">
        <v>227</v>
      </c>
      <c r="E148" s="175" t="s">
        <v>1150</v>
      </c>
      <c r="F148" s="271" t="s">
        <v>1151</v>
      </c>
      <c r="G148" s="272"/>
      <c r="H148" s="272"/>
      <c r="I148" s="272"/>
      <c r="J148" s="176" t="s">
        <v>216</v>
      </c>
      <c r="K148" s="177">
        <v>180.72</v>
      </c>
      <c r="L148" s="273">
        <v>0</v>
      </c>
      <c r="M148" s="272"/>
      <c r="N148" s="274">
        <f>ROUND(L148*K148,2)</f>
        <v>0</v>
      </c>
      <c r="O148" s="272"/>
      <c r="P148" s="272"/>
      <c r="Q148" s="272"/>
      <c r="R148" s="139"/>
      <c r="T148" s="171" t="s">
        <v>20</v>
      </c>
      <c r="U148" s="44" t="s">
        <v>41</v>
      </c>
      <c r="V148" s="36"/>
      <c r="W148" s="172">
        <f>V148*K148</f>
        <v>0</v>
      </c>
      <c r="X148" s="172">
        <v>0</v>
      </c>
      <c r="Y148" s="172">
        <f>X148*K148</f>
        <v>0</v>
      </c>
      <c r="Z148" s="172">
        <v>0</v>
      </c>
      <c r="AA148" s="173">
        <f>Z148*K148</f>
        <v>0</v>
      </c>
      <c r="AR148" s="18" t="s">
        <v>201</v>
      </c>
      <c r="AT148" s="18" t="s">
        <v>227</v>
      </c>
      <c r="AU148" s="18" t="s">
        <v>87</v>
      </c>
      <c r="AY148" s="18" t="s">
        <v>175</v>
      </c>
      <c r="BE148" s="114">
        <f>IF(U148="základní",N148,0)</f>
        <v>0</v>
      </c>
      <c r="BF148" s="114">
        <f>IF(U148="snížená",N148,0)</f>
        <v>0</v>
      </c>
      <c r="BG148" s="114">
        <f>IF(U148="zákl. přenesená",N148,0)</f>
        <v>0</v>
      </c>
      <c r="BH148" s="114">
        <f>IF(U148="sníž. přenesená",N148,0)</f>
        <v>0</v>
      </c>
      <c r="BI148" s="114">
        <f>IF(U148="nulová",N148,0)</f>
        <v>0</v>
      </c>
      <c r="BJ148" s="18" t="s">
        <v>83</v>
      </c>
      <c r="BK148" s="114">
        <f>ROUND(L148*K148,2)</f>
        <v>0</v>
      </c>
      <c r="BL148" s="18" t="s">
        <v>201</v>
      </c>
      <c r="BM148" s="18" t="s">
        <v>1152</v>
      </c>
    </row>
    <row r="149" spans="2:65" s="12" customFormat="1" ht="22.5" customHeight="1" x14ac:dyDescent="0.3">
      <c r="B149" s="188"/>
      <c r="C149" s="189"/>
      <c r="D149" s="189"/>
      <c r="E149" s="190" t="s">
        <v>20</v>
      </c>
      <c r="F149" s="302" t="s">
        <v>1153</v>
      </c>
      <c r="G149" s="303"/>
      <c r="H149" s="303"/>
      <c r="I149" s="303"/>
      <c r="J149" s="189"/>
      <c r="K149" s="191" t="s">
        <v>20</v>
      </c>
      <c r="L149" s="189"/>
      <c r="M149" s="189"/>
      <c r="N149" s="189"/>
      <c r="O149" s="189"/>
      <c r="P149" s="189"/>
      <c r="Q149" s="189"/>
      <c r="R149" s="192"/>
      <c r="T149" s="193"/>
      <c r="U149" s="189"/>
      <c r="V149" s="189"/>
      <c r="W149" s="189"/>
      <c r="X149" s="189"/>
      <c r="Y149" s="189"/>
      <c r="Z149" s="189"/>
      <c r="AA149" s="194"/>
      <c r="AT149" s="195" t="s">
        <v>1130</v>
      </c>
      <c r="AU149" s="195" t="s">
        <v>87</v>
      </c>
      <c r="AV149" s="12" t="s">
        <v>83</v>
      </c>
      <c r="AW149" s="12" t="s">
        <v>1131</v>
      </c>
      <c r="AX149" s="12" t="s">
        <v>76</v>
      </c>
      <c r="AY149" s="195" t="s">
        <v>175</v>
      </c>
    </row>
    <row r="150" spans="2:65" s="11" customFormat="1" ht="22.5" customHeight="1" x14ac:dyDescent="0.3">
      <c r="B150" s="180"/>
      <c r="C150" s="181"/>
      <c r="D150" s="181"/>
      <c r="E150" s="182" t="s">
        <v>20</v>
      </c>
      <c r="F150" s="304" t="s">
        <v>1154</v>
      </c>
      <c r="G150" s="305"/>
      <c r="H150" s="305"/>
      <c r="I150" s="305"/>
      <c r="J150" s="181"/>
      <c r="K150" s="183">
        <v>8.7449999999999992</v>
      </c>
      <c r="L150" s="181"/>
      <c r="M150" s="181"/>
      <c r="N150" s="181"/>
      <c r="O150" s="181"/>
      <c r="P150" s="181"/>
      <c r="Q150" s="181"/>
      <c r="R150" s="184"/>
      <c r="T150" s="185"/>
      <c r="U150" s="181"/>
      <c r="V150" s="181"/>
      <c r="W150" s="181"/>
      <c r="X150" s="181"/>
      <c r="Y150" s="181"/>
      <c r="Z150" s="181"/>
      <c r="AA150" s="186"/>
      <c r="AT150" s="187" t="s">
        <v>1130</v>
      </c>
      <c r="AU150" s="187" t="s">
        <v>87</v>
      </c>
      <c r="AV150" s="11" t="s">
        <v>87</v>
      </c>
      <c r="AW150" s="11" t="s">
        <v>1131</v>
      </c>
      <c r="AX150" s="11" t="s">
        <v>76</v>
      </c>
      <c r="AY150" s="187" t="s">
        <v>175</v>
      </c>
    </row>
    <row r="151" spans="2:65" s="11" customFormat="1" ht="22.5" customHeight="1" x14ac:dyDescent="0.3">
      <c r="B151" s="180"/>
      <c r="C151" s="181"/>
      <c r="D151" s="181"/>
      <c r="E151" s="182" t="s">
        <v>20</v>
      </c>
      <c r="F151" s="304" t="s">
        <v>1155</v>
      </c>
      <c r="G151" s="305"/>
      <c r="H151" s="305"/>
      <c r="I151" s="305"/>
      <c r="J151" s="181"/>
      <c r="K151" s="183">
        <v>0.75</v>
      </c>
      <c r="L151" s="181"/>
      <c r="M151" s="181"/>
      <c r="N151" s="181"/>
      <c r="O151" s="181"/>
      <c r="P151" s="181"/>
      <c r="Q151" s="181"/>
      <c r="R151" s="184"/>
      <c r="T151" s="185"/>
      <c r="U151" s="181"/>
      <c r="V151" s="181"/>
      <c r="W151" s="181"/>
      <c r="X151" s="181"/>
      <c r="Y151" s="181"/>
      <c r="Z151" s="181"/>
      <c r="AA151" s="186"/>
      <c r="AT151" s="187" t="s">
        <v>1130</v>
      </c>
      <c r="AU151" s="187" t="s">
        <v>87</v>
      </c>
      <c r="AV151" s="11" t="s">
        <v>87</v>
      </c>
      <c r="AW151" s="11" t="s">
        <v>1131</v>
      </c>
      <c r="AX151" s="11" t="s">
        <v>76</v>
      </c>
      <c r="AY151" s="187" t="s">
        <v>175</v>
      </c>
    </row>
    <row r="152" spans="2:65" s="11" customFormat="1" ht="22.5" customHeight="1" x14ac:dyDescent="0.3">
      <c r="B152" s="180"/>
      <c r="C152" s="181"/>
      <c r="D152" s="181"/>
      <c r="E152" s="182" t="s">
        <v>20</v>
      </c>
      <c r="F152" s="304" t="s">
        <v>1156</v>
      </c>
      <c r="G152" s="305"/>
      <c r="H152" s="305"/>
      <c r="I152" s="305"/>
      <c r="J152" s="181"/>
      <c r="K152" s="183">
        <v>25.56</v>
      </c>
      <c r="L152" s="181"/>
      <c r="M152" s="181"/>
      <c r="N152" s="181"/>
      <c r="O152" s="181"/>
      <c r="P152" s="181"/>
      <c r="Q152" s="181"/>
      <c r="R152" s="184"/>
      <c r="T152" s="185"/>
      <c r="U152" s="181"/>
      <c r="V152" s="181"/>
      <c r="W152" s="181"/>
      <c r="X152" s="181"/>
      <c r="Y152" s="181"/>
      <c r="Z152" s="181"/>
      <c r="AA152" s="186"/>
      <c r="AT152" s="187" t="s">
        <v>1130</v>
      </c>
      <c r="AU152" s="187" t="s">
        <v>87</v>
      </c>
      <c r="AV152" s="11" t="s">
        <v>87</v>
      </c>
      <c r="AW152" s="11" t="s">
        <v>1131</v>
      </c>
      <c r="AX152" s="11" t="s">
        <v>76</v>
      </c>
      <c r="AY152" s="187" t="s">
        <v>175</v>
      </c>
    </row>
    <row r="153" spans="2:65" s="13" customFormat="1" ht="22.5" customHeight="1" x14ac:dyDescent="0.3">
      <c r="B153" s="196"/>
      <c r="C153" s="197"/>
      <c r="D153" s="197"/>
      <c r="E153" s="198" t="s">
        <v>20</v>
      </c>
      <c r="F153" s="309" t="s">
        <v>1157</v>
      </c>
      <c r="G153" s="310"/>
      <c r="H153" s="310"/>
      <c r="I153" s="310"/>
      <c r="J153" s="197"/>
      <c r="K153" s="199">
        <v>35.055</v>
      </c>
      <c r="L153" s="197"/>
      <c r="M153" s="197"/>
      <c r="N153" s="197"/>
      <c r="O153" s="197"/>
      <c r="P153" s="197"/>
      <c r="Q153" s="197"/>
      <c r="R153" s="200"/>
      <c r="T153" s="201"/>
      <c r="U153" s="197"/>
      <c r="V153" s="197"/>
      <c r="W153" s="197"/>
      <c r="X153" s="197"/>
      <c r="Y153" s="197"/>
      <c r="Z153" s="197"/>
      <c r="AA153" s="202"/>
      <c r="AT153" s="203" t="s">
        <v>1130</v>
      </c>
      <c r="AU153" s="203" t="s">
        <v>87</v>
      </c>
      <c r="AV153" s="13" t="s">
        <v>97</v>
      </c>
      <c r="AW153" s="13" t="s">
        <v>1131</v>
      </c>
      <c r="AX153" s="13" t="s">
        <v>76</v>
      </c>
      <c r="AY153" s="203" t="s">
        <v>175</v>
      </c>
    </row>
    <row r="154" spans="2:65" s="12" customFormat="1" ht="22.5" customHeight="1" x14ac:dyDescent="0.3">
      <c r="B154" s="188"/>
      <c r="C154" s="189"/>
      <c r="D154" s="189"/>
      <c r="E154" s="190" t="s">
        <v>20</v>
      </c>
      <c r="F154" s="311" t="s">
        <v>1158</v>
      </c>
      <c r="G154" s="303"/>
      <c r="H154" s="303"/>
      <c r="I154" s="303"/>
      <c r="J154" s="189"/>
      <c r="K154" s="191" t="s">
        <v>20</v>
      </c>
      <c r="L154" s="189"/>
      <c r="M154" s="189"/>
      <c r="N154" s="189"/>
      <c r="O154" s="189"/>
      <c r="P154" s="189"/>
      <c r="Q154" s="189"/>
      <c r="R154" s="192"/>
      <c r="T154" s="193"/>
      <c r="U154" s="189"/>
      <c r="V154" s="189"/>
      <c r="W154" s="189"/>
      <c r="X154" s="189"/>
      <c r="Y154" s="189"/>
      <c r="Z154" s="189"/>
      <c r="AA154" s="194"/>
      <c r="AT154" s="195" t="s">
        <v>1130</v>
      </c>
      <c r="AU154" s="195" t="s">
        <v>87</v>
      </c>
      <c r="AV154" s="12" t="s">
        <v>83</v>
      </c>
      <c r="AW154" s="12" t="s">
        <v>1131</v>
      </c>
      <c r="AX154" s="12" t="s">
        <v>76</v>
      </c>
      <c r="AY154" s="195" t="s">
        <v>175</v>
      </c>
    </row>
    <row r="155" spans="2:65" s="11" customFormat="1" ht="22.5" customHeight="1" x14ac:dyDescent="0.3">
      <c r="B155" s="180"/>
      <c r="C155" s="181"/>
      <c r="D155" s="181"/>
      <c r="E155" s="182" t="s">
        <v>20</v>
      </c>
      <c r="F155" s="304" t="s">
        <v>1159</v>
      </c>
      <c r="G155" s="305"/>
      <c r="H155" s="305"/>
      <c r="I155" s="305"/>
      <c r="J155" s="181"/>
      <c r="K155" s="183">
        <v>27.84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1130</v>
      </c>
      <c r="AU155" s="187" t="s">
        <v>87</v>
      </c>
      <c r="AV155" s="11" t="s">
        <v>87</v>
      </c>
      <c r="AW155" s="11" t="s">
        <v>1131</v>
      </c>
      <c r="AX155" s="11" t="s">
        <v>76</v>
      </c>
      <c r="AY155" s="187" t="s">
        <v>175</v>
      </c>
    </row>
    <row r="156" spans="2:65" s="11" customFormat="1" ht="22.5" customHeight="1" x14ac:dyDescent="0.3">
      <c r="B156" s="180"/>
      <c r="C156" s="181"/>
      <c r="D156" s="181"/>
      <c r="E156" s="182" t="s">
        <v>20</v>
      </c>
      <c r="F156" s="304" t="s">
        <v>1160</v>
      </c>
      <c r="G156" s="305"/>
      <c r="H156" s="305"/>
      <c r="I156" s="305"/>
      <c r="J156" s="181"/>
      <c r="K156" s="183">
        <v>1.4850000000000001</v>
      </c>
      <c r="L156" s="181"/>
      <c r="M156" s="181"/>
      <c r="N156" s="181"/>
      <c r="O156" s="181"/>
      <c r="P156" s="181"/>
      <c r="Q156" s="181"/>
      <c r="R156" s="184"/>
      <c r="T156" s="185"/>
      <c r="U156" s="181"/>
      <c r="V156" s="181"/>
      <c r="W156" s="181"/>
      <c r="X156" s="181"/>
      <c r="Y156" s="181"/>
      <c r="Z156" s="181"/>
      <c r="AA156" s="186"/>
      <c r="AT156" s="187" t="s">
        <v>1130</v>
      </c>
      <c r="AU156" s="187" t="s">
        <v>87</v>
      </c>
      <c r="AV156" s="11" t="s">
        <v>87</v>
      </c>
      <c r="AW156" s="11" t="s">
        <v>1131</v>
      </c>
      <c r="AX156" s="11" t="s">
        <v>76</v>
      </c>
      <c r="AY156" s="187" t="s">
        <v>175</v>
      </c>
    </row>
    <row r="157" spans="2:65" s="11" customFormat="1" ht="22.5" customHeight="1" x14ac:dyDescent="0.3">
      <c r="B157" s="180"/>
      <c r="C157" s="181"/>
      <c r="D157" s="181"/>
      <c r="E157" s="182" t="s">
        <v>20</v>
      </c>
      <c r="F157" s="304" t="s">
        <v>1161</v>
      </c>
      <c r="G157" s="305"/>
      <c r="H157" s="305"/>
      <c r="I157" s="305"/>
      <c r="J157" s="181"/>
      <c r="K157" s="183">
        <v>0.62</v>
      </c>
      <c r="L157" s="181"/>
      <c r="M157" s="181"/>
      <c r="N157" s="181"/>
      <c r="O157" s="181"/>
      <c r="P157" s="181"/>
      <c r="Q157" s="181"/>
      <c r="R157" s="184"/>
      <c r="T157" s="185"/>
      <c r="U157" s="181"/>
      <c r="V157" s="181"/>
      <c r="W157" s="181"/>
      <c r="X157" s="181"/>
      <c r="Y157" s="181"/>
      <c r="Z157" s="181"/>
      <c r="AA157" s="186"/>
      <c r="AT157" s="187" t="s">
        <v>1130</v>
      </c>
      <c r="AU157" s="187" t="s">
        <v>87</v>
      </c>
      <c r="AV157" s="11" t="s">
        <v>87</v>
      </c>
      <c r="AW157" s="11" t="s">
        <v>1131</v>
      </c>
      <c r="AX157" s="11" t="s">
        <v>76</v>
      </c>
      <c r="AY157" s="187" t="s">
        <v>175</v>
      </c>
    </row>
    <row r="158" spans="2:65" s="11" customFormat="1" ht="22.5" customHeight="1" x14ac:dyDescent="0.3">
      <c r="B158" s="180"/>
      <c r="C158" s="181"/>
      <c r="D158" s="181"/>
      <c r="E158" s="182" t="s">
        <v>20</v>
      </c>
      <c r="F158" s="304" t="s">
        <v>1162</v>
      </c>
      <c r="G158" s="305"/>
      <c r="H158" s="305"/>
      <c r="I158" s="305"/>
      <c r="J158" s="181"/>
      <c r="K158" s="183">
        <v>11.88</v>
      </c>
      <c r="L158" s="181"/>
      <c r="M158" s="181"/>
      <c r="N158" s="181"/>
      <c r="O158" s="181"/>
      <c r="P158" s="181"/>
      <c r="Q158" s="181"/>
      <c r="R158" s="184"/>
      <c r="T158" s="185"/>
      <c r="U158" s="181"/>
      <c r="V158" s="181"/>
      <c r="W158" s="181"/>
      <c r="X158" s="181"/>
      <c r="Y158" s="181"/>
      <c r="Z158" s="181"/>
      <c r="AA158" s="186"/>
      <c r="AT158" s="187" t="s">
        <v>1130</v>
      </c>
      <c r="AU158" s="187" t="s">
        <v>87</v>
      </c>
      <c r="AV158" s="11" t="s">
        <v>87</v>
      </c>
      <c r="AW158" s="11" t="s">
        <v>1131</v>
      </c>
      <c r="AX158" s="11" t="s">
        <v>76</v>
      </c>
      <c r="AY158" s="187" t="s">
        <v>175</v>
      </c>
    </row>
    <row r="159" spans="2:65" s="13" customFormat="1" ht="22.5" customHeight="1" x14ac:dyDescent="0.3">
      <c r="B159" s="196"/>
      <c r="C159" s="197"/>
      <c r="D159" s="197"/>
      <c r="E159" s="198" t="s">
        <v>20</v>
      </c>
      <c r="F159" s="309" t="s">
        <v>1157</v>
      </c>
      <c r="G159" s="310"/>
      <c r="H159" s="310"/>
      <c r="I159" s="310"/>
      <c r="J159" s="197"/>
      <c r="K159" s="199">
        <v>41.825000000000003</v>
      </c>
      <c r="L159" s="197"/>
      <c r="M159" s="197"/>
      <c r="N159" s="197"/>
      <c r="O159" s="197"/>
      <c r="P159" s="197"/>
      <c r="Q159" s="197"/>
      <c r="R159" s="200"/>
      <c r="T159" s="201"/>
      <c r="U159" s="197"/>
      <c r="V159" s="197"/>
      <c r="W159" s="197"/>
      <c r="X159" s="197"/>
      <c r="Y159" s="197"/>
      <c r="Z159" s="197"/>
      <c r="AA159" s="202"/>
      <c r="AT159" s="203" t="s">
        <v>1130</v>
      </c>
      <c r="AU159" s="203" t="s">
        <v>87</v>
      </c>
      <c r="AV159" s="13" t="s">
        <v>97</v>
      </c>
      <c r="AW159" s="13" t="s">
        <v>1131</v>
      </c>
      <c r="AX159" s="13" t="s">
        <v>76</v>
      </c>
      <c r="AY159" s="203" t="s">
        <v>175</v>
      </c>
    </row>
    <row r="160" spans="2:65" s="12" customFormat="1" ht="22.5" customHeight="1" x14ac:dyDescent="0.3">
      <c r="B160" s="188"/>
      <c r="C160" s="189"/>
      <c r="D160" s="189"/>
      <c r="E160" s="190" t="s">
        <v>20</v>
      </c>
      <c r="F160" s="311" t="s">
        <v>1163</v>
      </c>
      <c r="G160" s="303"/>
      <c r="H160" s="303"/>
      <c r="I160" s="303"/>
      <c r="J160" s="189"/>
      <c r="K160" s="191" t="s">
        <v>20</v>
      </c>
      <c r="L160" s="189"/>
      <c r="M160" s="189"/>
      <c r="N160" s="189"/>
      <c r="O160" s="189"/>
      <c r="P160" s="189"/>
      <c r="Q160" s="189"/>
      <c r="R160" s="192"/>
      <c r="T160" s="193"/>
      <c r="U160" s="189"/>
      <c r="V160" s="189"/>
      <c r="W160" s="189"/>
      <c r="X160" s="189"/>
      <c r="Y160" s="189"/>
      <c r="Z160" s="189"/>
      <c r="AA160" s="194"/>
      <c r="AT160" s="195" t="s">
        <v>1130</v>
      </c>
      <c r="AU160" s="195" t="s">
        <v>87</v>
      </c>
      <c r="AV160" s="12" t="s">
        <v>83</v>
      </c>
      <c r="AW160" s="12" t="s">
        <v>1131</v>
      </c>
      <c r="AX160" s="12" t="s">
        <v>76</v>
      </c>
      <c r="AY160" s="195" t="s">
        <v>175</v>
      </c>
    </row>
    <row r="161" spans="2:65" s="11" customFormat="1" ht="22.5" customHeight="1" x14ac:dyDescent="0.3">
      <c r="B161" s="180"/>
      <c r="C161" s="181"/>
      <c r="D161" s="181"/>
      <c r="E161" s="182" t="s">
        <v>20</v>
      </c>
      <c r="F161" s="304" t="s">
        <v>1164</v>
      </c>
      <c r="G161" s="305"/>
      <c r="H161" s="305"/>
      <c r="I161" s="305"/>
      <c r="J161" s="181"/>
      <c r="K161" s="183">
        <v>33.92</v>
      </c>
      <c r="L161" s="181"/>
      <c r="M161" s="181"/>
      <c r="N161" s="181"/>
      <c r="O161" s="181"/>
      <c r="P161" s="181"/>
      <c r="Q161" s="181"/>
      <c r="R161" s="184"/>
      <c r="T161" s="185"/>
      <c r="U161" s="181"/>
      <c r="V161" s="181"/>
      <c r="W161" s="181"/>
      <c r="X161" s="181"/>
      <c r="Y161" s="181"/>
      <c r="Z161" s="181"/>
      <c r="AA161" s="186"/>
      <c r="AT161" s="187" t="s">
        <v>1130</v>
      </c>
      <c r="AU161" s="187" t="s">
        <v>87</v>
      </c>
      <c r="AV161" s="11" t="s">
        <v>87</v>
      </c>
      <c r="AW161" s="11" t="s">
        <v>1131</v>
      </c>
      <c r="AX161" s="11" t="s">
        <v>76</v>
      </c>
      <c r="AY161" s="187" t="s">
        <v>175</v>
      </c>
    </row>
    <row r="162" spans="2:65" s="11" customFormat="1" ht="22.5" customHeight="1" x14ac:dyDescent="0.3">
      <c r="B162" s="180"/>
      <c r="C162" s="181"/>
      <c r="D162" s="181"/>
      <c r="E162" s="182" t="s">
        <v>20</v>
      </c>
      <c r="F162" s="304" t="s">
        <v>1165</v>
      </c>
      <c r="G162" s="305"/>
      <c r="H162" s="305"/>
      <c r="I162" s="305"/>
      <c r="J162" s="181"/>
      <c r="K162" s="183">
        <v>6.4</v>
      </c>
      <c r="L162" s="181"/>
      <c r="M162" s="181"/>
      <c r="N162" s="181"/>
      <c r="O162" s="181"/>
      <c r="P162" s="181"/>
      <c r="Q162" s="181"/>
      <c r="R162" s="184"/>
      <c r="T162" s="185"/>
      <c r="U162" s="181"/>
      <c r="V162" s="181"/>
      <c r="W162" s="181"/>
      <c r="X162" s="181"/>
      <c r="Y162" s="181"/>
      <c r="Z162" s="181"/>
      <c r="AA162" s="186"/>
      <c r="AT162" s="187" t="s">
        <v>1130</v>
      </c>
      <c r="AU162" s="187" t="s">
        <v>87</v>
      </c>
      <c r="AV162" s="11" t="s">
        <v>87</v>
      </c>
      <c r="AW162" s="11" t="s">
        <v>1131</v>
      </c>
      <c r="AX162" s="11" t="s">
        <v>76</v>
      </c>
      <c r="AY162" s="187" t="s">
        <v>175</v>
      </c>
    </row>
    <row r="163" spans="2:65" s="11" customFormat="1" ht="22.5" customHeight="1" x14ac:dyDescent="0.3">
      <c r="B163" s="180"/>
      <c r="C163" s="181"/>
      <c r="D163" s="181"/>
      <c r="E163" s="182" t="s">
        <v>20</v>
      </c>
      <c r="F163" s="304" t="s">
        <v>1166</v>
      </c>
      <c r="G163" s="305"/>
      <c r="H163" s="305"/>
      <c r="I163" s="305"/>
      <c r="J163" s="181"/>
      <c r="K163" s="183">
        <v>7.68</v>
      </c>
      <c r="L163" s="181"/>
      <c r="M163" s="181"/>
      <c r="N163" s="181"/>
      <c r="O163" s="181"/>
      <c r="P163" s="181"/>
      <c r="Q163" s="181"/>
      <c r="R163" s="184"/>
      <c r="T163" s="185"/>
      <c r="U163" s="181"/>
      <c r="V163" s="181"/>
      <c r="W163" s="181"/>
      <c r="X163" s="181"/>
      <c r="Y163" s="181"/>
      <c r="Z163" s="181"/>
      <c r="AA163" s="186"/>
      <c r="AT163" s="187" t="s">
        <v>1130</v>
      </c>
      <c r="AU163" s="187" t="s">
        <v>87</v>
      </c>
      <c r="AV163" s="11" t="s">
        <v>87</v>
      </c>
      <c r="AW163" s="11" t="s">
        <v>1131</v>
      </c>
      <c r="AX163" s="11" t="s">
        <v>76</v>
      </c>
      <c r="AY163" s="187" t="s">
        <v>175</v>
      </c>
    </row>
    <row r="164" spans="2:65" s="13" customFormat="1" ht="22.5" customHeight="1" x14ac:dyDescent="0.3">
      <c r="B164" s="196"/>
      <c r="C164" s="197"/>
      <c r="D164" s="197"/>
      <c r="E164" s="198" t="s">
        <v>20</v>
      </c>
      <c r="F164" s="309" t="s">
        <v>1157</v>
      </c>
      <c r="G164" s="310"/>
      <c r="H164" s="310"/>
      <c r="I164" s="310"/>
      <c r="J164" s="197"/>
      <c r="K164" s="199">
        <v>48</v>
      </c>
      <c r="L164" s="197"/>
      <c r="M164" s="197"/>
      <c r="N164" s="197"/>
      <c r="O164" s="197"/>
      <c r="P164" s="197"/>
      <c r="Q164" s="197"/>
      <c r="R164" s="200"/>
      <c r="T164" s="201"/>
      <c r="U164" s="197"/>
      <c r="V164" s="197"/>
      <c r="W164" s="197"/>
      <c r="X164" s="197"/>
      <c r="Y164" s="197"/>
      <c r="Z164" s="197"/>
      <c r="AA164" s="202"/>
      <c r="AT164" s="203" t="s">
        <v>1130</v>
      </c>
      <c r="AU164" s="203" t="s">
        <v>87</v>
      </c>
      <c r="AV164" s="13" t="s">
        <v>97</v>
      </c>
      <c r="AW164" s="13" t="s">
        <v>1131</v>
      </c>
      <c r="AX164" s="13" t="s">
        <v>76</v>
      </c>
      <c r="AY164" s="203" t="s">
        <v>175</v>
      </c>
    </row>
    <row r="165" spans="2:65" s="12" customFormat="1" ht="22.5" customHeight="1" x14ac:dyDescent="0.3">
      <c r="B165" s="188"/>
      <c r="C165" s="189"/>
      <c r="D165" s="189"/>
      <c r="E165" s="190" t="s">
        <v>20</v>
      </c>
      <c r="F165" s="311" t="s">
        <v>1167</v>
      </c>
      <c r="G165" s="303"/>
      <c r="H165" s="303"/>
      <c r="I165" s="303"/>
      <c r="J165" s="189"/>
      <c r="K165" s="191" t="s">
        <v>20</v>
      </c>
      <c r="L165" s="189"/>
      <c r="M165" s="189"/>
      <c r="N165" s="189"/>
      <c r="O165" s="189"/>
      <c r="P165" s="189"/>
      <c r="Q165" s="189"/>
      <c r="R165" s="192"/>
      <c r="T165" s="193"/>
      <c r="U165" s="189"/>
      <c r="V165" s="189"/>
      <c r="W165" s="189"/>
      <c r="X165" s="189"/>
      <c r="Y165" s="189"/>
      <c r="Z165" s="189"/>
      <c r="AA165" s="194"/>
      <c r="AT165" s="195" t="s">
        <v>1130</v>
      </c>
      <c r="AU165" s="195" t="s">
        <v>87</v>
      </c>
      <c r="AV165" s="12" t="s">
        <v>83</v>
      </c>
      <c r="AW165" s="12" t="s">
        <v>1131</v>
      </c>
      <c r="AX165" s="12" t="s">
        <v>76</v>
      </c>
      <c r="AY165" s="195" t="s">
        <v>175</v>
      </c>
    </row>
    <row r="166" spans="2:65" s="11" customFormat="1" ht="22.5" customHeight="1" x14ac:dyDescent="0.3">
      <c r="B166" s="180"/>
      <c r="C166" s="181"/>
      <c r="D166" s="181"/>
      <c r="E166" s="182" t="s">
        <v>20</v>
      </c>
      <c r="F166" s="304" t="s">
        <v>1168</v>
      </c>
      <c r="G166" s="305"/>
      <c r="H166" s="305"/>
      <c r="I166" s="305"/>
      <c r="J166" s="181"/>
      <c r="K166" s="183">
        <v>32.799999999999997</v>
      </c>
      <c r="L166" s="181"/>
      <c r="M166" s="181"/>
      <c r="N166" s="181"/>
      <c r="O166" s="181"/>
      <c r="P166" s="181"/>
      <c r="Q166" s="181"/>
      <c r="R166" s="184"/>
      <c r="T166" s="185"/>
      <c r="U166" s="181"/>
      <c r="V166" s="181"/>
      <c r="W166" s="181"/>
      <c r="X166" s="181"/>
      <c r="Y166" s="181"/>
      <c r="Z166" s="181"/>
      <c r="AA166" s="186"/>
      <c r="AT166" s="187" t="s">
        <v>1130</v>
      </c>
      <c r="AU166" s="187" t="s">
        <v>87</v>
      </c>
      <c r="AV166" s="11" t="s">
        <v>87</v>
      </c>
      <c r="AW166" s="11" t="s">
        <v>1131</v>
      </c>
      <c r="AX166" s="11" t="s">
        <v>76</v>
      </c>
      <c r="AY166" s="187" t="s">
        <v>175</v>
      </c>
    </row>
    <row r="167" spans="2:65" s="11" customFormat="1" ht="22.5" customHeight="1" x14ac:dyDescent="0.3">
      <c r="B167" s="180"/>
      <c r="C167" s="181"/>
      <c r="D167" s="181"/>
      <c r="E167" s="182" t="s">
        <v>20</v>
      </c>
      <c r="F167" s="304" t="s">
        <v>1169</v>
      </c>
      <c r="G167" s="305"/>
      <c r="H167" s="305"/>
      <c r="I167" s="305"/>
      <c r="J167" s="181"/>
      <c r="K167" s="183">
        <v>2.4</v>
      </c>
      <c r="L167" s="181"/>
      <c r="M167" s="181"/>
      <c r="N167" s="181"/>
      <c r="O167" s="181"/>
      <c r="P167" s="181"/>
      <c r="Q167" s="181"/>
      <c r="R167" s="184"/>
      <c r="T167" s="185"/>
      <c r="U167" s="181"/>
      <c r="V167" s="181"/>
      <c r="W167" s="181"/>
      <c r="X167" s="181"/>
      <c r="Y167" s="181"/>
      <c r="Z167" s="181"/>
      <c r="AA167" s="186"/>
      <c r="AT167" s="187" t="s">
        <v>1130</v>
      </c>
      <c r="AU167" s="187" t="s">
        <v>87</v>
      </c>
      <c r="AV167" s="11" t="s">
        <v>87</v>
      </c>
      <c r="AW167" s="11" t="s">
        <v>1131</v>
      </c>
      <c r="AX167" s="11" t="s">
        <v>76</v>
      </c>
      <c r="AY167" s="187" t="s">
        <v>175</v>
      </c>
    </row>
    <row r="168" spans="2:65" s="11" customFormat="1" ht="22.5" customHeight="1" x14ac:dyDescent="0.3">
      <c r="B168" s="180"/>
      <c r="C168" s="181"/>
      <c r="D168" s="181"/>
      <c r="E168" s="182" t="s">
        <v>20</v>
      </c>
      <c r="F168" s="304" t="s">
        <v>1170</v>
      </c>
      <c r="G168" s="305"/>
      <c r="H168" s="305"/>
      <c r="I168" s="305"/>
      <c r="J168" s="181"/>
      <c r="K168" s="183">
        <v>20.64</v>
      </c>
      <c r="L168" s="181"/>
      <c r="M168" s="181"/>
      <c r="N168" s="181"/>
      <c r="O168" s="181"/>
      <c r="P168" s="181"/>
      <c r="Q168" s="181"/>
      <c r="R168" s="184"/>
      <c r="T168" s="185"/>
      <c r="U168" s="181"/>
      <c r="V168" s="181"/>
      <c r="W168" s="181"/>
      <c r="X168" s="181"/>
      <c r="Y168" s="181"/>
      <c r="Z168" s="181"/>
      <c r="AA168" s="186"/>
      <c r="AT168" s="187" t="s">
        <v>1130</v>
      </c>
      <c r="AU168" s="187" t="s">
        <v>87</v>
      </c>
      <c r="AV168" s="11" t="s">
        <v>87</v>
      </c>
      <c r="AW168" s="11" t="s">
        <v>1131</v>
      </c>
      <c r="AX168" s="11" t="s">
        <v>76</v>
      </c>
      <c r="AY168" s="187" t="s">
        <v>175</v>
      </c>
    </row>
    <row r="169" spans="2:65" s="13" customFormat="1" ht="22.5" customHeight="1" x14ac:dyDescent="0.3">
      <c r="B169" s="196"/>
      <c r="C169" s="197"/>
      <c r="D169" s="197"/>
      <c r="E169" s="198" t="s">
        <v>20</v>
      </c>
      <c r="F169" s="309" t="s">
        <v>1157</v>
      </c>
      <c r="G169" s="310"/>
      <c r="H169" s="310"/>
      <c r="I169" s="310"/>
      <c r="J169" s="197"/>
      <c r="K169" s="199">
        <v>55.84</v>
      </c>
      <c r="L169" s="197"/>
      <c r="M169" s="197"/>
      <c r="N169" s="197"/>
      <c r="O169" s="197"/>
      <c r="P169" s="197"/>
      <c r="Q169" s="197"/>
      <c r="R169" s="200"/>
      <c r="T169" s="201"/>
      <c r="U169" s="197"/>
      <c r="V169" s="197"/>
      <c r="W169" s="197"/>
      <c r="X169" s="197"/>
      <c r="Y169" s="197"/>
      <c r="Z169" s="197"/>
      <c r="AA169" s="202"/>
      <c r="AT169" s="203" t="s">
        <v>1130</v>
      </c>
      <c r="AU169" s="203" t="s">
        <v>87</v>
      </c>
      <c r="AV169" s="13" t="s">
        <v>97</v>
      </c>
      <c r="AW169" s="13" t="s">
        <v>1131</v>
      </c>
      <c r="AX169" s="13" t="s">
        <v>76</v>
      </c>
      <c r="AY169" s="203" t="s">
        <v>175</v>
      </c>
    </row>
    <row r="170" spans="2:65" s="14" customFormat="1" ht="22.5" customHeight="1" x14ac:dyDescent="0.3">
      <c r="B170" s="204"/>
      <c r="C170" s="205"/>
      <c r="D170" s="205"/>
      <c r="E170" s="206" t="s">
        <v>20</v>
      </c>
      <c r="F170" s="306" t="s">
        <v>1171</v>
      </c>
      <c r="G170" s="307"/>
      <c r="H170" s="307"/>
      <c r="I170" s="307"/>
      <c r="J170" s="205"/>
      <c r="K170" s="207">
        <v>180.72</v>
      </c>
      <c r="L170" s="205"/>
      <c r="M170" s="205"/>
      <c r="N170" s="205"/>
      <c r="O170" s="205"/>
      <c r="P170" s="205"/>
      <c r="Q170" s="205"/>
      <c r="R170" s="208"/>
      <c r="T170" s="209"/>
      <c r="U170" s="205"/>
      <c r="V170" s="205"/>
      <c r="W170" s="205"/>
      <c r="X170" s="205"/>
      <c r="Y170" s="205"/>
      <c r="Z170" s="205"/>
      <c r="AA170" s="210"/>
      <c r="AT170" s="211" t="s">
        <v>1130</v>
      </c>
      <c r="AU170" s="211" t="s">
        <v>87</v>
      </c>
      <c r="AV170" s="14" t="s">
        <v>201</v>
      </c>
      <c r="AW170" s="14" t="s">
        <v>1131</v>
      </c>
      <c r="AX170" s="14" t="s">
        <v>83</v>
      </c>
      <c r="AY170" s="211" t="s">
        <v>175</v>
      </c>
    </row>
    <row r="171" spans="2:65" s="1" customFormat="1" ht="31.5" customHeight="1" x14ac:dyDescent="0.3">
      <c r="B171" s="137"/>
      <c r="C171" s="174" t="s">
        <v>403</v>
      </c>
      <c r="D171" s="174" t="s">
        <v>227</v>
      </c>
      <c r="E171" s="175" t="s">
        <v>1172</v>
      </c>
      <c r="F171" s="271" t="s">
        <v>1173</v>
      </c>
      <c r="G171" s="272"/>
      <c r="H171" s="272"/>
      <c r="I171" s="272"/>
      <c r="J171" s="176" t="s">
        <v>216</v>
      </c>
      <c r="K171" s="177">
        <v>5.51</v>
      </c>
      <c r="L171" s="273">
        <v>0</v>
      </c>
      <c r="M171" s="272"/>
      <c r="N171" s="274">
        <f>ROUND(L171*K171,2)</f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>V171*K171</f>
        <v>0</v>
      </c>
      <c r="X171" s="172">
        <v>2.6339999999999999E-2</v>
      </c>
      <c r="Y171" s="172">
        <f>X171*K171</f>
        <v>0.1451334</v>
      </c>
      <c r="Z171" s="172">
        <v>0</v>
      </c>
      <c r="AA171" s="173">
        <f>Z171*K171</f>
        <v>0</v>
      </c>
      <c r="AR171" s="18" t="s">
        <v>201</v>
      </c>
      <c r="AT171" s="18" t="s">
        <v>227</v>
      </c>
      <c r="AU171" s="18" t="s">
        <v>87</v>
      </c>
      <c r="AY171" s="18" t="s">
        <v>175</v>
      </c>
      <c r="BE171" s="114">
        <f>IF(U171="základní",N171,0)</f>
        <v>0</v>
      </c>
      <c r="BF171" s="114">
        <f>IF(U171="snížená",N171,0)</f>
        <v>0</v>
      </c>
      <c r="BG171" s="114">
        <f>IF(U171="zákl. přenesená",N171,0)</f>
        <v>0</v>
      </c>
      <c r="BH171" s="114">
        <f>IF(U171="sníž. přenesená",N171,0)</f>
        <v>0</v>
      </c>
      <c r="BI171" s="114">
        <f>IF(U171="nulová",N171,0)</f>
        <v>0</v>
      </c>
      <c r="BJ171" s="18" t="s">
        <v>83</v>
      </c>
      <c r="BK171" s="114">
        <f>ROUND(L171*K171,2)</f>
        <v>0</v>
      </c>
      <c r="BL171" s="18" t="s">
        <v>201</v>
      </c>
      <c r="BM171" s="18" t="s">
        <v>1174</v>
      </c>
    </row>
    <row r="172" spans="2:65" s="11" customFormat="1" ht="22.5" customHeight="1" x14ac:dyDescent="0.3">
      <c r="B172" s="180"/>
      <c r="C172" s="181"/>
      <c r="D172" s="181"/>
      <c r="E172" s="182" t="s">
        <v>20</v>
      </c>
      <c r="F172" s="308" t="s">
        <v>1175</v>
      </c>
      <c r="G172" s="305"/>
      <c r="H172" s="305"/>
      <c r="I172" s="305"/>
      <c r="J172" s="181"/>
      <c r="K172" s="183">
        <v>5.51</v>
      </c>
      <c r="L172" s="181"/>
      <c r="M172" s="181"/>
      <c r="N172" s="181"/>
      <c r="O172" s="181"/>
      <c r="P172" s="181"/>
      <c r="Q172" s="181"/>
      <c r="R172" s="184"/>
      <c r="T172" s="185"/>
      <c r="U172" s="181"/>
      <c r="V172" s="181"/>
      <c r="W172" s="181"/>
      <c r="X172" s="181"/>
      <c r="Y172" s="181"/>
      <c r="Z172" s="181"/>
      <c r="AA172" s="186"/>
      <c r="AT172" s="187" t="s">
        <v>1130</v>
      </c>
      <c r="AU172" s="187" t="s">
        <v>87</v>
      </c>
      <c r="AV172" s="11" t="s">
        <v>87</v>
      </c>
      <c r="AW172" s="11" t="s">
        <v>1131</v>
      </c>
      <c r="AX172" s="11" t="s">
        <v>83</v>
      </c>
      <c r="AY172" s="187" t="s">
        <v>175</v>
      </c>
    </row>
    <row r="173" spans="2:65" s="1" customFormat="1" ht="31.5" customHeight="1" x14ac:dyDescent="0.3">
      <c r="B173" s="137"/>
      <c r="C173" s="174" t="s">
        <v>423</v>
      </c>
      <c r="D173" s="174" t="s">
        <v>227</v>
      </c>
      <c r="E173" s="175" t="s">
        <v>1176</v>
      </c>
      <c r="F173" s="271" t="s">
        <v>1177</v>
      </c>
      <c r="G173" s="272"/>
      <c r="H173" s="272"/>
      <c r="I173" s="272"/>
      <c r="J173" s="176" t="s">
        <v>216</v>
      </c>
      <c r="K173" s="177">
        <v>0.875</v>
      </c>
      <c r="L173" s="273">
        <v>0</v>
      </c>
      <c r="M173" s="272"/>
      <c r="N173" s="274">
        <f>ROUND(L173*K173,2)</f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>V173*K173</f>
        <v>0</v>
      </c>
      <c r="X173" s="172">
        <v>4.8680000000000001E-2</v>
      </c>
      <c r="Y173" s="172">
        <f>X173*K173</f>
        <v>4.2595000000000001E-2</v>
      </c>
      <c r="Z173" s="172">
        <v>0</v>
      </c>
      <c r="AA173" s="173">
        <f>Z173*K173</f>
        <v>0</v>
      </c>
      <c r="AR173" s="18" t="s">
        <v>201</v>
      </c>
      <c r="AT173" s="18" t="s">
        <v>227</v>
      </c>
      <c r="AU173" s="18" t="s">
        <v>87</v>
      </c>
      <c r="AY173" s="18" t="s">
        <v>175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83</v>
      </c>
      <c r="BK173" s="114">
        <f>ROUND(L173*K173,2)</f>
        <v>0</v>
      </c>
      <c r="BL173" s="18" t="s">
        <v>201</v>
      </c>
      <c r="BM173" s="18" t="s">
        <v>1178</v>
      </c>
    </row>
    <row r="174" spans="2:65" s="12" customFormat="1" ht="22.5" customHeight="1" x14ac:dyDescent="0.3">
      <c r="B174" s="188"/>
      <c r="C174" s="189"/>
      <c r="D174" s="189"/>
      <c r="E174" s="190" t="s">
        <v>20</v>
      </c>
      <c r="F174" s="302" t="s">
        <v>1179</v>
      </c>
      <c r="G174" s="303"/>
      <c r="H174" s="303"/>
      <c r="I174" s="303"/>
      <c r="J174" s="189"/>
      <c r="K174" s="191" t="s">
        <v>20</v>
      </c>
      <c r="L174" s="189"/>
      <c r="M174" s="189"/>
      <c r="N174" s="189"/>
      <c r="O174" s="189"/>
      <c r="P174" s="189"/>
      <c r="Q174" s="189"/>
      <c r="R174" s="192"/>
      <c r="T174" s="193"/>
      <c r="U174" s="189"/>
      <c r="V174" s="189"/>
      <c r="W174" s="189"/>
      <c r="X174" s="189"/>
      <c r="Y174" s="189"/>
      <c r="Z174" s="189"/>
      <c r="AA174" s="194"/>
      <c r="AT174" s="195" t="s">
        <v>1130</v>
      </c>
      <c r="AU174" s="195" t="s">
        <v>87</v>
      </c>
      <c r="AV174" s="12" t="s">
        <v>83</v>
      </c>
      <c r="AW174" s="12" t="s">
        <v>1131</v>
      </c>
      <c r="AX174" s="12" t="s">
        <v>76</v>
      </c>
      <c r="AY174" s="195" t="s">
        <v>175</v>
      </c>
    </row>
    <row r="175" spans="2:65" s="11" customFormat="1" ht="22.5" customHeight="1" x14ac:dyDescent="0.3">
      <c r="B175" s="180"/>
      <c r="C175" s="181"/>
      <c r="D175" s="181"/>
      <c r="E175" s="182" t="s">
        <v>20</v>
      </c>
      <c r="F175" s="304" t="s">
        <v>1180</v>
      </c>
      <c r="G175" s="305"/>
      <c r="H175" s="305"/>
      <c r="I175" s="305"/>
      <c r="J175" s="181"/>
      <c r="K175" s="183">
        <v>0.875</v>
      </c>
      <c r="L175" s="181"/>
      <c r="M175" s="181"/>
      <c r="N175" s="181"/>
      <c r="O175" s="181"/>
      <c r="P175" s="181"/>
      <c r="Q175" s="181"/>
      <c r="R175" s="184"/>
      <c r="T175" s="185"/>
      <c r="U175" s="181"/>
      <c r="V175" s="181"/>
      <c r="W175" s="181"/>
      <c r="X175" s="181"/>
      <c r="Y175" s="181"/>
      <c r="Z175" s="181"/>
      <c r="AA175" s="186"/>
      <c r="AT175" s="187" t="s">
        <v>1130</v>
      </c>
      <c r="AU175" s="187" t="s">
        <v>87</v>
      </c>
      <c r="AV175" s="11" t="s">
        <v>87</v>
      </c>
      <c r="AW175" s="11" t="s">
        <v>1131</v>
      </c>
      <c r="AX175" s="11" t="s">
        <v>83</v>
      </c>
      <c r="AY175" s="187" t="s">
        <v>175</v>
      </c>
    </row>
    <row r="176" spans="2:65" s="1" customFormat="1" ht="31.5" customHeight="1" x14ac:dyDescent="0.3">
      <c r="B176" s="137"/>
      <c r="C176" s="174" t="s">
        <v>411</v>
      </c>
      <c r="D176" s="174" t="s">
        <v>227</v>
      </c>
      <c r="E176" s="175" t="s">
        <v>1181</v>
      </c>
      <c r="F176" s="271" t="s">
        <v>1182</v>
      </c>
      <c r="G176" s="272"/>
      <c r="H176" s="272"/>
      <c r="I176" s="272"/>
      <c r="J176" s="176" t="s">
        <v>216</v>
      </c>
      <c r="K176" s="177">
        <v>0.56000000000000005</v>
      </c>
      <c r="L176" s="273">
        <v>0</v>
      </c>
      <c r="M176" s="272"/>
      <c r="N176" s="274">
        <f>ROUND(L176*K176,2)</f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>V176*K176</f>
        <v>0</v>
      </c>
      <c r="X176" s="172">
        <v>7.102E-2</v>
      </c>
      <c r="Y176" s="172">
        <f>X176*K176</f>
        <v>3.9771200000000007E-2</v>
      </c>
      <c r="Z176" s="172">
        <v>0</v>
      </c>
      <c r="AA176" s="173">
        <f>Z176*K176</f>
        <v>0</v>
      </c>
      <c r="AR176" s="18" t="s">
        <v>201</v>
      </c>
      <c r="AT176" s="18" t="s">
        <v>227</v>
      </c>
      <c r="AU176" s="18" t="s">
        <v>87</v>
      </c>
      <c r="AY176" s="18" t="s">
        <v>175</v>
      </c>
      <c r="BE176" s="114">
        <f>IF(U176="základní",N176,0)</f>
        <v>0</v>
      </c>
      <c r="BF176" s="114">
        <f>IF(U176="snížená",N176,0)</f>
        <v>0</v>
      </c>
      <c r="BG176" s="114">
        <f>IF(U176="zákl. přenesená",N176,0)</f>
        <v>0</v>
      </c>
      <c r="BH176" s="114">
        <f>IF(U176="sníž. přenesená",N176,0)</f>
        <v>0</v>
      </c>
      <c r="BI176" s="114">
        <f>IF(U176="nulová",N176,0)</f>
        <v>0</v>
      </c>
      <c r="BJ176" s="18" t="s">
        <v>83</v>
      </c>
      <c r="BK176" s="114">
        <f>ROUND(L176*K176,2)</f>
        <v>0</v>
      </c>
      <c r="BL176" s="18" t="s">
        <v>201</v>
      </c>
      <c r="BM176" s="18" t="s">
        <v>1183</v>
      </c>
    </row>
    <row r="177" spans="2:65" s="12" customFormat="1" ht="22.5" customHeight="1" x14ac:dyDescent="0.3">
      <c r="B177" s="188"/>
      <c r="C177" s="189"/>
      <c r="D177" s="189"/>
      <c r="E177" s="190" t="s">
        <v>20</v>
      </c>
      <c r="F177" s="302" t="s">
        <v>1179</v>
      </c>
      <c r="G177" s="303"/>
      <c r="H177" s="303"/>
      <c r="I177" s="303"/>
      <c r="J177" s="189"/>
      <c r="K177" s="191" t="s">
        <v>20</v>
      </c>
      <c r="L177" s="189"/>
      <c r="M177" s="189"/>
      <c r="N177" s="189"/>
      <c r="O177" s="189"/>
      <c r="P177" s="189"/>
      <c r="Q177" s="189"/>
      <c r="R177" s="192"/>
      <c r="T177" s="193"/>
      <c r="U177" s="189"/>
      <c r="V177" s="189"/>
      <c r="W177" s="189"/>
      <c r="X177" s="189"/>
      <c r="Y177" s="189"/>
      <c r="Z177" s="189"/>
      <c r="AA177" s="194"/>
      <c r="AT177" s="195" t="s">
        <v>1130</v>
      </c>
      <c r="AU177" s="195" t="s">
        <v>87</v>
      </c>
      <c r="AV177" s="12" t="s">
        <v>83</v>
      </c>
      <c r="AW177" s="12" t="s">
        <v>1131</v>
      </c>
      <c r="AX177" s="12" t="s">
        <v>76</v>
      </c>
      <c r="AY177" s="195" t="s">
        <v>175</v>
      </c>
    </row>
    <row r="178" spans="2:65" s="11" customFormat="1" ht="22.5" customHeight="1" x14ac:dyDescent="0.3">
      <c r="B178" s="180"/>
      <c r="C178" s="181"/>
      <c r="D178" s="181"/>
      <c r="E178" s="182" t="s">
        <v>20</v>
      </c>
      <c r="F178" s="304" t="s">
        <v>1184</v>
      </c>
      <c r="G178" s="305"/>
      <c r="H178" s="305"/>
      <c r="I178" s="305"/>
      <c r="J178" s="181"/>
      <c r="K178" s="183">
        <v>0.56000000000000005</v>
      </c>
      <c r="L178" s="181"/>
      <c r="M178" s="181"/>
      <c r="N178" s="181"/>
      <c r="O178" s="181"/>
      <c r="P178" s="181"/>
      <c r="Q178" s="181"/>
      <c r="R178" s="184"/>
      <c r="T178" s="185"/>
      <c r="U178" s="181"/>
      <c r="V178" s="181"/>
      <c r="W178" s="181"/>
      <c r="X178" s="181"/>
      <c r="Y178" s="181"/>
      <c r="Z178" s="181"/>
      <c r="AA178" s="186"/>
      <c r="AT178" s="187" t="s">
        <v>1130</v>
      </c>
      <c r="AU178" s="187" t="s">
        <v>87</v>
      </c>
      <c r="AV178" s="11" t="s">
        <v>87</v>
      </c>
      <c r="AW178" s="11" t="s">
        <v>1131</v>
      </c>
      <c r="AX178" s="11" t="s">
        <v>83</v>
      </c>
      <c r="AY178" s="187" t="s">
        <v>175</v>
      </c>
    </row>
    <row r="179" spans="2:65" s="1" customFormat="1" ht="44.25" customHeight="1" x14ac:dyDescent="0.3">
      <c r="B179" s="137"/>
      <c r="C179" s="174" t="s">
        <v>407</v>
      </c>
      <c r="D179" s="174" t="s">
        <v>227</v>
      </c>
      <c r="E179" s="175" t="s">
        <v>1185</v>
      </c>
      <c r="F179" s="271" t="s">
        <v>1186</v>
      </c>
      <c r="G179" s="272"/>
      <c r="H179" s="272"/>
      <c r="I179" s="272"/>
      <c r="J179" s="176" t="s">
        <v>216</v>
      </c>
      <c r="K179" s="177">
        <v>6.9450000000000003</v>
      </c>
      <c r="L179" s="273">
        <v>0</v>
      </c>
      <c r="M179" s="272"/>
      <c r="N179" s="274">
        <f>ROUND(L179*K179,2)</f>
        <v>0</v>
      </c>
      <c r="O179" s="272"/>
      <c r="P179" s="272"/>
      <c r="Q179" s="272"/>
      <c r="R179" s="139"/>
      <c r="T179" s="171" t="s">
        <v>20</v>
      </c>
      <c r="U179" s="44" t="s">
        <v>41</v>
      </c>
      <c r="V179" s="36"/>
      <c r="W179" s="172">
        <f>V179*K179</f>
        <v>0</v>
      </c>
      <c r="X179" s="172">
        <v>4.0000000000000001E-3</v>
      </c>
      <c r="Y179" s="172">
        <f>X179*K179</f>
        <v>2.7780000000000003E-2</v>
      </c>
      <c r="Z179" s="172">
        <v>0</v>
      </c>
      <c r="AA179" s="173">
        <f>Z179*K179</f>
        <v>0</v>
      </c>
      <c r="AR179" s="18" t="s">
        <v>201</v>
      </c>
      <c r="AT179" s="18" t="s">
        <v>227</v>
      </c>
      <c r="AU179" s="18" t="s">
        <v>87</v>
      </c>
      <c r="AY179" s="18" t="s">
        <v>175</v>
      </c>
      <c r="BE179" s="114">
        <f>IF(U179="základní",N179,0)</f>
        <v>0</v>
      </c>
      <c r="BF179" s="114">
        <f>IF(U179="snížená",N179,0)</f>
        <v>0</v>
      </c>
      <c r="BG179" s="114">
        <f>IF(U179="zákl. přenesená",N179,0)</f>
        <v>0</v>
      </c>
      <c r="BH179" s="114">
        <f>IF(U179="sníž. přenesená",N179,0)</f>
        <v>0</v>
      </c>
      <c r="BI179" s="114">
        <f>IF(U179="nulová",N179,0)</f>
        <v>0</v>
      </c>
      <c r="BJ179" s="18" t="s">
        <v>83</v>
      </c>
      <c r="BK179" s="114">
        <f>ROUND(L179*K179,2)</f>
        <v>0</v>
      </c>
      <c r="BL179" s="18" t="s">
        <v>201</v>
      </c>
      <c r="BM179" s="18" t="s">
        <v>1187</v>
      </c>
    </row>
    <row r="180" spans="2:65" s="11" customFormat="1" ht="22.5" customHeight="1" x14ac:dyDescent="0.3">
      <c r="B180" s="180"/>
      <c r="C180" s="181"/>
      <c r="D180" s="181"/>
      <c r="E180" s="182" t="s">
        <v>20</v>
      </c>
      <c r="F180" s="308" t="s">
        <v>1188</v>
      </c>
      <c r="G180" s="305"/>
      <c r="H180" s="305"/>
      <c r="I180" s="305"/>
      <c r="J180" s="181"/>
      <c r="K180" s="183">
        <v>5.51</v>
      </c>
      <c r="L180" s="181"/>
      <c r="M180" s="181"/>
      <c r="N180" s="181"/>
      <c r="O180" s="181"/>
      <c r="P180" s="181"/>
      <c r="Q180" s="181"/>
      <c r="R180" s="184"/>
      <c r="T180" s="185"/>
      <c r="U180" s="181"/>
      <c r="V180" s="181"/>
      <c r="W180" s="181"/>
      <c r="X180" s="181"/>
      <c r="Y180" s="181"/>
      <c r="Z180" s="181"/>
      <c r="AA180" s="186"/>
      <c r="AT180" s="187" t="s">
        <v>1130</v>
      </c>
      <c r="AU180" s="187" t="s">
        <v>87</v>
      </c>
      <c r="AV180" s="11" t="s">
        <v>87</v>
      </c>
      <c r="AW180" s="11" t="s">
        <v>1131</v>
      </c>
      <c r="AX180" s="11" t="s">
        <v>76</v>
      </c>
      <c r="AY180" s="187" t="s">
        <v>175</v>
      </c>
    </row>
    <row r="181" spans="2:65" s="11" customFormat="1" ht="22.5" customHeight="1" x14ac:dyDescent="0.3">
      <c r="B181" s="180"/>
      <c r="C181" s="181"/>
      <c r="D181" s="181"/>
      <c r="E181" s="182" t="s">
        <v>20</v>
      </c>
      <c r="F181" s="304" t="s">
        <v>1184</v>
      </c>
      <c r="G181" s="305"/>
      <c r="H181" s="305"/>
      <c r="I181" s="305"/>
      <c r="J181" s="181"/>
      <c r="K181" s="183">
        <v>0.56000000000000005</v>
      </c>
      <c r="L181" s="181"/>
      <c r="M181" s="181"/>
      <c r="N181" s="181"/>
      <c r="O181" s="181"/>
      <c r="P181" s="181"/>
      <c r="Q181" s="181"/>
      <c r="R181" s="184"/>
      <c r="T181" s="185"/>
      <c r="U181" s="181"/>
      <c r="V181" s="181"/>
      <c r="W181" s="181"/>
      <c r="X181" s="181"/>
      <c r="Y181" s="181"/>
      <c r="Z181" s="181"/>
      <c r="AA181" s="186"/>
      <c r="AT181" s="187" t="s">
        <v>1130</v>
      </c>
      <c r="AU181" s="187" t="s">
        <v>87</v>
      </c>
      <c r="AV181" s="11" t="s">
        <v>87</v>
      </c>
      <c r="AW181" s="11" t="s">
        <v>1131</v>
      </c>
      <c r="AX181" s="11" t="s">
        <v>76</v>
      </c>
      <c r="AY181" s="187" t="s">
        <v>175</v>
      </c>
    </row>
    <row r="182" spans="2:65" s="11" customFormat="1" ht="22.5" customHeight="1" x14ac:dyDescent="0.3">
      <c r="B182" s="180"/>
      <c r="C182" s="181"/>
      <c r="D182" s="181"/>
      <c r="E182" s="182" t="s">
        <v>20</v>
      </c>
      <c r="F182" s="304" t="s">
        <v>1180</v>
      </c>
      <c r="G182" s="305"/>
      <c r="H182" s="305"/>
      <c r="I182" s="305"/>
      <c r="J182" s="181"/>
      <c r="K182" s="183">
        <v>0.875</v>
      </c>
      <c r="L182" s="181"/>
      <c r="M182" s="181"/>
      <c r="N182" s="181"/>
      <c r="O182" s="181"/>
      <c r="P182" s="181"/>
      <c r="Q182" s="181"/>
      <c r="R182" s="184"/>
      <c r="T182" s="185"/>
      <c r="U182" s="181"/>
      <c r="V182" s="181"/>
      <c r="W182" s="181"/>
      <c r="X182" s="181"/>
      <c r="Y182" s="181"/>
      <c r="Z182" s="181"/>
      <c r="AA182" s="186"/>
      <c r="AT182" s="187" t="s">
        <v>1130</v>
      </c>
      <c r="AU182" s="187" t="s">
        <v>87</v>
      </c>
      <c r="AV182" s="11" t="s">
        <v>87</v>
      </c>
      <c r="AW182" s="11" t="s">
        <v>1131</v>
      </c>
      <c r="AX182" s="11" t="s">
        <v>76</v>
      </c>
      <c r="AY182" s="187" t="s">
        <v>175</v>
      </c>
    </row>
    <row r="183" spans="2:65" s="14" customFormat="1" ht="22.5" customHeight="1" x14ac:dyDescent="0.3">
      <c r="B183" s="204"/>
      <c r="C183" s="205"/>
      <c r="D183" s="205"/>
      <c r="E183" s="206" t="s">
        <v>20</v>
      </c>
      <c r="F183" s="306" t="s">
        <v>1171</v>
      </c>
      <c r="G183" s="307"/>
      <c r="H183" s="307"/>
      <c r="I183" s="307"/>
      <c r="J183" s="205"/>
      <c r="K183" s="207">
        <v>6.9450000000000003</v>
      </c>
      <c r="L183" s="205"/>
      <c r="M183" s="205"/>
      <c r="N183" s="205"/>
      <c r="O183" s="205"/>
      <c r="P183" s="205"/>
      <c r="Q183" s="205"/>
      <c r="R183" s="208"/>
      <c r="T183" s="209"/>
      <c r="U183" s="205"/>
      <c r="V183" s="205"/>
      <c r="W183" s="205"/>
      <c r="X183" s="205"/>
      <c r="Y183" s="205"/>
      <c r="Z183" s="205"/>
      <c r="AA183" s="210"/>
      <c r="AT183" s="211" t="s">
        <v>1130</v>
      </c>
      <c r="AU183" s="211" t="s">
        <v>87</v>
      </c>
      <c r="AV183" s="14" t="s">
        <v>201</v>
      </c>
      <c r="AW183" s="14" t="s">
        <v>1131</v>
      </c>
      <c r="AX183" s="14" t="s">
        <v>83</v>
      </c>
      <c r="AY183" s="211" t="s">
        <v>175</v>
      </c>
    </row>
    <row r="184" spans="2:65" s="1" customFormat="1" ht="31.5" customHeight="1" x14ac:dyDescent="0.3">
      <c r="B184" s="137"/>
      <c r="C184" s="174" t="s">
        <v>294</v>
      </c>
      <c r="D184" s="174" t="s">
        <v>227</v>
      </c>
      <c r="E184" s="175" t="s">
        <v>1189</v>
      </c>
      <c r="F184" s="271" t="s">
        <v>1190</v>
      </c>
      <c r="G184" s="272"/>
      <c r="H184" s="272"/>
      <c r="I184" s="272"/>
      <c r="J184" s="176" t="s">
        <v>257</v>
      </c>
      <c r="K184" s="177">
        <v>1</v>
      </c>
      <c r="L184" s="273">
        <v>0</v>
      </c>
      <c r="M184" s="272"/>
      <c r="N184" s="274">
        <f>ROUND(L184*K184,2)</f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>V184*K184</f>
        <v>0</v>
      </c>
      <c r="X184" s="172">
        <v>1.6979999999999999E-2</v>
      </c>
      <c r="Y184" s="172">
        <f>X184*K184</f>
        <v>1.6979999999999999E-2</v>
      </c>
      <c r="Z184" s="172">
        <v>0</v>
      </c>
      <c r="AA184" s="173">
        <f>Z184*K184</f>
        <v>0</v>
      </c>
      <c r="AR184" s="18" t="s">
        <v>201</v>
      </c>
      <c r="AT184" s="18" t="s">
        <v>227</v>
      </c>
      <c r="AU184" s="18" t="s">
        <v>87</v>
      </c>
      <c r="AY184" s="18" t="s">
        <v>175</v>
      </c>
      <c r="BE184" s="114">
        <f>IF(U184="základní",N184,0)</f>
        <v>0</v>
      </c>
      <c r="BF184" s="114">
        <f>IF(U184="snížená",N184,0)</f>
        <v>0</v>
      </c>
      <c r="BG184" s="114">
        <f>IF(U184="zákl. přenesená",N184,0)</f>
        <v>0</v>
      </c>
      <c r="BH184" s="114">
        <f>IF(U184="sníž. přenesená",N184,0)</f>
        <v>0</v>
      </c>
      <c r="BI184" s="114">
        <f>IF(U184="nulová",N184,0)</f>
        <v>0</v>
      </c>
      <c r="BJ184" s="18" t="s">
        <v>83</v>
      </c>
      <c r="BK184" s="114">
        <f>ROUND(L184*K184,2)</f>
        <v>0</v>
      </c>
      <c r="BL184" s="18" t="s">
        <v>201</v>
      </c>
      <c r="BM184" s="18" t="s">
        <v>1191</v>
      </c>
    </row>
    <row r="185" spans="2:65" s="11" customFormat="1" ht="22.5" customHeight="1" x14ac:dyDescent="0.3">
      <c r="B185" s="180"/>
      <c r="C185" s="181"/>
      <c r="D185" s="181"/>
      <c r="E185" s="182" t="s">
        <v>20</v>
      </c>
      <c r="F185" s="308" t="s">
        <v>1192</v>
      </c>
      <c r="G185" s="305"/>
      <c r="H185" s="305"/>
      <c r="I185" s="305"/>
      <c r="J185" s="181"/>
      <c r="K185" s="183">
        <v>1</v>
      </c>
      <c r="L185" s="181"/>
      <c r="M185" s="181"/>
      <c r="N185" s="181"/>
      <c r="O185" s="181"/>
      <c r="P185" s="181"/>
      <c r="Q185" s="181"/>
      <c r="R185" s="184"/>
      <c r="T185" s="185"/>
      <c r="U185" s="181"/>
      <c r="V185" s="181"/>
      <c r="W185" s="181"/>
      <c r="X185" s="181"/>
      <c r="Y185" s="181"/>
      <c r="Z185" s="181"/>
      <c r="AA185" s="186"/>
      <c r="AT185" s="187" t="s">
        <v>1130</v>
      </c>
      <c r="AU185" s="187" t="s">
        <v>87</v>
      </c>
      <c r="AV185" s="11" t="s">
        <v>87</v>
      </c>
      <c r="AW185" s="11" t="s">
        <v>1131</v>
      </c>
      <c r="AX185" s="11" t="s">
        <v>83</v>
      </c>
      <c r="AY185" s="187" t="s">
        <v>175</v>
      </c>
    </row>
    <row r="186" spans="2:65" s="10" customFormat="1" ht="29.85" customHeight="1" x14ac:dyDescent="0.3">
      <c r="B186" s="156"/>
      <c r="C186" s="157"/>
      <c r="D186" s="166" t="s">
        <v>1117</v>
      </c>
      <c r="E186" s="166"/>
      <c r="F186" s="166"/>
      <c r="G186" s="166"/>
      <c r="H186" s="166"/>
      <c r="I186" s="166"/>
      <c r="J186" s="166"/>
      <c r="K186" s="166"/>
      <c r="L186" s="166"/>
      <c r="M186" s="166"/>
      <c r="N186" s="266">
        <f>BK186</f>
        <v>0</v>
      </c>
      <c r="O186" s="267"/>
      <c r="P186" s="267"/>
      <c r="Q186" s="267"/>
      <c r="R186" s="159"/>
      <c r="T186" s="160"/>
      <c r="U186" s="157"/>
      <c r="V186" s="157"/>
      <c r="W186" s="161">
        <f>SUM(W187:W209)</f>
        <v>0</v>
      </c>
      <c r="X186" s="157"/>
      <c r="Y186" s="161">
        <f>SUM(Y187:Y209)</f>
        <v>1.536E-3</v>
      </c>
      <c r="Z186" s="157"/>
      <c r="AA186" s="162">
        <f>SUM(AA187:AA209)</f>
        <v>1.8931199999999999</v>
      </c>
      <c r="AR186" s="163" t="s">
        <v>83</v>
      </c>
      <c r="AT186" s="164" t="s">
        <v>75</v>
      </c>
      <c r="AU186" s="164" t="s">
        <v>83</v>
      </c>
      <c r="AY186" s="163" t="s">
        <v>175</v>
      </c>
      <c r="BK186" s="165">
        <f>SUM(BK187:BK209)</f>
        <v>0</v>
      </c>
    </row>
    <row r="187" spans="2:65" s="1" customFormat="1" ht="22.5" customHeight="1" x14ac:dyDescent="0.3">
      <c r="B187" s="137"/>
      <c r="C187" s="174" t="s">
        <v>302</v>
      </c>
      <c r="D187" s="174" t="s">
        <v>227</v>
      </c>
      <c r="E187" s="175" t="s">
        <v>1193</v>
      </c>
      <c r="F187" s="271" t="s">
        <v>1194</v>
      </c>
      <c r="G187" s="272"/>
      <c r="H187" s="272"/>
      <c r="I187" s="272"/>
      <c r="J187" s="176" t="s">
        <v>382</v>
      </c>
      <c r="K187" s="177">
        <v>7</v>
      </c>
      <c r="L187" s="273">
        <v>0</v>
      </c>
      <c r="M187" s="272"/>
      <c r="N187" s="274">
        <f>ROUND(L187*K187,2)</f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>V187*K187</f>
        <v>0</v>
      </c>
      <c r="X187" s="172">
        <v>0</v>
      </c>
      <c r="Y187" s="172">
        <f>X187*K187</f>
        <v>0</v>
      </c>
      <c r="Z187" s="172">
        <v>0</v>
      </c>
      <c r="AA187" s="173">
        <f>Z187*K187</f>
        <v>0</v>
      </c>
      <c r="AR187" s="18" t="s">
        <v>201</v>
      </c>
      <c r="AT187" s="18" t="s">
        <v>227</v>
      </c>
      <c r="AU187" s="18" t="s">
        <v>87</v>
      </c>
      <c r="AY187" s="18" t="s">
        <v>175</v>
      </c>
      <c r="BE187" s="114">
        <f>IF(U187="základní",N187,0)</f>
        <v>0</v>
      </c>
      <c r="BF187" s="114">
        <f>IF(U187="snížená",N187,0)</f>
        <v>0</v>
      </c>
      <c r="BG187" s="114">
        <f>IF(U187="zákl. přenesená",N187,0)</f>
        <v>0</v>
      </c>
      <c r="BH187" s="114">
        <f>IF(U187="sníž. přenesená",N187,0)</f>
        <v>0</v>
      </c>
      <c r="BI187" s="114">
        <f>IF(U187="nulová",N187,0)</f>
        <v>0</v>
      </c>
      <c r="BJ187" s="18" t="s">
        <v>83</v>
      </c>
      <c r="BK187" s="114">
        <f>ROUND(L187*K187,2)</f>
        <v>0</v>
      </c>
      <c r="BL187" s="18" t="s">
        <v>201</v>
      </c>
      <c r="BM187" s="18" t="s">
        <v>1195</v>
      </c>
    </row>
    <row r="188" spans="2:65" s="1" customFormat="1" ht="31.5" customHeight="1" x14ac:dyDescent="0.3">
      <c r="B188" s="137"/>
      <c r="C188" s="174" t="s">
        <v>9</v>
      </c>
      <c r="D188" s="174" t="s">
        <v>227</v>
      </c>
      <c r="E188" s="175" t="s">
        <v>1196</v>
      </c>
      <c r="F188" s="271" t="s">
        <v>1197</v>
      </c>
      <c r="G188" s="272"/>
      <c r="H188" s="272"/>
      <c r="I188" s="272"/>
      <c r="J188" s="176" t="s">
        <v>216</v>
      </c>
      <c r="K188" s="177">
        <v>38.4</v>
      </c>
      <c r="L188" s="273">
        <v>0</v>
      </c>
      <c r="M188" s="272"/>
      <c r="N188" s="274">
        <f>ROUND(L188*K188,2)</f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>V188*K188</f>
        <v>0</v>
      </c>
      <c r="X188" s="172">
        <v>4.0000000000000003E-5</v>
      </c>
      <c r="Y188" s="172">
        <f>X188*K188</f>
        <v>1.536E-3</v>
      </c>
      <c r="Z188" s="172">
        <v>0</v>
      </c>
      <c r="AA188" s="173">
        <f>Z188*K188</f>
        <v>0</v>
      </c>
      <c r="AR188" s="18" t="s">
        <v>201</v>
      </c>
      <c r="AT188" s="18" t="s">
        <v>227</v>
      </c>
      <c r="AU188" s="18" t="s">
        <v>87</v>
      </c>
      <c r="AY188" s="18" t="s">
        <v>175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8" t="s">
        <v>83</v>
      </c>
      <c r="BK188" s="114">
        <f>ROUND(L188*K188,2)</f>
        <v>0</v>
      </c>
      <c r="BL188" s="18" t="s">
        <v>201</v>
      </c>
      <c r="BM188" s="18" t="s">
        <v>1198</v>
      </c>
    </row>
    <row r="189" spans="2:65" s="11" customFormat="1" ht="22.5" customHeight="1" x14ac:dyDescent="0.3">
      <c r="B189" s="180"/>
      <c r="C189" s="181"/>
      <c r="D189" s="181"/>
      <c r="E189" s="182" t="s">
        <v>20</v>
      </c>
      <c r="F189" s="308" t="s">
        <v>1199</v>
      </c>
      <c r="G189" s="305"/>
      <c r="H189" s="305"/>
      <c r="I189" s="305"/>
      <c r="J189" s="181"/>
      <c r="K189" s="183">
        <v>38.4</v>
      </c>
      <c r="L189" s="181"/>
      <c r="M189" s="181"/>
      <c r="N189" s="181"/>
      <c r="O189" s="181"/>
      <c r="P189" s="181"/>
      <c r="Q189" s="181"/>
      <c r="R189" s="184"/>
      <c r="T189" s="185"/>
      <c r="U189" s="181"/>
      <c r="V189" s="181"/>
      <c r="W189" s="181"/>
      <c r="X189" s="181"/>
      <c r="Y189" s="181"/>
      <c r="Z189" s="181"/>
      <c r="AA189" s="186"/>
      <c r="AT189" s="187" t="s">
        <v>1130</v>
      </c>
      <c r="AU189" s="187" t="s">
        <v>87</v>
      </c>
      <c r="AV189" s="11" t="s">
        <v>87</v>
      </c>
      <c r="AW189" s="11" t="s">
        <v>1131</v>
      </c>
      <c r="AX189" s="11" t="s">
        <v>83</v>
      </c>
      <c r="AY189" s="187" t="s">
        <v>175</v>
      </c>
    </row>
    <row r="190" spans="2:65" s="1" customFormat="1" ht="22.5" customHeight="1" x14ac:dyDescent="0.3">
      <c r="B190" s="137"/>
      <c r="C190" s="174" t="s">
        <v>366</v>
      </c>
      <c r="D190" s="174" t="s">
        <v>227</v>
      </c>
      <c r="E190" s="175" t="s">
        <v>1200</v>
      </c>
      <c r="F190" s="271" t="s">
        <v>1201</v>
      </c>
      <c r="G190" s="272"/>
      <c r="H190" s="272"/>
      <c r="I190" s="272"/>
      <c r="J190" s="176" t="s">
        <v>1202</v>
      </c>
      <c r="K190" s="177">
        <v>0.26200000000000001</v>
      </c>
      <c r="L190" s="273">
        <v>0</v>
      </c>
      <c r="M190" s="272"/>
      <c r="N190" s="274">
        <f>ROUND(L190*K190,2)</f>
        <v>0</v>
      </c>
      <c r="O190" s="272"/>
      <c r="P190" s="272"/>
      <c r="Q190" s="272"/>
      <c r="R190" s="139"/>
      <c r="T190" s="171" t="s">
        <v>20</v>
      </c>
      <c r="U190" s="44" t="s">
        <v>41</v>
      </c>
      <c r="V190" s="36"/>
      <c r="W190" s="172">
        <f>V190*K190</f>
        <v>0</v>
      </c>
      <c r="X190" s="172">
        <v>0</v>
      </c>
      <c r="Y190" s="172">
        <f>X190*K190</f>
        <v>0</v>
      </c>
      <c r="Z190" s="172">
        <v>2</v>
      </c>
      <c r="AA190" s="173">
        <f>Z190*K190</f>
        <v>0.52400000000000002</v>
      </c>
      <c r="AR190" s="18" t="s">
        <v>201</v>
      </c>
      <c r="AT190" s="18" t="s">
        <v>227</v>
      </c>
      <c r="AU190" s="18" t="s">
        <v>87</v>
      </c>
      <c r="AY190" s="18" t="s">
        <v>175</v>
      </c>
      <c r="BE190" s="114">
        <f>IF(U190="základní",N190,0)</f>
        <v>0</v>
      </c>
      <c r="BF190" s="114">
        <f>IF(U190="snížená",N190,0)</f>
        <v>0</v>
      </c>
      <c r="BG190" s="114">
        <f>IF(U190="zákl. přenesená",N190,0)</f>
        <v>0</v>
      </c>
      <c r="BH190" s="114">
        <f>IF(U190="sníž. přenesená",N190,0)</f>
        <v>0</v>
      </c>
      <c r="BI190" s="114">
        <f>IF(U190="nulová",N190,0)</f>
        <v>0</v>
      </c>
      <c r="BJ190" s="18" t="s">
        <v>83</v>
      </c>
      <c r="BK190" s="114">
        <f>ROUND(L190*K190,2)</f>
        <v>0</v>
      </c>
      <c r="BL190" s="18" t="s">
        <v>201</v>
      </c>
      <c r="BM190" s="18" t="s">
        <v>1203</v>
      </c>
    </row>
    <row r="191" spans="2:65" s="11" customFormat="1" ht="22.5" customHeight="1" x14ac:dyDescent="0.3">
      <c r="B191" s="180"/>
      <c r="C191" s="181"/>
      <c r="D191" s="181"/>
      <c r="E191" s="182" t="s">
        <v>20</v>
      </c>
      <c r="F191" s="308" t="s">
        <v>1204</v>
      </c>
      <c r="G191" s="305"/>
      <c r="H191" s="305"/>
      <c r="I191" s="305"/>
      <c r="J191" s="181"/>
      <c r="K191" s="183">
        <v>0.26172499999999999</v>
      </c>
      <c r="L191" s="181"/>
      <c r="M191" s="181"/>
      <c r="N191" s="181"/>
      <c r="O191" s="181"/>
      <c r="P191" s="181"/>
      <c r="Q191" s="181"/>
      <c r="R191" s="184"/>
      <c r="T191" s="185"/>
      <c r="U191" s="181"/>
      <c r="V191" s="181"/>
      <c r="W191" s="181"/>
      <c r="X191" s="181"/>
      <c r="Y191" s="181"/>
      <c r="Z191" s="181"/>
      <c r="AA191" s="186"/>
      <c r="AT191" s="187" t="s">
        <v>1130</v>
      </c>
      <c r="AU191" s="187" t="s">
        <v>87</v>
      </c>
      <c r="AV191" s="11" t="s">
        <v>87</v>
      </c>
      <c r="AW191" s="11" t="s">
        <v>1131</v>
      </c>
      <c r="AX191" s="11" t="s">
        <v>83</v>
      </c>
      <c r="AY191" s="187" t="s">
        <v>175</v>
      </c>
    </row>
    <row r="192" spans="2:65" s="1" customFormat="1" ht="31.5" customHeight="1" x14ac:dyDescent="0.3">
      <c r="B192" s="137"/>
      <c r="C192" s="174" t="s">
        <v>97</v>
      </c>
      <c r="D192" s="174" t="s">
        <v>227</v>
      </c>
      <c r="E192" s="175" t="s">
        <v>1205</v>
      </c>
      <c r="F192" s="271" t="s">
        <v>1206</v>
      </c>
      <c r="G192" s="272"/>
      <c r="H192" s="272"/>
      <c r="I192" s="272"/>
      <c r="J192" s="176" t="s">
        <v>216</v>
      </c>
      <c r="K192" s="177">
        <v>1.89</v>
      </c>
      <c r="L192" s="273">
        <v>0</v>
      </c>
      <c r="M192" s="272"/>
      <c r="N192" s="274">
        <f>ROUND(L192*K192,2)</f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>V192*K192</f>
        <v>0</v>
      </c>
      <c r="X192" s="172">
        <v>0</v>
      </c>
      <c r="Y192" s="172">
        <f>X192*K192</f>
        <v>0</v>
      </c>
      <c r="Z192" s="172">
        <v>0.26100000000000001</v>
      </c>
      <c r="AA192" s="173">
        <f>Z192*K192</f>
        <v>0.49329000000000001</v>
      </c>
      <c r="AR192" s="18" t="s">
        <v>201</v>
      </c>
      <c r="AT192" s="18" t="s">
        <v>227</v>
      </c>
      <c r="AU192" s="18" t="s">
        <v>87</v>
      </c>
      <c r="AY192" s="18" t="s">
        <v>175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8" t="s">
        <v>83</v>
      </c>
      <c r="BK192" s="114">
        <f>ROUND(L192*K192,2)</f>
        <v>0</v>
      </c>
      <c r="BL192" s="18" t="s">
        <v>201</v>
      </c>
      <c r="BM192" s="18" t="s">
        <v>1207</v>
      </c>
    </row>
    <row r="193" spans="2:65" s="12" customFormat="1" ht="22.5" customHeight="1" x14ac:dyDescent="0.3">
      <c r="B193" s="188"/>
      <c r="C193" s="189"/>
      <c r="D193" s="189"/>
      <c r="E193" s="190" t="s">
        <v>20</v>
      </c>
      <c r="F193" s="302" t="s">
        <v>1208</v>
      </c>
      <c r="G193" s="303"/>
      <c r="H193" s="303"/>
      <c r="I193" s="303"/>
      <c r="J193" s="189"/>
      <c r="K193" s="191" t="s">
        <v>20</v>
      </c>
      <c r="L193" s="189"/>
      <c r="M193" s="189"/>
      <c r="N193" s="189"/>
      <c r="O193" s="189"/>
      <c r="P193" s="189"/>
      <c r="Q193" s="189"/>
      <c r="R193" s="192"/>
      <c r="T193" s="193"/>
      <c r="U193" s="189"/>
      <c r="V193" s="189"/>
      <c r="W193" s="189"/>
      <c r="X193" s="189"/>
      <c r="Y193" s="189"/>
      <c r="Z193" s="189"/>
      <c r="AA193" s="194"/>
      <c r="AT193" s="195" t="s">
        <v>1130</v>
      </c>
      <c r="AU193" s="195" t="s">
        <v>87</v>
      </c>
      <c r="AV193" s="12" t="s">
        <v>83</v>
      </c>
      <c r="AW193" s="12" t="s">
        <v>1131</v>
      </c>
      <c r="AX193" s="12" t="s">
        <v>76</v>
      </c>
      <c r="AY193" s="195" t="s">
        <v>175</v>
      </c>
    </row>
    <row r="194" spans="2:65" s="11" customFormat="1" ht="22.5" customHeight="1" x14ac:dyDescent="0.3">
      <c r="B194" s="180"/>
      <c r="C194" s="181"/>
      <c r="D194" s="181"/>
      <c r="E194" s="182" t="s">
        <v>20</v>
      </c>
      <c r="F194" s="304" t="s">
        <v>1209</v>
      </c>
      <c r="G194" s="305"/>
      <c r="H194" s="305"/>
      <c r="I194" s="305"/>
      <c r="J194" s="181"/>
      <c r="K194" s="183">
        <v>1.89</v>
      </c>
      <c r="L194" s="181"/>
      <c r="M194" s="181"/>
      <c r="N194" s="181"/>
      <c r="O194" s="181"/>
      <c r="P194" s="181"/>
      <c r="Q194" s="181"/>
      <c r="R194" s="184"/>
      <c r="T194" s="185"/>
      <c r="U194" s="181"/>
      <c r="V194" s="181"/>
      <c r="W194" s="181"/>
      <c r="X194" s="181"/>
      <c r="Y194" s="181"/>
      <c r="Z194" s="181"/>
      <c r="AA194" s="186"/>
      <c r="AT194" s="187" t="s">
        <v>1130</v>
      </c>
      <c r="AU194" s="187" t="s">
        <v>87</v>
      </c>
      <c r="AV194" s="11" t="s">
        <v>87</v>
      </c>
      <c r="AW194" s="11" t="s">
        <v>1131</v>
      </c>
      <c r="AX194" s="11" t="s">
        <v>83</v>
      </c>
      <c r="AY194" s="187" t="s">
        <v>175</v>
      </c>
    </row>
    <row r="195" spans="2:65" s="1" customFormat="1" ht="22.5" customHeight="1" x14ac:dyDescent="0.3">
      <c r="B195" s="137"/>
      <c r="C195" s="174" t="s">
        <v>209</v>
      </c>
      <c r="D195" s="174" t="s">
        <v>227</v>
      </c>
      <c r="E195" s="175" t="s">
        <v>1210</v>
      </c>
      <c r="F195" s="271" t="s">
        <v>1211</v>
      </c>
      <c r="G195" s="272"/>
      <c r="H195" s="272"/>
      <c r="I195" s="272"/>
      <c r="J195" s="176" t="s">
        <v>1202</v>
      </c>
      <c r="K195" s="177">
        <v>7.5999999999999998E-2</v>
      </c>
      <c r="L195" s="273">
        <v>0</v>
      </c>
      <c r="M195" s="272"/>
      <c r="N195" s="274">
        <f>ROUND(L195*K195,2)</f>
        <v>0</v>
      </c>
      <c r="O195" s="272"/>
      <c r="P195" s="272"/>
      <c r="Q195" s="272"/>
      <c r="R195" s="139"/>
      <c r="T195" s="171" t="s">
        <v>20</v>
      </c>
      <c r="U195" s="44" t="s">
        <v>41</v>
      </c>
      <c r="V195" s="36"/>
      <c r="W195" s="172">
        <f>V195*K195</f>
        <v>0</v>
      </c>
      <c r="X195" s="172">
        <v>0</v>
      </c>
      <c r="Y195" s="172">
        <f>X195*K195</f>
        <v>0</v>
      </c>
      <c r="Z195" s="172">
        <v>2.4</v>
      </c>
      <c r="AA195" s="173">
        <f>Z195*K195</f>
        <v>0.18239999999999998</v>
      </c>
      <c r="AR195" s="18" t="s">
        <v>201</v>
      </c>
      <c r="AT195" s="18" t="s">
        <v>227</v>
      </c>
      <c r="AU195" s="18" t="s">
        <v>87</v>
      </c>
      <c r="AY195" s="18" t="s">
        <v>175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8" t="s">
        <v>83</v>
      </c>
      <c r="BK195" s="114">
        <f>ROUND(L195*K195,2)</f>
        <v>0</v>
      </c>
      <c r="BL195" s="18" t="s">
        <v>201</v>
      </c>
      <c r="BM195" s="18" t="s">
        <v>1212</v>
      </c>
    </row>
    <row r="196" spans="2:65" s="11" customFormat="1" ht="22.5" customHeight="1" x14ac:dyDescent="0.3">
      <c r="B196" s="180"/>
      <c r="C196" s="181"/>
      <c r="D196" s="181"/>
      <c r="E196" s="182" t="s">
        <v>20</v>
      </c>
      <c r="F196" s="308" t="s">
        <v>1213</v>
      </c>
      <c r="G196" s="305"/>
      <c r="H196" s="305"/>
      <c r="I196" s="305"/>
      <c r="J196" s="181"/>
      <c r="K196" s="183">
        <v>7.5999999999999998E-2</v>
      </c>
      <c r="L196" s="181"/>
      <c r="M196" s="181"/>
      <c r="N196" s="181"/>
      <c r="O196" s="181"/>
      <c r="P196" s="181"/>
      <c r="Q196" s="181"/>
      <c r="R196" s="184"/>
      <c r="T196" s="185"/>
      <c r="U196" s="181"/>
      <c r="V196" s="181"/>
      <c r="W196" s="181"/>
      <c r="X196" s="181"/>
      <c r="Y196" s="181"/>
      <c r="Z196" s="181"/>
      <c r="AA196" s="186"/>
      <c r="AT196" s="187" t="s">
        <v>1130</v>
      </c>
      <c r="AU196" s="187" t="s">
        <v>87</v>
      </c>
      <c r="AV196" s="11" t="s">
        <v>87</v>
      </c>
      <c r="AW196" s="11" t="s">
        <v>1131</v>
      </c>
      <c r="AX196" s="11" t="s">
        <v>83</v>
      </c>
      <c r="AY196" s="187" t="s">
        <v>175</v>
      </c>
    </row>
    <row r="197" spans="2:65" s="1" customFormat="1" ht="22.5" customHeight="1" x14ac:dyDescent="0.3">
      <c r="B197" s="137"/>
      <c r="C197" s="174" t="s">
        <v>87</v>
      </c>
      <c r="D197" s="174" t="s">
        <v>227</v>
      </c>
      <c r="E197" s="175" t="s">
        <v>1214</v>
      </c>
      <c r="F197" s="271" t="s">
        <v>1215</v>
      </c>
      <c r="G197" s="272"/>
      <c r="H197" s="272"/>
      <c r="I197" s="272"/>
      <c r="J197" s="176" t="s">
        <v>216</v>
      </c>
      <c r="K197" s="177">
        <v>3.33</v>
      </c>
      <c r="L197" s="273">
        <v>0</v>
      </c>
      <c r="M197" s="272"/>
      <c r="N197" s="274">
        <f>ROUND(L197*K197,2)</f>
        <v>0</v>
      </c>
      <c r="O197" s="272"/>
      <c r="P197" s="272"/>
      <c r="Q197" s="272"/>
      <c r="R197" s="139"/>
      <c r="T197" s="171" t="s">
        <v>20</v>
      </c>
      <c r="U197" s="44" t="s">
        <v>41</v>
      </c>
      <c r="V197" s="36"/>
      <c r="W197" s="172">
        <f>V197*K197</f>
        <v>0</v>
      </c>
      <c r="X197" s="172">
        <v>0</v>
      </c>
      <c r="Y197" s="172">
        <f>X197*K197</f>
        <v>0</v>
      </c>
      <c r="Z197" s="172">
        <v>5.5E-2</v>
      </c>
      <c r="AA197" s="173">
        <f>Z197*K197</f>
        <v>0.18315000000000001</v>
      </c>
      <c r="AR197" s="18" t="s">
        <v>201</v>
      </c>
      <c r="AT197" s="18" t="s">
        <v>227</v>
      </c>
      <c r="AU197" s="18" t="s">
        <v>87</v>
      </c>
      <c r="AY197" s="18" t="s">
        <v>175</v>
      </c>
      <c r="BE197" s="114">
        <f>IF(U197="základní",N197,0)</f>
        <v>0</v>
      </c>
      <c r="BF197" s="114">
        <f>IF(U197="snížená",N197,0)</f>
        <v>0</v>
      </c>
      <c r="BG197" s="114">
        <f>IF(U197="zákl. přenesená",N197,0)</f>
        <v>0</v>
      </c>
      <c r="BH197" s="114">
        <f>IF(U197="sníž. přenesená",N197,0)</f>
        <v>0</v>
      </c>
      <c r="BI197" s="114">
        <f>IF(U197="nulová",N197,0)</f>
        <v>0</v>
      </c>
      <c r="BJ197" s="18" t="s">
        <v>83</v>
      </c>
      <c r="BK197" s="114">
        <f>ROUND(L197*K197,2)</f>
        <v>0</v>
      </c>
      <c r="BL197" s="18" t="s">
        <v>201</v>
      </c>
      <c r="BM197" s="18" t="s">
        <v>1216</v>
      </c>
    </row>
    <row r="198" spans="2:65" s="11" customFormat="1" ht="22.5" customHeight="1" x14ac:dyDescent="0.3">
      <c r="B198" s="180"/>
      <c r="C198" s="181"/>
      <c r="D198" s="181"/>
      <c r="E198" s="182" t="s">
        <v>20</v>
      </c>
      <c r="F198" s="308" t="s">
        <v>1217</v>
      </c>
      <c r="G198" s="305"/>
      <c r="H198" s="305"/>
      <c r="I198" s="305"/>
      <c r="J198" s="181"/>
      <c r="K198" s="183">
        <v>1.44</v>
      </c>
      <c r="L198" s="181"/>
      <c r="M198" s="181"/>
      <c r="N198" s="181"/>
      <c r="O198" s="181"/>
      <c r="P198" s="181"/>
      <c r="Q198" s="181"/>
      <c r="R198" s="184"/>
      <c r="T198" s="185"/>
      <c r="U198" s="181"/>
      <c r="V198" s="181"/>
      <c r="W198" s="181"/>
      <c r="X198" s="181"/>
      <c r="Y198" s="181"/>
      <c r="Z198" s="181"/>
      <c r="AA198" s="186"/>
      <c r="AT198" s="187" t="s">
        <v>1130</v>
      </c>
      <c r="AU198" s="187" t="s">
        <v>87</v>
      </c>
      <c r="AV198" s="11" t="s">
        <v>87</v>
      </c>
      <c r="AW198" s="11" t="s">
        <v>1131</v>
      </c>
      <c r="AX198" s="11" t="s">
        <v>76</v>
      </c>
      <c r="AY198" s="187" t="s">
        <v>175</v>
      </c>
    </row>
    <row r="199" spans="2:65" s="11" customFormat="1" ht="22.5" customHeight="1" x14ac:dyDescent="0.3">
      <c r="B199" s="180"/>
      <c r="C199" s="181"/>
      <c r="D199" s="181"/>
      <c r="E199" s="182" t="s">
        <v>20</v>
      </c>
      <c r="F199" s="304" t="s">
        <v>1209</v>
      </c>
      <c r="G199" s="305"/>
      <c r="H199" s="305"/>
      <c r="I199" s="305"/>
      <c r="J199" s="181"/>
      <c r="K199" s="183">
        <v>1.89</v>
      </c>
      <c r="L199" s="181"/>
      <c r="M199" s="181"/>
      <c r="N199" s="181"/>
      <c r="O199" s="181"/>
      <c r="P199" s="181"/>
      <c r="Q199" s="181"/>
      <c r="R199" s="184"/>
      <c r="T199" s="185"/>
      <c r="U199" s="181"/>
      <c r="V199" s="181"/>
      <c r="W199" s="181"/>
      <c r="X199" s="181"/>
      <c r="Y199" s="181"/>
      <c r="Z199" s="181"/>
      <c r="AA199" s="186"/>
      <c r="AT199" s="187" t="s">
        <v>1130</v>
      </c>
      <c r="AU199" s="187" t="s">
        <v>87</v>
      </c>
      <c r="AV199" s="11" t="s">
        <v>87</v>
      </c>
      <c r="AW199" s="11" t="s">
        <v>1131</v>
      </c>
      <c r="AX199" s="11" t="s">
        <v>76</v>
      </c>
      <c r="AY199" s="187" t="s">
        <v>175</v>
      </c>
    </row>
    <row r="200" spans="2:65" s="14" customFormat="1" ht="22.5" customHeight="1" x14ac:dyDescent="0.3">
      <c r="B200" s="204"/>
      <c r="C200" s="205"/>
      <c r="D200" s="205"/>
      <c r="E200" s="206" t="s">
        <v>20</v>
      </c>
      <c r="F200" s="306" t="s">
        <v>1171</v>
      </c>
      <c r="G200" s="307"/>
      <c r="H200" s="307"/>
      <c r="I200" s="307"/>
      <c r="J200" s="205"/>
      <c r="K200" s="207">
        <v>3.33</v>
      </c>
      <c r="L200" s="205"/>
      <c r="M200" s="205"/>
      <c r="N200" s="205"/>
      <c r="O200" s="205"/>
      <c r="P200" s="205"/>
      <c r="Q200" s="205"/>
      <c r="R200" s="208"/>
      <c r="T200" s="209"/>
      <c r="U200" s="205"/>
      <c r="V200" s="205"/>
      <c r="W200" s="205"/>
      <c r="X200" s="205"/>
      <c r="Y200" s="205"/>
      <c r="Z200" s="205"/>
      <c r="AA200" s="210"/>
      <c r="AT200" s="211" t="s">
        <v>1130</v>
      </c>
      <c r="AU200" s="211" t="s">
        <v>87</v>
      </c>
      <c r="AV200" s="14" t="s">
        <v>201</v>
      </c>
      <c r="AW200" s="14" t="s">
        <v>1131</v>
      </c>
      <c r="AX200" s="14" t="s">
        <v>83</v>
      </c>
      <c r="AY200" s="211" t="s">
        <v>175</v>
      </c>
    </row>
    <row r="201" spans="2:65" s="1" customFormat="1" ht="22.5" customHeight="1" x14ac:dyDescent="0.3">
      <c r="B201" s="137"/>
      <c r="C201" s="174" t="s">
        <v>201</v>
      </c>
      <c r="D201" s="174" t="s">
        <v>227</v>
      </c>
      <c r="E201" s="175" t="s">
        <v>1218</v>
      </c>
      <c r="F201" s="271" t="s">
        <v>1219</v>
      </c>
      <c r="G201" s="272"/>
      <c r="H201" s="272"/>
      <c r="I201" s="272"/>
      <c r="J201" s="176" t="s">
        <v>216</v>
      </c>
      <c r="K201" s="177">
        <v>1.28</v>
      </c>
      <c r="L201" s="273">
        <v>0</v>
      </c>
      <c r="M201" s="272"/>
      <c r="N201" s="274">
        <f>ROUND(L201*K201,2)</f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>V201*K201</f>
        <v>0</v>
      </c>
      <c r="X201" s="172">
        <v>0</v>
      </c>
      <c r="Y201" s="172">
        <f>X201*K201</f>
        <v>0</v>
      </c>
      <c r="Z201" s="172">
        <v>7.5999999999999998E-2</v>
      </c>
      <c r="AA201" s="173">
        <f>Z201*K201</f>
        <v>9.7280000000000005E-2</v>
      </c>
      <c r="AR201" s="18" t="s">
        <v>201</v>
      </c>
      <c r="AT201" s="18" t="s">
        <v>227</v>
      </c>
      <c r="AU201" s="18" t="s">
        <v>87</v>
      </c>
      <c r="AY201" s="18" t="s">
        <v>175</v>
      </c>
      <c r="BE201" s="114">
        <f>IF(U201="základní",N201,0)</f>
        <v>0</v>
      </c>
      <c r="BF201" s="114">
        <f>IF(U201="snížená",N201,0)</f>
        <v>0</v>
      </c>
      <c r="BG201" s="114">
        <f>IF(U201="zákl. přenesená",N201,0)</f>
        <v>0</v>
      </c>
      <c r="BH201" s="114">
        <f>IF(U201="sníž. přenesená",N201,0)</f>
        <v>0</v>
      </c>
      <c r="BI201" s="114">
        <f>IF(U201="nulová",N201,0)</f>
        <v>0</v>
      </c>
      <c r="BJ201" s="18" t="s">
        <v>83</v>
      </c>
      <c r="BK201" s="114">
        <f>ROUND(L201*K201,2)</f>
        <v>0</v>
      </c>
      <c r="BL201" s="18" t="s">
        <v>201</v>
      </c>
      <c r="BM201" s="18" t="s">
        <v>1220</v>
      </c>
    </row>
    <row r="202" spans="2:65" s="11" customFormat="1" ht="22.5" customHeight="1" x14ac:dyDescent="0.3">
      <c r="B202" s="180"/>
      <c r="C202" s="181"/>
      <c r="D202" s="181"/>
      <c r="E202" s="182" t="s">
        <v>20</v>
      </c>
      <c r="F202" s="308" t="s">
        <v>1221</v>
      </c>
      <c r="G202" s="305"/>
      <c r="H202" s="305"/>
      <c r="I202" s="305"/>
      <c r="J202" s="181"/>
      <c r="K202" s="183">
        <v>1.28</v>
      </c>
      <c r="L202" s="181"/>
      <c r="M202" s="181"/>
      <c r="N202" s="181"/>
      <c r="O202" s="181"/>
      <c r="P202" s="181"/>
      <c r="Q202" s="181"/>
      <c r="R202" s="184"/>
      <c r="T202" s="185"/>
      <c r="U202" s="181"/>
      <c r="V202" s="181"/>
      <c r="W202" s="181"/>
      <c r="X202" s="181"/>
      <c r="Y202" s="181"/>
      <c r="Z202" s="181"/>
      <c r="AA202" s="186"/>
      <c r="AT202" s="187" t="s">
        <v>1130</v>
      </c>
      <c r="AU202" s="187" t="s">
        <v>87</v>
      </c>
      <c r="AV202" s="11" t="s">
        <v>87</v>
      </c>
      <c r="AW202" s="11" t="s">
        <v>1131</v>
      </c>
      <c r="AX202" s="11" t="s">
        <v>83</v>
      </c>
      <c r="AY202" s="187" t="s">
        <v>175</v>
      </c>
    </row>
    <row r="203" spans="2:65" s="1" customFormat="1" ht="31.5" customHeight="1" x14ac:dyDescent="0.3">
      <c r="B203" s="137"/>
      <c r="C203" s="174" t="s">
        <v>83</v>
      </c>
      <c r="D203" s="174" t="s">
        <v>227</v>
      </c>
      <c r="E203" s="175" t="s">
        <v>1222</v>
      </c>
      <c r="F203" s="271" t="s">
        <v>1223</v>
      </c>
      <c r="G203" s="272"/>
      <c r="H203" s="272"/>
      <c r="I203" s="272"/>
      <c r="J203" s="176" t="s">
        <v>257</v>
      </c>
      <c r="K203" s="177">
        <v>1</v>
      </c>
      <c r="L203" s="273">
        <v>0</v>
      </c>
      <c r="M203" s="272"/>
      <c r="N203" s="274">
        <f>ROUND(L203*K203,2)</f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>V203*K203</f>
        <v>0</v>
      </c>
      <c r="X203" s="172">
        <v>0</v>
      </c>
      <c r="Y203" s="172">
        <f>X203*K203</f>
        <v>0</v>
      </c>
      <c r="Z203" s="172">
        <v>0.41299999999999998</v>
      </c>
      <c r="AA203" s="173">
        <f>Z203*K203</f>
        <v>0.41299999999999998</v>
      </c>
      <c r="AR203" s="18" t="s">
        <v>201</v>
      </c>
      <c r="AT203" s="18" t="s">
        <v>227</v>
      </c>
      <c r="AU203" s="18" t="s">
        <v>87</v>
      </c>
      <c r="AY203" s="18" t="s">
        <v>175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8" t="s">
        <v>83</v>
      </c>
      <c r="BK203" s="114">
        <f>ROUND(L203*K203,2)</f>
        <v>0</v>
      </c>
      <c r="BL203" s="18" t="s">
        <v>201</v>
      </c>
      <c r="BM203" s="18" t="s">
        <v>1224</v>
      </c>
    </row>
    <row r="204" spans="2:65" s="11" customFormat="1" ht="22.5" customHeight="1" x14ac:dyDescent="0.3">
      <c r="B204" s="180"/>
      <c r="C204" s="181"/>
      <c r="D204" s="181"/>
      <c r="E204" s="182" t="s">
        <v>20</v>
      </c>
      <c r="F204" s="308" t="s">
        <v>1225</v>
      </c>
      <c r="G204" s="305"/>
      <c r="H204" s="305"/>
      <c r="I204" s="305"/>
      <c r="J204" s="181"/>
      <c r="K204" s="183">
        <v>1</v>
      </c>
      <c r="L204" s="181"/>
      <c r="M204" s="181"/>
      <c r="N204" s="181"/>
      <c r="O204" s="181"/>
      <c r="P204" s="181"/>
      <c r="Q204" s="181"/>
      <c r="R204" s="184"/>
      <c r="T204" s="185"/>
      <c r="U204" s="181"/>
      <c r="V204" s="181"/>
      <c r="W204" s="181"/>
      <c r="X204" s="181"/>
      <c r="Y204" s="181"/>
      <c r="Z204" s="181"/>
      <c r="AA204" s="186"/>
      <c r="AT204" s="187" t="s">
        <v>1130</v>
      </c>
      <c r="AU204" s="187" t="s">
        <v>87</v>
      </c>
      <c r="AV204" s="11" t="s">
        <v>87</v>
      </c>
      <c r="AW204" s="11" t="s">
        <v>1131</v>
      </c>
      <c r="AX204" s="11" t="s">
        <v>83</v>
      </c>
      <c r="AY204" s="187" t="s">
        <v>175</v>
      </c>
    </row>
    <row r="205" spans="2:65" s="1" customFormat="1" ht="31.5" customHeight="1" x14ac:dyDescent="0.3">
      <c r="B205" s="137"/>
      <c r="C205" s="174" t="s">
        <v>318</v>
      </c>
      <c r="D205" s="174" t="s">
        <v>227</v>
      </c>
      <c r="E205" s="175" t="s">
        <v>1226</v>
      </c>
      <c r="F205" s="271" t="s">
        <v>1227</v>
      </c>
      <c r="G205" s="272"/>
      <c r="H205" s="272"/>
      <c r="I205" s="272"/>
      <c r="J205" s="176" t="s">
        <v>216</v>
      </c>
      <c r="K205" s="177">
        <v>24.975999999999999</v>
      </c>
      <c r="L205" s="273">
        <v>0</v>
      </c>
      <c r="M205" s="272"/>
      <c r="N205" s="274">
        <f>ROUND(L205*K205,2)</f>
        <v>0</v>
      </c>
      <c r="O205" s="272"/>
      <c r="P205" s="272"/>
      <c r="Q205" s="272"/>
      <c r="R205" s="139"/>
      <c r="T205" s="171" t="s">
        <v>20</v>
      </c>
      <c r="U205" s="44" t="s">
        <v>41</v>
      </c>
      <c r="V205" s="36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18" t="s">
        <v>201</v>
      </c>
      <c r="AT205" s="18" t="s">
        <v>227</v>
      </c>
      <c r="AU205" s="18" t="s">
        <v>87</v>
      </c>
      <c r="AY205" s="18" t="s">
        <v>175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8" t="s">
        <v>83</v>
      </c>
      <c r="BK205" s="114">
        <f>ROUND(L205*K205,2)</f>
        <v>0</v>
      </c>
      <c r="BL205" s="18" t="s">
        <v>201</v>
      </c>
      <c r="BM205" s="18" t="s">
        <v>1228</v>
      </c>
    </row>
    <row r="206" spans="2:65" s="11" customFormat="1" ht="22.5" customHeight="1" x14ac:dyDescent="0.3">
      <c r="B206" s="180"/>
      <c r="C206" s="181"/>
      <c r="D206" s="181"/>
      <c r="E206" s="182" t="s">
        <v>20</v>
      </c>
      <c r="F206" s="308" t="s">
        <v>1229</v>
      </c>
      <c r="G206" s="305"/>
      <c r="H206" s="305"/>
      <c r="I206" s="305"/>
      <c r="J206" s="181"/>
      <c r="K206" s="183">
        <v>7.0110000000000001</v>
      </c>
      <c r="L206" s="181"/>
      <c r="M206" s="181"/>
      <c r="N206" s="181"/>
      <c r="O206" s="181"/>
      <c r="P206" s="181"/>
      <c r="Q206" s="181"/>
      <c r="R206" s="184"/>
      <c r="T206" s="185"/>
      <c r="U206" s="181"/>
      <c r="V206" s="181"/>
      <c r="W206" s="181"/>
      <c r="X206" s="181"/>
      <c r="Y206" s="181"/>
      <c r="Z206" s="181"/>
      <c r="AA206" s="186"/>
      <c r="AT206" s="187" t="s">
        <v>1130</v>
      </c>
      <c r="AU206" s="187" t="s">
        <v>87</v>
      </c>
      <c r="AV206" s="11" t="s">
        <v>87</v>
      </c>
      <c r="AW206" s="11" t="s">
        <v>1131</v>
      </c>
      <c r="AX206" s="11" t="s">
        <v>76</v>
      </c>
      <c r="AY206" s="187" t="s">
        <v>175</v>
      </c>
    </row>
    <row r="207" spans="2:65" s="11" customFormat="1" ht="22.5" customHeight="1" x14ac:dyDescent="0.3">
      <c r="B207" s="180"/>
      <c r="C207" s="181"/>
      <c r="D207" s="181"/>
      <c r="E207" s="182" t="s">
        <v>20</v>
      </c>
      <c r="F207" s="304" t="s">
        <v>1230</v>
      </c>
      <c r="G207" s="305"/>
      <c r="H207" s="305"/>
      <c r="I207" s="305"/>
      <c r="J207" s="181"/>
      <c r="K207" s="183">
        <v>8.3650000000000002</v>
      </c>
      <c r="L207" s="181"/>
      <c r="M207" s="181"/>
      <c r="N207" s="181"/>
      <c r="O207" s="181"/>
      <c r="P207" s="181"/>
      <c r="Q207" s="181"/>
      <c r="R207" s="184"/>
      <c r="T207" s="185"/>
      <c r="U207" s="181"/>
      <c r="V207" s="181"/>
      <c r="W207" s="181"/>
      <c r="X207" s="181"/>
      <c r="Y207" s="181"/>
      <c r="Z207" s="181"/>
      <c r="AA207" s="186"/>
      <c r="AT207" s="187" t="s">
        <v>1130</v>
      </c>
      <c r="AU207" s="187" t="s">
        <v>87</v>
      </c>
      <c r="AV207" s="11" t="s">
        <v>87</v>
      </c>
      <c r="AW207" s="11" t="s">
        <v>1131</v>
      </c>
      <c r="AX207" s="11" t="s">
        <v>76</v>
      </c>
      <c r="AY207" s="187" t="s">
        <v>175</v>
      </c>
    </row>
    <row r="208" spans="2:65" s="11" customFormat="1" ht="22.5" customHeight="1" x14ac:dyDescent="0.3">
      <c r="B208" s="180"/>
      <c r="C208" s="181"/>
      <c r="D208" s="181"/>
      <c r="E208" s="182" t="s">
        <v>20</v>
      </c>
      <c r="F208" s="304" t="s">
        <v>1231</v>
      </c>
      <c r="G208" s="305"/>
      <c r="H208" s="305"/>
      <c r="I208" s="305"/>
      <c r="J208" s="181"/>
      <c r="K208" s="183">
        <v>9.6</v>
      </c>
      <c r="L208" s="181"/>
      <c r="M208" s="181"/>
      <c r="N208" s="181"/>
      <c r="O208" s="181"/>
      <c r="P208" s="181"/>
      <c r="Q208" s="181"/>
      <c r="R208" s="184"/>
      <c r="T208" s="185"/>
      <c r="U208" s="181"/>
      <c r="V208" s="181"/>
      <c r="W208" s="181"/>
      <c r="X208" s="181"/>
      <c r="Y208" s="181"/>
      <c r="Z208" s="181"/>
      <c r="AA208" s="186"/>
      <c r="AT208" s="187" t="s">
        <v>1130</v>
      </c>
      <c r="AU208" s="187" t="s">
        <v>87</v>
      </c>
      <c r="AV208" s="11" t="s">
        <v>87</v>
      </c>
      <c r="AW208" s="11" t="s">
        <v>1131</v>
      </c>
      <c r="AX208" s="11" t="s">
        <v>76</v>
      </c>
      <c r="AY208" s="187" t="s">
        <v>175</v>
      </c>
    </row>
    <row r="209" spans="2:65" s="14" customFormat="1" ht="22.5" customHeight="1" x14ac:dyDescent="0.3">
      <c r="B209" s="204"/>
      <c r="C209" s="205"/>
      <c r="D209" s="205"/>
      <c r="E209" s="206" t="s">
        <v>20</v>
      </c>
      <c r="F209" s="306" t="s">
        <v>1171</v>
      </c>
      <c r="G209" s="307"/>
      <c r="H209" s="307"/>
      <c r="I209" s="307"/>
      <c r="J209" s="205"/>
      <c r="K209" s="207">
        <v>24.975999999999999</v>
      </c>
      <c r="L209" s="205"/>
      <c r="M209" s="205"/>
      <c r="N209" s="205"/>
      <c r="O209" s="205"/>
      <c r="P209" s="205"/>
      <c r="Q209" s="205"/>
      <c r="R209" s="208"/>
      <c r="T209" s="209"/>
      <c r="U209" s="205"/>
      <c r="V209" s="205"/>
      <c r="W209" s="205"/>
      <c r="X209" s="205"/>
      <c r="Y209" s="205"/>
      <c r="Z209" s="205"/>
      <c r="AA209" s="210"/>
      <c r="AT209" s="211" t="s">
        <v>1130</v>
      </c>
      <c r="AU209" s="211" t="s">
        <v>87</v>
      </c>
      <c r="AV209" s="14" t="s">
        <v>201</v>
      </c>
      <c r="AW209" s="14" t="s">
        <v>1131</v>
      </c>
      <c r="AX209" s="14" t="s">
        <v>83</v>
      </c>
      <c r="AY209" s="211" t="s">
        <v>175</v>
      </c>
    </row>
    <row r="210" spans="2:65" s="10" customFormat="1" ht="29.85" customHeight="1" x14ac:dyDescent="0.3">
      <c r="B210" s="156"/>
      <c r="C210" s="157"/>
      <c r="D210" s="166" t="s">
        <v>1118</v>
      </c>
      <c r="E210" s="166"/>
      <c r="F210" s="166"/>
      <c r="G210" s="166"/>
      <c r="H210" s="166"/>
      <c r="I210" s="166"/>
      <c r="J210" s="166"/>
      <c r="K210" s="166"/>
      <c r="L210" s="166"/>
      <c r="M210" s="166"/>
      <c r="N210" s="266">
        <f>BK210</f>
        <v>0</v>
      </c>
      <c r="O210" s="267"/>
      <c r="P210" s="267"/>
      <c r="Q210" s="267"/>
      <c r="R210" s="159"/>
      <c r="T210" s="160"/>
      <c r="U210" s="157"/>
      <c r="V210" s="157"/>
      <c r="W210" s="161">
        <f>SUM(W211:W215)</f>
        <v>0</v>
      </c>
      <c r="X210" s="157"/>
      <c r="Y210" s="161">
        <f>SUM(Y211:Y215)</f>
        <v>0</v>
      </c>
      <c r="Z210" s="157"/>
      <c r="AA210" s="162">
        <f>SUM(AA211:AA215)</f>
        <v>0</v>
      </c>
      <c r="AR210" s="163" t="s">
        <v>83</v>
      </c>
      <c r="AT210" s="164" t="s">
        <v>75</v>
      </c>
      <c r="AU210" s="164" t="s">
        <v>83</v>
      </c>
      <c r="AY210" s="163" t="s">
        <v>175</v>
      </c>
      <c r="BK210" s="165">
        <f>SUM(BK211:BK215)</f>
        <v>0</v>
      </c>
    </row>
    <row r="211" spans="2:65" s="1" customFormat="1" ht="44.25" customHeight="1" x14ac:dyDescent="0.3">
      <c r="B211" s="137"/>
      <c r="C211" s="174" t="s">
        <v>182</v>
      </c>
      <c r="D211" s="174" t="s">
        <v>227</v>
      </c>
      <c r="E211" s="175" t="s">
        <v>1232</v>
      </c>
      <c r="F211" s="271" t="s">
        <v>1233</v>
      </c>
      <c r="G211" s="272"/>
      <c r="H211" s="272"/>
      <c r="I211" s="272"/>
      <c r="J211" s="176" t="s">
        <v>1028</v>
      </c>
      <c r="K211" s="177">
        <v>1.893</v>
      </c>
      <c r="L211" s="273">
        <v>0</v>
      </c>
      <c r="M211" s="272"/>
      <c r="N211" s="274">
        <f>ROUND(L211*K211,2)</f>
        <v>0</v>
      </c>
      <c r="O211" s="272"/>
      <c r="P211" s="272"/>
      <c r="Q211" s="272"/>
      <c r="R211" s="139"/>
      <c r="T211" s="171" t="s">
        <v>20</v>
      </c>
      <c r="U211" s="44" t="s">
        <v>41</v>
      </c>
      <c r="V211" s="36"/>
      <c r="W211" s="172">
        <f>V211*K211</f>
        <v>0</v>
      </c>
      <c r="X211" s="172">
        <v>0</v>
      </c>
      <c r="Y211" s="172">
        <f>X211*K211</f>
        <v>0</v>
      </c>
      <c r="Z211" s="172">
        <v>0</v>
      </c>
      <c r="AA211" s="173">
        <f>Z211*K211</f>
        <v>0</v>
      </c>
      <c r="AR211" s="18" t="s">
        <v>201</v>
      </c>
      <c r="AT211" s="18" t="s">
        <v>227</v>
      </c>
      <c r="AU211" s="18" t="s">
        <v>87</v>
      </c>
      <c r="AY211" s="18" t="s">
        <v>175</v>
      </c>
      <c r="BE211" s="114">
        <f>IF(U211="základní",N211,0)</f>
        <v>0</v>
      </c>
      <c r="BF211" s="114">
        <f>IF(U211="snížená",N211,0)</f>
        <v>0</v>
      </c>
      <c r="BG211" s="114">
        <f>IF(U211="zákl. přenesená",N211,0)</f>
        <v>0</v>
      </c>
      <c r="BH211" s="114">
        <f>IF(U211="sníž. přenesená",N211,0)</f>
        <v>0</v>
      </c>
      <c r="BI211" s="114">
        <f>IF(U211="nulová",N211,0)</f>
        <v>0</v>
      </c>
      <c r="BJ211" s="18" t="s">
        <v>83</v>
      </c>
      <c r="BK211" s="114">
        <f>ROUND(L211*K211,2)</f>
        <v>0</v>
      </c>
      <c r="BL211" s="18" t="s">
        <v>201</v>
      </c>
      <c r="BM211" s="18" t="s">
        <v>1234</v>
      </c>
    </row>
    <row r="212" spans="2:65" s="1" customFormat="1" ht="31.5" customHeight="1" x14ac:dyDescent="0.3">
      <c r="B212" s="137"/>
      <c r="C212" s="174" t="s">
        <v>249</v>
      </c>
      <c r="D212" s="174" t="s">
        <v>227</v>
      </c>
      <c r="E212" s="175" t="s">
        <v>1235</v>
      </c>
      <c r="F212" s="271" t="s">
        <v>1236</v>
      </c>
      <c r="G212" s="272"/>
      <c r="H212" s="272"/>
      <c r="I212" s="272"/>
      <c r="J212" s="176" t="s">
        <v>1028</v>
      </c>
      <c r="K212" s="177">
        <v>1.893</v>
      </c>
      <c r="L212" s="273">
        <v>0</v>
      </c>
      <c r="M212" s="272"/>
      <c r="N212" s="274">
        <f>ROUND(L212*K212,2)</f>
        <v>0</v>
      </c>
      <c r="O212" s="272"/>
      <c r="P212" s="272"/>
      <c r="Q212" s="272"/>
      <c r="R212" s="139"/>
      <c r="T212" s="171" t="s">
        <v>20</v>
      </c>
      <c r="U212" s="44" t="s">
        <v>41</v>
      </c>
      <c r="V212" s="36"/>
      <c r="W212" s="172">
        <f>V212*K212</f>
        <v>0</v>
      </c>
      <c r="X212" s="172">
        <v>0</v>
      </c>
      <c r="Y212" s="172">
        <f>X212*K212</f>
        <v>0</v>
      </c>
      <c r="Z212" s="172">
        <v>0</v>
      </c>
      <c r="AA212" s="173">
        <f>Z212*K212</f>
        <v>0</v>
      </c>
      <c r="AR212" s="18" t="s">
        <v>201</v>
      </c>
      <c r="AT212" s="18" t="s">
        <v>227</v>
      </c>
      <c r="AU212" s="18" t="s">
        <v>87</v>
      </c>
      <c r="AY212" s="18" t="s">
        <v>175</v>
      </c>
      <c r="BE212" s="114">
        <f>IF(U212="základní",N212,0)</f>
        <v>0</v>
      </c>
      <c r="BF212" s="114">
        <f>IF(U212="snížená",N212,0)</f>
        <v>0</v>
      </c>
      <c r="BG212" s="114">
        <f>IF(U212="zákl. přenesená",N212,0)</f>
        <v>0</v>
      </c>
      <c r="BH212" s="114">
        <f>IF(U212="sníž. přenesená",N212,0)</f>
        <v>0</v>
      </c>
      <c r="BI212" s="114">
        <f>IF(U212="nulová",N212,0)</f>
        <v>0</v>
      </c>
      <c r="BJ212" s="18" t="s">
        <v>83</v>
      </c>
      <c r="BK212" s="114">
        <f>ROUND(L212*K212,2)</f>
        <v>0</v>
      </c>
      <c r="BL212" s="18" t="s">
        <v>201</v>
      </c>
      <c r="BM212" s="18" t="s">
        <v>1237</v>
      </c>
    </row>
    <row r="213" spans="2:65" s="1" customFormat="1" ht="31.5" customHeight="1" x14ac:dyDescent="0.3">
      <c r="B213" s="137"/>
      <c r="C213" s="174" t="s">
        <v>254</v>
      </c>
      <c r="D213" s="174" t="s">
        <v>227</v>
      </c>
      <c r="E213" s="175" t="s">
        <v>1238</v>
      </c>
      <c r="F213" s="271" t="s">
        <v>1239</v>
      </c>
      <c r="G213" s="272"/>
      <c r="H213" s="272"/>
      <c r="I213" s="272"/>
      <c r="J213" s="176" t="s">
        <v>1028</v>
      </c>
      <c r="K213" s="177">
        <v>26.501999999999999</v>
      </c>
      <c r="L213" s="273">
        <v>0</v>
      </c>
      <c r="M213" s="272"/>
      <c r="N213" s="274">
        <f>ROUND(L213*K213,2)</f>
        <v>0</v>
      </c>
      <c r="O213" s="272"/>
      <c r="P213" s="272"/>
      <c r="Q213" s="272"/>
      <c r="R213" s="139"/>
      <c r="T213" s="171" t="s">
        <v>20</v>
      </c>
      <c r="U213" s="44" t="s">
        <v>41</v>
      </c>
      <c r="V213" s="36"/>
      <c r="W213" s="172">
        <f>V213*K213</f>
        <v>0</v>
      </c>
      <c r="X213" s="172">
        <v>0</v>
      </c>
      <c r="Y213" s="172">
        <f>X213*K213</f>
        <v>0</v>
      </c>
      <c r="Z213" s="172">
        <v>0</v>
      </c>
      <c r="AA213" s="173">
        <f>Z213*K213</f>
        <v>0</v>
      </c>
      <c r="AR213" s="18" t="s">
        <v>201</v>
      </c>
      <c r="AT213" s="18" t="s">
        <v>227</v>
      </c>
      <c r="AU213" s="18" t="s">
        <v>87</v>
      </c>
      <c r="AY213" s="18" t="s">
        <v>175</v>
      </c>
      <c r="BE213" s="114">
        <f>IF(U213="základní",N213,0)</f>
        <v>0</v>
      </c>
      <c r="BF213" s="114">
        <f>IF(U213="snížená",N213,0)</f>
        <v>0</v>
      </c>
      <c r="BG213" s="114">
        <f>IF(U213="zákl. přenesená",N213,0)</f>
        <v>0</v>
      </c>
      <c r="BH213" s="114">
        <f>IF(U213="sníž. přenesená",N213,0)</f>
        <v>0</v>
      </c>
      <c r="BI213" s="114">
        <f>IF(U213="nulová",N213,0)</f>
        <v>0</v>
      </c>
      <c r="BJ213" s="18" t="s">
        <v>83</v>
      </c>
      <c r="BK213" s="114">
        <f>ROUND(L213*K213,2)</f>
        <v>0</v>
      </c>
      <c r="BL213" s="18" t="s">
        <v>201</v>
      </c>
      <c r="BM213" s="18" t="s">
        <v>1240</v>
      </c>
    </row>
    <row r="214" spans="2:65" s="11" customFormat="1" ht="22.5" customHeight="1" x14ac:dyDescent="0.3">
      <c r="B214" s="180"/>
      <c r="C214" s="181"/>
      <c r="D214" s="181"/>
      <c r="E214" s="182" t="s">
        <v>20</v>
      </c>
      <c r="F214" s="308" t="s">
        <v>1241</v>
      </c>
      <c r="G214" s="305"/>
      <c r="H214" s="305"/>
      <c r="I214" s="305"/>
      <c r="J214" s="181"/>
      <c r="K214" s="183">
        <v>26.501999999999999</v>
      </c>
      <c r="L214" s="181"/>
      <c r="M214" s="181"/>
      <c r="N214" s="181"/>
      <c r="O214" s="181"/>
      <c r="P214" s="181"/>
      <c r="Q214" s="181"/>
      <c r="R214" s="184"/>
      <c r="T214" s="185"/>
      <c r="U214" s="181"/>
      <c r="V214" s="181"/>
      <c r="W214" s="181"/>
      <c r="X214" s="181"/>
      <c r="Y214" s="181"/>
      <c r="Z214" s="181"/>
      <c r="AA214" s="186"/>
      <c r="AT214" s="187" t="s">
        <v>1130</v>
      </c>
      <c r="AU214" s="187" t="s">
        <v>87</v>
      </c>
      <c r="AV214" s="11" t="s">
        <v>87</v>
      </c>
      <c r="AW214" s="11" t="s">
        <v>1131</v>
      </c>
      <c r="AX214" s="11" t="s">
        <v>83</v>
      </c>
      <c r="AY214" s="187" t="s">
        <v>175</v>
      </c>
    </row>
    <row r="215" spans="2:65" s="1" customFormat="1" ht="31.5" customHeight="1" x14ac:dyDescent="0.3">
      <c r="B215" s="137"/>
      <c r="C215" s="174" t="s">
        <v>259</v>
      </c>
      <c r="D215" s="174" t="s">
        <v>227</v>
      </c>
      <c r="E215" s="175" t="s">
        <v>1242</v>
      </c>
      <c r="F215" s="271" t="s">
        <v>1243</v>
      </c>
      <c r="G215" s="272"/>
      <c r="H215" s="272"/>
      <c r="I215" s="272"/>
      <c r="J215" s="176" t="s">
        <v>1028</v>
      </c>
      <c r="K215" s="177">
        <v>1.893</v>
      </c>
      <c r="L215" s="273">
        <v>0</v>
      </c>
      <c r="M215" s="272"/>
      <c r="N215" s="274">
        <f>ROUND(L215*K215,2)</f>
        <v>0</v>
      </c>
      <c r="O215" s="272"/>
      <c r="P215" s="272"/>
      <c r="Q215" s="272"/>
      <c r="R215" s="139"/>
      <c r="T215" s="171" t="s">
        <v>20</v>
      </c>
      <c r="U215" s="44" t="s">
        <v>41</v>
      </c>
      <c r="V215" s="36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18" t="s">
        <v>201</v>
      </c>
      <c r="AT215" s="18" t="s">
        <v>227</v>
      </c>
      <c r="AU215" s="18" t="s">
        <v>87</v>
      </c>
      <c r="AY215" s="18" t="s">
        <v>175</v>
      </c>
      <c r="BE215" s="114">
        <f>IF(U215="základní",N215,0)</f>
        <v>0</v>
      </c>
      <c r="BF215" s="114">
        <f>IF(U215="snížená",N215,0)</f>
        <v>0</v>
      </c>
      <c r="BG215" s="114">
        <f>IF(U215="zákl. přenesená",N215,0)</f>
        <v>0</v>
      </c>
      <c r="BH215" s="114">
        <f>IF(U215="sníž. přenesená",N215,0)</f>
        <v>0</v>
      </c>
      <c r="BI215" s="114">
        <f>IF(U215="nulová",N215,0)</f>
        <v>0</v>
      </c>
      <c r="BJ215" s="18" t="s">
        <v>83</v>
      </c>
      <c r="BK215" s="114">
        <f>ROUND(L215*K215,2)</f>
        <v>0</v>
      </c>
      <c r="BL215" s="18" t="s">
        <v>201</v>
      </c>
      <c r="BM215" s="18" t="s">
        <v>1244</v>
      </c>
    </row>
    <row r="216" spans="2:65" s="10" customFormat="1" ht="37.35" customHeight="1" x14ac:dyDescent="0.35">
      <c r="B216" s="156"/>
      <c r="C216" s="157"/>
      <c r="D216" s="158" t="s">
        <v>140</v>
      </c>
      <c r="E216" s="158"/>
      <c r="F216" s="158"/>
      <c r="G216" s="158"/>
      <c r="H216" s="158"/>
      <c r="I216" s="158"/>
      <c r="J216" s="158"/>
      <c r="K216" s="158"/>
      <c r="L216" s="158"/>
      <c r="M216" s="158"/>
      <c r="N216" s="298">
        <f>BK216</f>
        <v>0</v>
      </c>
      <c r="O216" s="299"/>
      <c r="P216" s="299"/>
      <c r="Q216" s="299"/>
      <c r="R216" s="159"/>
      <c r="T216" s="160"/>
      <c r="U216" s="157"/>
      <c r="V216" s="157"/>
      <c r="W216" s="161">
        <f>W217+W224+W232+W244+W254</f>
        <v>0</v>
      </c>
      <c r="X216" s="157"/>
      <c r="Y216" s="161">
        <f>Y217+Y224+Y232+Y244+Y254</f>
        <v>0.25881031999999998</v>
      </c>
      <c r="Z216" s="157"/>
      <c r="AA216" s="162">
        <f>AA217+AA224+AA232+AA244+AA254</f>
        <v>0</v>
      </c>
      <c r="AR216" s="163" t="s">
        <v>87</v>
      </c>
      <c r="AT216" s="164" t="s">
        <v>75</v>
      </c>
      <c r="AU216" s="164" t="s">
        <v>76</v>
      </c>
      <c r="AY216" s="163" t="s">
        <v>175</v>
      </c>
      <c r="BK216" s="165">
        <f>BK217+BK224+BK232+BK244+BK254</f>
        <v>0</v>
      </c>
    </row>
    <row r="217" spans="2:65" s="10" customFormat="1" ht="19.899999999999999" customHeight="1" x14ac:dyDescent="0.3">
      <c r="B217" s="156"/>
      <c r="C217" s="157"/>
      <c r="D217" s="166" t="s">
        <v>148</v>
      </c>
      <c r="E217" s="166"/>
      <c r="F217" s="166"/>
      <c r="G217" s="166"/>
      <c r="H217" s="166"/>
      <c r="I217" s="166"/>
      <c r="J217" s="166"/>
      <c r="K217" s="166"/>
      <c r="L217" s="166"/>
      <c r="M217" s="166"/>
      <c r="N217" s="266">
        <f>BK217</f>
        <v>0</v>
      </c>
      <c r="O217" s="267"/>
      <c r="P217" s="267"/>
      <c r="Q217" s="267"/>
      <c r="R217" s="159"/>
      <c r="T217" s="160"/>
      <c r="U217" s="157"/>
      <c r="V217" s="157"/>
      <c r="W217" s="161">
        <f>SUM(W218:W223)</f>
        <v>0</v>
      </c>
      <c r="X217" s="157"/>
      <c r="Y217" s="161">
        <f>SUM(Y218:Y223)</f>
        <v>0</v>
      </c>
      <c r="Z217" s="157"/>
      <c r="AA217" s="162">
        <f>SUM(AA218:AA223)</f>
        <v>0</v>
      </c>
      <c r="AR217" s="163" t="s">
        <v>87</v>
      </c>
      <c r="AT217" s="164" t="s">
        <v>75</v>
      </c>
      <c r="AU217" s="164" t="s">
        <v>83</v>
      </c>
      <c r="AY217" s="163" t="s">
        <v>175</v>
      </c>
      <c r="BK217" s="165">
        <f>SUM(BK218:BK223)</f>
        <v>0</v>
      </c>
    </row>
    <row r="218" spans="2:65" s="1" customFormat="1" ht="31.5" customHeight="1" x14ac:dyDescent="0.3">
      <c r="B218" s="137"/>
      <c r="C218" s="174" t="s">
        <v>282</v>
      </c>
      <c r="D218" s="174" t="s">
        <v>227</v>
      </c>
      <c r="E218" s="175" t="s">
        <v>1245</v>
      </c>
      <c r="F218" s="271" t="s">
        <v>1246</v>
      </c>
      <c r="G218" s="272"/>
      <c r="H218" s="272"/>
      <c r="I218" s="272"/>
      <c r="J218" s="176" t="s">
        <v>257</v>
      </c>
      <c r="K218" s="177">
        <v>1</v>
      </c>
      <c r="L218" s="273">
        <v>0</v>
      </c>
      <c r="M218" s="272"/>
      <c r="N218" s="274">
        <f>ROUND(L218*K218,2)</f>
        <v>0</v>
      </c>
      <c r="O218" s="272"/>
      <c r="P218" s="272"/>
      <c r="Q218" s="272"/>
      <c r="R218" s="139"/>
      <c r="T218" s="171" t="s">
        <v>20</v>
      </c>
      <c r="U218" s="44" t="s">
        <v>41</v>
      </c>
      <c r="V218" s="36"/>
      <c r="W218" s="172">
        <f>V218*K218</f>
        <v>0</v>
      </c>
      <c r="X218" s="172">
        <v>0</v>
      </c>
      <c r="Y218" s="172">
        <f>X218*K218</f>
        <v>0</v>
      </c>
      <c r="Z218" s="172">
        <v>0</v>
      </c>
      <c r="AA218" s="173">
        <f>Z218*K218</f>
        <v>0</v>
      </c>
      <c r="AR218" s="18" t="s">
        <v>182</v>
      </c>
      <c r="AT218" s="18" t="s">
        <v>227</v>
      </c>
      <c r="AU218" s="18" t="s">
        <v>87</v>
      </c>
      <c r="AY218" s="18" t="s">
        <v>175</v>
      </c>
      <c r="BE218" s="114">
        <f>IF(U218="základní",N218,0)</f>
        <v>0</v>
      </c>
      <c r="BF218" s="114">
        <f>IF(U218="snížená",N218,0)</f>
        <v>0</v>
      </c>
      <c r="BG218" s="114">
        <f>IF(U218="zákl. přenesená",N218,0)</f>
        <v>0</v>
      </c>
      <c r="BH218" s="114">
        <f>IF(U218="sníž. přenesená",N218,0)</f>
        <v>0</v>
      </c>
      <c r="BI218" s="114">
        <f>IF(U218="nulová",N218,0)</f>
        <v>0</v>
      </c>
      <c r="BJ218" s="18" t="s">
        <v>83</v>
      </c>
      <c r="BK218" s="114">
        <f>ROUND(L218*K218,2)</f>
        <v>0</v>
      </c>
      <c r="BL218" s="18" t="s">
        <v>182</v>
      </c>
      <c r="BM218" s="18" t="s">
        <v>1247</v>
      </c>
    </row>
    <row r="219" spans="2:65" s="11" customFormat="1" ht="22.5" customHeight="1" x14ac:dyDescent="0.3">
      <c r="B219" s="180"/>
      <c r="C219" s="181"/>
      <c r="D219" s="181"/>
      <c r="E219" s="182" t="s">
        <v>20</v>
      </c>
      <c r="F219" s="308" t="s">
        <v>1248</v>
      </c>
      <c r="G219" s="305"/>
      <c r="H219" s="305"/>
      <c r="I219" s="305"/>
      <c r="J219" s="181"/>
      <c r="K219" s="183">
        <v>1</v>
      </c>
      <c r="L219" s="181"/>
      <c r="M219" s="181"/>
      <c r="N219" s="181"/>
      <c r="O219" s="181"/>
      <c r="P219" s="181"/>
      <c r="Q219" s="181"/>
      <c r="R219" s="184"/>
      <c r="T219" s="185"/>
      <c r="U219" s="181"/>
      <c r="V219" s="181"/>
      <c r="W219" s="181"/>
      <c r="X219" s="181"/>
      <c r="Y219" s="181"/>
      <c r="Z219" s="181"/>
      <c r="AA219" s="186"/>
      <c r="AT219" s="187" t="s">
        <v>1130</v>
      </c>
      <c r="AU219" s="187" t="s">
        <v>87</v>
      </c>
      <c r="AV219" s="11" t="s">
        <v>87</v>
      </c>
      <c r="AW219" s="11" t="s">
        <v>1131</v>
      </c>
      <c r="AX219" s="11" t="s">
        <v>83</v>
      </c>
      <c r="AY219" s="187" t="s">
        <v>175</v>
      </c>
    </row>
    <row r="220" spans="2:65" s="1" customFormat="1" ht="44.25" customHeight="1" x14ac:dyDescent="0.3">
      <c r="B220" s="137"/>
      <c r="C220" s="167" t="s">
        <v>286</v>
      </c>
      <c r="D220" s="167" t="s">
        <v>177</v>
      </c>
      <c r="E220" s="168" t="s">
        <v>1249</v>
      </c>
      <c r="F220" s="278" t="s">
        <v>1250</v>
      </c>
      <c r="G220" s="279"/>
      <c r="H220" s="279"/>
      <c r="I220" s="279"/>
      <c r="J220" s="169" t="s">
        <v>382</v>
      </c>
      <c r="K220" s="170">
        <v>1</v>
      </c>
      <c r="L220" s="280">
        <v>0</v>
      </c>
      <c r="M220" s="279"/>
      <c r="N220" s="281">
        <f>ROUND(L220*K220,2)</f>
        <v>0</v>
      </c>
      <c r="O220" s="272"/>
      <c r="P220" s="272"/>
      <c r="Q220" s="272"/>
      <c r="R220" s="139"/>
      <c r="T220" s="171" t="s">
        <v>20</v>
      </c>
      <c r="U220" s="44" t="s">
        <v>41</v>
      </c>
      <c r="V220" s="36"/>
      <c r="W220" s="172">
        <f>V220*K220</f>
        <v>0</v>
      </c>
      <c r="X220" s="172">
        <v>0</v>
      </c>
      <c r="Y220" s="172">
        <f>X220*K220</f>
        <v>0</v>
      </c>
      <c r="Z220" s="172">
        <v>0</v>
      </c>
      <c r="AA220" s="173">
        <f>Z220*K220</f>
        <v>0</v>
      </c>
      <c r="AR220" s="18" t="s">
        <v>181</v>
      </c>
      <c r="AT220" s="18" t="s">
        <v>177</v>
      </c>
      <c r="AU220" s="18" t="s">
        <v>87</v>
      </c>
      <c r="AY220" s="18" t="s">
        <v>175</v>
      </c>
      <c r="BE220" s="114">
        <f>IF(U220="základní",N220,0)</f>
        <v>0</v>
      </c>
      <c r="BF220" s="114">
        <f>IF(U220="snížená",N220,0)</f>
        <v>0</v>
      </c>
      <c r="BG220" s="114">
        <f>IF(U220="zákl. přenesená",N220,0)</f>
        <v>0</v>
      </c>
      <c r="BH220" s="114">
        <f>IF(U220="sníž. přenesená",N220,0)</f>
        <v>0</v>
      </c>
      <c r="BI220" s="114">
        <f>IF(U220="nulová",N220,0)</f>
        <v>0</v>
      </c>
      <c r="BJ220" s="18" t="s">
        <v>83</v>
      </c>
      <c r="BK220" s="114">
        <f>ROUND(L220*K220,2)</f>
        <v>0</v>
      </c>
      <c r="BL220" s="18" t="s">
        <v>182</v>
      </c>
      <c r="BM220" s="18" t="s">
        <v>1251</v>
      </c>
    </row>
    <row r="221" spans="2:65" s="1" customFormat="1" ht="31.5" customHeight="1" x14ac:dyDescent="0.3">
      <c r="B221" s="137"/>
      <c r="C221" s="174" t="s">
        <v>205</v>
      </c>
      <c r="D221" s="174" t="s">
        <v>227</v>
      </c>
      <c r="E221" s="175" t="s">
        <v>1252</v>
      </c>
      <c r="F221" s="271" t="s">
        <v>1253</v>
      </c>
      <c r="G221" s="272"/>
      <c r="H221" s="272"/>
      <c r="I221" s="272"/>
      <c r="J221" s="176" t="s">
        <v>257</v>
      </c>
      <c r="K221" s="177">
        <v>1</v>
      </c>
      <c r="L221" s="273">
        <v>0</v>
      </c>
      <c r="M221" s="272"/>
      <c r="N221" s="274">
        <f>ROUND(L221*K221,2)</f>
        <v>0</v>
      </c>
      <c r="O221" s="272"/>
      <c r="P221" s="272"/>
      <c r="Q221" s="272"/>
      <c r="R221" s="139"/>
      <c r="T221" s="171" t="s">
        <v>20</v>
      </c>
      <c r="U221" s="44" t="s">
        <v>41</v>
      </c>
      <c r="V221" s="36"/>
      <c r="W221" s="172">
        <f>V221*K221</f>
        <v>0</v>
      </c>
      <c r="X221" s="172">
        <v>0</v>
      </c>
      <c r="Y221" s="172">
        <f>X221*K221</f>
        <v>0</v>
      </c>
      <c r="Z221" s="172">
        <v>0</v>
      </c>
      <c r="AA221" s="173">
        <f>Z221*K221</f>
        <v>0</v>
      </c>
      <c r="AR221" s="18" t="s">
        <v>182</v>
      </c>
      <c r="AT221" s="18" t="s">
        <v>227</v>
      </c>
      <c r="AU221" s="18" t="s">
        <v>87</v>
      </c>
      <c r="AY221" s="18" t="s">
        <v>175</v>
      </c>
      <c r="BE221" s="114">
        <f>IF(U221="základní",N221,0)</f>
        <v>0</v>
      </c>
      <c r="BF221" s="114">
        <f>IF(U221="snížená",N221,0)</f>
        <v>0</v>
      </c>
      <c r="BG221" s="114">
        <f>IF(U221="zákl. přenesená",N221,0)</f>
        <v>0</v>
      </c>
      <c r="BH221" s="114">
        <f>IF(U221="sníž. přenesená",N221,0)</f>
        <v>0</v>
      </c>
      <c r="BI221" s="114">
        <f>IF(U221="nulová",N221,0)</f>
        <v>0</v>
      </c>
      <c r="BJ221" s="18" t="s">
        <v>83</v>
      </c>
      <c r="BK221" s="114">
        <f>ROUND(L221*K221,2)</f>
        <v>0</v>
      </c>
      <c r="BL221" s="18" t="s">
        <v>182</v>
      </c>
      <c r="BM221" s="18" t="s">
        <v>1254</v>
      </c>
    </row>
    <row r="222" spans="2:65" s="11" customFormat="1" ht="22.5" customHeight="1" x14ac:dyDescent="0.3">
      <c r="B222" s="180"/>
      <c r="C222" s="181"/>
      <c r="D222" s="181"/>
      <c r="E222" s="182" t="s">
        <v>20</v>
      </c>
      <c r="F222" s="308" t="s">
        <v>1255</v>
      </c>
      <c r="G222" s="305"/>
      <c r="H222" s="305"/>
      <c r="I222" s="305"/>
      <c r="J222" s="181"/>
      <c r="K222" s="183">
        <v>1</v>
      </c>
      <c r="L222" s="181"/>
      <c r="M222" s="181"/>
      <c r="N222" s="181"/>
      <c r="O222" s="181"/>
      <c r="P222" s="181"/>
      <c r="Q222" s="181"/>
      <c r="R222" s="184"/>
      <c r="T222" s="185"/>
      <c r="U222" s="181"/>
      <c r="V222" s="181"/>
      <c r="W222" s="181"/>
      <c r="X222" s="181"/>
      <c r="Y222" s="181"/>
      <c r="Z222" s="181"/>
      <c r="AA222" s="186"/>
      <c r="AT222" s="187" t="s">
        <v>1130</v>
      </c>
      <c r="AU222" s="187" t="s">
        <v>87</v>
      </c>
      <c r="AV222" s="11" t="s">
        <v>87</v>
      </c>
      <c r="AW222" s="11" t="s">
        <v>1131</v>
      </c>
      <c r="AX222" s="11" t="s">
        <v>83</v>
      </c>
      <c r="AY222" s="187" t="s">
        <v>175</v>
      </c>
    </row>
    <row r="223" spans="2:65" s="1" customFormat="1" ht="31.5" customHeight="1" x14ac:dyDescent="0.3">
      <c r="B223" s="137"/>
      <c r="C223" s="174" t="s">
        <v>384</v>
      </c>
      <c r="D223" s="174" t="s">
        <v>227</v>
      </c>
      <c r="E223" s="175" t="s">
        <v>784</v>
      </c>
      <c r="F223" s="271" t="s">
        <v>785</v>
      </c>
      <c r="G223" s="272"/>
      <c r="H223" s="272"/>
      <c r="I223" s="272"/>
      <c r="J223" s="176" t="s">
        <v>252</v>
      </c>
      <c r="K223" s="178">
        <v>0</v>
      </c>
      <c r="L223" s="273">
        <v>0</v>
      </c>
      <c r="M223" s="272"/>
      <c r="N223" s="274">
        <f>ROUND(L223*K223,2)</f>
        <v>0</v>
      </c>
      <c r="O223" s="272"/>
      <c r="P223" s="272"/>
      <c r="Q223" s="272"/>
      <c r="R223" s="139"/>
      <c r="T223" s="171" t="s">
        <v>20</v>
      </c>
      <c r="U223" s="44" t="s">
        <v>41</v>
      </c>
      <c r="V223" s="36"/>
      <c r="W223" s="172">
        <f>V223*K223</f>
        <v>0</v>
      </c>
      <c r="X223" s="172">
        <v>0</v>
      </c>
      <c r="Y223" s="172">
        <f>X223*K223</f>
        <v>0</v>
      </c>
      <c r="Z223" s="172">
        <v>0</v>
      </c>
      <c r="AA223" s="173">
        <f>Z223*K223</f>
        <v>0</v>
      </c>
      <c r="AR223" s="18" t="s">
        <v>182</v>
      </c>
      <c r="AT223" s="18" t="s">
        <v>227</v>
      </c>
      <c r="AU223" s="18" t="s">
        <v>87</v>
      </c>
      <c r="AY223" s="18" t="s">
        <v>175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8" t="s">
        <v>83</v>
      </c>
      <c r="BK223" s="114">
        <f>ROUND(L223*K223,2)</f>
        <v>0</v>
      </c>
      <c r="BL223" s="18" t="s">
        <v>182</v>
      </c>
      <c r="BM223" s="18" t="s">
        <v>1256</v>
      </c>
    </row>
    <row r="224" spans="2:65" s="10" customFormat="1" ht="29.85" customHeight="1" x14ac:dyDescent="0.3">
      <c r="B224" s="156"/>
      <c r="C224" s="157"/>
      <c r="D224" s="166" t="s">
        <v>1119</v>
      </c>
      <c r="E224" s="166"/>
      <c r="F224" s="166"/>
      <c r="G224" s="166"/>
      <c r="H224" s="166"/>
      <c r="I224" s="166"/>
      <c r="J224" s="166"/>
      <c r="K224" s="166"/>
      <c r="L224" s="166"/>
      <c r="M224" s="166"/>
      <c r="N224" s="264">
        <f>BK224</f>
        <v>0</v>
      </c>
      <c r="O224" s="265"/>
      <c r="P224" s="265"/>
      <c r="Q224" s="265"/>
      <c r="R224" s="159"/>
      <c r="T224" s="160"/>
      <c r="U224" s="157"/>
      <c r="V224" s="157"/>
      <c r="W224" s="161">
        <f>SUM(W225:W231)</f>
        <v>0</v>
      </c>
      <c r="X224" s="157"/>
      <c r="Y224" s="161">
        <f>SUM(Y225:Y231)</f>
        <v>9.0804799999999991E-2</v>
      </c>
      <c r="Z224" s="157"/>
      <c r="AA224" s="162">
        <f>SUM(AA225:AA231)</f>
        <v>0</v>
      </c>
      <c r="AR224" s="163" t="s">
        <v>87</v>
      </c>
      <c r="AT224" s="164" t="s">
        <v>75</v>
      </c>
      <c r="AU224" s="164" t="s">
        <v>83</v>
      </c>
      <c r="AY224" s="163" t="s">
        <v>175</v>
      </c>
      <c r="BK224" s="165">
        <f>SUM(BK225:BK231)</f>
        <v>0</v>
      </c>
    </row>
    <row r="225" spans="2:65" s="1" customFormat="1" ht="31.5" customHeight="1" x14ac:dyDescent="0.3">
      <c r="B225" s="137"/>
      <c r="C225" s="174" t="s">
        <v>1257</v>
      </c>
      <c r="D225" s="174" t="s">
        <v>227</v>
      </c>
      <c r="E225" s="175" t="s">
        <v>1258</v>
      </c>
      <c r="F225" s="271" t="s">
        <v>1259</v>
      </c>
      <c r="G225" s="272"/>
      <c r="H225" s="272"/>
      <c r="I225" s="272"/>
      <c r="J225" s="176" t="s">
        <v>216</v>
      </c>
      <c r="K225" s="177">
        <v>5.51</v>
      </c>
      <c r="L225" s="273">
        <v>0</v>
      </c>
      <c r="M225" s="272"/>
      <c r="N225" s="274">
        <f>ROUND(L225*K225,2)</f>
        <v>0</v>
      </c>
      <c r="O225" s="272"/>
      <c r="P225" s="272"/>
      <c r="Q225" s="272"/>
      <c r="R225" s="139"/>
      <c r="T225" s="171" t="s">
        <v>20</v>
      </c>
      <c r="U225" s="44" t="s">
        <v>41</v>
      </c>
      <c r="V225" s="36"/>
      <c r="W225" s="172">
        <f>V225*K225</f>
        <v>0</v>
      </c>
      <c r="X225" s="172">
        <v>3.5000000000000001E-3</v>
      </c>
      <c r="Y225" s="172">
        <f>X225*K225</f>
        <v>1.9285E-2</v>
      </c>
      <c r="Z225" s="172">
        <v>0</v>
      </c>
      <c r="AA225" s="173">
        <f>Z225*K225</f>
        <v>0</v>
      </c>
      <c r="AR225" s="18" t="s">
        <v>182</v>
      </c>
      <c r="AT225" s="18" t="s">
        <v>227</v>
      </c>
      <c r="AU225" s="18" t="s">
        <v>87</v>
      </c>
      <c r="AY225" s="18" t="s">
        <v>175</v>
      </c>
      <c r="BE225" s="114">
        <f>IF(U225="základní",N225,0)</f>
        <v>0</v>
      </c>
      <c r="BF225" s="114">
        <f>IF(U225="snížená",N225,0)</f>
        <v>0</v>
      </c>
      <c r="BG225" s="114">
        <f>IF(U225="zákl. přenesená",N225,0)</f>
        <v>0</v>
      </c>
      <c r="BH225" s="114">
        <f>IF(U225="sníž. přenesená",N225,0)</f>
        <v>0</v>
      </c>
      <c r="BI225" s="114">
        <f>IF(U225="nulová",N225,0)</f>
        <v>0</v>
      </c>
      <c r="BJ225" s="18" t="s">
        <v>83</v>
      </c>
      <c r="BK225" s="114">
        <f>ROUND(L225*K225,2)</f>
        <v>0</v>
      </c>
      <c r="BL225" s="18" t="s">
        <v>182</v>
      </c>
      <c r="BM225" s="18" t="s">
        <v>1260</v>
      </c>
    </row>
    <row r="226" spans="2:65" s="12" customFormat="1" ht="22.5" customHeight="1" x14ac:dyDescent="0.3">
      <c r="B226" s="188"/>
      <c r="C226" s="189"/>
      <c r="D226" s="189"/>
      <c r="E226" s="190" t="s">
        <v>20</v>
      </c>
      <c r="F226" s="302" t="s">
        <v>1261</v>
      </c>
      <c r="G226" s="303"/>
      <c r="H226" s="303"/>
      <c r="I226" s="303"/>
      <c r="J226" s="189"/>
      <c r="K226" s="191" t="s">
        <v>20</v>
      </c>
      <c r="L226" s="189"/>
      <c r="M226" s="189"/>
      <c r="N226" s="189"/>
      <c r="O226" s="189"/>
      <c r="P226" s="189"/>
      <c r="Q226" s="189"/>
      <c r="R226" s="192"/>
      <c r="T226" s="193"/>
      <c r="U226" s="189"/>
      <c r="V226" s="189"/>
      <c r="W226" s="189"/>
      <c r="X226" s="189"/>
      <c r="Y226" s="189"/>
      <c r="Z226" s="189"/>
      <c r="AA226" s="194"/>
      <c r="AT226" s="195" t="s">
        <v>1130</v>
      </c>
      <c r="AU226" s="195" t="s">
        <v>87</v>
      </c>
      <c r="AV226" s="12" t="s">
        <v>83</v>
      </c>
      <c r="AW226" s="12" t="s">
        <v>1131</v>
      </c>
      <c r="AX226" s="12" t="s">
        <v>76</v>
      </c>
      <c r="AY226" s="195" t="s">
        <v>175</v>
      </c>
    </row>
    <row r="227" spans="2:65" s="11" customFormat="1" ht="22.5" customHeight="1" x14ac:dyDescent="0.3">
      <c r="B227" s="180"/>
      <c r="C227" s="181"/>
      <c r="D227" s="181"/>
      <c r="E227" s="182" t="s">
        <v>20</v>
      </c>
      <c r="F227" s="304" t="s">
        <v>1188</v>
      </c>
      <c r="G227" s="305"/>
      <c r="H227" s="305"/>
      <c r="I227" s="305"/>
      <c r="J227" s="181"/>
      <c r="K227" s="183">
        <v>5.51</v>
      </c>
      <c r="L227" s="181"/>
      <c r="M227" s="181"/>
      <c r="N227" s="181"/>
      <c r="O227" s="181"/>
      <c r="P227" s="181"/>
      <c r="Q227" s="181"/>
      <c r="R227" s="184"/>
      <c r="T227" s="185"/>
      <c r="U227" s="181"/>
      <c r="V227" s="181"/>
      <c r="W227" s="181"/>
      <c r="X227" s="181"/>
      <c r="Y227" s="181"/>
      <c r="Z227" s="181"/>
      <c r="AA227" s="186"/>
      <c r="AT227" s="187" t="s">
        <v>1130</v>
      </c>
      <c r="AU227" s="187" t="s">
        <v>87</v>
      </c>
      <c r="AV227" s="11" t="s">
        <v>87</v>
      </c>
      <c r="AW227" s="11" t="s">
        <v>1131</v>
      </c>
      <c r="AX227" s="11" t="s">
        <v>83</v>
      </c>
      <c r="AY227" s="187" t="s">
        <v>175</v>
      </c>
    </row>
    <row r="228" spans="2:65" s="1" customFormat="1" ht="22.5" customHeight="1" x14ac:dyDescent="0.3">
      <c r="B228" s="137"/>
      <c r="C228" s="167" t="s">
        <v>213</v>
      </c>
      <c r="D228" s="167" t="s">
        <v>177</v>
      </c>
      <c r="E228" s="168" t="s">
        <v>1262</v>
      </c>
      <c r="F228" s="278" t="s">
        <v>1263</v>
      </c>
      <c r="G228" s="279"/>
      <c r="H228" s="279"/>
      <c r="I228" s="279"/>
      <c r="J228" s="169" t="s">
        <v>216</v>
      </c>
      <c r="K228" s="170">
        <v>6.0609999999999999</v>
      </c>
      <c r="L228" s="280">
        <v>0</v>
      </c>
      <c r="M228" s="279"/>
      <c r="N228" s="281">
        <f>ROUND(L228*K228,2)</f>
        <v>0</v>
      </c>
      <c r="O228" s="272"/>
      <c r="P228" s="272"/>
      <c r="Q228" s="272"/>
      <c r="R228" s="139"/>
      <c r="T228" s="171" t="s">
        <v>20</v>
      </c>
      <c r="U228" s="44" t="s">
        <v>41</v>
      </c>
      <c r="V228" s="36"/>
      <c r="W228" s="172">
        <f>V228*K228</f>
        <v>0</v>
      </c>
      <c r="X228" s="172">
        <v>1.18E-2</v>
      </c>
      <c r="Y228" s="172">
        <f>X228*K228</f>
        <v>7.1519799999999994E-2</v>
      </c>
      <c r="Z228" s="172">
        <v>0</v>
      </c>
      <c r="AA228" s="173">
        <f>Z228*K228</f>
        <v>0</v>
      </c>
      <c r="AR228" s="18" t="s">
        <v>181</v>
      </c>
      <c r="AT228" s="18" t="s">
        <v>177</v>
      </c>
      <c r="AU228" s="18" t="s">
        <v>87</v>
      </c>
      <c r="AY228" s="18" t="s">
        <v>175</v>
      </c>
      <c r="BE228" s="114">
        <f>IF(U228="základní",N228,0)</f>
        <v>0</v>
      </c>
      <c r="BF228" s="114">
        <f>IF(U228="snížená",N228,0)</f>
        <v>0</v>
      </c>
      <c r="BG228" s="114">
        <f>IF(U228="zákl. přenesená",N228,0)</f>
        <v>0</v>
      </c>
      <c r="BH228" s="114">
        <f>IF(U228="sníž. přenesená",N228,0)</f>
        <v>0</v>
      </c>
      <c r="BI228" s="114">
        <f>IF(U228="nulová",N228,0)</f>
        <v>0</v>
      </c>
      <c r="BJ228" s="18" t="s">
        <v>83</v>
      </c>
      <c r="BK228" s="114">
        <f>ROUND(L228*K228,2)</f>
        <v>0</v>
      </c>
      <c r="BL228" s="18" t="s">
        <v>182</v>
      </c>
      <c r="BM228" s="18" t="s">
        <v>1264</v>
      </c>
    </row>
    <row r="229" spans="2:65" s="11" customFormat="1" ht="22.5" customHeight="1" x14ac:dyDescent="0.3">
      <c r="B229" s="180"/>
      <c r="C229" s="181"/>
      <c r="D229" s="181"/>
      <c r="E229" s="182" t="s">
        <v>20</v>
      </c>
      <c r="F229" s="308" t="s">
        <v>1265</v>
      </c>
      <c r="G229" s="305"/>
      <c r="H229" s="305"/>
      <c r="I229" s="305"/>
      <c r="J229" s="181"/>
      <c r="K229" s="183">
        <v>6.0609999999999999</v>
      </c>
      <c r="L229" s="181"/>
      <c r="M229" s="181"/>
      <c r="N229" s="181"/>
      <c r="O229" s="181"/>
      <c r="P229" s="181"/>
      <c r="Q229" s="181"/>
      <c r="R229" s="184"/>
      <c r="T229" s="185"/>
      <c r="U229" s="181"/>
      <c r="V229" s="181"/>
      <c r="W229" s="181"/>
      <c r="X229" s="181"/>
      <c r="Y229" s="181"/>
      <c r="Z229" s="181"/>
      <c r="AA229" s="186"/>
      <c r="AT229" s="187" t="s">
        <v>1130</v>
      </c>
      <c r="AU229" s="187" t="s">
        <v>87</v>
      </c>
      <c r="AV229" s="11" t="s">
        <v>87</v>
      </c>
      <c r="AW229" s="11" t="s">
        <v>1131</v>
      </c>
      <c r="AX229" s="11" t="s">
        <v>83</v>
      </c>
      <c r="AY229" s="187" t="s">
        <v>175</v>
      </c>
    </row>
    <row r="230" spans="2:65" s="1" customFormat="1" ht="31.5" customHeight="1" x14ac:dyDescent="0.3">
      <c r="B230" s="137"/>
      <c r="C230" s="174" t="s">
        <v>218</v>
      </c>
      <c r="D230" s="174" t="s">
        <v>227</v>
      </c>
      <c r="E230" s="175" t="s">
        <v>1266</v>
      </c>
      <c r="F230" s="271" t="s">
        <v>1267</v>
      </c>
      <c r="G230" s="272"/>
      <c r="H230" s="272"/>
      <c r="I230" s="272"/>
      <c r="J230" s="176" t="s">
        <v>216</v>
      </c>
      <c r="K230" s="177">
        <v>5.51</v>
      </c>
      <c r="L230" s="273">
        <v>0</v>
      </c>
      <c r="M230" s="272"/>
      <c r="N230" s="274">
        <f>ROUND(L230*K230,2)</f>
        <v>0</v>
      </c>
      <c r="O230" s="272"/>
      <c r="P230" s="272"/>
      <c r="Q230" s="272"/>
      <c r="R230" s="139"/>
      <c r="T230" s="171" t="s">
        <v>20</v>
      </c>
      <c r="U230" s="44" t="s">
        <v>41</v>
      </c>
      <c r="V230" s="36"/>
      <c r="W230" s="172">
        <f>V230*K230</f>
        <v>0</v>
      </c>
      <c r="X230" s="172">
        <v>0</v>
      </c>
      <c r="Y230" s="172">
        <f>X230*K230</f>
        <v>0</v>
      </c>
      <c r="Z230" s="172">
        <v>0</v>
      </c>
      <c r="AA230" s="173">
        <f>Z230*K230</f>
        <v>0</v>
      </c>
      <c r="AR230" s="18" t="s">
        <v>182</v>
      </c>
      <c r="AT230" s="18" t="s">
        <v>227</v>
      </c>
      <c r="AU230" s="18" t="s">
        <v>87</v>
      </c>
      <c r="AY230" s="18" t="s">
        <v>175</v>
      </c>
      <c r="BE230" s="114">
        <f>IF(U230="základní",N230,0)</f>
        <v>0</v>
      </c>
      <c r="BF230" s="114">
        <f>IF(U230="snížená",N230,0)</f>
        <v>0</v>
      </c>
      <c r="BG230" s="114">
        <f>IF(U230="zákl. přenesená",N230,0)</f>
        <v>0</v>
      </c>
      <c r="BH230" s="114">
        <f>IF(U230="sníž. přenesená",N230,0)</f>
        <v>0</v>
      </c>
      <c r="BI230" s="114">
        <f>IF(U230="nulová",N230,0)</f>
        <v>0</v>
      </c>
      <c r="BJ230" s="18" t="s">
        <v>83</v>
      </c>
      <c r="BK230" s="114">
        <f>ROUND(L230*K230,2)</f>
        <v>0</v>
      </c>
      <c r="BL230" s="18" t="s">
        <v>182</v>
      </c>
      <c r="BM230" s="18" t="s">
        <v>1268</v>
      </c>
    </row>
    <row r="231" spans="2:65" s="1" customFormat="1" ht="31.5" customHeight="1" x14ac:dyDescent="0.3">
      <c r="B231" s="137"/>
      <c r="C231" s="174" t="s">
        <v>222</v>
      </c>
      <c r="D231" s="174" t="s">
        <v>227</v>
      </c>
      <c r="E231" s="175" t="s">
        <v>1269</v>
      </c>
      <c r="F231" s="271" t="s">
        <v>1270</v>
      </c>
      <c r="G231" s="272"/>
      <c r="H231" s="272"/>
      <c r="I231" s="272"/>
      <c r="J231" s="176" t="s">
        <v>252</v>
      </c>
      <c r="K231" s="178">
        <v>0</v>
      </c>
      <c r="L231" s="273">
        <v>0</v>
      </c>
      <c r="M231" s="272"/>
      <c r="N231" s="274">
        <f>ROUND(L231*K231,2)</f>
        <v>0</v>
      </c>
      <c r="O231" s="272"/>
      <c r="P231" s="272"/>
      <c r="Q231" s="272"/>
      <c r="R231" s="139"/>
      <c r="T231" s="171" t="s">
        <v>20</v>
      </c>
      <c r="U231" s="44" t="s">
        <v>41</v>
      </c>
      <c r="V231" s="36"/>
      <c r="W231" s="172">
        <f>V231*K231</f>
        <v>0</v>
      </c>
      <c r="X231" s="172">
        <v>0</v>
      </c>
      <c r="Y231" s="172">
        <f>X231*K231</f>
        <v>0</v>
      </c>
      <c r="Z231" s="172">
        <v>0</v>
      </c>
      <c r="AA231" s="173">
        <f>Z231*K231</f>
        <v>0</v>
      </c>
      <c r="AR231" s="18" t="s">
        <v>182</v>
      </c>
      <c r="AT231" s="18" t="s">
        <v>227</v>
      </c>
      <c r="AU231" s="18" t="s">
        <v>87</v>
      </c>
      <c r="AY231" s="18" t="s">
        <v>175</v>
      </c>
      <c r="BE231" s="114">
        <f>IF(U231="základní",N231,0)</f>
        <v>0</v>
      </c>
      <c r="BF231" s="114">
        <f>IF(U231="snížená",N231,0)</f>
        <v>0</v>
      </c>
      <c r="BG231" s="114">
        <f>IF(U231="zákl. přenesená",N231,0)</f>
        <v>0</v>
      </c>
      <c r="BH231" s="114">
        <f>IF(U231="sníž. přenesená",N231,0)</f>
        <v>0</v>
      </c>
      <c r="BI231" s="114">
        <f>IF(U231="nulová",N231,0)</f>
        <v>0</v>
      </c>
      <c r="BJ231" s="18" t="s">
        <v>83</v>
      </c>
      <c r="BK231" s="114">
        <f>ROUND(L231*K231,2)</f>
        <v>0</v>
      </c>
      <c r="BL231" s="18" t="s">
        <v>182</v>
      </c>
      <c r="BM231" s="18" t="s">
        <v>1271</v>
      </c>
    </row>
    <row r="232" spans="2:65" s="10" customFormat="1" ht="29.85" customHeight="1" x14ac:dyDescent="0.3">
      <c r="B232" s="156"/>
      <c r="C232" s="157"/>
      <c r="D232" s="166" t="s">
        <v>1120</v>
      </c>
      <c r="E232" s="166"/>
      <c r="F232" s="166"/>
      <c r="G232" s="166"/>
      <c r="H232" s="166"/>
      <c r="I232" s="166"/>
      <c r="J232" s="166"/>
      <c r="K232" s="166"/>
      <c r="L232" s="166"/>
      <c r="M232" s="166"/>
      <c r="N232" s="264">
        <f>BK232</f>
        <v>0</v>
      </c>
      <c r="O232" s="265"/>
      <c r="P232" s="265"/>
      <c r="Q232" s="265"/>
      <c r="R232" s="159"/>
      <c r="T232" s="160"/>
      <c r="U232" s="157"/>
      <c r="V232" s="157"/>
      <c r="W232" s="161">
        <f>SUM(W233:W243)</f>
        <v>0</v>
      </c>
      <c r="X232" s="157"/>
      <c r="Y232" s="161">
        <f>SUM(Y233:Y243)</f>
        <v>4.9587199999999998E-3</v>
      </c>
      <c r="Z232" s="157"/>
      <c r="AA232" s="162">
        <f>SUM(AA233:AA243)</f>
        <v>0</v>
      </c>
      <c r="AR232" s="163" t="s">
        <v>87</v>
      </c>
      <c r="AT232" s="164" t="s">
        <v>75</v>
      </c>
      <c r="AU232" s="164" t="s">
        <v>83</v>
      </c>
      <c r="AY232" s="163" t="s">
        <v>175</v>
      </c>
      <c r="BK232" s="165">
        <f>SUM(BK233:BK243)</f>
        <v>0</v>
      </c>
    </row>
    <row r="233" spans="2:65" s="1" customFormat="1" ht="31.5" customHeight="1" x14ac:dyDescent="0.3">
      <c r="B233" s="137"/>
      <c r="C233" s="174" t="s">
        <v>427</v>
      </c>
      <c r="D233" s="174" t="s">
        <v>227</v>
      </c>
      <c r="E233" s="175" t="s">
        <v>1272</v>
      </c>
      <c r="F233" s="271" t="s">
        <v>1273</v>
      </c>
      <c r="G233" s="272"/>
      <c r="H233" s="272"/>
      <c r="I233" s="272"/>
      <c r="J233" s="176" t="s">
        <v>216</v>
      </c>
      <c r="K233" s="177">
        <v>2.87</v>
      </c>
      <c r="L233" s="273">
        <v>0</v>
      </c>
      <c r="M233" s="272"/>
      <c r="N233" s="274">
        <f>ROUND(L233*K233,2)</f>
        <v>0</v>
      </c>
      <c r="O233" s="272"/>
      <c r="P233" s="272"/>
      <c r="Q233" s="272"/>
      <c r="R233" s="139"/>
      <c r="T233" s="171" t="s">
        <v>20</v>
      </c>
      <c r="U233" s="44" t="s">
        <v>41</v>
      </c>
      <c r="V233" s="36"/>
      <c r="W233" s="172">
        <f>V233*K233</f>
        <v>0</v>
      </c>
      <c r="X233" s="172">
        <v>1.49E-3</v>
      </c>
      <c r="Y233" s="172">
        <f>X233*K233</f>
        <v>4.2763000000000002E-3</v>
      </c>
      <c r="Z233" s="172">
        <v>0</v>
      </c>
      <c r="AA233" s="173">
        <f>Z233*K233</f>
        <v>0</v>
      </c>
      <c r="AR233" s="18" t="s">
        <v>182</v>
      </c>
      <c r="AT233" s="18" t="s">
        <v>227</v>
      </c>
      <c r="AU233" s="18" t="s">
        <v>87</v>
      </c>
      <c r="AY233" s="18" t="s">
        <v>175</v>
      </c>
      <c r="BE233" s="114">
        <f>IF(U233="základní",N233,0)</f>
        <v>0</v>
      </c>
      <c r="BF233" s="114">
        <f>IF(U233="snížená",N233,0)</f>
        <v>0</v>
      </c>
      <c r="BG233" s="114">
        <f>IF(U233="zákl. přenesená",N233,0)</f>
        <v>0</v>
      </c>
      <c r="BH233" s="114">
        <f>IF(U233="sníž. přenesená",N233,0)</f>
        <v>0</v>
      </c>
      <c r="BI233" s="114">
        <f>IF(U233="nulová",N233,0)</f>
        <v>0</v>
      </c>
      <c r="BJ233" s="18" t="s">
        <v>83</v>
      </c>
      <c r="BK233" s="114">
        <f>ROUND(L233*K233,2)</f>
        <v>0</v>
      </c>
      <c r="BL233" s="18" t="s">
        <v>182</v>
      </c>
      <c r="BM233" s="18" t="s">
        <v>1274</v>
      </c>
    </row>
    <row r="234" spans="2:65" s="12" customFormat="1" ht="22.5" customHeight="1" x14ac:dyDescent="0.3">
      <c r="B234" s="188"/>
      <c r="C234" s="189"/>
      <c r="D234" s="189"/>
      <c r="E234" s="190" t="s">
        <v>20</v>
      </c>
      <c r="F234" s="302" t="s">
        <v>1275</v>
      </c>
      <c r="G234" s="303"/>
      <c r="H234" s="303"/>
      <c r="I234" s="303"/>
      <c r="J234" s="189"/>
      <c r="K234" s="191" t="s">
        <v>20</v>
      </c>
      <c r="L234" s="189"/>
      <c r="M234" s="189"/>
      <c r="N234" s="189"/>
      <c r="O234" s="189"/>
      <c r="P234" s="189"/>
      <c r="Q234" s="189"/>
      <c r="R234" s="192"/>
      <c r="T234" s="193"/>
      <c r="U234" s="189"/>
      <c r="V234" s="189"/>
      <c r="W234" s="189"/>
      <c r="X234" s="189"/>
      <c r="Y234" s="189"/>
      <c r="Z234" s="189"/>
      <c r="AA234" s="194"/>
      <c r="AT234" s="195" t="s">
        <v>1130</v>
      </c>
      <c r="AU234" s="195" t="s">
        <v>87</v>
      </c>
      <c r="AV234" s="12" t="s">
        <v>83</v>
      </c>
      <c r="AW234" s="12" t="s">
        <v>1131</v>
      </c>
      <c r="AX234" s="12" t="s">
        <v>76</v>
      </c>
      <c r="AY234" s="195" t="s">
        <v>175</v>
      </c>
    </row>
    <row r="235" spans="2:65" s="11" customFormat="1" ht="22.5" customHeight="1" x14ac:dyDescent="0.3">
      <c r="B235" s="180"/>
      <c r="C235" s="181"/>
      <c r="D235" s="181"/>
      <c r="E235" s="182" t="s">
        <v>20</v>
      </c>
      <c r="F235" s="304" t="s">
        <v>1276</v>
      </c>
      <c r="G235" s="305"/>
      <c r="H235" s="305"/>
      <c r="I235" s="305"/>
      <c r="J235" s="181"/>
      <c r="K235" s="183">
        <v>1.1200000000000001</v>
      </c>
      <c r="L235" s="181"/>
      <c r="M235" s="181"/>
      <c r="N235" s="181"/>
      <c r="O235" s="181"/>
      <c r="P235" s="181"/>
      <c r="Q235" s="181"/>
      <c r="R235" s="184"/>
      <c r="T235" s="185"/>
      <c r="U235" s="181"/>
      <c r="V235" s="181"/>
      <c r="W235" s="181"/>
      <c r="X235" s="181"/>
      <c r="Y235" s="181"/>
      <c r="Z235" s="181"/>
      <c r="AA235" s="186"/>
      <c r="AT235" s="187" t="s">
        <v>1130</v>
      </c>
      <c r="AU235" s="187" t="s">
        <v>87</v>
      </c>
      <c r="AV235" s="11" t="s">
        <v>87</v>
      </c>
      <c r="AW235" s="11" t="s">
        <v>1131</v>
      </c>
      <c r="AX235" s="11" t="s">
        <v>76</v>
      </c>
      <c r="AY235" s="187" t="s">
        <v>175</v>
      </c>
    </row>
    <row r="236" spans="2:65" s="11" customFormat="1" ht="22.5" customHeight="1" x14ac:dyDescent="0.3">
      <c r="B236" s="180"/>
      <c r="C236" s="181"/>
      <c r="D236" s="181"/>
      <c r="E236" s="182" t="s">
        <v>20</v>
      </c>
      <c r="F236" s="304" t="s">
        <v>1277</v>
      </c>
      <c r="G236" s="305"/>
      <c r="H236" s="305"/>
      <c r="I236" s="305"/>
      <c r="J236" s="181"/>
      <c r="K236" s="183">
        <v>1.75</v>
      </c>
      <c r="L236" s="181"/>
      <c r="M236" s="181"/>
      <c r="N236" s="181"/>
      <c r="O236" s="181"/>
      <c r="P236" s="181"/>
      <c r="Q236" s="181"/>
      <c r="R236" s="184"/>
      <c r="T236" s="185"/>
      <c r="U236" s="181"/>
      <c r="V236" s="181"/>
      <c r="W236" s="181"/>
      <c r="X236" s="181"/>
      <c r="Y236" s="181"/>
      <c r="Z236" s="181"/>
      <c r="AA236" s="186"/>
      <c r="AT236" s="187" t="s">
        <v>1130</v>
      </c>
      <c r="AU236" s="187" t="s">
        <v>87</v>
      </c>
      <c r="AV236" s="11" t="s">
        <v>87</v>
      </c>
      <c r="AW236" s="11" t="s">
        <v>1131</v>
      </c>
      <c r="AX236" s="11" t="s">
        <v>76</v>
      </c>
      <c r="AY236" s="187" t="s">
        <v>175</v>
      </c>
    </row>
    <row r="237" spans="2:65" s="14" customFormat="1" ht="22.5" customHeight="1" x14ac:dyDescent="0.3">
      <c r="B237" s="204"/>
      <c r="C237" s="205"/>
      <c r="D237" s="205"/>
      <c r="E237" s="206" t="s">
        <v>20</v>
      </c>
      <c r="F237" s="306" t="s">
        <v>1171</v>
      </c>
      <c r="G237" s="307"/>
      <c r="H237" s="307"/>
      <c r="I237" s="307"/>
      <c r="J237" s="205"/>
      <c r="K237" s="207">
        <v>2.87</v>
      </c>
      <c r="L237" s="205"/>
      <c r="M237" s="205"/>
      <c r="N237" s="205"/>
      <c r="O237" s="205"/>
      <c r="P237" s="205"/>
      <c r="Q237" s="205"/>
      <c r="R237" s="208"/>
      <c r="T237" s="209"/>
      <c r="U237" s="205"/>
      <c r="V237" s="205"/>
      <c r="W237" s="205"/>
      <c r="X237" s="205"/>
      <c r="Y237" s="205"/>
      <c r="Z237" s="205"/>
      <c r="AA237" s="210"/>
      <c r="AT237" s="211" t="s">
        <v>1130</v>
      </c>
      <c r="AU237" s="211" t="s">
        <v>87</v>
      </c>
      <c r="AV237" s="14" t="s">
        <v>201</v>
      </c>
      <c r="AW237" s="14" t="s">
        <v>1131</v>
      </c>
      <c r="AX237" s="14" t="s">
        <v>83</v>
      </c>
      <c r="AY237" s="211" t="s">
        <v>175</v>
      </c>
    </row>
    <row r="238" spans="2:65" s="1" customFormat="1" ht="31.5" customHeight="1" x14ac:dyDescent="0.3">
      <c r="B238" s="137"/>
      <c r="C238" s="174" t="s">
        <v>431</v>
      </c>
      <c r="D238" s="174" t="s">
        <v>227</v>
      </c>
      <c r="E238" s="175" t="s">
        <v>1278</v>
      </c>
      <c r="F238" s="271" t="s">
        <v>1273</v>
      </c>
      <c r="G238" s="272"/>
      <c r="H238" s="272"/>
      <c r="I238" s="272"/>
      <c r="J238" s="176" t="s">
        <v>216</v>
      </c>
      <c r="K238" s="177">
        <v>0.45800000000000002</v>
      </c>
      <c r="L238" s="273">
        <v>0</v>
      </c>
      <c r="M238" s="272"/>
      <c r="N238" s="274">
        <f>ROUND(L238*K238,2)</f>
        <v>0</v>
      </c>
      <c r="O238" s="272"/>
      <c r="P238" s="272"/>
      <c r="Q238" s="272"/>
      <c r="R238" s="139"/>
      <c r="T238" s="171" t="s">
        <v>20</v>
      </c>
      <c r="U238" s="44" t="s">
        <v>41</v>
      </c>
      <c r="V238" s="36"/>
      <c r="W238" s="172">
        <f>V238*K238</f>
        <v>0</v>
      </c>
      <c r="X238" s="172">
        <v>1.49E-3</v>
      </c>
      <c r="Y238" s="172">
        <f>X238*K238</f>
        <v>6.8241999999999999E-4</v>
      </c>
      <c r="Z238" s="172">
        <v>0</v>
      </c>
      <c r="AA238" s="173">
        <f>Z238*K238</f>
        <v>0</v>
      </c>
      <c r="AR238" s="18" t="s">
        <v>182</v>
      </c>
      <c r="AT238" s="18" t="s">
        <v>227</v>
      </c>
      <c r="AU238" s="18" t="s">
        <v>87</v>
      </c>
      <c r="AY238" s="18" t="s">
        <v>175</v>
      </c>
      <c r="BE238" s="114">
        <f>IF(U238="základní",N238,0)</f>
        <v>0</v>
      </c>
      <c r="BF238" s="114">
        <f>IF(U238="snížená",N238,0)</f>
        <v>0</v>
      </c>
      <c r="BG238" s="114">
        <f>IF(U238="zákl. přenesená",N238,0)</f>
        <v>0</v>
      </c>
      <c r="BH238" s="114">
        <f>IF(U238="sníž. přenesená",N238,0)</f>
        <v>0</v>
      </c>
      <c r="BI238" s="114">
        <f>IF(U238="nulová",N238,0)</f>
        <v>0</v>
      </c>
      <c r="BJ238" s="18" t="s">
        <v>83</v>
      </c>
      <c r="BK238" s="114">
        <f>ROUND(L238*K238,2)</f>
        <v>0</v>
      </c>
      <c r="BL238" s="18" t="s">
        <v>182</v>
      </c>
      <c r="BM238" s="18" t="s">
        <v>1279</v>
      </c>
    </row>
    <row r="239" spans="2:65" s="12" customFormat="1" ht="22.5" customHeight="1" x14ac:dyDescent="0.3">
      <c r="B239" s="188"/>
      <c r="C239" s="189"/>
      <c r="D239" s="189"/>
      <c r="E239" s="190" t="s">
        <v>20</v>
      </c>
      <c r="F239" s="302" t="s">
        <v>1280</v>
      </c>
      <c r="G239" s="303"/>
      <c r="H239" s="303"/>
      <c r="I239" s="303"/>
      <c r="J239" s="189"/>
      <c r="K239" s="191" t="s">
        <v>20</v>
      </c>
      <c r="L239" s="189"/>
      <c r="M239" s="189"/>
      <c r="N239" s="189"/>
      <c r="O239" s="189"/>
      <c r="P239" s="189"/>
      <c r="Q239" s="189"/>
      <c r="R239" s="192"/>
      <c r="T239" s="193"/>
      <c r="U239" s="189"/>
      <c r="V239" s="189"/>
      <c r="W239" s="189"/>
      <c r="X239" s="189"/>
      <c r="Y239" s="189"/>
      <c r="Z239" s="189"/>
      <c r="AA239" s="194"/>
      <c r="AT239" s="195" t="s">
        <v>1130</v>
      </c>
      <c r="AU239" s="195" t="s">
        <v>87</v>
      </c>
      <c r="AV239" s="12" t="s">
        <v>83</v>
      </c>
      <c r="AW239" s="12" t="s">
        <v>1131</v>
      </c>
      <c r="AX239" s="12" t="s">
        <v>76</v>
      </c>
      <c r="AY239" s="195" t="s">
        <v>175</v>
      </c>
    </row>
    <row r="240" spans="2:65" s="11" customFormat="1" ht="22.5" customHeight="1" x14ac:dyDescent="0.3">
      <c r="B240" s="180"/>
      <c r="C240" s="181"/>
      <c r="D240" s="181"/>
      <c r="E240" s="182" t="s">
        <v>20</v>
      </c>
      <c r="F240" s="304" t="s">
        <v>1281</v>
      </c>
      <c r="G240" s="305"/>
      <c r="H240" s="305"/>
      <c r="I240" s="305"/>
      <c r="J240" s="181"/>
      <c r="K240" s="183">
        <v>0.33</v>
      </c>
      <c r="L240" s="181"/>
      <c r="M240" s="181"/>
      <c r="N240" s="181"/>
      <c r="O240" s="181"/>
      <c r="P240" s="181"/>
      <c r="Q240" s="181"/>
      <c r="R240" s="184"/>
      <c r="T240" s="185"/>
      <c r="U240" s="181"/>
      <c r="V240" s="181"/>
      <c r="W240" s="181"/>
      <c r="X240" s="181"/>
      <c r="Y240" s="181"/>
      <c r="Z240" s="181"/>
      <c r="AA240" s="186"/>
      <c r="AT240" s="187" t="s">
        <v>1130</v>
      </c>
      <c r="AU240" s="187" t="s">
        <v>87</v>
      </c>
      <c r="AV240" s="11" t="s">
        <v>87</v>
      </c>
      <c r="AW240" s="11" t="s">
        <v>1131</v>
      </c>
      <c r="AX240" s="11" t="s">
        <v>76</v>
      </c>
      <c r="AY240" s="187" t="s">
        <v>175</v>
      </c>
    </row>
    <row r="241" spans="2:65" s="11" customFormat="1" ht="22.5" customHeight="1" x14ac:dyDescent="0.3">
      <c r="B241" s="180"/>
      <c r="C241" s="181"/>
      <c r="D241" s="181"/>
      <c r="E241" s="182" t="s">
        <v>20</v>
      </c>
      <c r="F241" s="304" t="s">
        <v>1282</v>
      </c>
      <c r="G241" s="305"/>
      <c r="H241" s="305"/>
      <c r="I241" s="305"/>
      <c r="J241" s="181"/>
      <c r="K241" s="183">
        <v>0.128</v>
      </c>
      <c r="L241" s="181"/>
      <c r="M241" s="181"/>
      <c r="N241" s="181"/>
      <c r="O241" s="181"/>
      <c r="P241" s="181"/>
      <c r="Q241" s="181"/>
      <c r="R241" s="184"/>
      <c r="T241" s="185"/>
      <c r="U241" s="181"/>
      <c r="V241" s="181"/>
      <c r="W241" s="181"/>
      <c r="X241" s="181"/>
      <c r="Y241" s="181"/>
      <c r="Z241" s="181"/>
      <c r="AA241" s="186"/>
      <c r="AT241" s="187" t="s">
        <v>1130</v>
      </c>
      <c r="AU241" s="187" t="s">
        <v>87</v>
      </c>
      <c r="AV241" s="11" t="s">
        <v>87</v>
      </c>
      <c r="AW241" s="11" t="s">
        <v>1131</v>
      </c>
      <c r="AX241" s="11" t="s">
        <v>76</v>
      </c>
      <c r="AY241" s="187" t="s">
        <v>175</v>
      </c>
    </row>
    <row r="242" spans="2:65" s="14" customFormat="1" ht="22.5" customHeight="1" x14ac:dyDescent="0.3">
      <c r="B242" s="204"/>
      <c r="C242" s="205"/>
      <c r="D242" s="205"/>
      <c r="E242" s="206" t="s">
        <v>20</v>
      </c>
      <c r="F242" s="306" t="s">
        <v>1171</v>
      </c>
      <c r="G242" s="307"/>
      <c r="H242" s="307"/>
      <c r="I242" s="307"/>
      <c r="J242" s="205"/>
      <c r="K242" s="207">
        <v>0.45800000000000002</v>
      </c>
      <c r="L242" s="205"/>
      <c r="M242" s="205"/>
      <c r="N242" s="205"/>
      <c r="O242" s="205"/>
      <c r="P242" s="205"/>
      <c r="Q242" s="205"/>
      <c r="R242" s="208"/>
      <c r="T242" s="209"/>
      <c r="U242" s="205"/>
      <c r="V242" s="205"/>
      <c r="W242" s="205"/>
      <c r="X242" s="205"/>
      <c r="Y242" s="205"/>
      <c r="Z242" s="205"/>
      <c r="AA242" s="210"/>
      <c r="AT242" s="211" t="s">
        <v>1130</v>
      </c>
      <c r="AU242" s="211" t="s">
        <v>87</v>
      </c>
      <c r="AV242" s="14" t="s">
        <v>201</v>
      </c>
      <c r="AW242" s="14" t="s">
        <v>1131</v>
      </c>
      <c r="AX242" s="14" t="s">
        <v>83</v>
      </c>
      <c r="AY242" s="211" t="s">
        <v>175</v>
      </c>
    </row>
    <row r="243" spans="2:65" s="1" customFormat="1" ht="31.5" customHeight="1" x14ac:dyDescent="0.3">
      <c r="B243" s="137"/>
      <c r="C243" s="174" t="s">
        <v>379</v>
      </c>
      <c r="D243" s="174" t="s">
        <v>227</v>
      </c>
      <c r="E243" s="175" t="s">
        <v>1283</v>
      </c>
      <c r="F243" s="271" t="s">
        <v>1284</v>
      </c>
      <c r="G243" s="272"/>
      <c r="H243" s="272"/>
      <c r="I243" s="272"/>
      <c r="J243" s="176" t="s">
        <v>252</v>
      </c>
      <c r="K243" s="178">
        <v>0</v>
      </c>
      <c r="L243" s="273">
        <v>0</v>
      </c>
      <c r="M243" s="272"/>
      <c r="N243" s="274">
        <f>ROUND(L243*K243,2)</f>
        <v>0</v>
      </c>
      <c r="O243" s="272"/>
      <c r="P243" s="272"/>
      <c r="Q243" s="272"/>
      <c r="R243" s="139"/>
      <c r="T243" s="171" t="s">
        <v>20</v>
      </c>
      <c r="U243" s="44" t="s">
        <v>41</v>
      </c>
      <c r="V243" s="36"/>
      <c r="W243" s="172">
        <f>V243*K243</f>
        <v>0</v>
      </c>
      <c r="X243" s="172">
        <v>0</v>
      </c>
      <c r="Y243" s="172">
        <f>X243*K243</f>
        <v>0</v>
      </c>
      <c r="Z243" s="172">
        <v>0</v>
      </c>
      <c r="AA243" s="173">
        <f>Z243*K243</f>
        <v>0</v>
      </c>
      <c r="AR243" s="18" t="s">
        <v>182</v>
      </c>
      <c r="AT243" s="18" t="s">
        <v>227</v>
      </c>
      <c r="AU243" s="18" t="s">
        <v>87</v>
      </c>
      <c r="AY243" s="18" t="s">
        <v>175</v>
      </c>
      <c r="BE243" s="114">
        <f>IF(U243="základní",N243,0)</f>
        <v>0</v>
      </c>
      <c r="BF243" s="114">
        <f>IF(U243="snížená",N243,0)</f>
        <v>0</v>
      </c>
      <c r="BG243" s="114">
        <f>IF(U243="zákl. přenesená",N243,0)</f>
        <v>0</v>
      </c>
      <c r="BH243" s="114">
        <f>IF(U243="sníž. přenesená",N243,0)</f>
        <v>0</v>
      </c>
      <c r="BI243" s="114">
        <f>IF(U243="nulová",N243,0)</f>
        <v>0</v>
      </c>
      <c r="BJ243" s="18" t="s">
        <v>83</v>
      </c>
      <c r="BK243" s="114">
        <f>ROUND(L243*K243,2)</f>
        <v>0</v>
      </c>
      <c r="BL243" s="18" t="s">
        <v>182</v>
      </c>
      <c r="BM243" s="18" t="s">
        <v>1285</v>
      </c>
    </row>
    <row r="244" spans="2:65" s="10" customFormat="1" ht="29.85" customHeight="1" x14ac:dyDescent="0.3">
      <c r="B244" s="156"/>
      <c r="C244" s="157"/>
      <c r="D244" s="166" t="s">
        <v>1121</v>
      </c>
      <c r="E244" s="166"/>
      <c r="F244" s="166"/>
      <c r="G244" s="166"/>
      <c r="H244" s="166"/>
      <c r="I244" s="166"/>
      <c r="J244" s="166"/>
      <c r="K244" s="166"/>
      <c r="L244" s="166"/>
      <c r="M244" s="166"/>
      <c r="N244" s="264">
        <f>BK244</f>
        <v>0</v>
      </c>
      <c r="O244" s="265"/>
      <c r="P244" s="265"/>
      <c r="Q244" s="265"/>
      <c r="R244" s="159"/>
      <c r="T244" s="160"/>
      <c r="U244" s="157"/>
      <c r="V244" s="157"/>
      <c r="W244" s="161">
        <f>SUM(W245:W253)</f>
        <v>0</v>
      </c>
      <c r="X244" s="157"/>
      <c r="Y244" s="161">
        <f>SUM(Y245:Y253)</f>
        <v>0.1045528</v>
      </c>
      <c r="Z244" s="157"/>
      <c r="AA244" s="162">
        <f>SUM(AA245:AA253)</f>
        <v>0</v>
      </c>
      <c r="AR244" s="163" t="s">
        <v>87</v>
      </c>
      <c r="AT244" s="164" t="s">
        <v>75</v>
      </c>
      <c r="AU244" s="164" t="s">
        <v>83</v>
      </c>
      <c r="AY244" s="163" t="s">
        <v>175</v>
      </c>
      <c r="BK244" s="165">
        <f>SUM(BK245:BK253)</f>
        <v>0</v>
      </c>
    </row>
    <row r="245" spans="2:65" s="1" customFormat="1" ht="31.5" customHeight="1" x14ac:dyDescent="0.3">
      <c r="B245" s="137"/>
      <c r="C245" s="174" t="s">
        <v>342</v>
      </c>
      <c r="D245" s="174" t="s">
        <v>227</v>
      </c>
      <c r="E245" s="175" t="s">
        <v>1286</v>
      </c>
      <c r="F245" s="271" t="s">
        <v>1287</v>
      </c>
      <c r="G245" s="272"/>
      <c r="H245" s="272"/>
      <c r="I245" s="272"/>
      <c r="J245" s="176" t="s">
        <v>216</v>
      </c>
      <c r="K245" s="177">
        <v>4.3600000000000003</v>
      </c>
      <c r="L245" s="273">
        <v>0</v>
      </c>
      <c r="M245" s="272"/>
      <c r="N245" s="274">
        <f>ROUND(L245*K245,2)</f>
        <v>0</v>
      </c>
      <c r="O245" s="272"/>
      <c r="P245" s="272"/>
      <c r="Q245" s="272"/>
      <c r="R245" s="139"/>
      <c r="T245" s="171" t="s">
        <v>20</v>
      </c>
      <c r="U245" s="44" t="s">
        <v>41</v>
      </c>
      <c r="V245" s="36"/>
      <c r="W245" s="172">
        <f>V245*K245</f>
        <v>0</v>
      </c>
      <c r="X245" s="172">
        <v>3.0000000000000001E-3</v>
      </c>
      <c r="Y245" s="172">
        <f>X245*K245</f>
        <v>1.3080000000000001E-2</v>
      </c>
      <c r="Z245" s="172">
        <v>0</v>
      </c>
      <c r="AA245" s="173">
        <f>Z245*K245</f>
        <v>0</v>
      </c>
      <c r="AR245" s="18" t="s">
        <v>182</v>
      </c>
      <c r="AT245" s="18" t="s">
        <v>227</v>
      </c>
      <c r="AU245" s="18" t="s">
        <v>87</v>
      </c>
      <c r="AY245" s="18" t="s">
        <v>175</v>
      </c>
      <c r="BE245" s="114">
        <f>IF(U245="základní",N245,0)</f>
        <v>0</v>
      </c>
      <c r="BF245" s="114">
        <f>IF(U245="snížená",N245,0)</f>
        <v>0</v>
      </c>
      <c r="BG245" s="114">
        <f>IF(U245="zákl. přenesená",N245,0)</f>
        <v>0</v>
      </c>
      <c r="BH245" s="114">
        <f>IF(U245="sníž. přenesená",N245,0)</f>
        <v>0</v>
      </c>
      <c r="BI245" s="114">
        <f>IF(U245="nulová",N245,0)</f>
        <v>0</v>
      </c>
      <c r="BJ245" s="18" t="s">
        <v>83</v>
      </c>
      <c r="BK245" s="114">
        <f>ROUND(L245*K245,2)</f>
        <v>0</v>
      </c>
      <c r="BL245" s="18" t="s">
        <v>182</v>
      </c>
      <c r="BM245" s="18" t="s">
        <v>1288</v>
      </c>
    </row>
    <row r="246" spans="2:65" s="11" customFormat="1" ht="22.5" customHeight="1" x14ac:dyDescent="0.3">
      <c r="B246" s="180"/>
      <c r="C246" s="181"/>
      <c r="D246" s="181"/>
      <c r="E246" s="182" t="s">
        <v>20</v>
      </c>
      <c r="F246" s="308" t="s">
        <v>1289</v>
      </c>
      <c r="G246" s="305"/>
      <c r="H246" s="305"/>
      <c r="I246" s="305"/>
      <c r="J246" s="181"/>
      <c r="K246" s="183">
        <v>1.36</v>
      </c>
      <c r="L246" s="181"/>
      <c r="M246" s="181"/>
      <c r="N246" s="181"/>
      <c r="O246" s="181"/>
      <c r="P246" s="181"/>
      <c r="Q246" s="181"/>
      <c r="R246" s="184"/>
      <c r="T246" s="185"/>
      <c r="U246" s="181"/>
      <c r="V246" s="181"/>
      <c r="W246" s="181"/>
      <c r="X246" s="181"/>
      <c r="Y246" s="181"/>
      <c r="Z246" s="181"/>
      <c r="AA246" s="186"/>
      <c r="AT246" s="187" t="s">
        <v>1130</v>
      </c>
      <c r="AU246" s="187" t="s">
        <v>87</v>
      </c>
      <c r="AV246" s="11" t="s">
        <v>87</v>
      </c>
      <c r="AW246" s="11" t="s">
        <v>1131</v>
      </c>
      <c r="AX246" s="11" t="s">
        <v>76</v>
      </c>
      <c r="AY246" s="187" t="s">
        <v>175</v>
      </c>
    </row>
    <row r="247" spans="2:65" s="11" customFormat="1" ht="22.5" customHeight="1" x14ac:dyDescent="0.3">
      <c r="B247" s="180"/>
      <c r="C247" s="181"/>
      <c r="D247" s="181"/>
      <c r="E247" s="182" t="s">
        <v>20</v>
      </c>
      <c r="F247" s="304" t="s">
        <v>1290</v>
      </c>
      <c r="G247" s="305"/>
      <c r="H247" s="305"/>
      <c r="I247" s="305"/>
      <c r="J247" s="181"/>
      <c r="K247" s="183">
        <v>3</v>
      </c>
      <c r="L247" s="181"/>
      <c r="M247" s="181"/>
      <c r="N247" s="181"/>
      <c r="O247" s="181"/>
      <c r="P247" s="181"/>
      <c r="Q247" s="181"/>
      <c r="R247" s="184"/>
      <c r="T247" s="185"/>
      <c r="U247" s="181"/>
      <c r="V247" s="181"/>
      <c r="W247" s="181"/>
      <c r="X247" s="181"/>
      <c r="Y247" s="181"/>
      <c r="Z247" s="181"/>
      <c r="AA247" s="186"/>
      <c r="AT247" s="187" t="s">
        <v>1130</v>
      </c>
      <c r="AU247" s="187" t="s">
        <v>87</v>
      </c>
      <c r="AV247" s="11" t="s">
        <v>87</v>
      </c>
      <c r="AW247" s="11" t="s">
        <v>1131</v>
      </c>
      <c r="AX247" s="11" t="s">
        <v>76</v>
      </c>
      <c r="AY247" s="187" t="s">
        <v>175</v>
      </c>
    </row>
    <row r="248" spans="2:65" s="14" customFormat="1" ht="22.5" customHeight="1" x14ac:dyDescent="0.3">
      <c r="B248" s="204"/>
      <c r="C248" s="205"/>
      <c r="D248" s="205"/>
      <c r="E248" s="206" t="s">
        <v>20</v>
      </c>
      <c r="F248" s="306" t="s">
        <v>1171</v>
      </c>
      <c r="G248" s="307"/>
      <c r="H248" s="307"/>
      <c r="I248" s="307"/>
      <c r="J248" s="205"/>
      <c r="K248" s="207">
        <v>4.3600000000000003</v>
      </c>
      <c r="L248" s="205"/>
      <c r="M248" s="205"/>
      <c r="N248" s="205"/>
      <c r="O248" s="205"/>
      <c r="P248" s="205"/>
      <c r="Q248" s="205"/>
      <c r="R248" s="208"/>
      <c r="T248" s="209"/>
      <c r="U248" s="205"/>
      <c r="V248" s="205"/>
      <c r="W248" s="205"/>
      <c r="X248" s="205"/>
      <c r="Y248" s="205"/>
      <c r="Z248" s="205"/>
      <c r="AA248" s="210"/>
      <c r="AT248" s="211" t="s">
        <v>1130</v>
      </c>
      <c r="AU248" s="211" t="s">
        <v>87</v>
      </c>
      <c r="AV248" s="14" t="s">
        <v>201</v>
      </c>
      <c r="AW248" s="14" t="s">
        <v>1131</v>
      </c>
      <c r="AX248" s="14" t="s">
        <v>83</v>
      </c>
      <c r="AY248" s="211" t="s">
        <v>175</v>
      </c>
    </row>
    <row r="249" spans="2:65" s="1" customFormat="1" ht="22.5" customHeight="1" x14ac:dyDescent="0.3">
      <c r="B249" s="137"/>
      <c r="C249" s="167" t="s">
        <v>346</v>
      </c>
      <c r="D249" s="167" t="s">
        <v>177</v>
      </c>
      <c r="E249" s="168" t="s">
        <v>1291</v>
      </c>
      <c r="F249" s="278" t="s">
        <v>1292</v>
      </c>
      <c r="G249" s="279"/>
      <c r="H249" s="279"/>
      <c r="I249" s="279"/>
      <c r="J249" s="169" t="s">
        <v>216</v>
      </c>
      <c r="K249" s="170">
        <v>4.7960000000000003</v>
      </c>
      <c r="L249" s="280">
        <v>0</v>
      </c>
      <c r="M249" s="279"/>
      <c r="N249" s="281">
        <f>ROUND(L249*K249,2)</f>
        <v>0</v>
      </c>
      <c r="O249" s="272"/>
      <c r="P249" s="272"/>
      <c r="Q249" s="272"/>
      <c r="R249" s="139"/>
      <c r="T249" s="171" t="s">
        <v>20</v>
      </c>
      <c r="U249" s="44" t="s">
        <v>41</v>
      </c>
      <c r="V249" s="36"/>
      <c r="W249" s="172">
        <f>V249*K249</f>
        <v>0</v>
      </c>
      <c r="X249" s="172">
        <v>1.18E-2</v>
      </c>
      <c r="Y249" s="172">
        <f>X249*K249</f>
        <v>5.6592799999999999E-2</v>
      </c>
      <c r="Z249" s="172">
        <v>0</v>
      </c>
      <c r="AA249" s="173">
        <f>Z249*K249</f>
        <v>0</v>
      </c>
      <c r="AR249" s="18" t="s">
        <v>181</v>
      </c>
      <c r="AT249" s="18" t="s">
        <v>177</v>
      </c>
      <c r="AU249" s="18" t="s">
        <v>87</v>
      </c>
      <c r="AY249" s="18" t="s">
        <v>175</v>
      </c>
      <c r="BE249" s="114">
        <f>IF(U249="základní",N249,0)</f>
        <v>0</v>
      </c>
      <c r="BF249" s="114">
        <f>IF(U249="snížená",N249,0)</f>
        <v>0</v>
      </c>
      <c r="BG249" s="114">
        <f>IF(U249="zákl. přenesená",N249,0)</f>
        <v>0</v>
      </c>
      <c r="BH249" s="114">
        <f>IF(U249="sníž. přenesená",N249,0)</f>
        <v>0</v>
      </c>
      <c r="BI249" s="114">
        <f>IF(U249="nulová",N249,0)</f>
        <v>0</v>
      </c>
      <c r="BJ249" s="18" t="s">
        <v>83</v>
      </c>
      <c r="BK249" s="114">
        <f>ROUND(L249*K249,2)</f>
        <v>0</v>
      </c>
      <c r="BL249" s="18" t="s">
        <v>182</v>
      </c>
      <c r="BM249" s="18" t="s">
        <v>1293</v>
      </c>
    </row>
    <row r="250" spans="2:65" s="11" customFormat="1" ht="22.5" customHeight="1" x14ac:dyDescent="0.3">
      <c r="B250" s="180"/>
      <c r="C250" s="181"/>
      <c r="D250" s="181"/>
      <c r="E250" s="182" t="s">
        <v>20</v>
      </c>
      <c r="F250" s="308" t="s">
        <v>1294</v>
      </c>
      <c r="G250" s="305"/>
      <c r="H250" s="305"/>
      <c r="I250" s="305"/>
      <c r="J250" s="181"/>
      <c r="K250" s="183">
        <v>4.7960000000000003</v>
      </c>
      <c r="L250" s="181"/>
      <c r="M250" s="181"/>
      <c r="N250" s="181"/>
      <c r="O250" s="181"/>
      <c r="P250" s="181"/>
      <c r="Q250" s="181"/>
      <c r="R250" s="184"/>
      <c r="T250" s="185"/>
      <c r="U250" s="181"/>
      <c r="V250" s="181"/>
      <c r="W250" s="181"/>
      <c r="X250" s="181"/>
      <c r="Y250" s="181"/>
      <c r="Z250" s="181"/>
      <c r="AA250" s="186"/>
      <c r="AT250" s="187" t="s">
        <v>1130</v>
      </c>
      <c r="AU250" s="187" t="s">
        <v>87</v>
      </c>
      <c r="AV250" s="11" t="s">
        <v>87</v>
      </c>
      <c r="AW250" s="11" t="s">
        <v>1131</v>
      </c>
      <c r="AX250" s="11" t="s">
        <v>83</v>
      </c>
      <c r="AY250" s="187" t="s">
        <v>175</v>
      </c>
    </row>
    <row r="251" spans="2:65" s="1" customFormat="1" ht="31.5" customHeight="1" x14ac:dyDescent="0.3">
      <c r="B251" s="137"/>
      <c r="C251" s="174" t="s">
        <v>350</v>
      </c>
      <c r="D251" s="174" t="s">
        <v>227</v>
      </c>
      <c r="E251" s="175" t="s">
        <v>1295</v>
      </c>
      <c r="F251" s="271" t="s">
        <v>1296</v>
      </c>
      <c r="G251" s="272"/>
      <c r="H251" s="272"/>
      <c r="I251" s="272"/>
      <c r="J251" s="176" t="s">
        <v>216</v>
      </c>
      <c r="K251" s="177">
        <v>4.3600000000000003</v>
      </c>
      <c r="L251" s="273">
        <v>0</v>
      </c>
      <c r="M251" s="272"/>
      <c r="N251" s="274">
        <f>ROUND(L251*K251,2)</f>
        <v>0</v>
      </c>
      <c r="O251" s="272"/>
      <c r="P251" s="272"/>
      <c r="Q251" s="272"/>
      <c r="R251" s="139"/>
      <c r="T251" s="171" t="s">
        <v>20</v>
      </c>
      <c r="U251" s="44" t="s">
        <v>41</v>
      </c>
      <c r="V251" s="36"/>
      <c r="W251" s="172">
        <f>V251*K251</f>
        <v>0</v>
      </c>
      <c r="X251" s="172">
        <v>0</v>
      </c>
      <c r="Y251" s="172">
        <f>X251*K251</f>
        <v>0</v>
      </c>
      <c r="Z251" s="172">
        <v>0</v>
      </c>
      <c r="AA251" s="173">
        <f>Z251*K251</f>
        <v>0</v>
      </c>
      <c r="AR251" s="18" t="s">
        <v>182</v>
      </c>
      <c r="AT251" s="18" t="s">
        <v>227</v>
      </c>
      <c r="AU251" s="18" t="s">
        <v>87</v>
      </c>
      <c r="AY251" s="18" t="s">
        <v>175</v>
      </c>
      <c r="BE251" s="114">
        <f>IF(U251="základní",N251,0)</f>
        <v>0</v>
      </c>
      <c r="BF251" s="114">
        <f>IF(U251="snížená",N251,0)</f>
        <v>0</v>
      </c>
      <c r="BG251" s="114">
        <f>IF(U251="zákl. přenesená",N251,0)</f>
        <v>0</v>
      </c>
      <c r="BH251" s="114">
        <f>IF(U251="sníž. přenesená",N251,0)</f>
        <v>0</v>
      </c>
      <c r="BI251" s="114">
        <f>IF(U251="nulová",N251,0)</f>
        <v>0</v>
      </c>
      <c r="BJ251" s="18" t="s">
        <v>83</v>
      </c>
      <c r="BK251" s="114">
        <f>ROUND(L251*K251,2)</f>
        <v>0</v>
      </c>
      <c r="BL251" s="18" t="s">
        <v>182</v>
      </c>
      <c r="BM251" s="18" t="s">
        <v>1297</v>
      </c>
    </row>
    <row r="252" spans="2:65" s="1" customFormat="1" ht="31.5" customHeight="1" x14ac:dyDescent="0.3">
      <c r="B252" s="137"/>
      <c r="C252" s="174" t="s">
        <v>354</v>
      </c>
      <c r="D252" s="174" t="s">
        <v>227</v>
      </c>
      <c r="E252" s="175" t="s">
        <v>1298</v>
      </c>
      <c r="F252" s="271" t="s">
        <v>1299</v>
      </c>
      <c r="G252" s="272"/>
      <c r="H252" s="272"/>
      <c r="I252" s="272"/>
      <c r="J252" s="176" t="s">
        <v>216</v>
      </c>
      <c r="K252" s="177">
        <v>4.3600000000000003</v>
      </c>
      <c r="L252" s="273">
        <v>0</v>
      </c>
      <c r="M252" s="272"/>
      <c r="N252" s="274">
        <f>ROUND(L252*K252,2)</f>
        <v>0</v>
      </c>
      <c r="O252" s="272"/>
      <c r="P252" s="272"/>
      <c r="Q252" s="272"/>
      <c r="R252" s="139"/>
      <c r="T252" s="171" t="s">
        <v>20</v>
      </c>
      <c r="U252" s="44" t="s">
        <v>41</v>
      </c>
      <c r="V252" s="36"/>
      <c r="W252" s="172">
        <f>V252*K252</f>
        <v>0</v>
      </c>
      <c r="X252" s="172">
        <v>8.0000000000000002E-3</v>
      </c>
      <c r="Y252" s="172">
        <f>X252*K252</f>
        <v>3.4880000000000001E-2</v>
      </c>
      <c r="Z252" s="172">
        <v>0</v>
      </c>
      <c r="AA252" s="173">
        <f>Z252*K252</f>
        <v>0</v>
      </c>
      <c r="AR252" s="18" t="s">
        <v>182</v>
      </c>
      <c r="AT252" s="18" t="s">
        <v>227</v>
      </c>
      <c r="AU252" s="18" t="s">
        <v>87</v>
      </c>
      <c r="AY252" s="18" t="s">
        <v>175</v>
      </c>
      <c r="BE252" s="114">
        <f>IF(U252="základní",N252,0)</f>
        <v>0</v>
      </c>
      <c r="BF252" s="114">
        <f>IF(U252="snížená",N252,0)</f>
        <v>0</v>
      </c>
      <c r="BG252" s="114">
        <f>IF(U252="zákl. přenesená",N252,0)</f>
        <v>0</v>
      </c>
      <c r="BH252" s="114">
        <f>IF(U252="sníž. přenesená",N252,0)</f>
        <v>0</v>
      </c>
      <c r="BI252" s="114">
        <f>IF(U252="nulová",N252,0)</f>
        <v>0</v>
      </c>
      <c r="BJ252" s="18" t="s">
        <v>83</v>
      </c>
      <c r="BK252" s="114">
        <f>ROUND(L252*K252,2)</f>
        <v>0</v>
      </c>
      <c r="BL252" s="18" t="s">
        <v>182</v>
      </c>
      <c r="BM252" s="18" t="s">
        <v>1300</v>
      </c>
    </row>
    <row r="253" spans="2:65" s="1" customFormat="1" ht="31.5" customHeight="1" x14ac:dyDescent="0.3">
      <c r="B253" s="137"/>
      <c r="C253" s="174" t="s">
        <v>358</v>
      </c>
      <c r="D253" s="174" t="s">
        <v>227</v>
      </c>
      <c r="E253" s="175" t="s">
        <v>1301</v>
      </c>
      <c r="F253" s="271" t="s">
        <v>1302</v>
      </c>
      <c r="G253" s="272"/>
      <c r="H253" s="272"/>
      <c r="I253" s="272"/>
      <c r="J253" s="176" t="s">
        <v>252</v>
      </c>
      <c r="K253" s="178">
        <v>0</v>
      </c>
      <c r="L253" s="273">
        <v>0</v>
      </c>
      <c r="M253" s="272"/>
      <c r="N253" s="274">
        <f>ROUND(L253*K253,2)</f>
        <v>0</v>
      </c>
      <c r="O253" s="272"/>
      <c r="P253" s="272"/>
      <c r="Q253" s="272"/>
      <c r="R253" s="139"/>
      <c r="T253" s="171" t="s">
        <v>20</v>
      </c>
      <c r="U253" s="44" t="s">
        <v>41</v>
      </c>
      <c r="V253" s="36"/>
      <c r="W253" s="172">
        <f>V253*K253</f>
        <v>0</v>
      </c>
      <c r="X253" s="172">
        <v>0</v>
      </c>
      <c r="Y253" s="172">
        <f>X253*K253</f>
        <v>0</v>
      </c>
      <c r="Z253" s="172">
        <v>0</v>
      </c>
      <c r="AA253" s="173">
        <f>Z253*K253</f>
        <v>0</v>
      </c>
      <c r="AR253" s="18" t="s">
        <v>182</v>
      </c>
      <c r="AT253" s="18" t="s">
        <v>227</v>
      </c>
      <c r="AU253" s="18" t="s">
        <v>87</v>
      </c>
      <c r="AY253" s="18" t="s">
        <v>175</v>
      </c>
      <c r="BE253" s="114">
        <f>IF(U253="základní",N253,0)</f>
        <v>0</v>
      </c>
      <c r="BF253" s="114">
        <f>IF(U253="snížená",N253,0)</f>
        <v>0</v>
      </c>
      <c r="BG253" s="114">
        <f>IF(U253="zákl. přenesená",N253,0)</f>
        <v>0</v>
      </c>
      <c r="BH253" s="114">
        <f>IF(U253="sníž. přenesená",N253,0)</f>
        <v>0</v>
      </c>
      <c r="BI253" s="114">
        <f>IF(U253="nulová",N253,0)</f>
        <v>0</v>
      </c>
      <c r="BJ253" s="18" t="s">
        <v>83</v>
      </c>
      <c r="BK253" s="114">
        <f>ROUND(L253*K253,2)</f>
        <v>0</v>
      </c>
      <c r="BL253" s="18" t="s">
        <v>182</v>
      </c>
      <c r="BM253" s="18" t="s">
        <v>1303</v>
      </c>
    </row>
    <row r="254" spans="2:65" s="10" customFormat="1" ht="29.85" customHeight="1" x14ac:dyDescent="0.3">
      <c r="B254" s="156"/>
      <c r="C254" s="157"/>
      <c r="D254" s="166" t="s">
        <v>149</v>
      </c>
      <c r="E254" s="166"/>
      <c r="F254" s="166"/>
      <c r="G254" s="166"/>
      <c r="H254" s="166"/>
      <c r="I254" s="166"/>
      <c r="J254" s="166"/>
      <c r="K254" s="166"/>
      <c r="L254" s="166"/>
      <c r="M254" s="166"/>
      <c r="N254" s="264">
        <f>BK254</f>
        <v>0</v>
      </c>
      <c r="O254" s="265"/>
      <c r="P254" s="265"/>
      <c r="Q254" s="265"/>
      <c r="R254" s="159"/>
      <c r="T254" s="160"/>
      <c r="U254" s="157"/>
      <c r="V254" s="157"/>
      <c r="W254" s="161">
        <f>SUM(W255:W266)</f>
        <v>0</v>
      </c>
      <c r="X254" s="157"/>
      <c r="Y254" s="161">
        <f>SUM(Y255:Y266)</f>
        <v>5.8494000000000011E-2</v>
      </c>
      <c r="Z254" s="157"/>
      <c r="AA254" s="162">
        <f>SUM(AA255:AA266)</f>
        <v>0</v>
      </c>
      <c r="AR254" s="163" t="s">
        <v>87</v>
      </c>
      <c r="AT254" s="164" t="s">
        <v>75</v>
      </c>
      <c r="AU254" s="164" t="s">
        <v>83</v>
      </c>
      <c r="AY254" s="163" t="s">
        <v>175</v>
      </c>
      <c r="BK254" s="165">
        <f>SUM(BK255:BK266)</f>
        <v>0</v>
      </c>
    </row>
    <row r="255" spans="2:65" s="1" customFormat="1" ht="22.5" customHeight="1" x14ac:dyDescent="0.3">
      <c r="B255" s="137"/>
      <c r="C255" s="174" t="s">
        <v>239</v>
      </c>
      <c r="D255" s="174" t="s">
        <v>227</v>
      </c>
      <c r="E255" s="175" t="s">
        <v>1304</v>
      </c>
      <c r="F255" s="271" t="s">
        <v>1305</v>
      </c>
      <c r="G255" s="272"/>
      <c r="H255" s="272"/>
      <c r="I255" s="272"/>
      <c r="J255" s="176" t="s">
        <v>216</v>
      </c>
      <c r="K255" s="177">
        <v>6.76</v>
      </c>
      <c r="L255" s="273">
        <v>0</v>
      </c>
      <c r="M255" s="272"/>
      <c r="N255" s="274">
        <f>ROUND(L255*K255,2)</f>
        <v>0</v>
      </c>
      <c r="O255" s="272"/>
      <c r="P255" s="272"/>
      <c r="Q255" s="272"/>
      <c r="R255" s="139"/>
      <c r="T255" s="171" t="s">
        <v>20</v>
      </c>
      <c r="U255" s="44" t="s">
        <v>41</v>
      </c>
      <c r="V255" s="36"/>
      <c r="W255" s="172">
        <f>V255*K255</f>
        <v>0</v>
      </c>
      <c r="X255" s="172">
        <v>0</v>
      </c>
      <c r="Y255" s="172">
        <f>X255*K255</f>
        <v>0</v>
      </c>
      <c r="Z255" s="172">
        <v>0</v>
      </c>
      <c r="AA255" s="173">
        <f>Z255*K255</f>
        <v>0</v>
      </c>
      <c r="AR255" s="18" t="s">
        <v>182</v>
      </c>
      <c r="AT255" s="18" t="s">
        <v>227</v>
      </c>
      <c r="AU255" s="18" t="s">
        <v>87</v>
      </c>
      <c r="AY255" s="18" t="s">
        <v>175</v>
      </c>
      <c r="BE255" s="114">
        <f>IF(U255="základní",N255,0)</f>
        <v>0</v>
      </c>
      <c r="BF255" s="114">
        <f>IF(U255="snížená",N255,0)</f>
        <v>0</v>
      </c>
      <c r="BG255" s="114">
        <f>IF(U255="zákl. přenesená",N255,0)</f>
        <v>0</v>
      </c>
      <c r="BH255" s="114">
        <f>IF(U255="sníž. přenesená",N255,0)</f>
        <v>0</v>
      </c>
      <c r="BI255" s="114">
        <f>IF(U255="nulová",N255,0)</f>
        <v>0</v>
      </c>
      <c r="BJ255" s="18" t="s">
        <v>83</v>
      </c>
      <c r="BK255" s="114">
        <f>ROUND(L255*K255,2)</f>
        <v>0</v>
      </c>
      <c r="BL255" s="18" t="s">
        <v>182</v>
      </c>
      <c r="BM255" s="18" t="s">
        <v>1306</v>
      </c>
    </row>
    <row r="256" spans="2:65" s="1" customFormat="1" ht="44.25" customHeight="1" x14ac:dyDescent="0.3">
      <c r="B256" s="137"/>
      <c r="C256" s="174" t="s">
        <v>235</v>
      </c>
      <c r="D256" s="174" t="s">
        <v>227</v>
      </c>
      <c r="E256" s="175" t="s">
        <v>1307</v>
      </c>
      <c r="F256" s="271" t="s">
        <v>1308</v>
      </c>
      <c r="G256" s="272"/>
      <c r="H256" s="272"/>
      <c r="I256" s="272"/>
      <c r="J256" s="176" t="s">
        <v>216</v>
      </c>
      <c r="K256" s="177">
        <v>6.76</v>
      </c>
      <c r="L256" s="273">
        <v>0</v>
      </c>
      <c r="M256" s="272"/>
      <c r="N256" s="274">
        <f>ROUND(L256*K256,2)</f>
        <v>0</v>
      </c>
      <c r="O256" s="272"/>
      <c r="P256" s="272"/>
      <c r="Q256" s="272"/>
      <c r="R256" s="139"/>
      <c r="T256" s="171" t="s">
        <v>20</v>
      </c>
      <c r="U256" s="44" t="s">
        <v>41</v>
      </c>
      <c r="V256" s="36"/>
      <c r="W256" s="172">
        <f>V256*K256</f>
        <v>0</v>
      </c>
      <c r="X256" s="172">
        <v>2.3000000000000001E-4</v>
      </c>
      <c r="Y256" s="172">
        <f>X256*K256</f>
        <v>1.5548000000000001E-3</v>
      </c>
      <c r="Z256" s="172">
        <v>0</v>
      </c>
      <c r="AA256" s="173">
        <f>Z256*K256</f>
        <v>0</v>
      </c>
      <c r="AR256" s="18" t="s">
        <v>182</v>
      </c>
      <c r="AT256" s="18" t="s">
        <v>227</v>
      </c>
      <c r="AU256" s="18" t="s">
        <v>87</v>
      </c>
      <c r="AY256" s="18" t="s">
        <v>175</v>
      </c>
      <c r="BE256" s="114">
        <f>IF(U256="základní",N256,0)</f>
        <v>0</v>
      </c>
      <c r="BF256" s="114">
        <f>IF(U256="snížená",N256,0)</f>
        <v>0</v>
      </c>
      <c r="BG256" s="114">
        <f>IF(U256="zákl. přenesená",N256,0)</f>
        <v>0</v>
      </c>
      <c r="BH256" s="114">
        <f>IF(U256="sníž. přenesená",N256,0)</f>
        <v>0</v>
      </c>
      <c r="BI256" s="114">
        <f>IF(U256="nulová",N256,0)</f>
        <v>0</v>
      </c>
      <c r="BJ256" s="18" t="s">
        <v>83</v>
      </c>
      <c r="BK256" s="114">
        <f>ROUND(L256*K256,2)</f>
        <v>0</v>
      </c>
      <c r="BL256" s="18" t="s">
        <v>182</v>
      </c>
      <c r="BM256" s="18" t="s">
        <v>1309</v>
      </c>
    </row>
    <row r="257" spans="2:65" s="11" customFormat="1" ht="22.5" customHeight="1" x14ac:dyDescent="0.3">
      <c r="B257" s="180"/>
      <c r="C257" s="181"/>
      <c r="D257" s="181"/>
      <c r="E257" s="182" t="s">
        <v>20</v>
      </c>
      <c r="F257" s="308" t="s">
        <v>1310</v>
      </c>
      <c r="G257" s="305"/>
      <c r="H257" s="305"/>
      <c r="I257" s="305"/>
      <c r="J257" s="181"/>
      <c r="K257" s="183">
        <v>5.76</v>
      </c>
      <c r="L257" s="181"/>
      <c r="M257" s="181"/>
      <c r="N257" s="181"/>
      <c r="O257" s="181"/>
      <c r="P257" s="181"/>
      <c r="Q257" s="181"/>
      <c r="R257" s="184"/>
      <c r="T257" s="185"/>
      <c r="U257" s="181"/>
      <c r="V257" s="181"/>
      <c r="W257" s="181"/>
      <c r="X257" s="181"/>
      <c r="Y257" s="181"/>
      <c r="Z257" s="181"/>
      <c r="AA257" s="186"/>
      <c r="AT257" s="187" t="s">
        <v>1130</v>
      </c>
      <c r="AU257" s="187" t="s">
        <v>87</v>
      </c>
      <c r="AV257" s="11" t="s">
        <v>87</v>
      </c>
      <c r="AW257" s="11" t="s">
        <v>1131</v>
      </c>
      <c r="AX257" s="11" t="s">
        <v>76</v>
      </c>
      <c r="AY257" s="187" t="s">
        <v>175</v>
      </c>
    </row>
    <row r="258" spans="2:65" s="11" customFormat="1" ht="22.5" customHeight="1" x14ac:dyDescent="0.3">
      <c r="B258" s="180"/>
      <c r="C258" s="181"/>
      <c r="D258" s="181"/>
      <c r="E258" s="182" t="s">
        <v>20</v>
      </c>
      <c r="F258" s="304" t="s">
        <v>1311</v>
      </c>
      <c r="G258" s="305"/>
      <c r="H258" s="305"/>
      <c r="I258" s="305"/>
      <c r="J258" s="181"/>
      <c r="K258" s="183">
        <v>1</v>
      </c>
      <c r="L258" s="181"/>
      <c r="M258" s="181"/>
      <c r="N258" s="181"/>
      <c r="O258" s="181"/>
      <c r="P258" s="181"/>
      <c r="Q258" s="181"/>
      <c r="R258" s="184"/>
      <c r="T258" s="185"/>
      <c r="U258" s="181"/>
      <c r="V258" s="181"/>
      <c r="W258" s="181"/>
      <c r="X258" s="181"/>
      <c r="Y258" s="181"/>
      <c r="Z258" s="181"/>
      <c r="AA258" s="186"/>
      <c r="AT258" s="187" t="s">
        <v>1130</v>
      </c>
      <c r="AU258" s="187" t="s">
        <v>87</v>
      </c>
      <c r="AV258" s="11" t="s">
        <v>87</v>
      </c>
      <c r="AW258" s="11" t="s">
        <v>1131</v>
      </c>
      <c r="AX258" s="11" t="s">
        <v>76</v>
      </c>
      <c r="AY258" s="187" t="s">
        <v>175</v>
      </c>
    </row>
    <row r="259" spans="2:65" s="14" customFormat="1" ht="22.5" customHeight="1" x14ac:dyDescent="0.3">
      <c r="B259" s="204"/>
      <c r="C259" s="205"/>
      <c r="D259" s="205"/>
      <c r="E259" s="206" t="s">
        <v>20</v>
      </c>
      <c r="F259" s="306" t="s">
        <v>1171</v>
      </c>
      <c r="G259" s="307"/>
      <c r="H259" s="307"/>
      <c r="I259" s="307"/>
      <c r="J259" s="205"/>
      <c r="K259" s="207">
        <v>6.76</v>
      </c>
      <c r="L259" s="205"/>
      <c r="M259" s="205"/>
      <c r="N259" s="205"/>
      <c r="O259" s="205"/>
      <c r="P259" s="205"/>
      <c r="Q259" s="205"/>
      <c r="R259" s="208"/>
      <c r="T259" s="209"/>
      <c r="U259" s="205"/>
      <c r="V259" s="205"/>
      <c r="W259" s="205"/>
      <c r="X259" s="205"/>
      <c r="Y259" s="205"/>
      <c r="Z259" s="205"/>
      <c r="AA259" s="210"/>
      <c r="AT259" s="211" t="s">
        <v>1130</v>
      </c>
      <c r="AU259" s="211" t="s">
        <v>87</v>
      </c>
      <c r="AV259" s="14" t="s">
        <v>201</v>
      </c>
      <c r="AW259" s="14" t="s">
        <v>1131</v>
      </c>
      <c r="AX259" s="14" t="s">
        <v>83</v>
      </c>
      <c r="AY259" s="211" t="s">
        <v>175</v>
      </c>
    </row>
    <row r="260" spans="2:65" s="1" customFormat="1" ht="31.5" customHeight="1" x14ac:dyDescent="0.3">
      <c r="B260" s="137"/>
      <c r="C260" s="174" t="s">
        <v>231</v>
      </c>
      <c r="D260" s="174" t="s">
        <v>227</v>
      </c>
      <c r="E260" s="175" t="s">
        <v>1312</v>
      </c>
      <c r="F260" s="271" t="s">
        <v>1313</v>
      </c>
      <c r="G260" s="272"/>
      <c r="H260" s="272"/>
      <c r="I260" s="272"/>
      <c r="J260" s="176" t="s">
        <v>216</v>
      </c>
      <c r="K260" s="177">
        <v>6.76</v>
      </c>
      <c r="L260" s="273">
        <v>0</v>
      </c>
      <c r="M260" s="272"/>
      <c r="N260" s="274">
        <f>ROUND(L260*K260,2)</f>
        <v>0</v>
      </c>
      <c r="O260" s="272"/>
      <c r="P260" s="272"/>
      <c r="Q260" s="272"/>
      <c r="R260" s="139"/>
      <c r="T260" s="171" t="s">
        <v>20</v>
      </c>
      <c r="U260" s="44" t="s">
        <v>41</v>
      </c>
      <c r="V260" s="36"/>
      <c r="W260" s="172">
        <f>V260*K260</f>
        <v>0</v>
      </c>
      <c r="X260" s="172">
        <v>8.0000000000000007E-5</v>
      </c>
      <c r="Y260" s="172">
        <f>X260*K260</f>
        <v>5.4080000000000003E-4</v>
      </c>
      <c r="Z260" s="172">
        <v>0</v>
      </c>
      <c r="AA260" s="173">
        <f>Z260*K260</f>
        <v>0</v>
      </c>
      <c r="AR260" s="18" t="s">
        <v>182</v>
      </c>
      <c r="AT260" s="18" t="s">
        <v>227</v>
      </c>
      <c r="AU260" s="18" t="s">
        <v>87</v>
      </c>
      <c r="AY260" s="18" t="s">
        <v>175</v>
      </c>
      <c r="BE260" s="114">
        <f>IF(U260="základní",N260,0)</f>
        <v>0</v>
      </c>
      <c r="BF260" s="114">
        <f>IF(U260="snížená",N260,0)</f>
        <v>0</v>
      </c>
      <c r="BG260" s="114">
        <f>IF(U260="zákl. přenesená",N260,0)</f>
        <v>0</v>
      </c>
      <c r="BH260" s="114">
        <f>IF(U260="sníž. přenesená",N260,0)</f>
        <v>0</v>
      </c>
      <c r="BI260" s="114">
        <f>IF(U260="nulová",N260,0)</f>
        <v>0</v>
      </c>
      <c r="BJ260" s="18" t="s">
        <v>83</v>
      </c>
      <c r="BK260" s="114">
        <f>ROUND(L260*K260,2)</f>
        <v>0</v>
      </c>
      <c r="BL260" s="18" t="s">
        <v>182</v>
      </c>
      <c r="BM260" s="18" t="s">
        <v>1314</v>
      </c>
    </row>
    <row r="261" spans="2:65" s="1" customFormat="1" ht="31.5" customHeight="1" x14ac:dyDescent="0.3">
      <c r="B261" s="137"/>
      <c r="C261" s="174" t="s">
        <v>226</v>
      </c>
      <c r="D261" s="174" t="s">
        <v>227</v>
      </c>
      <c r="E261" s="175" t="s">
        <v>1315</v>
      </c>
      <c r="F261" s="271" t="s">
        <v>1316</v>
      </c>
      <c r="G261" s="272"/>
      <c r="H261" s="272"/>
      <c r="I261" s="272"/>
      <c r="J261" s="176" t="s">
        <v>216</v>
      </c>
      <c r="K261" s="177">
        <v>55.84</v>
      </c>
      <c r="L261" s="273">
        <v>0</v>
      </c>
      <c r="M261" s="272"/>
      <c r="N261" s="274">
        <f>ROUND(L261*K261,2)</f>
        <v>0</v>
      </c>
      <c r="O261" s="272"/>
      <c r="P261" s="272"/>
      <c r="Q261" s="272"/>
      <c r="R261" s="139"/>
      <c r="T261" s="171" t="s">
        <v>20</v>
      </c>
      <c r="U261" s="44" t="s">
        <v>41</v>
      </c>
      <c r="V261" s="36"/>
      <c r="W261" s="172">
        <f>V261*K261</f>
        <v>0</v>
      </c>
      <c r="X261" s="172">
        <v>1.01E-3</v>
      </c>
      <c r="Y261" s="172">
        <f>X261*K261</f>
        <v>5.6398400000000008E-2</v>
      </c>
      <c r="Z261" s="172">
        <v>0</v>
      </c>
      <c r="AA261" s="173">
        <f>Z261*K261</f>
        <v>0</v>
      </c>
      <c r="AR261" s="18" t="s">
        <v>182</v>
      </c>
      <c r="AT261" s="18" t="s">
        <v>227</v>
      </c>
      <c r="AU261" s="18" t="s">
        <v>87</v>
      </c>
      <c r="AY261" s="18" t="s">
        <v>175</v>
      </c>
      <c r="BE261" s="114">
        <f>IF(U261="základní",N261,0)</f>
        <v>0</v>
      </c>
      <c r="BF261" s="114">
        <f>IF(U261="snížená",N261,0)</f>
        <v>0</v>
      </c>
      <c r="BG261" s="114">
        <f>IF(U261="zákl. přenesená",N261,0)</f>
        <v>0</v>
      </c>
      <c r="BH261" s="114">
        <f>IF(U261="sníž. přenesená",N261,0)</f>
        <v>0</v>
      </c>
      <c r="BI261" s="114">
        <f>IF(U261="nulová",N261,0)</f>
        <v>0</v>
      </c>
      <c r="BJ261" s="18" t="s">
        <v>83</v>
      </c>
      <c r="BK261" s="114">
        <f>ROUND(L261*K261,2)</f>
        <v>0</v>
      </c>
      <c r="BL261" s="18" t="s">
        <v>182</v>
      </c>
      <c r="BM261" s="18" t="s">
        <v>1317</v>
      </c>
    </row>
    <row r="262" spans="2:65" s="12" customFormat="1" ht="22.5" customHeight="1" x14ac:dyDescent="0.3">
      <c r="B262" s="188"/>
      <c r="C262" s="189"/>
      <c r="D262" s="189"/>
      <c r="E262" s="190" t="s">
        <v>20</v>
      </c>
      <c r="F262" s="302" t="s">
        <v>1318</v>
      </c>
      <c r="G262" s="303"/>
      <c r="H262" s="303"/>
      <c r="I262" s="303"/>
      <c r="J262" s="189"/>
      <c r="K262" s="191" t="s">
        <v>20</v>
      </c>
      <c r="L262" s="189"/>
      <c r="M262" s="189"/>
      <c r="N262" s="189"/>
      <c r="O262" s="189"/>
      <c r="P262" s="189"/>
      <c r="Q262" s="189"/>
      <c r="R262" s="192"/>
      <c r="T262" s="193"/>
      <c r="U262" s="189"/>
      <c r="V262" s="189"/>
      <c r="W262" s="189"/>
      <c r="X262" s="189"/>
      <c r="Y262" s="189"/>
      <c r="Z262" s="189"/>
      <c r="AA262" s="194"/>
      <c r="AT262" s="195" t="s">
        <v>1130</v>
      </c>
      <c r="AU262" s="195" t="s">
        <v>87</v>
      </c>
      <c r="AV262" s="12" t="s">
        <v>83</v>
      </c>
      <c r="AW262" s="12" t="s">
        <v>1131</v>
      </c>
      <c r="AX262" s="12" t="s">
        <v>76</v>
      </c>
      <c r="AY262" s="195" t="s">
        <v>175</v>
      </c>
    </row>
    <row r="263" spans="2:65" s="11" customFormat="1" ht="22.5" customHeight="1" x14ac:dyDescent="0.3">
      <c r="B263" s="180"/>
      <c r="C263" s="181"/>
      <c r="D263" s="181"/>
      <c r="E263" s="182" t="s">
        <v>20</v>
      </c>
      <c r="F263" s="304" t="s">
        <v>1168</v>
      </c>
      <c r="G263" s="305"/>
      <c r="H263" s="305"/>
      <c r="I263" s="305"/>
      <c r="J263" s="181"/>
      <c r="K263" s="183">
        <v>32.799999999999997</v>
      </c>
      <c r="L263" s="181"/>
      <c r="M263" s="181"/>
      <c r="N263" s="181"/>
      <c r="O263" s="181"/>
      <c r="P263" s="181"/>
      <c r="Q263" s="181"/>
      <c r="R263" s="184"/>
      <c r="T263" s="185"/>
      <c r="U263" s="181"/>
      <c r="V263" s="181"/>
      <c r="W263" s="181"/>
      <c r="X263" s="181"/>
      <c r="Y263" s="181"/>
      <c r="Z263" s="181"/>
      <c r="AA263" s="186"/>
      <c r="AT263" s="187" t="s">
        <v>1130</v>
      </c>
      <c r="AU263" s="187" t="s">
        <v>87</v>
      </c>
      <c r="AV263" s="11" t="s">
        <v>87</v>
      </c>
      <c r="AW263" s="11" t="s">
        <v>1131</v>
      </c>
      <c r="AX263" s="11" t="s">
        <v>76</v>
      </c>
      <c r="AY263" s="187" t="s">
        <v>175</v>
      </c>
    </row>
    <row r="264" spans="2:65" s="11" customFormat="1" ht="22.5" customHeight="1" x14ac:dyDescent="0.3">
      <c r="B264" s="180"/>
      <c r="C264" s="181"/>
      <c r="D264" s="181"/>
      <c r="E264" s="182" t="s">
        <v>20</v>
      </c>
      <c r="F264" s="304" t="s">
        <v>1169</v>
      </c>
      <c r="G264" s="305"/>
      <c r="H264" s="305"/>
      <c r="I264" s="305"/>
      <c r="J264" s="181"/>
      <c r="K264" s="183">
        <v>2.4</v>
      </c>
      <c r="L264" s="181"/>
      <c r="M264" s="181"/>
      <c r="N264" s="181"/>
      <c r="O264" s="181"/>
      <c r="P264" s="181"/>
      <c r="Q264" s="181"/>
      <c r="R264" s="184"/>
      <c r="T264" s="185"/>
      <c r="U264" s="181"/>
      <c r="V264" s="181"/>
      <c r="W264" s="181"/>
      <c r="X264" s="181"/>
      <c r="Y264" s="181"/>
      <c r="Z264" s="181"/>
      <c r="AA264" s="186"/>
      <c r="AT264" s="187" t="s">
        <v>1130</v>
      </c>
      <c r="AU264" s="187" t="s">
        <v>87</v>
      </c>
      <c r="AV264" s="11" t="s">
        <v>87</v>
      </c>
      <c r="AW264" s="11" t="s">
        <v>1131</v>
      </c>
      <c r="AX264" s="11" t="s">
        <v>76</v>
      </c>
      <c r="AY264" s="187" t="s">
        <v>175</v>
      </c>
    </row>
    <row r="265" spans="2:65" s="11" customFormat="1" ht="22.5" customHeight="1" x14ac:dyDescent="0.3">
      <c r="B265" s="180"/>
      <c r="C265" s="181"/>
      <c r="D265" s="181"/>
      <c r="E265" s="182" t="s">
        <v>20</v>
      </c>
      <c r="F265" s="304" t="s">
        <v>1170</v>
      </c>
      <c r="G265" s="305"/>
      <c r="H265" s="305"/>
      <c r="I265" s="305"/>
      <c r="J265" s="181"/>
      <c r="K265" s="183">
        <v>20.64</v>
      </c>
      <c r="L265" s="181"/>
      <c r="M265" s="181"/>
      <c r="N265" s="181"/>
      <c r="O265" s="181"/>
      <c r="P265" s="181"/>
      <c r="Q265" s="181"/>
      <c r="R265" s="184"/>
      <c r="T265" s="185"/>
      <c r="U265" s="181"/>
      <c r="V265" s="181"/>
      <c r="W265" s="181"/>
      <c r="X265" s="181"/>
      <c r="Y265" s="181"/>
      <c r="Z265" s="181"/>
      <c r="AA265" s="186"/>
      <c r="AT265" s="187" t="s">
        <v>1130</v>
      </c>
      <c r="AU265" s="187" t="s">
        <v>87</v>
      </c>
      <c r="AV265" s="11" t="s">
        <v>87</v>
      </c>
      <c r="AW265" s="11" t="s">
        <v>1131</v>
      </c>
      <c r="AX265" s="11" t="s">
        <v>76</v>
      </c>
      <c r="AY265" s="187" t="s">
        <v>175</v>
      </c>
    </row>
    <row r="266" spans="2:65" s="14" customFormat="1" ht="22.5" customHeight="1" x14ac:dyDescent="0.3">
      <c r="B266" s="204"/>
      <c r="C266" s="205"/>
      <c r="D266" s="205"/>
      <c r="E266" s="206" t="s">
        <v>20</v>
      </c>
      <c r="F266" s="306" t="s">
        <v>1171</v>
      </c>
      <c r="G266" s="307"/>
      <c r="H266" s="307"/>
      <c r="I266" s="307"/>
      <c r="J266" s="205"/>
      <c r="K266" s="207">
        <v>55.84</v>
      </c>
      <c r="L266" s="205"/>
      <c r="M266" s="205"/>
      <c r="N266" s="205"/>
      <c r="O266" s="205"/>
      <c r="P266" s="205"/>
      <c r="Q266" s="205"/>
      <c r="R266" s="208"/>
      <c r="T266" s="209"/>
      <c r="U266" s="205"/>
      <c r="V266" s="205"/>
      <c r="W266" s="205"/>
      <c r="X266" s="205"/>
      <c r="Y266" s="205"/>
      <c r="Z266" s="205"/>
      <c r="AA266" s="210"/>
      <c r="AT266" s="211" t="s">
        <v>1130</v>
      </c>
      <c r="AU266" s="211" t="s">
        <v>87</v>
      </c>
      <c r="AV266" s="14" t="s">
        <v>201</v>
      </c>
      <c r="AW266" s="14" t="s">
        <v>1131</v>
      </c>
      <c r="AX266" s="14" t="s">
        <v>83</v>
      </c>
      <c r="AY266" s="211" t="s">
        <v>175</v>
      </c>
    </row>
    <row r="267" spans="2:65" s="10" customFormat="1" ht="37.35" customHeight="1" x14ac:dyDescent="0.35">
      <c r="B267" s="156"/>
      <c r="C267" s="157"/>
      <c r="D267" s="158" t="s">
        <v>1122</v>
      </c>
      <c r="E267" s="158"/>
      <c r="F267" s="158"/>
      <c r="G267" s="158"/>
      <c r="H267" s="158"/>
      <c r="I267" s="158"/>
      <c r="J267" s="158"/>
      <c r="K267" s="158"/>
      <c r="L267" s="158"/>
      <c r="M267" s="158"/>
      <c r="N267" s="268">
        <f>BK267</f>
        <v>0</v>
      </c>
      <c r="O267" s="269"/>
      <c r="P267" s="269"/>
      <c r="Q267" s="269"/>
      <c r="R267" s="159"/>
      <c r="T267" s="160"/>
      <c r="U267" s="157"/>
      <c r="V267" s="157"/>
      <c r="W267" s="161">
        <f>W268+W270</f>
        <v>0</v>
      </c>
      <c r="X267" s="157"/>
      <c r="Y267" s="161">
        <f>Y268+Y270</f>
        <v>0</v>
      </c>
      <c r="Z267" s="157"/>
      <c r="AA267" s="162">
        <f>AA268+AA270</f>
        <v>0</v>
      </c>
      <c r="AR267" s="163" t="s">
        <v>201</v>
      </c>
      <c r="AT267" s="164" t="s">
        <v>75</v>
      </c>
      <c r="AU267" s="164" t="s">
        <v>76</v>
      </c>
      <c r="AY267" s="163" t="s">
        <v>175</v>
      </c>
      <c r="BK267" s="165">
        <f>BK268+BK270</f>
        <v>0</v>
      </c>
    </row>
    <row r="268" spans="2:65" s="10" customFormat="1" ht="19.899999999999999" customHeight="1" x14ac:dyDescent="0.3">
      <c r="B268" s="156"/>
      <c r="C268" s="157"/>
      <c r="D268" s="166" t="s">
        <v>1123</v>
      </c>
      <c r="E268" s="166"/>
      <c r="F268" s="166"/>
      <c r="G268" s="166"/>
      <c r="H268" s="166"/>
      <c r="I268" s="166"/>
      <c r="J268" s="166"/>
      <c r="K268" s="166"/>
      <c r="L268" s="166"/>
      <c r="M268" s="166"/>
      <c r="N268" s="266">
        <f>BK268</f>
        <v>0</v>
      </c>
      <c r="O268" s="267"/>
      <c r="P268" s="267"/>
      <c r="Q268" s="267"/>
      <c r="R268" s="159"/>
      <c r="T268" s="160"/>
      <c r="U268" s="157"/>
      <c r="V268" s="157"/>
      <c r="W268" s="161">
        <f>W269</f>
        <v>0</v>
      </c>
      <c r="X268" s="157"/>
      <c r="Y268" s="161">
        <f>Y269</f>
        <v>0</v>
      </c>
      <c r="Z268" s="157"/>
      <c r="AA268" s="162">
        <f>AA269</f>
        <v>0</v>
      </c>
      <c r="AR268" s="163" t="s">
        <v>201</v>
      </c>
      <c r="AT268" s="164" t="s">
        <v>75</v>
      </c>
      <c r="AU268" s="164" t="s">
        <v>83</v>
      </c>
      <c r="AY268" s="163" t="s">
        <v>175</v>
      </c>
      <c r="BK268" s="165">
        <f>BK269</f>
        <v>0</v>
      </c>
    </row>
    <row r="269" spans="2:65" s="1" customFormat="1" ht="31.5" customHeight="1" x14ac:dyDescent="0.3">
      <c r="B269" s="137"/>
      <c r="C269" s="174" t="s">
        <v>271</v>
      </c>
      <c r="D269" s="174" t="s">
        <v>227</v>
      </c>
      <c r="E269" s="175" t="s">
        <v>1319</v>
      </c>
      <c r="F269" s="271" t="s">
        <v>1320</v>
      </c>
      <c r="G269" s="272"/>
      <c r="H269" s="272"/>
      <c r="I269" s="272"/>
      <c r="J269" s="176" t="s">
        <v>1028</v>
      </c>
      <c r="K269" s="177">
        <v>0.97599999999999998</v>
      </c>
      <c r="L269" s="273">
        <v>0</v>
      </c>
      <c r="M269" s="272"/>
      <c r="N269" s="274">
        <f>ROUND(L269*K269,2)</f>
        <v>0</v>
      </c>
      <c r="O269" s="272"/>
      <c r="P269" s="272"/>
      <c r="Q269" s="272"/>
      <c r="R269" s="139"/>
      <c r="T269" s="171" t="s">
        <v>20</v>
      </c>
      <c r="U269" s="44" t="s">
        <v>41</v>
      </c>
      <c r="V269" s="36"/>
      <c r="W269" s="172">
        <f>V269*K269</f>
        <v>0</v>
      </c>
      <c r="X269" s="172">
        <v>0</v>
      </c>
      <c r="Y269" s="172">
        <f>X269*K269</f>
        <v>0</v>
      </c>
      <c r="Z269" s="172">
        <v>0</v>
      </c>
      <c r="AA269" s="173">
        <f>Z269*K269</f>
        <v>0</v>
      </c>
      <c r="AR269" s="18" t="s">
        <v>474</v>
      </c>
      <c r="AT269" s="18" t="s">
        <v>227</v>
      </c>
      <c r="AU269" s="18" t="s">
        <v>87</v>
      </c>
      <c r="AY269" s="18" t="s">
        <v>175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8" t="s">
        <v>83</v>
      </c>
      <c r="BK269" s="114">
        <f>ROUND(L269*K269,2)</f>
        <v>0</v>
      </c>
      <c r="BL269" s="18" t="s">
        <v>474</v>
      </c>
      <c r="BM269" s="18" t="s">
        <v>1321</v>
      </c>
    </row>
    <row r="270" spans="2:65" s="10" customFormat="1" ht="29.85" customHeight="1" x14ac:dyDescent="0.3">
      <c r="B270" s="156"/>
      <c r="C270" s="157"/>
      <c r="D270" s="166" t="s">
        <v>1124</v>
      </c>
      <c r="E270" s="166"/>
      <c r="F270" s="166"/>
      <c r="G270" s="166"/>
      <c r="H270" s="166"/>
      <c r="I270" s="166"/>
      <c r="J270" s="166"/>
      <c r="K270" s="166"/>
      <c r="L270" s="166"/>
      <c r="M270" s="166"/>
      <c r="N270" s="264">
        <f>BK270</f>
        <v>0</v>
      </c>
      <c r="O270" s="265"/>
      <c r="P270" s="265"/>
      <c r="Q270" s="265"/>
      <c r="R270" s="159"/>
      <c r="T270" s="160"/>
      <c r="U270" s="157"/>
      <c r="V270" s="157"/>
      <c r="W270" s="161">
        <f>W271</f>
        <v>0</v>
      </c>
      <c r="X270" s="157"/>
      <c r="Y270" s="161">
        <f>Y271</f>
        <v>0</v>
      </c>
      <c r="Z270" s="157"/>
      <c r="AA270" s="162">
        <f>AA271</f>
        <v>0</v>
      </c>
      <c r="AR270" s="163" t="s">
        <v>201</v>
      </c>
      <c r="AT270" s="164" t="s">
        <v>75</v>
      </c>
      <c r="AU270" s="164" t="s">
        <v>83</v>
      </c>
      <c r="AY270" s="163" t="s">
        <v>175</v>
      </c>
      <c r="BK270" s="165">
        <f>BK271</f>
        <v>0</v>
      </c>
    </row>
    <row r="271" spans="2:65" s="1" customFormat="1" ht="22.5" customHeight="1" x14ac:dyDescent="0.3">
      <c r="B271" s="137"/>
      <c r="C271" s="174" t="s">
        <v>8</v>
      </c>
      <c r="D271" s="174" t="s">
        <v>227</v>
      </c>
      <c r="E271" s="175" t="s">
        <v>1322</v>
      </c>
      <c r="F271" s="271" t="s">
        <v>1323</v>
      </c>
      <c r="G271" s="272"/>
      <c r="H271" s="272"/>
      <c r="I271" s="272"/>
      <c r="J271" s="176" t="s">
        <v>332</v>
      </c>
      <c r="K271" s="177">
        <v>1</v>
      </c>
      <c r="L271" s="273">
        <v>0</v>
      </c>
      <c r="M271" s="272"/>
      <c r="N271" s="274">
        <f>ROUND(L271*K271,2)</f>
        <v>0</v>
      </c>
      <c r="O271" s="272"/>
      <c r="P271" s="272"/>
      <c r="Q271" s="272"/>
      <c r="R271" s="139"/>
      <c r="T271" s="171" t="s">
        <v>20</v>
      </c>
      <c r="U271" s="44" t="s">
        <v>41</v>
      </c>
      <c r="V271" s="36"/>
      <c r="W271" s="172">
        <f>V271*K271</f>
        <v>0</v>
      </c>
      <c r="X271" s="172">
        <v>0</v>
      </c>
      <c r="Y271" s="172">
        <f>X271*K271</f>
        <v>0</v>
      </c>
      <c r="Z271" s="172">
        <v>0</v>
      </c>
      <c r="AA271" s="173">
        <f>Z271*K271</f>
        <v>0</v>
      </c>
      <c r="AR271" s="18" t="s">
        <v>474</v>
      </c>
      <c r="AT271" s="18" t="s">
        <v>227</v>
      </c>
      <c r="AU271" s="18" t="s">
        <v>87</v>
      </c>
      <c r="AY271" s="18" t="s">
        <v>175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8" t="s">
        <v>83</v>
      </c>
      <c r="BK271" s="114">
        <f>ROUND(L271*K271,2)</f>
        <v>0</v>
      </c>
      <c r="BL271" s="18" t="s">
        <v>474</v>
      </c>
      <c r="BM271" s="18" t="s">
        <v>1324</v>
      </c>
    </row>
    <row r="272" spans="2:65" s="10" customFormat="1" ht="37.35" customHeight="1" x14ac:dyDescent="0.35">
      <c r="B272" s="156"/>
      <c r="C272" s="157"/>
      <c r="D272" s="158" t="s">
        <v>1125</v>
      </c>
      <c r="E272" s="158"/>
      <c r="F272" s="158"/>
      <c r="G272" s="158"/>
      <c r="H272" s="158"/>
      <c r="I272" s="158"/>
      <c r="J272" s="158"/>
      <c r="K272" s="158"/>
      <c r="L272" s="158"/>
      <c r="M272" s="158"/>
      <c r="N272" s="300">
        <f>BK272</f>
        <v>0</v>
      </c>
      <c r="O272" s="301"/>
      <c r="P272" s="301"/>
      <c r="Q272" s="301"/>
      <c r="R272" s="159"/>
      <c r="T272" s="160"/>
      <c r="U272" s="157"/>
      <c r="V272" s="157"/>
      <c r="W272" s="161">
        <f>SUM(W273:W274)</f>
        <v>0</v>
      </c>
      <c r="X272" s="157"/>
      <c r="Y272" s="161">
        <f>SUM(Y273:Y274)</f>
        <v>0</v>
      </c>
      <c r="Z272" s="157"/>
      <c r="AA272" s="162">
        <f>SUM(AA273:AA274)</f>
        <v>0</v>
      </c>
      <c r="AR272" s="163" t="s">
        <v>201</v>
      </c>
      <c r="AT272" s="164" t="s">
        <v>75</v>
      </c>
      <c r="AU272" s="164" t="s">
        <v>76</v>
      </c>
      <c r="AY272" s="163" t="s">
        <v>175</v>
      </c>
      <c r="BK272" s="165">
        <f>SUM(BK273:BK274)</f>
        <v>0</v>
      </c>
    </row>
    <row r="273" spans="2:65" s="1" customFormat="1" ht="22.5" customHeight="1" x14ac:dyDescent="0.3">
      <c r="B273" s="137"/>
      <c r="C273" s="174" t="s">
        <v>278</v>
      </c>
      <c r="D273" s="174" t="s">
        <v>227</v>
      </c>
      <c r="E273" s="175" t="s">
        <v>1108</v>
      </c>
      <c r="F273" s="271" t="s">
        <v>168</v>
      </c>
      <c r="G273" s="272"/>
      <c r="H273" s="272"/>
      <c r="I273" s="272"/>
      <c r="J273" s="176" t="s">
        <v>446</v>
      </c>
      <c r="K273" s="177">
        <v>1</v>
      </c>
      <c r="L273" s="273">
        <v>0</v>
      </c>
      <c r="M273" s="272"/>
      <c r="N273" s="274">
        <f>ROUND(L273*K273,2)</f>
        <v>0</v>
      </c>
      <c r="O273" s="272"/>
      <c r="P273" s="272"/>
      <c r="Q273" s="272"/>
      <c r="R273" s="139"/>
      <c r="T273" s="171" t="s">
        <v>20</v>
      </c>
      <c r="U273" s="44" t="s">
        <v>41</v>
      </c>
      <c r="V273" s="36"/>
      <c r="W273" s="172">
        <f>V273*K273</f>
        <v>0</v>
      </c>
      <c r="X273" s="172">
        <v>0</v>
      </c>
      <c r="Y273" s="172">
        <f>X273*K273</f>
        <v>0</v>
      </c>
      <c r="Z273" s="172">
        <v>0</v>
      </c>
      <c r="AA273" s="173">
        <f>Z273*K273</f>
        <v>0</v>
      </c>
      <c r="AR273" s="18" t="s">
        <v>474</v>
      </c>
      <c r="AT273" s="18" t="s">
        <v>227</v>
      </c>
      <c r="AU273" s="18" t="s">
        <v>83</v>
      </c>
      <c r="AY273" s="18" t="s">
        <v>175</v>
      </c>
      <c r="BE273" s="114">
        <f>IF(U273="základní",N273,0)</f>
        <v>0</v>
      </c>
      <c r="BF273" s="114">
        <f>IF(U273="snížená",N273,0)</f>
        <v>0</v>
      </c>
      <c r="BG273" s="114">
        <f>IF(U273="zákl. přenesená",N273,0)</f>
        <v>0</v>
      </c>
      <c r="BH273" s="114">
        <f>IF(U273="sníž. přenesená",N273,0)</f>
        <v>0</v>
      </c>
      <c r="BI273" s="114">
        <f>IF(U273="nulová",N273,0)</f>
        <v>0</v>
      </c>
      <c r="BJ273" s="18" t="s">
        <v>83</v>
      </c>
      <c r="BK273" s="114">
        <f>ROUND(L273*K273,2)</f>
        <v>0</v>
      </c>
      <c r="BL273" s="18" t="s">
        <v>474</v>
      </c>
      <c r="BM273" s="18" t="s">
        <v>1325</v>
      </c>
    </row>
    <row r="274" spans="2:65" s="1" customFormat="1" ht="150" customHeight="1" x14ac:dyDescent="0.3">
      <c r="B274" s="35"/>
      <c r="C274" s="36"/>
      <c r="D274" s="36"/>
      <c r="E274" s="36"/>
      <c r="F274" s="275" t="s">
        <v>1110</v>
      </c>
      <c r="G274" s="222"/>
      <c r="H274" s="222"/>
      <c r="I274" s="222"/>
      <c r="J274" s="36"/>
      <c r="K274" s="36"/>
      <c r="L274" s="36"/>
      <c r="M274" s="36"/>
      <c r="N274" s="36"/>
      <c r="O274" s="36"/>
      <c r="P274" s="36"/>
      <c r="Q274" s="36"/>
      <c r="R274" s="37"/>
      <c r="T274" s="74"/>
      <c r="U274" s="36"/>
      <c r="V274" s="36"/>
      <c r="W274" s="36"/>
      <c r="X274" s="36"/>
      <c r="Y274" s="36"/>
      <c r="Z274" s="36"/>
      <c r="AA274" s="75"/>
      <c r="AT274" s="18" t="s">
        <v>840</v>
      </c>
      <c r="AU274" s="18" t="s">
        <v>83</v>
      </c>
    </row>
    <row r="275" spans="2:65" s="1" customFormat="1" ht="49.9" customHeight="1" x14ac:dyDescent="0.35">
      <c r="B275" s="35"/>
      <c r="C275" s="36"/>
      <c r="D275" s="158" t="s">
        <v>894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268">
        <f>BK275</f>
        <v>0</v>
      </c>
      <c r="O275" s="269"/>
      <c r="P275" s="269"/>
      <c r="Q275" s="269"/>
      <c r="R275" s="37"/>
      <c r="T275" s="179"/>
      <c r="U275" s="56"/>
      <c r="V275" s="56"/>
      <c r="W275" s="56"/>
      <c r="X275" s="56"/>
      <c r="Y275" s="56"/>
      <c r="Z275" s="56"/>
      <c r="AA275" s="58"/>
      <c r="AT275" s="18" t="s">
        <v>75</v>
      </c>
      <c r="AU275" s="18" t="s">
        <v>76</v>
      </c>
      <c r="AY275" s="18" t="s">
        <v>895</v>
      </c>
      <c r="BK275" s="114">
        <v>0</v>
      </c>
    </row>
    <row r="276" spans="2:65" s="1" customFormat="1" ht="6.95" customHeight="1" x14ac:dyDescent="0.3">
      <c r="B276" s="59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1"/>
    </row>
  </sheetData>
  <sheetProtection password="CC35" sheet="1" objects="1" scenarios="1" formatColumns="0" formatRows="0" sort="0" autoFilter="0"/>
  <mergeCells count="321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5:P125"/>
    <mergeCell ref="F124:P124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L171:M171"/>
    <mergeCell ref="F161:I161"/>
    <mergeCell ref="F162:I162"/>
    <mergeCell ref="F163:I163"/>
    <mergeCell ref="F164:I164"/>
    <mergeCell ref="F165:I165"/>
    <mergeCell ref="F166:I166"/>
    <mergeCell ref="F172:I172"/>
    <mergeCell ref="F173:I173"/>
    <mergeCell ref="L173:M173"/>
    <mergeCell ref="N173:Q173"/>
    <mergeCell ref="F174:I174"/>
    <mergeCell ref="F167:I167"/>
    <mergeCell ref="F168:I168"/>
    <mergeCell ref="F169:I169"/>
    <mergeCell ref="F170:I170"/>
    <mergeCell ref="F171:I171"/>
    <mergeCell ref="F175:I175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L184:M184"/>
    <mergeCell ref="N184:Q184"/>
    <mergeCell ref="F185:I185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F215:I215"/>
    <mergeCell ref="L215:M215"/>
    <mergeCell ref="N215:Q215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L223:M223"/>
    <mergeCell ref="N223:Q223"/>
    <mergeCell ref="F225:I225"/>
    <mergeCell ref="L225:M225"/>
    <mergeCell ref="N225:Q225"/>
    <mergeCell ref="F226:I226"/>
    <mergeCell ref="F227:I227"/>
    <mergeCell ref="F228:I228"/>
    <mergeCell ref="L228:M228"/>
    <mergeCell ref="N228:Q228"/>
    <mergeCell ref="F229:I22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34:I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F243:I243"/>
    <mergeCell ref="L243:M243"/>
    <mergeCell ref="N243:Q243"/>
    <mergeCell ref="F245:I245"/>
    <mergeCell ref="L245:M245"/>
    <mergeCell ref="N245:Q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F258:I258"/>
    <mergeCell ref="F259:I259"/>
    <mergeCell ref="F273:I273"/>
    <mergeCell ref="L273:M273"/>
    <mergeCell ref="N273:Q273"/>
    <mergeCell ref="N272:Q272"/>
    <mergeCell ref="F262:I262"/>
    <mergeCell ref="F263:I263"/>
    <mergeCell ref="F264:I264"/>
    <mergeCell ref="F265:I265"/>
    <mergeCell ref="F266:I266"/>
    <mergeCell ref="F269:I269"/>
    <mergeCell ref="N216:Q216"/>
    <mergeCell ref="N217:Q217"/>
    <mergeCell ref="N224:Q224"/>
    <mergeCell ref="L269:M269"/>
    <mergeCell ref="N269:Q269"/>
    <mergeCell ref="F271:I271"/>
    <mergeCell ref="L271:M271"/>
    <mergeCell ref="N271:Q271"/>
    <mergeCell ref="F260:I260"/>
    <mergeCell ref="L260:M260"/>
    <mergeCell ref="N134:Q134"/>
    <mergeCell ref="N135:Q135"/>
    <mergeCell ref="N136:Q136"/>
    <mergeCell ref="N141:Q141"/>
    <mergeCell ref="N186:Q186"/>
    <mergeCell ref="N210:Q210"/>
    <mergeCell ref="N171:Q171"/>
    <mergeCell ref="N275:Q275"/>
    <mergeCell ref="H1:K1"/>
    <mergeCell ref="S2:AC2"/>
    <mergeCell ref="N232:Q232"/>
    <mergeCell ref="N244:Q244"/>
    <mergeCell ref="N254:Q254"/>
    <mergeCell ref="N267:Q267"/>
    <mergeCell ref="N268:Q268"/>
    <mergeCell ref="N270:Q270"/>
    <mergeCell ref="F274:I27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3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8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101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131</v>
      </c>
      <c r="E8" s="23"/>
      <c r="F8" s="282" t="s">
        <v>1111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1112</v>
      </c>
      <c r="E9" s="36"/>
      <c r="F9" s="258" t="s">
        <v>1326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8" t="s">
        <v>20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22</v>
      </c>
      <c r="E11" s="36"/>
      <c r="F11" s="28" t="s">
        <v>23</v>
      </c>
      <c r="G11" s="36"/>
      <c r="H11" s="36"/>
      <c r="I11" s="36"/>
      <c r="J11" s="36"/>
      <c r="K11" s="36"/>
      <c r="L11" s="36"/>
      <c r="M11" s="30" t="s">
        <v>24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26</v>
      </c>
      <c r="E13" s="36"/>
      <c r="F13" s="36"/>
      <c r="G13" s="36"/>
      <c r="H13" s="36"/>
      <c r="I13" s="36"/>
      <c r="J13" s="36"/>
      <c r="K13" s="36"/>
      <c r="L13" s="36"/>
      <c r="M13" s="30" t="s">
        <v>27</v>
      </c>
      <c r="N13" s="36"/>
      <c r="O13" s="257" t="s">
        <v>20</v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">
        <v>29</v>
      </c>
      <c r="F14" s="36"/>
      <c r="G14" s="36"/>
      <c r="H14" s="36"/>
      <c r="I14" s="36"/>
      <c r="J14" s="36"/>
      <c r="K14" s="36"/>
      <c r="L14" s="36"/>
      <c r="M14" s="30" t="s">
        <v>30</v>
      </c>
      <c r="N14" s="36"/>
      <c r="O14" s="257" t="s">
        <v>20</v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31</v>
      </c>
      <c r="E16" s="36"/>
      <c r="F16" s="36"/>
      <c r="G16" s="36"/>
      <c r="H16" s="36"/>
      <c r="I16" s="36"/>
      <c r="J16" s="36"/>
      <c r="K16" s="36"/>
      <c r="L16" s="36"/>
      <c r="M16" s="30" t="s">
        <v>27</v>
      </c>
      <c r="N16" s="36"/>
      <c r="O16" s="296" t="s">
        <v>20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">
        <v>133</v>
      </c>
      <c r="F17" s="222"/>
      <c r="G17" s="222"/>
      <c r="H17" s="222"/>
      <c r="I17" s="222"/>
      <c r="J17" s="222"/>
      <c r="K17" s="222"/>
      <c r="L17" s="222"/>
      <c r="M17" s="30" t="s">
        <v>30</v>
      </c>
      <c r="N17" s="36"/>
      <c r="O17" s="296" t="s">
        <v>20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33</v>
      </c>
      <c r="E19" s="36"/>
      <c r="F19" s="36"/>
      <c r="G19" s="36"/>
      <c r="H19" s="36"/>
      <c r="I19" s="36"/>
      <c r="J19" s="36"/>
      <c r="K19" s="36"/>
      <c r="L19" s="36"/>
      <c r="M19" s="30" t="s">
        <v>27</v>
      </c>
      <c r="N19" s="36"/>
      <c r="O19" s="257" t="s">
        <v>20</v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">
        <v>34</v>
      </c>
      <c r="F20" s="36"/>
      <c r="G20" s="36"/>
      <c r="H20" s="36"/>
      <c r="I20" s="36"/>
      <c r="J20" s="36"/>
      <c r="K20" s="36"/>
      <c r="L20" s="36"/>
      <c r="M20" s="30" t="s">
        <v>30</v>
      </c>
      <c r="N20" s="36"/>
      <c r="O20" s="257" t="s">
        <v>20</v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35</v>
      </c>
      <c r="E22" s="36"/>
      <c r="F22" s="36"/>
      <c r="G22" s="36"/>
      <c r="H22" s="36"/>
      <c r="I22" s="36"/>
      <c r="J22" s="36"/>
      <c r="K22" s="36"/>
      <c r="L22" s="36"/>
      <c r="M22" s="30" t="s">
        <v>27</v>
      </c>
      <c r="N22" s="36"/>
      <c r="O22" s="257" t="s">
        <v>20</v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">
        <v>34</v>
      </c>
      <c r="F23" s="36"/>
      <c r="G23" s="36"/>
      <c r="H23" s="36"/>
      <c r="I23" s="36"/>
      <c r="J23" s="36"/>
      <c r="K23" s="36"/>
      <c r="L23" s="36"/>
      <c r="M23" s="30" t="s">
        <v>30</v>
      </c>
      <c r="N23" s="36"/>
      <c r="O23" s="257" t="s">
        <v>20</v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20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134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121</v>
      </c>
      <c r="E30" s="36"/>
      <c r="F30" s="36"/>
      <c r="G30" s="36"/>
      <c r="H30" s="36"/>
      <c r="I30" s="36"/>
      <c r="J30" s="36"/>
      <c r="K30" s="36"/>
      <c r="L30" s="36"/>
      <c r="M30" s="261">
        <f>N107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39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40</v>
      </c>
      <c r="E34" s="42" t="s">
        <v>41</v>
      </c>
      <c r="F34" s="43">
        <v>0.21</v>
      </c>
      <c r="G34" s="124" t="s">
        <v>42</v>
      </c>
      <c r="H34" s="293">
        <f>(SUM(BE107:BE114)+SUM(BE134:BE279))</f>
        <v>0</v>
      </c>
      <c r="I34" s="222"/>
      <c r="J34" s="222"/>
      <c r="K34" s="36"/>
      <c r="L34" s="36"/>
      <c r="M34" s="293">
        <f>ROUND((SUM(BE107:BE114)+SUM(BE134:BE279)),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43</v>
      </c>
      <c r="F35" s="43">
        <v>0.15</v>
      </c>
      <c r="G35" s="124" t="s">
        <v>42</v>
      </c>
      <c r="H35" s="293">
        <f>(SUM(BF107:BF114)+SUM(BF134:BF279))</f>
        <v>0</v>
      </c>
      <c r="I35" s="222"/>
      <c r="J35" s="222"/>
      <c r="K35" s="36"/>
      <c r="L35" s="36"/>
      <c r="M35" s="293">
        <f>ROUND((SUM(BF107:BF114)+SUM(BF134:BF279)),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0.21</v>
      </c>
      <c r="G36" s="124" t="s">
        <v>42</v>
      </c>
      <c r="H36" s="293">
        <f>(SUM(BG107:BG114)+SUM(BG134:BG279))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0.15</v>
      </c>
      <c r="G37" s="124" t="s">
        <v>42</v>
      </c>
      <c r="H37" s="293">
        <f>(SUM(BH107:BH114)+SUM(BH134:BH279))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46</v>
      </c>
      <c r="F38" s="43">
        <v>0</v>
      </c>
      <c r="G38" s="124" t="s">
        <v>42</v>
      </c>
      <c r="H38" s="293">
        <f>(SUM(BI107:BI114)+SUM(BI134:BI279))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47</v>
      </c>
      <c r="E40" s="76"/>
      <c r="F40" s="76"/>
      <c r="G40" s="126" t="s">
        <v>48</v>
      </c>
      <c r="H40" s="127" t="s">
        <v>49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131</v>
      </c>
      <c r="D80" s="23"/>
      <c r="E80" s="23"/>
      <c r="F80" s="282" t="s">
        <v>1111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1112</v>
      </c>
      <c r="D81" s="36"/>
      <c r="E81" s="36"/>
      <c r="F81" s="234" t="str">
        <f>F9</f>
        <v>ST2 - ST2 - AHNM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22</v>
      </c>
      <c r="D83" s="36"/>
      <c r="E83" s="36"/>
      <c r="F83" s="28" t="str">
        <f>F11</f>
        <v>Praha</v>
      </c>
      <c r="G83" s="36"/>
      <c r="H83" s="36"/>
      <c r="I83" s="36"/>
      <c r="J83" s="36"/>
      <c r="K83" s="30" t="s">
        <v>24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26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33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31</v>
      </c>
      <c r="D86" s="36"/>
      <c r="E86" s="36"/>
      <c r="F86" s="28" t="str">
        <f>IF(E17="","",E17)</f>
        <v>Bude vybrán z výběrového řízení.</v>
      </c>
      <c r="G86" s="36"/>
      <c r="H86" s="36"/>
      <c r="I86" s="36"/>
      <c r="J86" s="36"/>
      <c r="K86" s="30" t="s">
        <v>35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136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137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N134</f>
        <v>0</v>
      </c>
      <c r="O90" s="222"/>
      <c r="P90" s="222"/>
      <c r="Q90" s="222"/>
      <c r="R90" s="37"/>
      <c r="AU90" s="18" t="s">
        <v>139</v>
      </c>
    </row>
    <row r="91" spans="2:47" s="7" customFormat="1" ht="24.95" customHeight="1" x14ac:dyDescent="0.3">
      <c r="B91" s="129"/>
      <c r="C91" s="130"/>
      <c r="D91" s="131" t="s">
        <v>1114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9">
        <f>N135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1115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N136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1116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N153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1117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N193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1118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N225</f>
        <v>0</v>
      </c>
      <c r="O95" s="227"/>
      <c r="P95" s="227"/>
      <c r="Q95" s="227"/>
      <c r="R95" s="134"/>
    </row>
    <row r="96" spans="2:47" s="7" customFormat="1" ht="24.95" customHeight="1" x14ac:dyDescent="0.3">
      <c r="B96" s="129"/>
      <c r="C96" s="130"/>
      <c r="D96" s="131" t="s">
        <v>140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9">
        <f>N231</f>
        <v>0</v>
      </c>
      <c r="O96" s="292"/>
      <c r="P96" s="292"/>
      <c r="Q96" s="292"/>
      <c r="R96" s="132"/>
    </row>
    <row r="97" spans="2:65" s="8" customFormat="1" ht="19.899999999999999" customHeight="1" x14ac:dyDescent="0.3">
      <c r="B97" s="133"/>
      <c r="C97" s="99"/>
      <c r="D97" s="110" t="s">
        <v>1327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N232</f>
        <v>0</v>
      </c>
      <c r="O97" s="227"/>
      <c r="P97" s="227"/>
      <c r="Q97" s="227"/>
      <c r="R97" s="134"/>
    </row>
    <row r="98" spans="2:65" s="8" customFormat="1" ht="19.899999999999999" customHeight="1" x14ac:dyDescent="0.3">
      <c r="B98" s="133"/>
      <c r="C98" s="99"/>
      <c r="D98" s="110" t="s">
        <v>148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N236</f>
        <v>0</v>
      </c>
      <c r="O98" s="227"/>
      <c r="P98" s="227"/>
      <c r="Q98" s="227"/>
      <c r="R98" s="134"/>
    </row>
    <row r="99" spans="2:65" s="8" customFormat="1" ht="19.899999999999999" customHeight="1" x14ac:dyDescent="0.3">
      <c r="B99" s="133"/>
      <c r="C99" s="99"/>
      <c r="D99" s="110" t="s">
        <v>149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N252</f>
        <v>0</v>
      </c>
      <c r="O99" s="227"/>
      <c r="P99" s="227"/>
      <c r="Q99" s="227"/>
      <c r="R99" s="134"/>
    </row>
    <row r="100" spans="2:65" s="8" customFormat="1" ht="19.899999999999999" customHeight="1" x14ac:dyDescent="0.3">
      <c r="B100" s="133"/>
      <c r="C100" s="99"/>
      <c r="D100" s="110" t="s">
        <v>1328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N263</f>
        <v>0</v>
      </c>
      <c r="O100" s="227"/>
      <c r="P100" s="227"/>
      <c r="Q100" s="227"/>
      <c r="R100" s="134"/>
    </row>
    <row r="101" spans="2:65" s="8" customFormat="1" ht="19.899999999999999" customHeight="1" x14ac:dyDescent="0.3">
      <c r="B101" s="133"/>
      <c r="C101" s="99"/>
      <c r="D101" s="110" t="s">
        <v>1329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N268</f>
        <v>0</v>
      </c>
      <c r="O101" s="227"/>
      <c r="P101" s="227"/>
      <c r="Q101" s="227"/>
      <c r="R101" s="134"/>
    </row>
    <row r="102" spans="2:65" s="7" customFormat="1" ht="24.95" customHeight="1" x14ac:dyDescent="0.3">
      <c r="B102" s="129"/>
      <c r="C102" s="130"/>
      <c r="D102" s="131" t="s">
        <v>1122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269">
        <f>N272</f>
        <v>0</v>
      </c>
      <c r="O102" s="292"/>
      <c r="P102" s="292"/>
      <c r="Q102" s="292"/>
      <c r="R102" s="132"/>
    </row>
    <row r="103" spans="2:65" s="8" customFormat="1" ht="19.899999999999999" customHeight="1" x14ac:dyDescent="0.3">
      <c r="B103" s="133"/>
      <c r="C103" s="99"/>
      <c r="D103" s="110" t="s">
        <v>1123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N273</f>
        <v>0</v>
      </c>
      <c r="O103" s="227"/>
      <c r="P103" s="227"/>
      <c r="Q103" s="227"/>
      <c r="R103" s="134"/>
    </row>
    <row r="104" spans="2:65" s="8" customFormat="1" ht="19.899999999999999" customHeight="1" x14ac:dyDescent="0.3">
      <c r="B104" s="133"/>
      <c r="C104" s="99"/>
      <c r="D104" s="110" t="s">
        <v>1124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24">
        <f>N275</f>
        <v>0</v>
      </c>
      <c r="O104" s="227"/>
      <c r="P104" s="227"/>
      <c r="Q104" s="227"/>
      <c r="R104" s="134"/>
    </row>
    <row r="105" spans="2:65" s="7" customFormat="1" ht="24.95" customHeight="1" x14ac:dyDescent="0.3">
      <c r="B105" s="129"/>
      <c r="C105" s="130"/>
      <c r="D105" s="131" t="s">
        <v>1125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269">
        <f>N277</f>
        <v>0</v>
      </c>
      <c r="O105" s="292"/>
      <c r="P105" s="292"/>
      <c r="Q105" s="292"/>
      <c r="R105" s="132"/>
    </row>
    <row r="106" spans="2:65" s="1" customFormat="1" ht="21.7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 x14ac:dyDescent="0.3">
      <c r="B107" s="35"/>
      <c r="C107" s="128" t="s">
        <v>153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290">
        <f>ROUND(N108+N109+N110+N111+N112+N113,2)</f>
        <v>0</v>
      </c>
      <c r="O107" s="222"/>
      <c r="P107" s="222"/>
      <c r="Q107" s="222"/>
      <c r="R107" s="37"/>
      <c r="T107" s="135"/>
      <c r="U107" s="136" t="s">
        <v>40</v>
      </c>
    </row>
    <row r="108" spans="2:65" s="1" customFormat="1" ht="18" customHeight="1" x14ac:dyDescent="0.3">
      <c r="B108" s="137"/>
      <c r="C108" s="138"/>
      <c r="D108" s="221" t="s">
        <v>154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ROUND(N90*T108,2)</f>
        <v>0</v>
      </c>
      <c r="O108" s="288"/>
      <c r="P108" s="288"/>
      <c r="Q108" s="288"/>
      <c r="R108" s="139"/>
      <c r="S108" s="140"/>
      <c r="T108" s="141"/>
      <c r="U108" s="142" t="s">
        <v>41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115</v>
      </c>
      <c r="AZ108" s="143"/>
      <c r="BA108" s="143"/>
      <c r="BB108" s="143"/>
      <c r="BC108" s="143"/>
      <c r="BD108" s="143"/>
      <c r="BE108" s="145">
        <f t="shared" ref="BE108:BE113" si="0">IF(U108="základní",N108,0)</f>
        <v>0</v>
      </c>
      <c r="BF108" s="145">
        <f t="shared" ref="BF108:BF113" si="1">IF(U108="snížená",N108,0)</f>
        <v>0</v>
      </c>
      <c r="BG108" s="145">
        <f t="shared" ref="BG108:BG113" si="2">IF(U108="zákl. přenesená",N108,0)</f>
        <v>0</v>
      </c>
      <c r="BH108" s="145">
        <f t="shared" ref="BH108:BH113" si="3">IF(U108="sníž. přenesená",N108,0)</f>
        <v>0</v>
      </c>
      <c r="BI108" s="145">
        <f t="shared" ref="BI108:BI113" si="4">IF(U108="nulová",N108,0)</f>
        <v>0</v>
      </c>
      <c r="BJ108" s="144" t="s">
        <v>83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155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ROUND(N90*T109,2)</f>
        <v>0</v>
      </c>
      <c r="O109" s="288"/>
      <c r="P109" s="288"/>
      <c r="Q109" s="288"/>
      <c r="R109" s="139"/>
      <c r="S109" s="140"/>
      <c r="T109" s="141"/>
      <c r="U109" s="142" t="s">
        <v>41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115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156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ROUND(N90*T110,2)</f>
        <v>0</v>
      </c>
      <c r="O110" s="288"/>
      <c r="P110" s="288"/>
      <c r="Q110" s="288"/>
      <c r="R110" s="139"/>
      <c r="S110" s="140"/>
      <c r="T110" s="141"/>
      <c r="U110" s="142" t="s">
        <v>41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115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221" t="s">
        <v>157</v>
      </c>
      <c r="E111" s="288"/>
      <c r="F111" s="288"/>
      <c r="G111" s="288"/>
      <c r="H111" s="288"/>
      <c r="I111" s="138"/>
      <c r="J111" s="138"/>
      <c r="K111" s="138"/>
      <c r="L111" s="138"/>
      <c r="M111" s="138"/>
      <c r="N111" s="223">
        <f>ROUND(N90*T111,2)</f>
        <v>0</v>
      </c>
      <c r="O111" s="288"/>
      <c r="P111" s="288"/>
      <c r="Q111" s="288"/>
      <c r="R111" s="139"/>
      <c r="S111" s="140"/>
      <c r="T111" s="141"/>
      <c r="U111" s="142" t="s">
        <v>41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115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83</v>
      </c>
      <c r="BK111" s="143"/>
      <c r="BL111" s="143"/>
      <c r="BM111" s="143"/>
    </row>
    <row r="112" spans="2:65" s="1" customFormat="1" ht="18" customHeight="1" x14ac:dyDescent="0.3">
      <c r="B112" s="137"/>
      <c r="C112" s="138"/>
      <c r="D112" s="221" t="s">
        <v>158</v>
      </c>
      <c r="E112" s="288"/>
      <c r="F112" s="288"/>
      <c r="G112" s="288"/>
      <c r="H112" s="288"/>
      <c r="I112" s="138"/>
      <c r="J112" s="138"/>
      <c r="K112" s="138"/>
      <c r="L112" s="138"/>
      <c r="M112" s="138"/>
      <c r="N112" s="223">
        <f>ROUND(N90*T112,2)</f>
        <v>0</v>
      </c>
      <c r="O112" s="288"/>
      <c r="P112" s="288"/>
      <c r="Q112" s="288"/>
      <c r="R112" s="139"/>
      <c r="S112" s="140"/>
      <c r="T112" s="141"/>
      <c r="U112" s="142" t="s">
        <v>41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4" t="s">
        <v>115</v>
      </c>
      <c r="AZ112" s="143"/>
      <c r="BA112" s="143"/>
      <c r="BB112" s="143"/>
      <c r="BC112" s="143"/>
      <c r="BD112" s="143"/>
      <c r="BE112" s="145">
        <f t="shared" si="0"/>
        <v>0</v>
      </c>
      <c r="BF112" s="145">
        <f t="shared" si="1"/>
        <v>0</v>
      </c>
      <c r="BG112" s="145">
        <f t="shared" si="2"/>
        <v>0</v>
      </c>
      <c r="BH112" s="145">
        <f t="shared" si="3"/>
        <v>0</v>
      </c>
      <c r="BI112" s="145">
        <f t="shared" si="4"/>
        <v>0</v>
      </c>
      <c r="BJ112" s="144" t="s">
        <v>83</v>
      </c>
      <c r="BK112" s="143"/>
      <c r="BL112" s="143"/>
      <c r="BM112" s="143"/>
    </row>
    <row r="113" spans="2:65" s="1" customFormat="1" ht="18" customHeight="1" x14ac:dyDescent="0.3">
      <c r="B113" s="137"/>
      <c r="C113" s="138"/>
      <c r="D113" s="146" t="s">
        <v>159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223">
        <f>ROUND(N90*T113,2)</f>
        <v>0</v>
      </c>
      <c r="O113" s="288"/>
      <c r="P113" s="288"/>
      <c r="Q113" s="288"/>
      <c r="R113" s="139"/>
      <c r="S113" s="140"/>
      <c r="T113" s="147"/>
      <c r="U113" s="148" t="s">
        <v>41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4" t="s">
        <v>160</v>
      </c>
      <c r="AZ113" s="143"/>
      <c r="BA113" s="143"/>
      <c r="BB113" s="143"/>
      <c r="BC113" s="143"/>
      <c r="BD113" s="143"/>
      <c r="BE113" s="145">
        <f t="shared" si="0"/>
        <v>0</v>
      </c>
      <c r="BF113" s="145">
        <f t="shared" si="1"/>
        <v>0</v>
      </c>
      <c r="BG113" s="145">
        <f t="shared" si="2"/>
        <v>0</v>
      </c>
      <c r="BH113" s="145">
        <f t="shared" si="3"/>
        <v>0</v>
      </c>
      <c r="BI113" s="145">
        <f t="shared" si="4"/>
        <v>0</v>
      </c>
      <c r="BJ113" s="144" t="s">
        <v>83</v>
      </c>
      <c r="BK113" s="143"/>
      <c r="BL113" s="143"/>
      <c r="BM113" s="143"/>
    </row>
    <row r="114" spans="2:65" s="1" customForma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29.25" customHeight="1" x14ac:dyDescent="0.3">
      <c r="B115" s="35"/>
      <c r="C115" s="120" t="s">
        <v>126</v>
      </c>
      <c r="D115" s="121"/>
      <c r="E115" s="121"/>
      <c r="F115" s="121"/>
      <c r="G115" s="121"/>
      <c r="H115" s="121"/>
      <c r="I115" s="121"/>
      <c r="J115" s="121"/>
      <c r="K115" s="121"/>
      <c r="L115" s="218">
        <f>ROUND(SUM(N90+N107),2)</f>
        <v>0</v>
      </c>
      <c r="M115" s="289"/>
      <c r="N115" s="289"/>
      <c r="O115" s="289"/>
      <c r="P115" s="289"/>
      <c r="Q115" s="289"/>
      <c r="R115" s="37"/>
    </row>
    <row r="116" spans="2:65" s="1" customFormat="1" ht="6.95" customHeight="1" x14ac:dyDescent="0.3"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1"/>
    </row>
    <row r="120" spans="2:65" s="1" customFormat="1" ht="6.95" customHeight="1" x14ac:dyDescent="0.3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</row>
    <row r="121" spans="2:65" s="1" customFormat="1" ht="36.950000000000003" customHeight="1" x14ac:dyDescent="0.3">
      <c r="B121" s="35"/>
      <c r="C121" s="251" t="s">
        <v>161</v>
      </c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37"/>
    </row>
    <row r="122" spans="2:65" s="1" customFormat="1" ht="6.95" customHeight="1" x14ac:dyDescent="0.3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1" customFormat="1" ht="30" customHeight="1" x14ac:dyDescent="0.3">
      <c r="B123" s="35"/>
      <c r="C123" s="30" t="s">
        <v>17</v>
      </c>
      <c r="D123" s="36"/>
      <c r="E123" s="36"/>
      <c r="F123" s="282" t="str">
        <f>F6</f>
        <v>Praha GŠ - ekologizace kotelny v budově D</v>
      </c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36"/>
      <c r="R123" s="37"/>
    </row>
    <row r="124" spans="2:65" ht="30" customHeight="1" x14ac:dyDescent="0.3">
      <c r="B124" s="22"/>
      <c r="C124" s="30" t="s">
        <v>129</v>
      </c>
      <c r="D124" s="23"/>
      <c r="E124" s="23"/>
      <c r="F124" s="282" t="s">
        <v>130</v>
      </c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3"/>
      <c r="R124" s="24"/>
    </row>
    <row r="125" spans="2:65" ht="30" customHeight="1" x14ac:dyDescent="0.3">
      <c r="B125" s="22"/>
      <c r="C125" s="30" t="s">
        <v>131</v>
      </c>
      <c r="D125" s="23"/>
      <c r="E125" s="23"/>
      <c r="F125" s="282" t="s">
        <v>1111</v>
      </c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3"/>
      <c r="R125" s="24"/>
    </row>
    <row r="126" spans="2:65" s="1" customFormat="1" ht="36.950000000000003" customHeight="1" x14ac:dyDescent="0.3">
      <c r="B126" s="35"/>
      <c r="C126" s="69" t="s">
        <v>1112</v>
      </c>
      <c r="D126" s="36"/>
      <c r="E126" s="36"/>
      <c r="F126" s="234" t="str">
        <f>F9</f>
        <v>ST2 - ST2 - AHNM</v>
      </c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36"/>
      <c r="R126" s="37"/>
    </row>
    <row r="127" spans="2:65" s="1" customFormat="1" ht="6.95" customHeight="1" x14ac:dyDescent="0.3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65" s="1" customFormat="1" ht="18" customHeight="1" x14ac:dyDescent="0.3">
      <c r="B128" s="35"/>
      <c r="C128" s="30" t="s">
        <v>22</v>
      </c>
      <c r="D128" s="36"/>
      <c r="E128" s="36"/>
      <c r="F128" s="28" t="str">
        <f>F11</f>
        <v>Praha</v>
      </c>
      <c r="G128" s="36"/>
      <c r="H128" s="36"/>
      <c r="I128" s="36"/>
      <c r="J128" s="36"/>
      <c r="K128" s="30" t="s">
        <v>24</v>
      </c>
      <c r="L128" s="36"/>
      <c r="M128" s="283" t="str">
        <f>IF(O11="","",O11)</f>
        <v>11.05.2016</v>
      </c>
      <c r="N128" s="222"/>
      <c r="O128" s="222"/>
      <c r="P128" s="222"/>
      <c r="Q128" s="36"/>
      <c r="R128" s="37"/>
    </row>
    <row r="129" spans="2:65" s="1" customFormat="1" ht="6.95" customHeight="1" x14ac:dyDescent="0.3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5" x14ac:dyDescent="0.3">
      <c r="B130" s="35"/>
      <c r="C130" s="30" t="s">
        <v>26</v>
      </c>
      <c r="D130" s="36"/>
      <c r="E130" s="36"/>
      <c r="F130" s="28" t="str">
        <f>E14</f>
        <v>ARMÁDNÍ SERVISNÍ, P.O.</v>
      </c>
      <c r="G130" s="36"/>
      <c r="H130" s="36"/>
      <c r="I130" s="36"/>
      <c r="J130" s="36"/>
      <c r="K130" s="30" t="s">
        <v>33</v>
      </c>
      <c r="L130" s="36"/>
      <c r="M130" s="257" t="str">
        <f>E20</f>
        <v>EVČ s.r.o.</v>
      </c>
      <c r="N130" s="222"/>
      <c r="O130" s="222"/>
      <c r="P130" s="222"/>
      <c r="Q130" s="222"/>
      <c r="R130" s="37"/>
    </row>
    <row r="131" spans="2:65" s="1" customFormat="1" ht="14.45" customHeight="1" x14ac:dyDescent="0.3">
      <c r="B131" s="35"/>
      <c r="C131" s="30" t="s">
        <v>31</v>
      </c>
      <c r="D131" s="36"/>
      <c r="E131" s="36"/>
      <c r="F131" s="28" t="str">
        <f>IF(E17="","",E17)</f>
        <v>Bude vybrán z výběrového řízení.</v>
      </c>
      <c r="G131" s="36"/>
      <c r="H131" s="36"/>
      <c r="I131" s="36"/>
      <c r="J131" s="36"/>
      <c r="K131" s="30" t="s">
        <v>35</v>
      </c>
      <c r="L131" s="36"/>
      <c r="M131" s="257" t="str">
        <f>E23</f>
        <v>EVČ s.r.o.</v>
      </c>
      <c r="N131" s="222"/>
      <c r="O131" s="222"/>
      <c r="P131" s="222"/>
      <c r="Q131" s="222"/>
      <c r="R131" s="37"/>
    </row>
    <row r="132" spans="2:65" s="1" customFormat="1" ht="10.35" customHeight="1" x14ac:dyDescent="0.3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9" customFormat="1" ht="29.25" customHeight="1" x14ac:dyDescent="0.3">
      <c r="B133" s="149"/>
      <c r="C133" s="150" t="s">
        <v>162</v>
      </c>
      <c r="D133" s="151" t="s">
        <v>163</v>
      </c>
      <c r="E133" s="151" t="s">
        <v>58</v>
      </c>
      <c r="F133" s="284" t="s">
        <v>164</v>
      </c>
      <c r="G133" s="285"/>
      <c r="H133" s="285"/>
      <c r="I133" s="285"/>
      <c r="J133" s="151" t="s">
        <v>165</v>
      </c>
      <c r="K133" s="151" t="s">
        <v>166</v>
      </c>
      <c r="L133" s="286" t="s">
        <v>167</v>
      </c>
      <c r="M133" s="285"/>
      <c r="N133" s="284" t="s">
        <v>137</v>
      </c>
      <c r="O133" s="285"/>
      <c r="P133" s="285"/>
      <c r="Q133" s="287"/>
      <c r="R133" s="152"/>
      <c r="T133" s="77" t="s">
        <v>168</v>
      </c>
      <c r="U133" s="78" t="s">
        <v>40</v>
      </c>
      <c r="V133" s="78" t="s">
        <v>169</v>
      </c>
      <c r="W133" s="78" t="s">
        <v>170</v>
      </c>
      <c r="X133" s="78" t="s">
        <v>171</v>
      </c>
      <c r="Y133" s="78" t="s">
        <v>172</v>
      </c>
      <c r="Z133" s="78" t="s">
        <v>173</v>
      </c>
      <c r="AA133" s="79" t="s">
        <v>174</v>
      </c>
    </row>
    <row r="134" spans="2:65" s="1" customFormat="1" ht="29.25" customHeight="1" x14ac:dyDescent="0.35">
      <c r="B134" s="35"/>
      <c r="C134" s="81" t="s">
        <v>134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276">
        <f>BK134</f>
        <v>0</v>
      </c>
      <c r="O134" s="277"/>
      <c r="P134" s="277"/>
      <c r="Q134" s="277"/>
      <c r="R134" s="37"/>
      <c r="T134" s="80"/>
      <c r="U134" s="51"/>
      <c r="V134" s="51"/>
      <c r="W134" s="153">
        <f>W135+W231+W272+W277+W280</f>
        <v>0</v>
      </c>
      <c r="X134" s="51"/>
      <c r="Y134" s="153">
        <f>Y135+Y231+Y272+Y277+Y280</f>
        <v>6.7910802000000006</v>
      </c>
      <c r="Z134" s="51"/>
      <c r="AA134" s="154">
        <f>AA135+AA231+AA272+AA277+AA280</f>
        <v>0.58963800000000011</v>
      </c>
      <c r="AT134" s="18" t="s">
        <v>75</v>
      </c>
      <c r="AU134" s="18" t="s">
        <v>139</v>
      </c>
      <c r="BK134" s="155">
        <f>BK135+BK231+BK272+BK277+BK280</f>
        <v>0</v>
      </c>
    </row>
    <row r="135" spans="2:65" s="10" customFormat="1" ht="37.35" customHeight="1" x14ac:dyDescent="0.35">
      <c r="B135" s="156"/>
      <c r="C135" s="157"/>
      <c r="D135" s="158" t="s">
        <v>1114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68">
        <f>BK135</f>
        <v>0</v>
      </c>
      <c r="O135" s="269"/>
      <c r="P135" s="269"/>
      <c r="Q135" s="269"/>
      <c r="R135" s="159"/>
      <c r="T135" s="160"/>
      <c r="U135" s="157"/>
      <c r="V135" s="157"/>
      <c r="W135" s="161">
        <f>W136+W153+W193+W225</f>
        <v>0</v>
      </c>
      <c r="X135" s="157"/>
      <c r="Y135" s="161">
        <f>Y136+Y153+Y193+Y225</f>
        <v>6.7110174500000008</v>
      </c>
      <c r="Z135" s="157"/>
      <c r="AA135" s="162">
        <f>AA136+AA153+AA193+AA225</f>
        <v>0.58963800000000011</v>
      </c>
      <c r="AR135" s="163" t="s">
        <v>83</v>
      </c>
      <c r="AT135" s="164" t="s">
        <v>75</v>
      </c>
      <c r="AU135" s="164" t="s">
        <v>76</v>
      </c>
      <c r="AY135" s="163" t="s">
        <v>175</v>
      </c>
      <c r="BK135" s="165">
        <f>BK136+BK153+BK193+BK225</f>
        <v>0</v>
      </c>
    </row>
    <row r="136" spans="2:65" s="10" customFormat="1" ht="19.899999999999999" customHeight="1" x14ac:dyDescent="0.3">
      <c r="B136" s="156"/>
      <c r="C136" s="157"/>
      <c r="D136" s="166" t="s">
        <v>1115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66">
        <f>BK136</f>
        <v>0</v>
      </c>
      <c r="O136" s="267"/>
      <c r="P136" s="267"/>
      <c r="Q136" s="267"/>
      <c r="R136" s="159"/>
      <c r="T136" s="160"/>
      <c r="U136" s="157"/>
      <c r="V136" s="157"/>
      <c r="W136" s="161">
        <f>SUM(W137:W152)</f>
        <v>0</v>
      </c>
      <c r="X136" s="157"/>
      <c r="Y136" s="161">
        <f>SUM(Y137:Y152)</f>
        <v>1.02558075</v>
      </c>
      <c r="Z136" s="157"/>
      <c r="AA136" s="162">
        <f>SUM(AA137:AA152)</f>
        <v>0</v>
      </c>
      <c r="AR136" s="163" t="s">
        <v>83</v>
      </c>
      <c r="AT136" s="164" t="s">
        <v>75</v>
      </c>
      <c r="AU136" s="164" t="s">
        <v>83</v>
      </c>
      <c r="AY136" s="163" t="s">
        <v>175</v>
      </c>
      <c r="BK136" s="165">
        <f>SUM(BK137:BK152)</f>
        <v>0</v>
      </c>
    </row>
    <row r="137" spans="2:65" s="1" customFormat="1" ht="31.5" customHeight="1" x14ac:dyDescent="0.3">
      <c r="B137" s="137"/>
      <c r="C137" s="174" t="s">
        <v>423</v>
      </c>
      <c r="D137" s="174" t="s">
        <v>227</v>
      </c>
      <c r="E137" s="175" t="s">
        <v>1126</v>
      </c>
      <c r="F137" s="271" t="s">
        <v>1127</v>
      </c>
      <c r="G137" s="272"/>
      <c r="H137" s="272"/>
      <c r="I137" s="272"/>
      <c r="J137" s="176" t="s">
        <v>257</v>
      </c>
      <c r="K137" s="177">
        <v>1</v>
      </c>
      <c r="L137" s="273">
        <v>0</v>
      </c>
      <c r="M137" s="272"/>
      <c r="N137" s="274">
        <f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>V137*K137</f>
        <v>0</v>
      </c>
      <c r="X137" s="172">
        <v>9.6860000000000002E-2</v>
      </c>
      <c r="Y137" s="172">
        <f>X137*K137</f>
        <v>9.6860000000000002E-2</v>
      </c>
      <c r="Z137" s="172">
        <v>0</v>
      </c>
      <c r="AA137" s="173">
        <f>Z137*K137</f>
        <v>0</v>
      </c>
      <c r="AR137" s="18" t="s">
        <v>201</v>
      </c>
      <c r="AT137" s="18" t="s">
        <v>227</v>
      </c>
      <c r="AU137" s="18" t="s">
        <v>87</v>
      </c>
      <c r="AY137" s="18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83</v>
      </c>
      <c r="BK137" s="114">
        <f>ROUND(L137*K137,2)</f>
        <v>0</v>
      </c>
      <c r="BL137" s="18" t="s">
        <v>201</v>
      </c>
      <c r="BM137" s="18" t="s">
        <v>1330</v>
      </c>
    </row>
    <row r="138" spans="2:65" s="11" customFormat="1" ht="22.5" customHeight="1" x14ac:dyDescent="0.3">
      <c r="B138" s="180"/>
      <c r="C138" s="181"/>
      <c r="D138" s="181"/>
      <c r="E138" s="182" t="s">
        <v>20</v>
      </c>
      <c r="F138" s="308" t="s">
        <v>1331</v>
      </c>
      <c r="G138" s="305"/>
      <c r="H138" s="305"/>
      <c r="I138" s="305"/>
      <c r="J138" s="181"/>
      <c r="K138" s="183">
        <v>1</v>
      </c>
      <c r="L138" s="181"/>
      <c r="M138" s="181"/>
      <c r="N138" s="181"/>
      <c r="O138" s="181"/>
      <c r="P138" s="181"/>
      <c r="Q138" s="181"/>
      <c r="R138" s="184"/>
      <c r="T138" s="185"/>
      <c r="U138" s="181"/>
      <c r="V138" s="181"/>
      <c r="W138" s="181"/>
      <c r="X138" s="181"/>
      <c r="Y138" s="181"/>
      <c r="Z138" s="181"/>
      <c r="AA138" s="186"/>
      <c r="AT138" s="187" t="s">
        <v>1130</v>
      </c>
      <c r="AU138" s="187" t="s">
        <v>87</v>
      </c>
      <c r="AV138" s="11" t="s">
        <v>87</v>
      </c>
      <c r="AW138" s="11" t="s">
        <v>1131</v>
      </c>
      <c r="AX138" s="11" t="s">
        <v>83</v>
      </c>
      <c r="AY138" s="187" t="s">
        <v>175</v>
      </c>
    </row>
    <row r="139" spans="2:65" s="1" customFormat="1" ht="31.5" customHeight="1" x14ac:dyDescent="0.3">
      <c r="B139" s="137"/>
      <c r="C139" s="174" t="s">
        <v>407</v>
      </c>
      <c r="D139" s="174" t="s">
        <v>227</v>
      </c>
      <c r="E139" s="175" t="s">
        <v>1332</v>
      </c>
      <c r="F139" s="271" t="s">
        <v>1333</v>
      </c>
      <c r="G139" s="272"/>
      <c r="H139" s="272"/>
      <c r="I139" s="272"/>
      <c r="J139" s="176" t="s">
        <v>257</v>
      </c>
      <c r="K139" s="177">
        <v>1</v>
      </c>
      <c r="L139" s="273">
        <v>0</v>
      </c>
      <c r="M139" s="272"/>
      <c r="N139" s="274">
        <f>ROUND(L139*K139,2)</f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>V139*K139</f>
        <v>0</v>
      </c>
      <c r="X139" s="172">
        <v>1.1469999999999999E-2</v>
      </c>
      <c r="Y139" s="172">
        <f>X139*K139</f>
        <v>1.1469999999999999E-2</v>
      </c>
      <c r="Z139" s="172">
        <v>0</v>
      </c>
      <c r="AA139" s="173">
        <f>Z139*K139</f>
        <v>0</v>
      </c>
      <c r="AR139" s="18" t="s">
        <v>201</v>
      </c>
      <c r="AT139" s="18" t="s">
        <v>227</v>
      </c>
      <c r="AU139" s="18" t="s">
        <v>87</v>
      </c>
      <c r="AY139" s="18" t="s">
        <v>175</v>
      </c>
      <c r="BE139" s="114">
        <f>IF(U139="základní",N139,0)</f>
        <v>0</v>
      </c>
      <c r="BF139" s="114">
        <f>IF(U139="snížená",N139,0)</f>
        <v>0</v>
      </c>
      <c r="BG139" s="114">
        <f>IF(U139="zákl. přenesená",N139,0)</f>
        <v>0</v>
      </c>
      <c r="BH139" s="114">
        <f>IF(U139="sníž. přenesená",N139,0)</f>
        <v>0</v>
      </c>
      <c r="BI139" s="114">
        <f>IF(U139="nulová",N139,0)</f>
        <v>0</v>
      </c>
      <c r="BJ139" s="18" t="s">
        <v>83</v>
      </c>
      <c r="BK139" s="114">
        <f>ROUND(L139*K139,2)</f>
        <v>0</v>
      </c>
      <c r="BL139" s="18" t="s">
        <v>201</v>
      </c>
      <c r="BM139" s="18" t="s">
        <v>1334</v>
      </c>
    </row>
    <row r="140" spans="2:65" s="1" customFormat="1" ht="22.5" customHeight="1" x14ac:dyDescent="0.3">
      <c r="B140" s="137"/>
      <c r="C140" s="167" t="s">
        <v>411</v>
      </c>
      <c r="D140" s="167" t="s">
        <v>177</v>
      </c>
      <c r="E140" s="168" t="s">
        <v>1335</v>
      </c>
      <c r="F140" s="278" t="s">
        <v>1336</v>
      </c>
      <c r="G140" s="279"/>
      <c r="H140" s="279"/>
      <c r="I140" s="279"/>
      <c r="J140" s="169" t="s">
        <v>257</v>
      </c>
      <c r="K140" s="170">
        <v>1.01</v>
      </c>
      <c r="L140" s="280">
        <v>0</v>
      </c>
      <c r="M140" s="279"/>
      <c r="N140" s="281">
        <f>ROUND(L140*K140,2)</f>
        <v>0</v>
      </c>
      <c r="O140" s="272"/>
      <c r="P140" s="272"/>
      <c r="Q140" s="272"/>
      <c r="R140" s="139"/>
      <c r="T140" s="171" t="s">
        <v>20</v>
      </c>
      <c r="U140" s="44" t="s">
        <v>41</v>
      </c>
      <c r="V140" s="36"/>
      <c r="W140" s="172">
        <f>V140*K140</f>
        <v>0</v>
      </c>
      <c r="X140" s="172">
        <v>8.7999999999999995E-2</v>
      </c>
      <c r="Y140" s="172">
        <f>X140*K140</f>
        <v>8.8880000000000001E-2</v>
      </c>
      <c r="Z140" s="172">
        <v>0</v>
      </c>
      <c r="AA140" s="173">
        <f>Z140*K140</f>
        <v>0</v>
      </c>
      <c r="AR140" s="18" t="s">
        <v>213</v>
      </c>
      <c r="AT140" s="18" t="s">
        <v>177</v>
      </c>
      <c r="AU140" s="18" t="s">
        <v>87</v>
      </c>
      <c r="AY140" s="18" t="s">
        <v>175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8" t="s">
        <v>83</v>
      </c>
      <c r="BK140" s="114">
        <f>ROUND(L140*K140,2)</f>
        <v>0</v>
      </c>
      <c r="BL140" s="18" t="s">
        <v>201</v>
      </c>
      <c r="BM140" s="18" t="s">
        <v>1337</v>
      </c>
    </row>
    <row r="141" spans="2:65" s="1" customFormat="1" ht="31.5" customHeight="1" x14ac:dyDescent="0.3">
      <c r="B141" s="137"/>
      <c r="C141" s="174" t="s">
        <v>419</v>
      </c>
      <c r="D141" s="174" t="s">
        <v>227</v>
      </c>
      <c r="E141" s="175" t="s">
        <v>1338</v>
      </c>
      <c r="F141" s="271" t="s">
        <v>1339</v>
      </c>
      <c r="G141" s="272"/>
      <c r="H141" s="272"/>
      <c r="I141" s="272"/>
      <c r="J141" s="176" t="s">
        <v>257</v>
      </c>
      <c r="K141" s="177">
        <v>1</v>
      </c>
      <c r="L141" s="273">
        <v>0</v>
      </c>
      <c r="M141" s="272"/>
      <c r="N141" s="274">
        <f>ROUND(L141*K141,2)</f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>V141*K141</f>
        <v>0</v>
      </c>
      <c r="X141" s="172">
        <v>5.6499999999999996E-3</v>
      </c>
      <c r="Y141" s="172">
        <f>X141*K141</f>
        <v>5.6499999999999996E-3</v>
      </c>
      <c r="Z141" s="172">
        <v>0</v>
      </c>
      <c r="AA141" s="173">
        <f>Z141*K141</f>
        <v>0</v>
      </c>
      <c r="AR141" s="18" t="s">
        <v>201</v>
      </c>
      <c r="AT141" s="18" t="s">
        <v>227</v>
      </c>
      <c r="AU141" s="18" t="s">
        <v>87</v>
      </c>
      <c r="AY141" s="18" t="s">
        <v>175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8" t="s">
        <v>83</v>
      </c>
      <c r="BK141" s="114">
        <f>ROUND(L141*K141,2)</f>
        <v>0</v>
      </c>
      <c r="BL141" s="18" t="s">
        <v>201</v>
      </c>
      <c r="BM141" s="18" t="s">
        <v>1340</v>
      </c>
    </row>
    <row r="142" spans="2:65" s="11" customFormat="1" ht="22.5" customHeight="1" x14ac:dyDescent="0.3">
      <c r="B142" s="180"/>
      <c r="C142" s="181"/>
      <c r="D142" s="181"/>
      <c r="E142" s="182" t="s">
        <v>20</v>
      </c>
      <c r="F142" s="308" t="s">
        <v>1341</v>
      </c>
      <c r="G142" s="305"/>
      <c r="H142" s="305"/>
      <c r="I142" s="305"/>
      <c r="J142" s="181"/>
      <c r="K142" s="183">
        <v>1</v>
      </c>
      <c r="L142" s="181"/>
      <c r="M142" s="181"/>
      <c r="N142" s="181"/>
      <c r="O142" s="181"/>
      <c r="P142" s="181"/>
      <c r="Q142" s="181"/>
      <c r="R142" s="184"/>
      <c r="T142" s="185"/>
      <c r="U142" s="181"/>
      <c r="V142" s="181"/>
      <c r="W142" s="181"/>
      <c r="X142" s="181"/>
      <c r="Y142" s="181"/>
      <c r="Z142" s="181"/>
      <c r="AA142" s="186"/>
      <c r="AT142" s="187" t="s">
        <v>1130</v>
      </c>
      <c r="AU142" s="187" t="s">
        <v>87</v>
      </c>
      <c r="AV142" s="11" t="s">
        <v>87</v>
      </c>
      <c r="AW142" s="11" t="s">
        <v>1131</v>
      </c>
      <c r="AX142" s="11" t="s">
        <v>83</v>
      </c>
      <c r="AY142" s="187" t="s">
        <v>175</v>
      </c>
    </row>
    <row r="143" spans="2:65" s="1" customFormat="1" ht="31.5" customHeight="1" x14ac:dyDescent="0.3">
      <c r="B143" s="137"/>
      <c r="C143" s="174" t="s">
        <v>427</v>
      </c>
      <c r="D143" s="174" t="s">
        <v>227</v>
      </c>
      <c r="E143" s="175" t="s">
        <v>1342</v>
      </c>
      <c r="F143" s="271" t="s">
        <v>1343</v>
      </c>
      <c r="G143" s="272"/>
      <c r="H143" s="272"/>
      <c r="I143" s="272"/>
      <c r="J143" s="176" t="s">
        <v>257</v>
      </c>
      <c r="K143" s="177">
        <v>2</v>
      </c>
      <c r="L143" s="273">
        <v>0</v>
      </c>
      <c r="M143" s="272"/>
      <c r="N143" s="274">
        <f>ROUND(L143*K143,2)</f>
        <v>0</v>
      </c>
      <c r="O143" s="272"/>
      <c r="P143" s="272"/>
      <c r="Q143" s="272"/>
      <c r="R143" s="139"/>
      <c r="T143" s="171" t="s">
        <v>20</v>
      </c>
      <c r="U143" s="44" t="s">
        <v>41</v>
      </c>
      <c r="V143" s="36"/>
      <c r="W143" s="172">
        <f>V143*K143</f>
        <v>0</v>
      </c>
      <c r="X143" s="172">
        <v>2.3910000000000001E-2</v>
      </c>
      <c r="Y143" s="172">
        <f>X143*K143</f>
        <v>4.7820000000000001E-2</v>
      </c>
      <c r="Z143" s="172">
        <v>0</v>
      </c>
      <c r="AA143" s="173">
        <f>Z143*K143</f>
        <v>0</v>
      </c>
      <c r="AR143" s="18" t="s">
        <v>201</v>
      </c>
      <c r="AT143" s="18" t="s">
        <v>227</v>
      </c>
      <c r="AU143" s="18" t="s">
        <v>87</v>
      </c>
      <c r="AY143" s="18" t="s">
        <v>175</v>
      </c>
      <c r="BE143" s="114">
        <f>IF(U143="základní",N143,0)</f>
        <v>0</v>
      </c>
      <c r="BF143" s="114">
        <f>IF(U143="snížená",N143,0)</f>
        <v>0</v>
      </c>
      <c r="BG143" s="114">
        <f>IF(U143="zákl. přenesená",N143,0)</f>
        <v>0</v>
      </c>
      <c r="BH143" s="114">
        <f>IF(U143="sníž. přenesená",N143,0)</f>
        <v>0</v>
      </c>
      <c r="BI143" s="114">
        <f>IF(U143="nulová",N143,0)</f>
        <v>0</v>
      </c>
      <c r="BJ143" s="18" t="s">
        <v>83</v>
      </c>
      <c r="BK143" s="114">
        <f>ROUND(L143*K143,2)</f>
        <v>0</v>
      </c>
      <c r="BL143" s="18" t="s">
        <v>201</v>
      </c>
      <c r="BM143" s="18" t="s">
        <v>1344</v>
      </c>
    </row>
    <row r="144" spans="2:65" s="11" customFormat="1" ht="22.5" customHeight="1" x14ac:dyDescent="0.3">
      <c r="B144" s="180"/>
      <c r="C144" s="181"/>
      <c r="D144" s="181"/>
      <c r="E144" s="182" t="s">
        <v>20</v>
      </c>
      <c r="F144" s="308" t="s">
        <v>1345</v>
      </c>
      <c r="G144" s="305"/>
      <c r="H144" s="305"/>
      <c r="I144" s="305"/>
      <c r="J144" s="181"/>
      <c r="K144" s="183">
        <v>1</v>
      </c>
      <c r="L144" s="181"/>
      <c r="M144" s="181"/>
      <c r="N144" s="181"/>
      <c r="O144" s="181"/>
      <c r="P144" s="181"/>
      <c r="Q144" s="181"/>
      <c r="R144" s="184"/>
      <c r="T144" s="185"/>
      <c r="U144" s="181"/>
      <c r="V144" s="181"/>
      <c r="W144" s="181"/>
      <c r="X144" s="181"/>
      <c r="Y144" s="181"/>
      <c r="Z144" s="181"/>
      <c r="AA144" s="186"/>
      <c r="AT144" s="187" t="s">
        <v>1130</v>
      </c>
      <c r="AU144" s="187" t="s">
        <v>87</v>
      </c>
      <c r="AV144" s="11" t="s">
        <v>87</v>
      </c>
      <c r="AW144" s="11" t="s">
        <v>1131</v>
      </c>
      <c r="AX144" s="11" t="s">
        <v>76</v>
      </c>
      <c r="AY144" s="187" t="s">
        <v>175</v>
      </c>
    </row>
    <row r="145" spans="2:65" s="11" customFormat="1" ht="22.5" customHeight="1" x14ac:dyDescent="0.3">
      <c r="B145" s="180"/>
      <c r="C145" s="181"/>
      <c r="D145" s="181"/>
      <c r="E145" s="182" t="s">
        <v>20</v>
      </c>
      <c r="F145" s="304" t="s">
        <v>1346</v>
      </c>
      <c r="G145" s="305"/>
      <c r="H145" s="305"/>
      <c r="I145" s="305"/>
      <c r="J145" s="181"/>
      <c r="K145" s="183">
        <v>1</v>
      </c>
      <c r="L145" s="181"/>
      <c r="M145" s="181"/>
      <c r="N145" s="181"/>
      <c r="O145" s="181"/>
      <c r="P145" s="181"/>
      <c r="Q145" s="181"/>
      <c r="R145" s="184"/>
      <c r="T145" s="185"/>
      <c r="U145" s="181"/>
      <c r="V145" s="181"/>
      <c r="W145" s="181"/>
      <c r="X145" s="181"/>
      <c r="Y145" s="181"/>
      <c r="Z145" s="181"/>
      <c r="AA145" s="186"/>
      <c r="AT145" s="187" t="s">
        <v>1130</v>
      </c>
      <c r="AU145" s="187" t="s">
        <v>87</v>
      </c>
      <c r="AV145" s="11" t="s">
        <v>87</v>
      </c>
      <c r="AW145" s="11" t="s">
        <v>1131</v>
      </c>
      <c r="AX145" s="11" t="s">
        <v>76</v>
      </c>
      <c r="AY145" s="187" t="s">
        <v>175</v>
      </c>
    </row>
    <row r="146" spans="2:65" s="14" customFormat="1" ht="22.5" customHeight="1" x14ac:dyDescent="0.3">
      <c r="B146" s="204"/>
      <c r="C146" s="205"/>
      <c r="D146" s="205"/>
      <c r="E146" s="206" t="s">
        <v>20</v>
      </c>
      <c r="F146" s="306" t="s">
        <v>1171</v>
      </c>
      <c r="G146" s="307"/>
      <c r="H146" s="307"/>
      <c r="I146" s="307"/>
      <c r="J146" s="205"/>
      <c r="K146" s="207">
        <v>2</v>
      </c>
      <c r="L146" s="205"/>
      <c r="M146" s="205"/>
      <c r="N146" s="205"/>
      <c r="O146" s="205"/>
      <c r="P146" s="205"/>
      <c r="Q146" s="205"/>
      <c r="R146" s="208"/>
      <c r="T146" s="209"/>
      <c r="U146" s="205"/>
      <c r="V146" s="205"/>
      <c r="W146" s="205"/>
      <c r="X146" s="205"/>
      <c r="Y146" s="205"/>
      <c r="Z146" s="205"/>
      <c r="AA146" s="210"/>
      <c r="AT146" s="211" t="s">
        <v>1130</v>
      </c>
      <c r="AU146" s="211" t="s">
        <v>87</v>
      </c>
      <c r="AV146" s="14" t="s">
        <v>201</v>
      </c>
      <c r="AW146" s="14" t="s">
        <v>1131</v>
      </c>
      <c r="AX146" s="14" t="s">
        <v>83</v>
      </c>
      <c r="AY146" s="211" t="s">
        <v>175</v>
      </c>
    </row>
    <row r="147" spans="2:65" s="1" customFormat="1" ht="31.5" customHeight="1" x14ac:dyDescent="0.3">
      <c r="B147" s="137"/>
      <c r="C147" s="174" t="s">
        <v>366</v>
      </c>
      <c r="D147" s="174" t="s">
        <v>227</v>
      </c>
      <c r="E147" s="175" t="s">
        <v>1347</v>
      </c>
      <c r="F147" s="271" t="s">
        <v>1348</v>
      </c>
      <c r="G147" s="272"/>
      <c r="H147" s="272"/>
      <c r="I147" s="272"/>
      <c r="J147" s="176" t="s">
        <v>216</v>
      </c>
      <c r="K147" s="177">
        <v>1.61</v>
      </c>
      <c r="L147" s="273">
        <v>0</v>
      </c>
      <c r="M147" s="272"/>
      <c r="N147" s="274">
        <f>ROUND(L147*K147,2)</f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>V147*K147</f>
        <v>0</v>
      </c>
      <c r="X147" s="172">
        <v>0.25364999999999999</v>
      </c>
      <c r="Y147" s="172">
        <f>X147*K147</f>
        <v>0.40837649999999998</v>
      </c>
      <c r="Z147" s="172">
        <v>0</v>
      </c>
      <c r="AA147" s="173">
        <f>Z147*K147</f>
        <v>0</v>
      </c>
      <c r="AR147" s="18" t="s">
        <v>201</v>
      </c>
      <c r="AT147" s="18" t="s">
        <v>227</v>
      </c>
      <c r="AU147" s="18" t="s">
        <v>87</v>
      </c>
      <c r="AY147" s="18" t="s">
        <v>175</v>
      </c>
      <c r="BE147" s="114">
        <f>IF(U147="základní",N147,0)</f>
        <v>0</v>
      </c>
      <c r="BF147" s="114">
        <f>IF(U147="snížená",N147,0)</f>
        <v>0</v>
      </c>
      <c r="BG147" s="114">
        <f>IF(U147="zákl. přenesená",N147,0)</f>
        <v>0</v>
      </c>
      <c r="BH147" s="114">
        <f>IF(U147="sníž. přenesená",N147,0)</f>
        <v>0</v>
      </c>
      <c r="BI147" s="114">
        <f>IF(U147="nulová",N147,0)</f>
        <v>0</v>
      </c>
      <c r="BJ147" s="18" t="s">
        <v>83</v>
      </c>
      <c r="BK147" s="114">
        <f>ROUND(L147*K147,2)</f>
        <v>0</v>
      </c>
      <c r="BL147" s="18" t="s">
        <v>201</v>
      </c>
      <c r="BM147" s="18" t="s">
        <v>1349</v>
      </c>
    </row>
    <row r="148" spans="2:65" s="11" customFormat="1" ht="22.5" customHeight="1" x14ac:dyDescent="0.3">
      <c r="B148" s="180"/>
      <c r="C148" s="181"/>
      <c r="D148" s="181"/>
      <c r="E148" s="182" t="s">
        <v>20</v>
      </c>
      <c r="F148" s="308" t="s">
        <v>1350</v>
      </c>
      <c r="G148" s="305"/>
      <c r="H148" s="305"/>
      <c r="I148" s="305"/>
      <c r="J148" s="181"/>
      <c r="K148" s="183">
        <v>0.8</v>
      </c>
      <c r="L148" s="181"/>
      <c r="M148" s="181"/>
      <c r="N148" s="181"/>
      <c r="O148" s="181"/>
      <c r="P148" s="181"/>
      <c r="Q148" s="181"/>
      <c r="R148" s="184"/>
      <c r="T148" s="185"/>
      <c r="U148" s="181"/>
      <c r="V148" s="181"/>
      <c r="W148" s="181"/>
      <c r="X148" s="181"/>
      <c r="Y148" s="181"/>
      <c r="Z148" s="181"/>
      <c r="AA148" s="186"/>
      <c r="AT148" s="187" t="s">
        <v>1130</v>
      </c>
      <c r="AU148" s="187" t="s">
        <v>87</v>
      </c>
      <c r="AV148" s="11" t="s">
        <v>87</v>
      </c>
      <c r="AW148" s="11" t="s">
        <v>1131</v>
      </c>
      <c r="AX148" s="11" t="s">
        <v>76</v>
      </c>
      <c r="AY148" s="187" t="s">
        <v>175</v>
      </c>
    </row>
    <row r="149" spans="2:65" s="11" customFormat="1" ht="22.5" customHeight="1" x14ac:dyDescent="0.3">
      <c r="B149" s="180"/>
      <c r="C149" s="181"/>
      <c r="D149" s="181"/>
      <c r="E149" s="182" t="s">
        <v>20</v>
      </c>
      <c r="F149" s="304" t="s">
        <v>1351</v>
      </c>
      <c r="G149" s="305"/>
      <c r="H149" s="305"/>
      <c r="I149" s="305"/>
      <c r="J149" s="181"/>
      <c r="K149" s="183">
        <v>0.81</v>
      </c>
      <c r="L149" s="181"/>
      <c r="M149" s="181"/>
      <c r="N149" s="181"/>
      <c r="O149" s="181"/>
      <c r="P149" s="181"/>
      <c r="Q149" s="181"/>
      <c r="R149" s="184"/>
      <c r="T149" s="185"/>
      <c r="U149" s="181"/>
      <c r="V149" s="181"/>
      <c r="W149" s="181"/>
      <c r="X149" s="181"/>
      <c r="Y149" s="181"/>
      <c r="Z149" s="181"/>
      <c r="AA149" s="186"/>
      <c r="AT149" s="187" t="s">
        <v>1130</v>
      </c>
      <c r="AU149" s="187" t="s">
        <v>87</v>
      </c>
      <c r="AV149" s="11" t="s">
        <v>87</v>
      </c>
      <c r="AW149" s="11" t="s">
        <v>1131</v>
      </c>
      <c r="AX149" s="11" t="s">
        <v>76</v>
      </c>
      <c r="AY149" s="187" t="s">
        <v>175</v>
      </c>
    </row>
    <row r="150" spans="2:65" s="14" customFormat="1" ht="22.5" customHeight="1" x14ac:dyDescent="0.3">
      <c r="B150" s="204"/>
      <c r="C150" s="205"/>
      <c r="D150" s="205"/>
      <c r="E150" s="206" t="s">
        <v>20</v>
      </c>
      <c r="F150" s="306" t="s">
        <v>1171</v>
      </c>
      <c r="G150" s="307"/>
      <c r="H150" s="307"/>
      <c r="I150" s="307"/>
      <c r="J150" s="205"/>
      <c r="K150" s="207">
        <v>1.61</v>
      </c>
      <c r="L150" s="205"/>
      <c r="M150" s="205"/>
      <c r="N150" s="205"/>
      <c r="O150" s="205"/>
      <c r="P150" s="205"/>
      <c r="Q150" s="205"/>
      <c r="R150" s="208"/>
      <c r="T150" s="209"/>
      <c r="U150" s="205"/>
      <c r="V150" s="205"/>
      <c r="W150" s="205"/>
      <c r="X150" s="205"/>
      <c r="Y150" s="205"/>
      <c r="Z150" s="205"/>
      <c r="AA150" s="210"/>
      <c r="AT150" s="211" t="s">
        <v>1130</v>
      </c>
      <c r="AU150" s="211" t="s">
        <v>87</v>
      </c>
      <c r="AV150" s="14" t="s">
        <v>201</v>
      </c>
      <c r="AW150" s="14" t="s">
        <v>1131</v>
      </c>
      <c r="AX150" s="14" t="s">
        <v>83</v>
      </c>
      <c r="AY150" s="211" t="s">
        <v>175</v>
      </c>
    </row>
    <row r="151" spans="2:65" s="1" customFormat="1" ht="31.5" customHeight="1" x14ac:dyDescent="0.3">
      <c r="B151" s="137"/>
      <c r="C151" s="174" t="s">
        <v>403</v>
      </c>
      <c r="D151" s="174" t="s">
        <v>227</v>
      </c>
      <c r="E151" s="175" t="s">
        <v>1352</v>
      </c>
      <c r="F151" s="271" t="s">
        <v>1353</v>
      </c>
      <c r="G151" s="272"/>
      <c r="H151" s="272"/>
      <c r="I151" s="272"/>
      <c r="J151" s="176" t="s">
        <v>216</v>
      </c>
      <c r="K151" s="177">
        <v>1.4450000000000001</v>
      </c>
      <c r="L151" s="273">
        <v>0</v>
      </c>
      <c r="M151" s="272"/>
      <c r="N151" s="274">
        <f>ROUND(L151*K151,2)</f>
        <v>0</v>
      </c>
      <c r="O151" s="272"/>
      <c r="P151" s="272"/>
      <c r="Q151" s="272"/>
      <c r="R151" s="139"/>
      <c r="T151" s="171" t="s">
        <v>20</v>
      </c>
      <c r="U151" s="44" t="s">
        <v>41</v>
      </c>
      <c r="V151" s="36"/>
      <c r="W151" s="172">
        <f>V151*K151</f>
        <v>0</v>
      </c>
      <c r="X151" s="172">
        <v>0.25364999999999999</v>
      </c>
      <c r="Y151" s="172">
        <f>X151*K151</f>
        <v>0.36652425</v>
      </c>
      <c r="Z151" s="172">
        <v>0</v>
      </c>
      <c r="AA151" s="173">
        <f>Z151*K151</f>
        <v>0</v>
      </c>
      <c r="AR151" s="18" t="s">
        <v>201</v>
      </c>
      <c r="AT151" s="18" t="s">
        <v>227</v>
      </c>
      <c r="AU151" s="18" t="s">
        <v>87</v>
      </c>
      <c r="AY151" s="18" t="s">
        <v>175</v>
      </c>
      <c r="BE151" s="114">
        <f>IF(U151="základní",N151,0)</f>
        <v>0</v>
      </c>
      <c r="BF151" s="114">
        <f>IF(U151="snížená",N151,0)</f>
        <v>0</v>
      </c>
      <c r="BG151" s="114">
        <f>IF(U151="zákl. přenesená",N151,0)</f>
        <v>0</v>
      </c>
      <c r="BH151" s="114">
        <f>IF(U151="sníž. přenesená",N151,0)</f>
        <v>0</v>
      </c>
      <c r="BI151" s="114">
        <f>IF(U151="nulová",N151,0)</f>
        <v>0</v>
      </c>
      <c r="BJ151" s="18" t="s">
        <v>83</v>
      </c>
      <c r="BK151" s="114">
        <f>ROUND(L151*K151,2)</f>
        <v>0</v>
      </c>
      <c r="BL151" s="18" t="s">
        <v>201</v>
      </c>
      <c r="BM151" s="18" t="s">
        <v>1354</v>
      </c>
    </row>
    <row r="152" spans="2:65" s="11" customFormat="1" ht="22.5" customHeight="1" x14ac:dyDescent="0.3">
      <c r="B152" s="180"/>
      <c r="C152" s="181"/>
      <c r="D152" s="181"/>
      <c r="E152" s="182" t="s">
        <v>20</v>
      </c>
      <c r="F152" s="308" t="s">
        <v>1355</v>
      </c>
      <c r="G152" s="305"/>
      <c r="H152" s="305"/>
      <c r="I152" s="305"/>
      <c r="J152" s="181"/>
      <c r="K152" s="183">
        <v>1.4450000000000001</v>
      </c>
      <c r="L152" s="181"/>
      <c r="M152" s="181"/>
      <c r="N152" s="181"/>
      <c r="O152" s="181"/>
      <c r="P152" s="181"/>
      <c r="Q152" s="181"/>
      <c r="R152" s="184"/>
      <c r="T152" s="185"/>
      <c r="U152" s="181"/>
      <c r="V152" s="181"/>
      <c r="W152" s="181"/>
      <c r="X152" s="181"/>
      <c r="Y152" s="181"/>
      <c r="Z152" s="181"/>
      <c r="AA152" s="186"/>
      <c r="AT152" s="187" t="s">
        <v>1130</v>
      </c>
      <c r="AU152" s="187" t="s">
        <v>87</v>
      </c>
      <c r="AV152" s="11" t="s">
        <v>87</v>
      </c>
      <c r="AW152" s="11" t="s">
        <v>1131</v>
      </c>
      <c r="AX152" s="11" t="s">
        <v>83</v>
      </c>
      <c r="AY152" s="187" t="s">
        <v>175</v>
      </c>
    </row>
    <row r="153" spans="2:65" s="10" customFormat="1" ht="29.85" customHeight="1" x14ac:dyDescent="0.3">
      <c r="B153" s="156"/>
      <c r="C153" s="157"/>
      <c r="D153" s="166" t="s">
        <v>1116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266">
        <f>BK153</f>
        <v>0</v>
      </c>
      <c r="O153" s="267"/>
      <c r="P153" s="267"/>
      <c r="Q153" s="267"/>
      <c r="R153" s="159"/>
      <c r="T153" s="160"/>
      <c r="U153" s="157"/>
      <c r="V153" s="157"/>
      <c r="W153" s="161">
        <f>SUM(W154:W192)</f>
        <v>0</v>
      </c>
      <c r="X153" s="157"/>
      <c r="Y153" s="161">
        <f>SUM(Y154:Y192)</f>
        <v>5.6739167000000004</v>
      </c>
      <c r="Z153" s="157"/>
      <c r="AA153" s="162">
        <f>SUM(AA154:AA192)</f>
        <v>0</v>
      </c>
      <c r="AR153" s="163" t="s">
        <v>83</v>
      </c>
      <c r="AT153" s="164" t="s">
        <v>75</v>
      </c>
      <c r="AU153" s="164" t="s">
        <v>83</v>
      </c>
      <c r="AY153" s="163" t="s">
        <v>175</v>
      </c>
      <c r="BK153" s="165">
        <f>SUM(BK154:BK192)</f>
        <v>0</v>
      </c>
    </row>
    <row r="154" spans="2:65" s="1" customFormat="1" ht="31.5" customHeight="1" x14ac:dyDescent="0.3">
      <c r="B154" s="137"/>
      <c r="C154" s="174" t="s">
        <v>1030</v>
      </c>
      <c r="D154" s="174" t="s">
        <v>227</v>
      </c>
      <c r="E154" s="175" t="s">
        <v>1356</v>
      </c>
      <c r="F154" s="271" t="s">
        <v>1357</v>
      </c>
      <c r="G154" s="272"/>
      <c r="H154" s="272"/>
      <c r="I154" s="272"/>
      <c r="J154" s="176" t="s">
        <v>216</v>
      </c>
      <c r="K154" s="177">
        <v>76.8</v>
      </c>
      <c r="L154" s="273">
        <v>0</v>
      </c>
      <c r="M154" s="272"/>
      <c r="N154" s="274">
        <f>ROUND(L154*K154,2)</f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>V154*K154</f>
        <v>0</v>
      </c>
      <c r="X154" s="172">
        <v>2.8400000000000002E-2</v>
      </c>
      <c r="Y154" s="172">
        <f>X154*K154</f>
        <v>2.1811199999999999</v>
      </c>
      <c r="Z154" s="172">
        <v>0</v>
      </c>
      <c r="AA154" s="173">
        <f>Z154*K154</f>
        <v>0</v>
      </c>
      <c r="AR154" s="18" t="s">
        <v>201</v>
      </c>
      <c r="AT154" s="18" t="s">
        <v>227</v>
      </c>
      <c r="AU154" s="18" t="s">
        <v>87</v>
      </c>
      <c r="AY154" s="18" t="s">
        <v>175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83</v>
      </c>
      <c r="BK154" s="114">
        <f>ROUND(L154*K154,2)</f>
        <v>0</v>
      </c>
      <c r="BL154" s="18" t="s">
        <v>201</v>
      </c>
      <c r="BM154" s="18" t="s">
        <v>1358</v>
      </c>
    </row>
    <row r="155" spans="2:65" s="11" customFormat="1" ht="22.5" customHeight="1" x14ac:dyDescent="0.3">
      <c r="B155" s="180"/>
      <c r="C155" s="181"/>
      <c r="D155" s="181"/>
      <c r="E155" s="182" t="s">
        <v>20</v>
      </c>
      <c r="F155" s="308" t="s">
        <v>1359</v>
      </c>
      <c r="G155" s="305"/>
      <c r="H155" s="305"/>
      <c r="I155" s="305"/>
      <c r="J155" s="181"/>
      <c r="K155" s="183">
        <v>76.8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1130</v>
      </c>
      <c r="AU155" s="187" t="s">
        <v>87</v>
      </c>
      <c r="AV155" s="11" t="s">
        <v>87</v>
      </c>
      <c r="AW155" s="11" t="s">
        <v>1131</v>
      </c>
      <c r="AX155" s="11" t="s">
        <v>83</v>
      </c>
      <c r="AY155" s="187" t="s">
        <v>175</v>
      </c>
    </row>
    <row r="156" spans="2:65" s="1" customFormat="1" ht="31.5" customHeight="1" x14ac:dyDescent="0.3">
      <c r="B156" s="137"/>
      <c r="C156" s="174" t="s">
        <v>294</v>
      </c>
      <c r="D156" s="174" t="s">
        <v>227</v>
      </c>
      <c r="E156" s="175" t="s">
        <v>1360</v>
      </c>
      <c r="F156" s="271" t="s">
        <v>1361</v>
      </c>
      <c r="G156" s="272"/>
      <c r="H156" s="272"/>
      <c r="I156" s="272"/>
      <c r="J156" s="176" t="s">
        <v>216</v>
      </c>
      <c r="K156" s="177">
        <v>3.5129999999999999</v>
      </c>
      <c r="L156" s="273">
        <v>0</v>
      </c>
      <c r="M156" s="272"/>
      <c r="N156" s="274">
        <f>ROUND(L156*K156,2)</f>
        <v>0</v>
      </c>
      <c r="O156" s="272"/>
      <c r="P156" s="272"/>
      <c r="Q156" s="272"/>
      <c r="R156" s="139"/>
      <c r="T156" s="171" t="s">
        <v>20</v>
      </c>
      <c r="U156" s="44" t="s">
        <v>41</v>
      </c>
      <c r="V156" s="36"/>
      <c r="W156" s="172">
        <f>V156*K156</f>
        <v>0</v>
      </c>
      <c r="X156" s="172">
        <v>1.8380000000000001E-2</v>
      </c>
      <c r="Y156" s="172">
        <f>X156*K156</f>
        <v>6.4568940000000005E-2</v>
      </c>
      <c r="Z156" s="172">
        <v>0</v>
      </c>
      <c r="AA156" s="173">
        <f>Z156*K156</f>
        <v>0</v>
      </c>
      <c r="AR156" s="18" t="s">
        <v>201</v>
      </c>
      <c r="AT156" s="18" t="s">
        <v>227</v>
      </c>
      <c r="AU156" s="18" t="s">
        <v>87</v>
      </c>
      <c r="AY156" s="18" t="s">
        <v>175</v>
      </c>
      <c r="BE156" s="114">
        <f>IF(U156="základní",N156,0)</f>
        <v>0</v>
      </c>
      <c r="BF156" s="114">
        <f>IF(U156="snížená",N156,0)</f>
        <v>0</v>
      </c>
      <c r="BG156" s="114">
        <f>IF(U156="zákl. přenesená",N156,0)</f>
        <v>0</v>
      </c>
      <c r="BH156" s="114">
        <f>IF(U156="sníž. přenesená",N156,0)</f>
        <v>0</v>
      </c>
      <c r="BI156" s="114">
        <f>IF(U156="nulová",N156,0)</f>
        <v>0</v>
      </c>
      <c r="BJ156" s="18" t="s">
        <v>83</v>
      </c>
      <c r="BK156" s="114">
        <f>ROUND(L156*K156,2)</f>
        <v>0</v>
      </c>
      <c r="BL156" s="18" t="s">
        <v>201</v>
      </c>
      <c r="BM156" s="18" t="s">
        <v>1362</v>
      </c>
    </row>
    <row r="157" spans="2:65" s="12" customFormat="1" ht="22.5" customHeight="1" x14ac:dyDescent="0.3">
      <c r="B157" s="188"/>
      <c r="C157" s="189"/>
      <c r="D157" s="189"/>
      <c r="E157" s="190" t="s">
        <v>20</v>
      </c>
      <c r="F157" s="302" t="s">
        <v>1363</v>
      </c>
      <c r="G157" s="303"/>
      <c r="H157" s="303"/>
      <c r="I157" s="303"/>
      <c r="J157" s="189"/>
      <c r="K157" s="191" t="s">
        <v>20</v>
      </c>
      <c r="L157" s="189"/>
      <c r="M157" s="189"/>
      <c r="N157" s="189"/>
      <c r="O157" s="189"/>
      <c r="P157" s="189"/>
      <c r="Q157" s="189"/>
      <c r="R157" s="192"/>
      <c r="T157" s="193"/>
      <c r="U157" s="189"/>
      <c r="V157" s="189"/>
      <c r="W157" s="189"/>
      <c r="X157" s="189"/>
      <c r="Y157" s="189"/>
      <c r="Z157" s="189"/>
      <c r="AA157" s="194"/>
      <c r="AT157" s="195" t="s">
        <v>1130</v>
      </c>
      <c r="AU157" s="195" t="s">
        <v>87</v>
      </c>
      <c r="AV157" s="12" t="s">
        <v>83</v>
      </c>
      <c r="AW157" s="12" t="s">
        <v>1131</v>
      </c>
      <c r="AX157" s="12" t="s">
        <v>76</v>
      </c>
      <c r="AY157" s="195" t="s">
        <v>175</v>
      </c>
    </row>
    <row r="158" spans="2:65" s="11" customFormat="1" ht="22.5" customHeight="1" x14ac:dyDescent="0.3">
      <c r="B158" s="180"/>
      <c r="C158" s="181"/>
      <c r="D158" s="181"/>
      <c r="E158" s="182" t="s">
        <v>20</v>
      </c>
      <c r="F158" s="304" t="s">
        <v>1364</v>
      </c>
      <c r="G158" s="305"/>
      <c r="H158" s="305"/>
      <c r="I158" s="305"/>
      <c r="J158" s="181"/>
      <c r="K158" s="183">
        <v>0.92</v>
      </c>
      <c r="L158" s="181"/>
      <c r="M158" s="181"/>
      <c r="N158" s="181"/>
      <c r="O158" s="181"/>
      <c r="P158" s="181"/>
      <c r="Q158" s="181"/>
      <c r="R158" s="184"/>
      <c r="T158" s="185"/>
      <c r="U158" s="181"/>
      <c r="V158" s="181"/>
      <c r="W158" s="181"/>
      <c r="X158" s="181"/>
      <c r="Y158" s="181"/>
      <c r="Z158" s="181"/>
      <c r="AA158" s="186"/>
      <c r="AT158" s="187" t="s">
        <v>1130</v>
      </c>
      <c r="AU158" s="187" t="s">
        <v>87</v>
      </c>
      <c r="AV158" s="11" t="s">
        <v>87</v>
      </c>
      <c r="AW158" s="11" t="s">
        <v>1131</v>
      </c>
      <c r="AX158" s="11" t="s">
        <v>76</v>
      </c>
      <c r="AY158" s="187" t="s">
        <v>175</v>
      </c>
    </row>
    <row r="159" spans="2:65" s="11" customFormat="1" ht="22.5" customHeight="1" x14ac:dyDescent="0.3">
      <c r="B159" s="180"/>
      <c r="C159" s="181"/>
      <c r="D159" s="181"/>
      <c r="E159" s="182" t="s">
        <v>20</v>
      </c>
      <c r="F159" s="304" t="s">
        <v>1365</v>
      </c>
      <c r="G159" s="305"/>
      <c r="H159" s="305"/>
      <c r="I159" s="305"/>
      <c r="J159" s="181"/>
      <c r="K159" s="183">
        <v>0.93149999999999999</v>
      </c>
      <c r="L159" s="181"/>
      <c r="M159" s="181"/>
      <c r="N159" s="181"/>
      <c r="O159" s="181"/>
      <c r="P159" s="181"/>
      <c r="Q159" s="181"/>
      <c r="R159" s="184"/>
      <c r="T159" s="185"/>
      <c r="U159" s="181"/>
      <c r="V159" s="181"/>
      <c r="W159" s="181"/>
      <c r="X159" s="181"/>
      <c r="Y159" s="181"/>
      <c r="Z159" s="181"/>
      <c r="AA159" s="186"/>
      <c r="AT159" s="187" t="s">
        <v>1130</v>
      </c>
      <c r="AU159" s="187" t="s">
        <v>87</v>
      </c>
      <c r="AV159" s="11" t="s">
        <v>87</v>
      </c>
      <c r="AW159" s="11" t="s">
        <v>1131</v>
      </c>
      <c r="AX159" s="11" t="s">
        <v>76</v>
      </c>
      <c r="AY159" s="187" t="s">
        <v>175</v>
      </c>
    </row>
    <row r="160" spans="2:65" s="11" customFormat="1" ht="22.5" customHeight="1" x14ac:dyDescent="0.3">
      <c r="B160" s="180"/>
      <c r="C160" s="181"/>
      <c r="D160" s="181"/>
      <c r="E160" s="182" t="s">
        <v>20</v>
      </c>
      <c r="F160" s="304" t="s">
        <v>1366</v>
      </c>
      <c r="G160" s="305"/>
      <c r="H160" s="305"/>
      <c r="I160" s="305"/>
      <c r="J160" s="181"/>
      <c r="K160" s="183">
        <v>1.6617500000000001</v>
      </c>
      <c r="L160" s="181"/>
      <c r="M160" s="181"/>
      <c r="N160" s="181"/>
      <c r="O160" s="181"/>
      <c r="P160" s="181"/>
      <c r="Q160" s="181"/>
      <c r="R160" s="184"/>
      <c r="T160" s="185"/>
      <c r="U160" s="181"/>
      <c r="V160" s="181"/>
      <c r="W160" s="181"/>
      <c r="X160" s="181"/>
      <c r="Y160" s="181"/>
      <c r="Z160" s="181"/>
      <c r="AA160" s="186"/>
      <c r="AT160" s="187" t="s">
        <v>1130</v>
      </c>
      <c r="AU160" s="187" t="s">
        <v>87</v>
      </c>
      <c r="AV160" s="11" t="s">
        <v>87</v>
      </c>
      <c r="AW160" s="11" t="s">
        <v>1131</v>
      </c>
      <c r="AX160" s="11" t="s">
        <v>76</v>
      </c>
      <c r="AY160" s="187" t="s">
        <v>175</v>
      </c>
    </row>
    <row r="161" spans="2:65" s="14" customFormat="1" ht="22.5" customHeight="1" x14ac:dyDescent="0.3">
      <c r="B161" s="204"/>
      <c r="C161" s="205"/>
      <c r="D161" s="205"/>
      <c r="E161" s="206" t="s">
        <v>20</v>
      </c>
      <c r="F161" s="306" t="s">
        <v>1171</v>
      </c>
      <c r="G161" s="307"/>
      <c r="H161" s="307"/>
      <c r="I161" s="307"/>
      <c r="J161" s="205"/>
      <c r="K161" s="207">
        <v>3.5132500000000002</v>
      </c>
      <c r="L161" s="205"/>
      <c r="M161" s="205"/>
      <c r="N161" s="205"/>
      <c r="O161" s="205"/>
      <c r="P161" s="205"/>
      <c r="Q161" s="205"/>
      <c r="R161" s="208"/>
      <c r="T161" s="209"/>
      <c r="U161" s="205"/>
      <c r="V161" s="205"/>
      <c r="W161" s="205"/>
      <c r="X161" s="205"/>
      <c r="Y161" s="205"/>
      <c r="Z161" s="205"/>
      <c r="AA161" s="210"/>
      <c r="AT161" s="211" t="s">
        <v>1130</v>
      </c>
      <c r="AU161" s="211" t="s">
        <v>87</v>
      </c>
      <c r="AV161" s="14" t="s">
        <v>201</v>
      </c>
      <c r="AW161" s="14" t="s">
        <v>1131</v>
      </c>
      <c r="AX161" s="14" t="s">
        <v>83</v>
      </c>
      <c r="AY161" s="211" t="s">
        <v>175</v>
      </c>
    </row>
    <row r="162" spans="2:65" s="1" customFormat="1" ht="31.5" customHeight="1" x14ac:dyDescent="0.3">
      <c r="B162" s="137"/>
      <c r="C162" s="174" t="s">
        <v>1022</v>
      </c>
      <c r="D162" s="174" t="s">
        <v>227</v>
      </c>
      <c r="E162" s="175" t="s">
        <v>1367</v>
      </c>
      <c r="F162" s="271" t="s">
        <v>1368</v>
      </c>
      <c r="G162" s="272"/>
      <c r="H162" s="272"/>
      <c r="I162" s="272"/>
      <c r="J162" s="176" t="s">
        <v>257</v>
      </c>
      <c r="K162" s="177">
        <v>8</v>
      </c>
      <c r="L162" s="273">
        <v>0</v>
      </c>
      <c r="M162" s="272"/>
      <c r="N162" s="274">
        <f>ROUND(L162*K162,2)</f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>V162*K162</f>
        <v>0</v>
      </c>
      <c r="X162" s="172">
        <v>3.7599999999999999E-3</v>
      </c>
      <c r="Y162" s="172">
        <f>X162*K162</f>
        <v>3.0079999999999999E-2</v>
      </c>
      <c r="Z162" s="172">
        <v>0</v>
      </c>
      <c r="AA162" s="173">
        <f>Z162*K162</f>
        <v>0</v>
      </c>
      <c r="AR162" s="18" t="s">
        <v>201</v>
      </c>
      <c r="AT162" s="18" t="s">
        <v>227</v>
      </c>
      <c r="AU162" s="18" t="s">
        <v>87</v>
      </c>
      <c r="AY162" s="18" t="s">
        <v>175</v>
      </c>
      <c r="BE162" s="114">
        <f>IF(U162="základní",N162,0)</f>
        <v>0</v>
      </c>
      <c r="BF162" s="114">
        <f>IF(U162="snížená",N162,0)</f>
        <v>0</v>
      </c>
      <c r="BG162" s="114">
        <f>IF(U162="zákl. přenesená",N162,0)</f>
        <v>0</v>
      </c>
      <c r="BH162" s="114">
        <f>IF(U162="sníž. přenesená",N162,0)</f>
        <v>0</v>
      </c>
      <c r="BI162" s="114">
        <f>IF(U162="nulová",N162,0)</f>
        <v>0</v>
      </c>
      <c r="BJ162" s="18" t="s">
        <v>83</v>
      </c>
      <c r="BK162" s="114">
        <f>ROUND(L162*K162,2)</f>
        <v>0</v>
      </c>
      <c r="BL162" s="18" t="s">
        <v>201</v>
      </c>
      <c r="BM162" s="18" t="s">
        <v>1369</v>
      </c>
    </row>
    <row r="163" spans="2:65" s="1" customFormat="1" ht="31.5" customHeight="1" x14ac:dyDescent="0.3">
      <c r="B163" s="137"/>
      <c r="C163" s="174" t="s">
        <v>83</v>
      </c>
      <c r="D163" s="174" t="s">
        <v>227</v>
      </c>
      <c r="E163" s="175" t="s">
        <v>1140</v>
      </c>
      <c r="F163" s="271" t="s">
        <v>1141</v>
      </c>
      <c r="G163" s="272"/>
      <c r="H163" s="272"/>
      <c r="I163" s="272"/>
      <c r="J163" s="176" t="s">
        <v>257</v>
      </c>
      <c r="K163" s="177">
        <v>1</v>
      </c>
      <c r="L163" s="273">
        <v>0</v>
      </c>
      <c r="M163" s="272"/>
      <c r="N163" s="274">
        <f>ROUND(L163*K163,2)</f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>V163*K163</f>
        <v>0</v>
      </c>
      <c r="X163" s="172">
        <v>1.0200000000000001E-2</v>
      </c>
      <c r="Y163" s="172">
        <f>X163*K163</f>
        <v>1.0200000000000001E-2</v>
      </c>
      <c r="Z163" s="172">
        <v>0</v>
      </c>
      <c r="AA163" s="173">
        <f>Z163*K163</f>
        <v>0</v>
      </c>
      <c r="AR163" s="18" t="s">
        <v>201</v>
      </c>
      <c r="AT163" s="18" t="s">
        <v>227</v>
      </c>
      <c r="AU163" s="18" t="s">
        <v>87</v>
      </c>
      <c r="AY163" s="18" t="s">
        <v>175</v>
      </c>
      <c r="BE163" s="114">
        <f>IF(U163="základní",N163,0)</f>
        <v>0</v>
      </c>
      <c r="BF163" s="114">
        <f>IF(U163="snížená",N163,0)</f>
        <v>0</v>
      </c>
      <c r="BG163" s="114">
        <f>IF(U163="zákl. přenesená",N163,0)</f>
        <v>0</v>
      </c>
      <c r="BH163" s="114">
        <f>IF(U163="sníž. přenesená",N163,0)</f>
        <v>0</v>
      </c>
      <c r="BI163" s="114">
        <f>IF(U163="nulová",N163,0)</f>
        <v>0</v>
      </c>
      <c r="BJ163" s="18" t="s">
        <v>83</v>
      </c>
      <c r="BK163" s="114">
        <f>ROUND(L163*K163,2)</f>
        <v>0</v>
      </c>
      <c r="BL163" s="18" t="s">
        <v>201</v>
      </c>
      <c r="BM163" s="18" t="s">
        <v>1370</v>
      </c>
    </row>
    <row r="164" spans="2:65" s="1" customFormat="1" ht="31.5" customHeight="1" x14ac:dyDescent="0.3">
      <c r="B164" s="137"/>
      <c r="C164" s="174" t="s">
        <v>302</v>
      </c>
      <c r="D164" s="174" t="s">
        <v>227</v>
      </c>
      <c r="E164" s="175" t="s">
        <v>1371</v>
      </c>
      <c r="F164" s="271" t="s">
        <v>1372</v>
      </c>
      <c r="G164" s="272"/>
      <c r="H164" s="272"/>
      <c r="I164" s="272"/>
      <c r="J164" s="176" t="s">
        <v>257</v>
      </c>
      <c r="K164" s="177">
        <v>1</v>
      </c>
      <c r="L164" s="273">
        <v>0</v>
      </c>
      <c r="M164" s="272"/>
      <c r="N164" s="274">
        <f>ROUND(L164*K164,2)</f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>V164*K164</f>
        <v>0</v>
      </c>
      <c r="X164" s="172">
        <v>1.0200000000000001E-2</v>
      </c>
      <c r="Y164" s="172">
        <f>X164*K164</f>
        <v>1.0200000000000001E-2</v>
      </c>
      <c r="Z164" s="172">
        <v>0</v>
      </c>
      <c r="AA164" s="173">
        <f>Z164*K164</f>
        <v>0</v>
      </c>
      <c r="AR164" s="18" t="s">
        <v>201</v>
      </c>
      <c r="AT164" s="18" t="s">
        <v>227</v>
      </c>
      <c r="AU164" s="18" t="s">
        <v>87</v>
      </c>
      <c r="AY164" s="18" t="s">
        <v>175</v>
      </c>
      <c r="BE164" s="114">
        <f>IF(U164="základní",N164,0)</f>
        <v>0</v>
      </c>
      <c r="BF164" s="114">
        <f>IF(U164="snížená",N164,0)</f>
        <v>0</v>
      </c>
      <c r="BG164" s="114">
        <f>IF(U164="zákl. přenesená",N164,0)</f>
        <v>0</v>
      </c>
      <c r="BH164" s="114">
        <f>IF(U164="sníž. přenesená",N164,0)</f>
        <v>0</v>
      </c>
      <c r="BI164" s="114">
        <f>IF(U164="nulová",N164,0)</f>
        <v>0</v>
      </c>
      <c r="BJ164" s="18" t="s">
        <v>83</v>
      </c>
      <c r="BK164" s="114">
        <f>ROUND(L164*K164,2)</f>
        <v>0</v>
      </c>
      <c r="BL164" s="18" t="s">
        <v>201</v>
      </c>
      <c r="BM164" s="18" t="s">
        <v>1373</v>
      </c>
    </row>
    <row r="165" spans="2:65" s="1" customFormat="1" ht="31.5" customHeight="1" x14ac:dyDescent="0.3">
      <c r="B165" s="137"/>
      <c r="C165" s="174" t="s">
        <v>314</v>
      </c>
      <c r="D165" s="174" t="s">
        <v>227</v>
      </c>
      <c r="E165" s="175" t="s">
        <v>1374</v>
      </c>
      <c r="F165" s="271" t="s">
        <v>1375</v>
      </c>
      <c r="G165" s="272"/>
      <c r="H165" s="272"/>
      <c r="I165" s="272"/>
      <c r="J165" s="176" t="s">
        <v>216</v>
      </c>
      <c r="K165" s="177">
        <v>110.19499999999999</v>
      </c>
      <c r="L165" s="273">
        <v>0</v>
      </c>
      <c r="M165" s="272"/>
      <c r="N165" s="274">
        <f>ROUND(L165*K165,2)</f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>V165*K165</f>
        <v>0</v>
      </c>
      <c r="X165" s="172">
        <v>2.8400000000000002E-2</v>
      </c>
      <c r="Y165" s="172">
        <f>X165*K165</f>
        <v>3.1295380000000002</v>
      </c>
      <c r="Z165" s="172">
        <v>0</v>
      </c>
      <c r="AA165" s="173">
        <f>Z165*K165</f>
        <v>0</v>
      </c>
      <c r="AR165" s="18" t="s">
        <v>201</v>
      </c>
      <c r="AT165" s="18" t="s">
        <v>227</v>
      </c>
      <c r="AU165" s="18" t="s">
        <v>87</v>
      </c>
      <c r="AY165" s="18" t="s">
        <v>175</v>
      </c>
      <c r="BE165" s="114">
        <f>IF(U165="základní",N165,0)</f>
        <v>0</v>
      </c>
      <c r="BF165" s="114">
        <f>IF(U165="snížená",N165,0)</f>
        <v>0</v>
      </c>
      <c r="BG165" s="114">
        <f>IF(U165="zákl. přenesená",N165,0)</f>
        <v>0</v>
      </c>
      <c r="BH165" s="114">
        <f>IF(U165="sníž. přenesená",N165,0)</f>
        <v>0</v>
      </c>
      <c r="BI165" s="114">
        <f>IF(U165="nulová",N165,0)</f>
        <v>0</v>
      </c>
      <c r="BJ165" s="18" t="s">
        <v>83</v>
      </c>
      <c r="BK165" s="114">
        <f>ROUND(L165*K165,2)</f>
        <v>0</v>
      </c>
      <c r="BL165" s="18" t="s">
        <v>201</v>
      </c>
      <c r="BM165" s="18" t="s">
        <v>1376</v>
      </c>
    </row>
    <row r="166" spans="2:65" s="11" customFormat="1" ht="22.5" customHeight="1" x14ac:dyDescent="0.3">
      <c r="B166" s="180"/>
      <c r="C166" s="181"/>
      <c r="D166" s="181"/>
      <c r="E166" s="182" t="s">
        <v>20</v>
      </c>
      <c r="F166" s="308" t="s">
        <v>1377</v>
      </c>
      <c r="G166" s="305"/>
      <c r="H166" s="305"/>
      <c r="I166" s="305"/>
      <c r="J166" s="181"/>
      <c r="K166" s="183">
        <v>110.19499999999999</v>
      </c>
      <c r="L166" s="181"/>
      <c r="M166" s="181"/>
      <c r="N166" s="181"/>
      <c r="O166" s="181"/>
      <c r="P166" s="181"/>
      <c r="Q166" s="181"/>
      <c r="R166" s="184"/>
      <c r="T166" s="185"/>
      <c r="U166" s="181"/>
      <c r="V166" s="181"/>
      <c r="W166" s="181"/>
      <c r="X166" s="181"/>
      <c r="Y166" s="181"/>
      <c r="Z166" s="181"/>
      <c r="AA166" s="186"/>
      <c r="AT166" s="187" t="s">
        <v>1130</v>
      </c>
      <c r="AU166" s="187" t="s">
        <v>87</v>
      </c>
      <c r="AV166" s="11" t="s">
        <v>87</v>
      </c>
      <c r="AW166" s="11" t="s">
        <v>1131</v>
      </c>
      <c r="AX166" s="11" t="s">
        <v>83</v>
      </c>
      <c r="AY166" s="187" t="s">
        <v>175</v>
      </c>
    </row>
    <row r="167" spans="2:65" s="1" customFormat="1" ht="31.5" customHeight="1" x14ac:dyDescent="0.3">
      <c r="B167" s="137"/>
      <c r="C167" s="174" t="s">
        <v>87</v>
      </c>
      <c r="D167" s="174" t="s">
        <v>227</v>
      </c>
      <c r="E167" s="175" t="s">
        <v>1143</v>
      </c>
      <c r="F167" s="271" t="s">
        <v>1144</v>
      </c>
      <c r="G167" s="272"/>
      <c r="H167" s="272"/>
      <c r="I167" s="272"/>
      <c r="J167" s="176" t="s">
        <v>216</v>
      </c>
      <c r="K167" s="177">
        <v>3.702</v>
      </c>
      <c r="L167" s="273">
        <v>0</v>
      </c>
      <c r="M167" s="272"/>
      <c r="N167" s="274">
        <f>ROUND(L167*K167,2)</f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>V167*K167</f>
        <v>0</v>
      </c>
      <c r="X167" s="172">
        <v>2.6360000000000001E-2</v>
      </c>
      <c r="Y167" s="172">
        <f>X167*K167</f>
        <v>9.758472E-2</v>
      </c>
      <c r="Z167" s="172">
        <v>0</v>
      </c>
      <c r="AA167" s="173">
        <f>Z167*K167</f>
        <v>0</v>
      </c>
      <c r="AR167" s="18" t="s">
        <v>201</v>
      </c>
      <c r="AT167" s="18" t="s">
        <v>227</v>
      </c>
      <c r="AU167" s="18" t="s">
        <v>87</v>
      </c>
      <c r="AY167" s="18" t="s">
        <v>175</v>
      </c>
      <c r="BE167" s="114">
        <f>IF(U167="základní",N167,0)</f>
        <v>0</v>
      </c>
      <c r="BF167" s="114">
        <f>IF(U167="snížená",N167,0)</f>
        <v>0</v>
      </c>
      <c r="BG167" s="114">
        <f>IF(U167="zákl. přenesená",N167,0)</f>
        <v>0</v>
      </c>
      <c r="BH167" s="114">
        <f>IF(U167="sníž. přenesená",N167,0)</f>
        <v>0</v>
      </c>
      <c r="BI167" s="114">
        <f>IF(U167="nulová",N167,0)</f>
        <v>0</v>
      </c>
      <c r="BJ167" s="18" t="s">
        <v>83</v>
      </c>
      <c r="BK167" s="114">
        <f>ROUND(L167*K167,2)</f>
        <v>0</v>
      </c>
      <c r="BL167" s="18" t="s">
        <v>201</v>
      </c>
      <c r="BM167" s="18" t="s">
        <v>1378</v>
      </c>
    </row>
    <row r="168" spans="2:65" s="12" customFormat="1" ht="22.5" customHeight="1" x14ac:dyDescent="0.3">
      <c r="B168" s="188"/>
      <c r="C168" s="189"/>
      <c r="D168" s="189"/>
      <c r="E168" s="190" t="s">
        <v>20</v>
      </c>
      <c r="F168" s="302" t="s">
        <v>1363</v>
      </c>
      <c r="G168" s="303"/>
      <c r="H168" s="303"/>
      <c r="I168" s="303"/>
      <c r="J168" s="189"/>
      <c r="K168" s="191" t="s">
        <v>20</v>
      </c>
      <c r="L168" s="189"/>
      <c r="M168" s="189"/>
      <c r="N168" s="189"/>
      <c r="O168" s="189"/>
      <c r="P168" s="189"/>
      <c r="Q168" s="189"/>
      <c r="R168" s="192"/>
      <c r="T168" s="193"/>
      <c r="U168" s="189"/>
      <c r="V168" s="189"/>
      <c r="W168" s="189"/>
      <c r="X168" s="189"/>
      <c r="Y168" s="189"/>
      <c r="Z168" s="189"/>
      <c r="AA168" s="194"/>
      <c r="AT168" s="195" t="s">
        <v>1130</v>
      </c>
      <c r="AU168" s="195" t="s">
        <v>87</v>
      </c>
      <c r="AV168" s="12" t="s">
        <v>83</v>
      </c>
      <c r="AW168" s="12" t="s">
        <v>1131</v>
      </c>
      <c r="AX168" s="12" t="s">
        <v>76</v>
      </c>
      <c r="AY168" s="195" t="s">
        <v>175</v>
      </c>
    </row>
    <row r="169" spans="2:65" s="11" customFormat="1" ht="22.5" customHeight="1" x14ac:dyDescent="0.3">
      <c r="B169" s="180"/>
      <c r="C169" s="181"/>
      <c r="D169" s="181"/>
      <c r="E169" s="182" t="s">
        <v>20</v>
      </c>
      <c r="F169" s="304" t="s">
        <v>1364</v>
      </c>
      <c r="G169" s="305"/>
      <c r="H169" s="305"/>
      <c r="I169" s="305"/>
      <c r="J169" s="181"/>
      <c r="K169" s="183">
        <v>0.92</v>
      </c>
      <c r="L169" s="181"/>
      <c r="M169" s="181"/>
      <c r="N169" s="181"/>
      <c r="O169" s="181"/>
      <c r="P169" s="181"/>
      <c r="Q169" s="181"/>
      <c r="R169" s="184"/>
      <c r="T169" s="185"/>
      <c r="U169" s="181"/>
      <c r="V169" s="181"/>
      <c r="W169" s="181"/>
      <c r="X169" s="181"/>
      <c r="Y169" s="181"/>
      <c r="Z169" s="181"/>
      <c r="AA169" s="186"/>
      <c r="AT169" s="187" t="s">
        <v>1130</v>
      </c>
      <c r="AU169" s="187" t="s">
        <v>87</v>
      </c>
      <c r="AV169" s="11" t="s">
        <v>87</v>
      </c>
      <c r="AW169" s="11" t="s">
        <v>1131</v>
      </c>
      <c r="AX169" s="11" t="s">
        <v>76</v>
      </c>
      <c r="AY169" s="187" t="s">
        <v>175</v>
      </c>
    </row>
    <row r="170" spans="2:65" s="11" customFormat="1" ht="22.5" customHeight="1" x14ac:dyDescent="0.3">
      <c r="B170" s="180"/>
      <c r="C170" s="181"/>
      <c r="D170" s="181"/>
      <c r="E170" s="182" t="s">
        <v>20</v>
      </c>
      <c r="F170" s="304" t="s">
        <v>1379</v>
      </c>
      <c r="G170" s="305"/>
      <c r="H170" s="305"/>
      <c r="I170" s="305"/>
      <c r="J170" s="181"/>
      <c r="K170" s="183">
        <v>1.1200000000000001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1130</v>
      </c>
      <c r="AU170" s="187" t="s">
        <v>87</v>
      </c>
      <c r="AV170" s="11" t="s">
        <v>87</v>
      </c>
      <c r="AW170" s="11" t="s">
        <v>1131</v>
      </c>
      <c r="AX170" s="11" t="s">
        <v>76</v>
      </c>
      <c r="AY170" s="187" t="s">
        <v>175</v>
      </c>
    </row>
    <row r="171" spans="2:65" s="11" customFormat="1" ht="22.5" customHeight="1" x14ac:dyDescent="0.3">
      <c r="B171" s="180"/>
      <c r="C171" s="181"/>
      <c r="D171" s="181"/>
      <c r="E171" s="182" t="s">
        <v>20</v>
      </c>
      <c r="F171" s="304" t="s">
        <v>1366</v>
      </c>
      <c r="G171" s="305"/>
      <c r="H171" s="305"/>
      <c r="I171" s="305"/>
      <c r="J171" s="181"/>
      <c r="K171" s="183">
        <v>1.6617500000000001</v>
      </c>
      <c r="L171" s="181"/>
      <c r="M171" s="181"/>
      <c r="N171" s="181"/>
      <c r="O171" s="181"/>
      <c r="P171" s="181"/>
      <c r="Q171" s="181"/>
      <c r="R171" s="184"/>
      <c r="T171" s="185"/>
      <c r="U171" s="181"/>
      <c r="V171" s="181"/>
      <c r="W171" s="181"/>
      <c r="X171" s="181"/>
      <c r="Y171" s="181"/>
      <c r="Z171" s="181"/>
      <c r="AA171" s="186"/>
      <c r="AT171" s="187" t="s">
        <v>1130</v>
      </c>
      <c r="AU171" s="187" t="s">
        <v>87</v>
      </c>
      <c r="AV171" s="11" t="s">
        <v>87</v>
      </c>
      <c r="AW171" s="11" t="s">
        <v>1131</v>
      </c>
      <c r="AX171" s="11" t="s">
        <v>76</v>
      </c>
      <c r="AY171" s="187" t="s">
        <v>175</v>
      </c>
    </row>
    <row r="172" spans="2:65" s="14" customFormat="1" ht="22.5" customHeight="1" x14ac:dyDescent="0.3">
      <c r="B172" s="204"/>
      <c r="C172" s="205"/>
      <c r="D172" s="205"/>
      <c r="E172" s="206" t="s">
        <v>20</v>
      </c>
      <c r="F172" s="306" t="s">
        <v>1171</v>
      </c>
      <c r="G172" s="307"/>
      <c r="H172" s="307"/>
      <c r="I172" s="307"/>
      <c r="J172" s="205"/>
      <c r="K172" s="207">
        <v>3.7017500000000001</v>
      </c>
      <c r="L172" s="205"/>
      <c r="M172" s="205"/>
      <c r="N172" s="205"/>
      <c r="O172" s="205"/>
      <c r="P172" s="205"/>
      <c r="Q172" s="205"/>
      <c r="R172" s="208"/>
      <c r="T172" s="209"/>
      <c r="U172" s="205"/>
      <c r="V172" s="205"/>
      <c r="W172" s="205"/>
      <c r="X172" s="205"/>
      <c r="Y172" s="205"/>
      <c r="Z172" s="205"/>
      <c r="AA172" s="210"/>
      <c r="AT172" s="211" t="s">
        <v>1130</v>
      </c>
      <c r="AU172" s="211" t="s">
        <v>87</v>
      </c>
      <c r="AV172" s="14" t="s">
        <v>201</v>
      </c>
      <c r="AW172" s="14" t="s">
        <v>1131</v>
      </c>
      <c r="AX172" s="14" t="s">
        <v>83</v>
      </c>
      <c r="AY172" s="211" t="s">
        <v>175</v>
      </c>
    </row>
    <row r="173" spans="2:65" s="1" customFormat="1" ht="44.25" customHeight="1" x14ac:dyDescent="0.3">
      <c r="B173" s="137"/>
      <c r="C173" s="174" t="s">
        <v>97</v>
      </c>
      <c r="D173" s="174" t="s">
        <v>227</v>
      </c>
      <c r="E173" s="175" t="s">
        <v>1147</v>
      </c>
      <c r="F173" s="271" t="s">
        <v>1148</v>
      </c>
      <c r="G173" s="272"/>
      <c r="H173" s="272"/>
      <c r="I173" s="272"/>
      <c r="J173" s="176" t="s">
        <v>216</v>
      </c>
      <c r="K173" s="177">
        <v>3.702</v>
      </c>
      <c r="L173" s="273">
        <v>0</v>
      </c>
      <c r="M173" s="272"/>
      <c r="N173" s="274">
        <f>ROUND(L173*K173,2)</f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>V173*K173</f>
        <v>0</v>
      </c>
      <c r="X173" s="172">
        <v>5.1999999999999995E-4</v>
      </c>
      <c r="Y173" s="172">
        <f>X173*K173</f>
        <v>1.9250399999999998E-3</v>
      </c>
      <c r="Z173" s="172">
        <v>0</v>
      </c>
      <c r="AA173" s="173">
        <f>Z173*K173</f>
        <v>0</v>
      </c>
      <c r="AR173" s="18" t="s">
        <v>201</v>
      </c>
      <c r="AT173" s="18" t="s">
        <v>227</v>
      </c>
      <c r="AU173" s="18" t="s">
        <v>87</v>
      </c>
      <c r="AY173" s="18" t="s">
        <v>175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83</v>
      </c>
      <c r="BK173" s="114">
        <f>ROUND(L173*K173,2)</f>
        <v>0</v>
      </c>
      <c r="BL173" s="18" t="s">
        <v>201</v>
      </c>
      <c r="BM173" s="18" t="s">
        <v>1380</v>
      </c>
    </row>
    <row r="174" spans="2:65" s="1" customFormat="1" ht="22.5" customHeight="1" x14ac:dyDescent="0.3">
      <c r="B174" s="137"/>
      <c r="C174" s="174" t="s">
        <v>201</v>
      </c>
      <c r="D174" s="174" t="s">
        <v>227</v>
      </c>
      <c r="E174" s="175" t="s">
        <v>1150</v>
      </c>
      <c r="F174" s="271" t="s">
        <v>1151</v>
      </c>
      <c r="G174" s="272"/>
      <c r="H174" s="272"/>
      <c r="I174" s="272"/>
      <c r="J174" s="176" t="s">
        <v>216</v>
      </c>
      <c r="K174" s="177">
        <v>110.19499999999999</v>
      </c>
      <c r="L174" s="273">
        <v>0</v>
      </c>
      <c r="M174" s="272"/>
      <c r="N174" s="274">
        <f>ROUND(L174*K174,2)</f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>V174*K174</f>
        <v>0</v>
      </c>
      <c r="X174" s="172">
        <v>0</v>
      </c>
      <c r="Y174" s="172">
        <f>X174*K174</f>
        <v>0</v>
      </c>
      <c r="Z174" s="172">
        <v>0</v>
      </c>
      <c r="AA174" s="173">
        <f>Z174*K174</f>
        <v>0</v>
      </c>
      <c r="AR174" s="18" t="s">
        <v>201</v>
      </c>
      <c r="AT174" s="18" t="s">
        <v>227</v>
      </c>
      <c r="AU174" s="18" t="s">
        <v>87</v>
      </c>
      <c r="AY174" s="18" t="s">
        <v>175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8" t="s">
        <v>83</v>
      </c>
      <c r="BK174" s="114">
        <f>ROUND(L174*K174,2)</f>
        <v>0</v>
      </c>
      <c r="BL174" s="18" t="s">
        <v>201</v>
      </c>
      <c r="BM174" s="18" t="s">
        <v>1381</v>
      </c>
    </row>
    <row r="175" spans="2:65" s="12" customFormat="1" ht="22.5" customHeight="1" x14ac:dyDescent="0.3">
      <c r="B175" s="188"/>
      <c r="C175" s="189"/>
      <c r="D175" s="189"/>
      <c r="E175" s="190" t="s">
        <v>20</v>
      </c>
      <c r="F175" s="302" t="s">
        <v>1382</v>
      </c>
      <c r="G175" s="303"/>
      <c r="H175" s="303"/>
      <c r="I175" s="303"/>
      <c r="J175" s="189"/>
      <c r="K175" s="191" t="s">
        <v>20</v>
      </c>
      <c r="L175" s="189"/>
      <c r="M175" s="189"/>
      <c r="N175" s="189"/>
      <c r="O175" s="189"/>
      <c r="P175" s="189"/>
      <c r="Q175" s="189"/>
      <c r="R175" s="192"/>
      <c r="T175" s="193"/>
      <c r="U175" s="189"/>
      <c r="V175" s="189"/>
      <c r="W175" s="189"/>
      <c r="X175" s="189"/>
      <c r="Y175" s="189"/>
      <c r="Z175" s="189"/>
      <c r="AA175" s="194"/>
      <c r="AT175" s="195" t="s">
        <v>1130</v>
      </c>
      <c r="AU175" s="195" t="s">
        <v>87</v>
      </c>
      <c r="AV175" s="12" t="s">
        <v>83</v>
      </c>
      <c r="AW175" s="12" t="s">
        <v>1131</v>
      </c>
      <c r="AX175" s="12" t="s">
        <v>76</v>
      </c>
      <c r="AY175" s="195" t="s">
        <v>175</v>
      </c>
    </row>
    <row r="176" spans="2:65" s="12" customFormat="1" ht="22.5" customHeight="1" x14ac:dyDescent="0.3">
      <c r="B176" s="188"/>
      <c r="C176" s="189"/>
      <c r="D176" s="189"/>
      <c r="E176" s="190" t="s">
        <v>20</v>
      </c>
      <c r="F176" s="311" t="s">
        <v>1318</v>
      </c>
      <c r="G176" s="303"/>
      <c r="H176" s="303"/>
      <c r="I176" s="303"/>
      <c r="J176" s="189"/>
      <c r="K176" s="191" t="s">
        <v>20</v>
      </c>
      <c r="L176" s="189"/>
      <c r="M176" s="189"/>
      <c r="N176" s="189"/>
      <c r="O176" s="189"/>
      <c r="P176" s="189"/>
      <c r="Q176" s="189"/>
      <c r="R176" s="192"/>
      <c r="T176" s="193"/>
      <c r="U176" s="189"/>
      <c r="V176" s="189"/>
      <c r="W176" s="189"/>
      <c r="X176" s="189"/>
      <c r="Y176" s="189"/>
      <c r="Z176" s="189"/>
      <c r="AA176" s="194"/>
      <c r="AT176" s="195" t="s">
        <v>1130</v>
      </c>
      <c r="AU176" s="195" t="s">
        <v>87</v>
      </c>
      <c r="AV176" s="12" t="s">
        <v>83</v>
      </c>
      <c r="AW176" s="12" t="s">
        <v>1131</v>
      </c>
      <c r="AX176" s="12" t="s">
        <v>76</v>
      </c>
      <c r="AY176" s="195" t="s">
        <v>175</v>
      </c>
    </row>
    <row r="177" spans="2:65" s="11" customFormat="1" ht="22.5" customHeight="1" x14ac:dyDescent="0.3">
      <c r="B177" s="180"/>
      <c r="C177" s="181"/>
      <c r="D177" s="181"/>
      <c r="E177" s="182" t="s">
        <v>20</v>
      </c>
      <c r="F177" s="304" t="s">
        <v>1383</v>
      </c>
      <c r="G177" s="305"/>
      <c r="H177" s="305"/>
      <c r="I177" s="305"/>
      <c r="J177" s="181"/>
      <c r="K177" s="183">
        <v>31.774999999999999</v>
      </c>
      <c r="L177" s="181"/>
      <c r="M177" s="181"/>
      <c r="N177" s="181"/>
      <c r="O177" s="181"/>
      <c r="P177" s="181"/>
      <c r="Q177" s="181"/>
      <c r="R177" s="184"/>
      <c r="T177" s="185"/>
      <c r="U177" s="181"/>
      <c r="V177" s="181"/>
      <c r="W177" s="181"/>
      <c r="X177" s="181"/>
      <c r="Y177" s="181"/>
      <c r="Z177" s="181"/>
      <c r="AA177" s="186"/>
      <c r="AT177" s="187" t="s">
        <v>1130</v>
      </c>
      <c r="AU177" s="187" t="s">
        <v>87</v>
      </c>
      <c r="AV177" s="11" t="s">
        <v>87</v>
      </c>
      <c r="AW177" s="11" t="s">
        <v>1131</v>
      </c>
      <c r="AX177" s="11" t="s">
        <v>76</v>
      </c>
      <c r="AY177" s="187" t="s">
        <v>175</v>
      </c>
    </row>
    <row r="178" spans="2:65" s="11" customFormat="1" ht="22.5" customHeight="1" x14ac:dyDescent="0.3">
      <c r="B178" s="180"/>
      <c r="C178" s="181"/>
      <c r="D178" s="181"/>
      <c r="E178" s="182" t="s">
        <v>20</v>
      </c>
      <c r="F178" s="304" t="s">
        <v>1384</v>
      </c>
      <c r="G178" s="305"/>
      <c r="H178" s="305"/>
      <c r="I178" s="305"/>
      <c r="J178" s="181"/>
      <c r="K178" s="183">
        <v>2.3250000000000002</v>
      </c>
      <c r="L178" s="181"/>
      <c r="M178" s="181"/>
      <c r="N178" s="181"/>
      <c r="O178" s="181"/>
      <c r="P178" s="181"/>
      <c r="Q178" s="181"/>
      <c r="R178" s="184"/>
      <c r="T178" s="185"/>
      <c r="U178" s="181"/>
      <c r="V178" s="181"/>
      <c r="W178" s="181"/>
      <c r="X178" s="181"/>
      <c r="Y178" s="181"/>
      <c r="Z178" s="181"/>
      <c r="AA178" s="186"/>
      <c r="AT178" s="187" t="s">
        <v>1130</v>
      </c>
      <c r="AU178" s="187" t="s">
        <v>87</v>
      </c>
      <c r="AV178" s="11" t="s">
        <v>87</v>
      </c>
      <c r="AW178" s="11" t="s">
        <v>1131</v>
      </c>
      <c r="AX178" s="11" t="s">
        <v>76</v>
      </c>
      <c r="AY178" s="187" t="s">
        <v>175</v>
      </c>
    </row>
    <row r="179" spans="2:65" s="11" customFormat="1" ht="22.5" customHeight="1" x14ac:dyDescent="0.3">
      <c r="B179" s="180"/>
      <c r="C179" s="181"/>
      <c r="D179" s="181"/>
      <c r="E179" s="182" t="s">
        <v>20</v>
      </c>
      <c r="F179" s="304" t="s">
        <v>1385</v>
      </c>
      <c r="G179" s="305"/>
      <c r="H179" s="305"/>
      <c r="I179" s="305"/>
      <c r="J179" s="181"/>
      <c r="K179" s="183">
        <v>19.995000000000001</v>
      </c>
      <c r="L179" s="181"/>
      <c r="M179" s="181"/>
      <c r="N179" s="181"/>
      <c r="O179" s="181"/>
      <c r="P179" s="181"/>
      <c r="Q179" s="181"/>
      <c r="R179" s="184"/>
      <c r="T179" s="185"/>
      <c r="U179" s="181"/>
      <c r="V179" s="181"/>
      <c r="W179" s="181"/>
      <c r="X179" s="181"/>
      <c r="Y179" s="181"/>
      <c r="Z179" s="181"/>
      <c r="AA179" s="186"/>
      <c r="AT179" s="187" t="s">
        <v>1130</v>
      </c>
      <c r="AU179" s="187" t="s">
        <v>87</v>
      </c>
      <c r="AV179" s="11" t="s">
        <v>87</v>
      </c>
      <c r="AW179" s="11" t="s">
        <v>1131</v>
      </c>
      <c r="AX179" s="11" t="s">
        <v>76</v>
      </c>
      <c r="AY179" s="187" t="s">
        <v>175</v>
      </c>
    </row>
    <row r="180" spans="2:65" s="13" customFormat="1" ht="22.5" customHeight="1" x14ac:dyDescent="0.3">
      <c r="B180" s="196"/>
      <c r="C180" s="197"/>
      <c r="D180" s="197"/>
      <c r="E180" s="198" t="s">
        <v>20</v>
      </c>
      <c r="F180" s="309" t="s">
        <v>1157</v>
      </c>
      <c r="G180" s="310"/>
      <c r="H180" s="310"/>
      <c r="I180" s="310"/>
      <c r="J180" s="197"/>
      <c r="K180" s="199">
        <v>54.094999999999999</v>
      </c>
      <c r="L180" s="197"/>
      <c r="M180" s="197"/>
      <c r="N180" s="197"/>
      <c r="O180" s="197"/>
      <c r="P180" s="197"/>
      <c r="Q180" s="197"/>
      <c r="R180" s="200"/>
      <c r="T180" s="201"/>
      <c r="U180" s="197"/>
      <c r="V180" s="197"/>
      <c r="W180" s="197"/>
      <c r="X180" s="197"/>
      <c r="Y180" s="197"/>
      <c r="Z180" s="197"/>
      <c r="AA180" s="202"/>
      <c r="AT180" s="203" t="s">
        <v>1130</v>
      </c>
      <c r="AU180" s="203" t="s">
        <v>87</v>
      </c>
      <c r="AV180" s="13" t="s">
        <v>97</v>
      </c>
      <c r="AW180" s="13" t="s">
        <v>1131</v>
      </c>
      <c r="AX180" s="13" t="s">
        <v>76</v>
      </c>
      <c r="AY180" s="203" t="s">
        <v>175</v>
      </c>
    </row>
    <row r="181" spans="2:65" s="12" customFormat="1" ht="22.5" customHeight="1" x14ac:dyDescent="0.3">
      <c r="B181" s="188"/>
      <c r="C181" s="189"/>
      <c r="D181" s="189"/>
      <c r="E181" s="190" t="s">
        <v>20</v>
      </c>
      <c r="F181" s="311" t="s">
        <v>1386</v>
      </c>
      <c r="G181" s="303"/>
      <c r="H181" s="303"/>
      <c r="I181" s="303"/>
      <c r="J181" s="189"/>
      <c r="K181" s="191" t="s">
        <v>20</v>
      </c>
      <c r="L181" s="189"/>
      <c r="M181" s="189"/>
      <c r="N181" s="189"/>
      <c r="O181" s="189"/>
      <c r="P181" s="189"/>
      <c r="Q181" s="189"/>
      <c r="R181" s="192"/>
      <c r="T181" s="193"/>
      <c r="U181" s="189"/>
      <c r="V181" s="189"/>
      <c r="W181" s="189"/>
      <c r="X181" s="189"/>
      <c r="Y181" s="189"/>
      <c r="Z181" s="189"/>
      <c r="AA181" s="194"/>
      <c r="AT181" s="195" t="s">
        <v>1130</v>
      </c>
      <c r="AU181" s="195" t="s">
        <v>87</v>
      </c>
      <c r="AV181" s="12" t="s">
        <v>83</v>
      </c>
      <c r="AW181" s="12" t="s">
        <v>1131</v>
      </c>
      <c r="AX181" s="12" t="s">
        <v>76</v>
      </c>
      <c r="AY181" s="195" t="s">
        <v>175</v>
      </c>
    </row>
    <row r="182" spans="2:65" s="11" customFormat="1" ht="22.5" customHeight="1" x14ac:dyDescent="0.3">
      <c r="B182" s="180"/>
      <c r="C182" s="181"/>
      <c r="D182" s="181"/>
      <c r="E182" s="182" t="s">
        <v>20</v>
      </c>
      <c r="F182" s="304" t="s">
        <v>1387</v>
      </c>
      <c r="G182" s="305"/>
      <c r="H182" s="305"/>
      <c r="I182" s="305"/>
      <c r="J182" s="181"/>
      <c r="K182" s="183">
        <v>32.5</v>
      </c>
      <c r="L182" s="181"/>
      <c r="M182" s="181"/>
      <c r="N182" s="181"/>
      <c r="O182" s="181"/>
      <c r="P182" s="181"/>
      <c r="Q182" s="181"/>
      <c r="R182" s="184"/>
      <c r="T182" s="185"/>
      <c r="U182" s="181"/>
      <c r="V182" s="181"/>
      <c r="W182" s="181"/>
      <c r="X182" s="181"/>
      <c r="Y182" s="181"/>
      <c r="Z182" s="181"/>
      <c r="AA182" s="186"/>
      <c r="AT182" s="187" t="s">
        <v>1130</v>
      </c>
      <c r="AU182" s="187" t="s">
        <v>87</v>
      </c>
      <c r="AV182" s="11" t="s">
        <v>87</v>
      </c>
      <c r="AW182" s="11" t="s">
        <v>1131</v>
      </c>
      <c r="AX182" s="11" t="s">
        <v>76</v>
      </c>
      <c r="AY182" s="187" t="s">
        <v>175</v>
      </c>
    </row>
    <row r="183" spans="2:65" s="11" customFormat="1" ht="22.5" customHeight="1" x14ac:dyDescent="0.3">
      <c r="B183" s="180"/>
      <c r="C183" s="181"/>
      <c r="D183" s="181"/>
      <c r="E183" s="182" t="s">
        <v>20</v>
      </c>
      <c r="F183" s="304" t="s">
        <v>1388</v>
      </c>
      <c r="G183" s="305"/>
      <c r="H183" s="305"/>
      <c r="I183" s="305"/>
      <c r="J183" s="181"/>
      <c r="K183" s="183">
        <v>8</v>
      </c>
      <c r="L183" s="181"/>
      <c r="M183" s="181"/>
      <c r="N183" s="181"/>
      <c r="O183" s="181"/>
      <c r="P183" s="181"/>
      <c r="Q183" s="181"/>
      <c r="R183" s="184"/>
      <c r="T183" s="185"/>
      <c r="U183" s="181"/>
      <c r="V183" s="181"/>
      <c r="W183" s="181"/>
      <c r="X183" s="181"/>
      <c r="Y183" s="181"/>
      <c r="Z183" s="181"/>
      <c r="AA183" s="186"/>
      <c r="AT183" s="187" t="s">
        <v>1130</v>
      </c>
      <c r="AU183" s="187" t="s">
        <v>87</v>
      </c>
      <c r="AV183" s="11" t="s">
        <v>87</v>
      </c>
      <c r="AW183" s="11" t="s">
        <v>1131</v>
      </c>
      <c r="AX183" s="11" t="s">
        <v>76</v>
      </c>
      <c r="AY183" s="187" t="s">
        <v>175</v>
      </c>
    </row>
    <row r="184" spans="2:65" s="11" customFormat="1" ht="22.5" customHeight="1" x14ac:dyDescent="0.3">
      <c r="B184" s="180"/>
      <c r="C184" s="181"/>
      <c r="D184" s="181"/>
      <c r="E184" s="182" t="s">
        <v>20</v>
      </c>
      <c r="F184" s="304" t="s">
        <v>1389</v>
      </c>
      <c r="G184" s="305"/>
      <c r="H184" s="305"/>
      <c r="I184" s="305"/>
      <c r="J184" s="181"/>
      <c r="K184" s="183">
        <v>15.6</v>
      </c>
      <c r="L184" s="181"/>
      <c r="M184" s="181"/>
      <c r="N184" s="181"/>
      <c r="O184" s="181"/>
      <c r="P184" s="181"/>
      <c r="Q184" s="181"/>
      <c r="R184" s="184"/>
      <c r="T184" s="185"/>
      <c r="U184" s="181"/>
      <c r="V184" s="181"/>
      <c r="W184" s="181"/>
      <c r="X184" s="181"/>
      <c r="Y184" s="181"/>
      <c r="Z184" s="181"/>
      <c r="AA184" s="186"/>
      <c r="AT184" s="187" t="s">
        <v>1130</v>
      </c>
      <c r="AU184" s="187" t="s">
        <v>87</v>
      </c>
      <c r="AV184" s="11" t="s">
        <v>87</v>
      </c>
      <c r="AW184" s="11" t="s">
        <v>1131</v>
      </c>
      <c r="AX184" s="11" t="s">
        <v>76</v>
      </c>
      <c r="AY184" s="187" t="s">
        <v>175</v>
      </c>
    </row>
    <row r="185" spans="2:65" s="13" customFormat="1" ht="22.5" customHeight="1" x14ac:dyDescent="0.3">
      <c r="B185" s="196"/>
      <c r="C185" s="197"/>
      <c r="D185" s="197"/>
      <c r="E185" s="198" t="s">
        <v>20</v>
      </c>
      <c r="F185" s="309" t="s">
        <v>1157</v>
      </c>
      <c r="G185" s="310"/>
      <c r="H185" s="310"/>
      <c r="I185" s="310"/>
      <c r="J185" s="197"/>
      <c r="K185" s="199">
        <v>56.1</v>
      </c>
      <c r="L185" s="197"/>
      <c r="M185" s="197"/>
      <c r="N185" s="197"/>
      <c r="O185" s="197"/>
      <c r="P185" s="197"/>
      <c r="Q185" s="197"/>
      <c r="R185" s="200"/>
      <c r="T185" s="201"/>
      <c r="U185" s="197"/>
      <c r="V185" s="197"/>
      <c r="W185" s="197"/>
      <c r="X185" s="197"/>
      <c r="Y185" s="197"/>
      <c r="Z185" s="197"/>
      <c r="AA185" s="202"/>
      <c r="AT185" s="203" t="s">
        <v>1130</v>
      </c>
      <c r="AU185" s="203" t="s">
        <v>87</v>
      </c>
      <c r="AV185" s="13" t="s">
        <v>97</v>
      </c>
      <c r="AW185" s="13" t="s">
        <v>1131</v>
      </c>
      <c r="AX185" s="13" t="s">
        <v>76</v>
      </c>
      <c r="AY185" s="203" t="s">
        <v>175</v>
      </c>
    </row>
    <row r="186" spans="2:65" s="14" customFormat="1" ht="22.5" customHeight="1" x14ac:dyDescent="0.3">
      <c r="B186" s="204"/>
      <c r="C186" s="205"/>
      <c r="D186" s="205"/>
      <c r="E186" s="206" t="s">
        <v>20</v>
      </c>
      <c r="F186" s="306" t="s">
        <v>1171</v>
      </c>
      <c r="G186" s="307"/>
      <c r="H186" s="307"/>
      <c r="I186" s="307"/>
      <c r="J186" s="205"/>
      <c r="K186" s="207">
        <v>110.19499999999999</v>
      </c>
      <c r="L186" s="205"/>
      <c r="M186" s="205"/>
      <c r="N186" s="205"/>
      <c r="O186" s="205"/>
      <c r="P186" s="205"/>
      <c r="Q186" s="205"/>
      <c r="R186" s="208"/>
      <c r="T186" s="209"/>
      <c r="U186" s="205"/>
      <c r="V186" s="205"/>
      <c r="W186" s="205"/>
      <c r="X186" s="205"/>
      <c r="Y186" s="205"/>
      <c r="Z186" s="205"/>
      <c r="AA186" s="210"/>
      <c r="AT186" s="211" t="s">
        <v>1130</v>
      </c>
      <c r="AU186" s="211" t="s">
        <v>87</v>
      </c>
      <c r="AV186" s="14" t="s">
        <v>201</v>
      </c>
      <c r="AW186" s="14" t="s">
        <v>1131</v>
      </c>
      <c r="AX186" s="14" t="s">
        <v>83</v>
      </c>
      <c r="AY186" s="211" t="s">
        <v>175</v>
      </c>
    </row>
    <row r="187" spans="2:65" s="1" customFormat="1" ht="31.5" customHeight="1" x14ac:dyDescent="0.3">
      <c r="B187" s="137"/>
      <c r="C187" s="174" t="s">
        <v>8</v>
      </c>
      <c r="D187" s="174" t="s">
        <v>227</v>
      </c>
      <c r="E187" s="175" t="s">
        <v>1390</v>
      </c>
      <c r="F187" s="271" t="s">
        <v>1391</v>
      </c>
      <c r="G187" s="272"/>
      <c r="H187" s="272"/>
      <c r="I187" s="272"/>
      <c r="J187" s="176" t="s">
        <v>257</v>
      </c>
      <c r="K187" s="177">
        <v>1</v>
      </c>
      <c r="L187" s="273">
        <v>0</v>
      </c>
      <c r="M187" s="272"/>
      <c r="N187" s="274">
        <f>ROUND(L187*K187,2)</f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>V187*K187</f>
        <v>0</v>
      </c>
      <c r="X187" s="172">
        <v>4.684E-2</v>
      </c>
      <c r="Y187" s="172">
        <f>X187*K187</f>
        <v>4.684E-2</v>
      </c>
      <c r="Z187" s="172">
        <v>0</v>
      </c>
      <c r="AA187" s="173">
        <f>Z187*K187</f>
        <v>0</v>
      </c>
      <c r="AR187" s="18" t="s">
        <v>201</v>
      </c>
      <c r="AT187" s="18" t="s">
        <v>227</v>
      </c>
      <c r="AU187" s="18" t="s">
        <v>87</v>
      </c>
      <c r="AY187" s="18" t="s">
        <v>175</v>
      </c>
      <c r="BE187" s="114">
        <f>IF(U187="základní",N187,0)</f>
        <v>0</v>
      </c>
      <c r="BF187" s="114">
        <f>IF(U187="snížená",N187,0)</f>
        <v>0</v>
      </c>
      <c r="BG187" s="114">
        <f>IF(U187="zákl. přenesená",N187,0)</f>
        <v>0</v>
      </c>
      <c r="BH187" s="114">
        <f>IF(U187="sníž. přenesená",N187,0)</f>
        <v>0</v>
      </c>
      <c r="BI187" s="114">
        <f>IF(U187="nulová",N187,0)</f>
        <v>0</v>
      </c>
      <c r="BJ187" s="18" t="s">
        <v>83</v>
      </c>
      <c r="BK187" s="114">
        <f>ROUND(L187*K187,2)</f>
        <v>0</v>
      </c>
      <c r="BL187" s="18" t="s">
        <v>201</v>
      </c>
      <c r="BM187" s="18" t="s">
        <v>1392</v>
      </c>
    </row>
    <row r="188" spans="2:65" s="11" customFormat="1" ht="22.5" customHeight="1" x14ac:dyDescent="0.3">
      <c r="B188" s="180"/>
      <c r="C188" s="181"/>
      <c r="D188" s="181"/>
      <c r="E188" s="182" t="s">
        <v>20</v>
      </c>
      <c r="F188" s="308" t="s">
        <v>1393</v>
      </c>
      <c r="G188" s="305"/>
      <c r="H188" s="305"/>
      <c r="I188" s="305"/>
      <c r="J188" s="181"/>
      <c r="K188" s="183">
        <v>1</v>
      </c>
      <c r="L188" s="181"/>
      <c r="M188" s="181"/>
      <c r="N188" s="181"/>
      <c r="O188" s="181"/>
      <c r="P188" s="181"/>
      <c r="Q188" s="181"/>
      <c r="R188" s="184"/>
      <c r="T188" s="185"/>
      <c r="U188" s="181"/>
      <c r="V188" s="181"/>
      <c r="W188" s="181"/>
      <c r="X188" s="181"/>
      <c r="Y188" s="181"/>
      <c r="Z188" s="181"/>
      <c r="AA188" s="186"/>
      <c r="AT188" s="187" t="s">
        <v>1130</v>
      </c>
      <c r="AU188" s="187" t="s">
        <v>87</v>
      </c>
      <c r="AV188" s="11" t="s">
        <v>87</v>
      </c>
      <c r="AW188" s="11" t="s">
        <v>1131</v>
      </c>
      <c r="AX188" s="11" t="s">
        <v>83</v>
      </c>
      <c r="AY188" s="187" t="s">
        <v>175</v>
      </c>
    </row>
    <row r="189" spans="2:65" s="1" customFormat="1" ht="31.5" customHeight="1" x14ac:dyDescent="0.3">
      <c r="B189" s="137"/>
      <c r="C189" s="174" t="s">
        <v>278</v>
      </c>
      <c r="D189" s="174" t="s">
        <v>227</v>
      </c>
      <c r="E189" s="175" t="s">
        <v>1394</v>
      </c>
      <c r="F189" s="271" t="s">
        <v>1395</v>
      </c>
      <c r="G189" s="272"/>
      <c r="H189" s="272"/>
      <c r="I189" s="272"/>
      <c r="J189" s="176" t="s">
        <v>257</v>
      </c>
      <c r="K189" s="177">
        <v>1</v>
      </c>
      <c r="L189" s="273">
        <v>0</v>
      </c>
      <c r="M189" s="272"/>
      <c r="N189" s="274">
        <f>ROUND(L189*K189,2)</f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>V189*K189</f>
        <v>0</v>
      </c>
      <c r="X189" s="172">
        <v>7.1459999999999996E-2</v>
      </c>
      <c r="Y189" s="172">
        <f>X189*K189</f>
        <v>7.1459999999999996E-2</v>
      </c>
      <c r="Z189" s="172">
        <v>0</v>
      </c>
      <c r="AA189" s="173">
        <f>Z189*K189</f>
        <v>0</v>
      </c>
      <c r="AR189" s="18" t="s">
        <v>201</v>
      </c>
      <c r="AT189" s="18" t="s">
        <v>227</v>
      </c>
      <c r="AU189" s="18" t="s">
        <v>87</v>
      </c>
      <c r="AY189" s="18" t="s">
        <v>175</v>
      </c>
      <c r="BE189" s="114">
        <f>IF(U189="základní",N189,0)</f>
        <v>0</v>
      </c>
      <c r="BF189" s="114">
        <f>IF(U189="snížená",N189,0)</f>
        <v>0</v>
      </c>
      <c r="BG189" s="114">
        <f>IF(U189="zákl. přenesená",N189,0)</f>
        <v>0</v>
      </c>
      <c r="BH189" s="114">
        <f>IF(U189="sníž. přenesená",N189,0)</f>
        <v>0</v>
      </c>
      <c r="BI189" s="114">
        <f>IF(U189="nulová",N189,0)</f>
        <v>0</v>
      </c>
      <c r="BJ189" s="18" t="s">
        <v>83</v>
      </c>
      <c r="BK189" s="114">
        <f>ROUND(L189*K189,2)</f>
        <v>0</v>
      </c>
      <c r="BL189" s="18" t="s">
        <v>201</v>
      </c>
      <c r="BM189" s="18" t="s">
        <v>1396</v>
      </c>
    </row>
    <row r="190" spans="2:65" s="11" customFormat="1" ht="22.5" customHeight="1" x14ac:dyDescent="0.3">
      <c r="B190" s="180"/>
      <c r="C190" s="181"/>
      <c r="D190" s="181"/>
      <c r="E190" s="182" t="s">
        <v>20</v>
      </c>
      <c r="F190" s="308" t="s">
        <v>1397</v>
      </c>
      <c r="G190" s="305"/>
      <c r="H190" s="305"/>
      <c r="I190" s="305"/>
      <c r="J190" s="181"/>
      <c r="K190" s="183">
        <v>1</v>
      </c>
      <c r="L190" s="181"/>
      <c r="M190" s="181"/>
      <c r="N190" s="181"/>
      <c r="O190" s="181"/>
      <c r="P190" s="181"/>
      <c r="Q190" s="181"/>
      <c r="R190" s="184"/>
      <c r="T190" s="185"/>
      <c r="U190" s="181"/>
      <c r="V190" s="181"/>
      <c r="W190" s="181"/>
      <c r="X190" s="181"/>
      <c r="Y190" s="181"/>
      <c r="Z190" s="181"/>
      <c r="AA190" s="186"/>
      <c r="AT190" s="187" t="s">
        <v>1130</v>
      </c>
      <c r="AU190" s="187" t="s">
        <v>87</v>
      </c>
      <c r="AV190" s="11" t="s">
        <v>87</v>
      </c>
      <c r="AW190" s="11" t="s">
        <v>1131</v>
      </c>
      <c r="AX190" s="11" t="s">
        <v>83</v>
      </c>
      <c r="AY190" s="187" t="s">
        <v>175</v>
      </c>
    </row>
    <row r="191" spans="2:65" s="1" customFormat="1" ht="22.5" customHeight="1" x14ac:dyDescent="0.3">
      <c r="B191" s="137"/>
      <c r="C191" s="167" t="s">
        <v>282</v>
      </c>
      <c r="D191" s="167" t="s">
        <v>177</v>
      </c>
      <c r="E191" s="168" t="s">
        <v>1398</v>
      </c>
      <c r="F191" s="278" t="s">
        <v>1399</v>
      </c>
      <c r="G191" s="279"/>
      <c r="H191" s="279"/>
      <c r="I191" s="279"/>
      <c r="J191" s="169" t="s">
        <v>257</v>
      </c>
      <c r="K191" s="170">
        <v>1</v>
      </c>
      <c r="L191" s="280">
        <v>0</v>
      </c>
      <c r="M191" s="279"/>
      <c r="N191" s="281">
        <f>ROUND(L191*K191,2)</f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>V191*K191</f>
        <v>0</v>
      </c>
      <c r="X191" s="172">
        <v>1.35E-2</v>
      </c>
      <c r="Y191" s="172">
        <f>X191*K191</f>
        <v>1.35E-2</v>
      </c>
      <c r="Z191" s="172">
        <v>0</v>
      </c>
      <c r="AA191" s="173">
        <f>Z191*K191</f>
        <v>0</v>
      </c>
      <c r="AR191" s="18" t="s">
        <v>213</v>
      </c>
      <c r="AT191" s="18" t="s">
        <v>177</v>
      </c>
      <c r="AU191" s="18" t="s">
        <v>87</v>
      </c>
      <c r="AY191" s="18" t="s">
        <v>175</v>
      </c>
      <c r="BE191" s="114">
        <f>IF(U191="základní",N191,0)</f>
        <v>0</v>
      </c>
      <c r="BF191" s="114">
        <f>IF(U191="snížená",N191,0)</f>
        <v>0</v>
      </c>
      <c r="BG191" s="114">
        <f>IF(U191="zákl. přenesená",N191,0)</f>
        <v>0</v>
      </c>
      <c r="BH191" s="114">
        <f>IF(U191="sníž. přenesená",N191,0)</f>
        <v>0</v>
      </c>
      <c r="BI191" s="114">
        <f>IF(U191="nulová",N191,0)</f>
        <v>0</v>
      </c>
      <c r="BJ191" s="18" t="s">
        <v>83</v>
      </c>
      <c r="BK191" s="114">
        <f>ROUND(L191*K191,2)</f>
        <v>0</v>
      </c>
      <c r="BL191" s="18" t="s">
        <v>201</v>
      </c>
      <c r="BM191" s="18" t="s">
        <v>1400</v>
      </c>
    </row>
    <row r="192" spans="2:65" s="1" customFormat="1" ht="31.5" customHeight="1" x14ac:dyDescent="0.3">
      <c r="B192" s="137"/>
      <c r="C192" s="167" t="s">
        <v>286</v>
      </c>
      <c r="D192" s="167" t="s">
        <v>177</v>
      </c>
      <c r="E192" s="168" t="s">
        <v>1401</v>
      </c>
      <c r="F192" s="278" t="s">
        <v>1402</v>
      </c>
      <c r="G192" s="279"/>
      <c r="H192" s="279"/>
      <c r="I192" s="279"/>
      <c r="J192" s="169" t="s">
        <v>257</v>
      </c>
      <c r="K192" s="170">
        <v>1</v>
      </c>
      <c r="L192" s="280">
        <v>0</v>
      </c>
      <c r="M192" s="279"/>
      <c r="N192" s="281">
        <f>ROUND(L192*K192,2)</f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>V192*K192</f>
        <v>0</v>
      </c>
      <c r="X192" s="172">
        <v>1.6899999999999998E-2</v>
      </c>
      <c r="Y192" s="172">
        <f>X192*K192</f>
        <v>1.6899999999999998E-2</v>
      </c>
      <c r="Z192" s="172">
        <v>0</v>
      </c>
      <c r="AA192" s="173">
        <f>Z192*K192</f>
        <v>0</v>
      </c>
      <c r="AR192" s="18" t="s">
        <v>213</v>
      </c>
      <c r="AT192" s="18" t="s">
        <v>177</v>
      </c>
      <c r="AU192" s="18" t="s">
        <v>87</v>
      </c>
      <c r="AY192" s="18" t="s">
        <v>175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8" t="s">
        <v>83</v>
      </c>
      <c r="BK192" s="114">
        <f>ROUND(L192*K192,2)</f>
        <v>0</v>
      </c>
      <c r="BL192" s="18" t="s">
        <v>201</v>
      </c>
      <c r="BM192" s="18" t="s">
        <v>1403</v>
      </c>
    </row>
    <row r="193" spans="2:65" s="10" customFormat="1" ht="29.85" customHeight="1" x14ac:dyDescent="0.3">
      <c r="B193" s="156"/>
      <c r="C193" s="157"/>
      <c r="D193" s="166" t="s">
        <v>1117</v>
      </c>
      <c r="E193" s="166"/>
      <c r="F193" s="166"/>
      <c r="G193" s="166"/>
      <c r="H193" s="166"/>
      <c r="I193" s="166"/>
      <c r="J193" s="166"/>
      <c r="K193" s="166"/>
      <c r="L193" s="166"/>
      <c r="M193" s="166"/>
      <c r="N193" s="264">
        <f>BK193</f>
        <v>0</v>
      </c>
      <c r="O193" s="265"/>
      <c r="P193" s="265"/>
      <c r="Q193" s="265"/>
      <c r="R193" s="159"/>
      <c r="T193" s="160"/>
      <c r="U193" s="157"/>
      <c r="V193" s="157"/>
      <c r="W193" s="161">
        <f>SUM(W194:W224)</f>
        <v>0</v>
      </c>
      <c r="X193" s="157"/>
      <c r="Y193" s="161">
        <f>SUM(Y194:Y224)</f>
        <v>1.1519999999999999E-2</v>
      </c>
      <c r="Z193" s="157"/>
      <c r="AA193" s="162">
        <f>SUM(AA194:AA224)</f>
        <v>0.58963800000000011</v>
      </c>
      <c r="AR193" s="163" t="s">
        <v>83</v>
      </c>
      <c r="AT193" s="164" t="s">
        <v>75</v>
      </c>
      <c r="AU193" s="164" t="s">
        <v>83</v>
      </c>
      <c r="AY193" s="163" t="s">
        <v>175</v>
      </c>
      <c r="BK193" s="165">
        <f>SUM(BK194:BK224)</f>
        <v>0</v>
      </c>
    </row>
    <row r="194" spans="2:65" s="1" customFormat="1" ht="44.25" customHeight="1" x14ac:dyDescent="0.3">
      <c r="B194" s="137"/>
      <c r="C194" s="174" t="s">
        <v>338</v>
      </c>
      <c r="D194" s="174" t="s">
        <v>227</v>
      </c>
      <c r="E194" s="175" t="s">
        <v>1404</v>
      </c>
      <c r="F194" s="271" t="s">
        <v>1405</v>
      </c>
      <c r="G194" s="272"/>
      <c r="H194" s="272"/>
      <c r="I194" s="272"/>
      <c r="J194" s="176" t="s">
        <v>216</v>
      </c>
      <c r="K194" s="177">
        <v>76.8</v>
      </c>
      <c r="L194" s="273">
        <v>0</v>
      </c>
      <c r="M194" s="272"/>
      <c r="N194" s="274">
        <f>ROUND(L194*K194,2)</f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>V194*K194</f>
        <v>0</v>
      </c>
      <c r="X194" s="172">
        <v>1.2999999999999999E-4</v>
      </c>
      <c r="Y194" s="172">
        <f>X194*K194</f>
        <v>9.9839999999999981E-3</v>
      </c>
      <c r="Z194" s="172">
        <v>0</v>
      </c>
      <c r="AA194" s="173">
        <f>Z194*K194</f>
        <v>0</v>
      </c>
      <c r="AR194" s="18" t="s">
        <v>201</v>
      </c>
      <c r="AT194" s="18" t="s">
        <v>227</v>
      </c>
      <c r="AU194" s="18" t="s">
        <v>87</v>
      </c>
      <c r="AY194" s="18" t="s">
        <v>175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8" t="s">
        <v>83</v>
      </c>
      <c r="BK194" s="114">
        <f>ROUND(L194*K194,2)</f>
        <v>0</v>
      </c>
      <c r="BL194" s="18" t="s">
        <v>201</v>
      </c>
      <c r="BM194" s="18" t="s">
        <v>1406</v>
      </c>
    </row>
    <row r="195" spans="2:65" s="1" customFormat="1" ht="31.5" customHeight="1" x14ac:dyDescent="0.3">
      <c r="B195" s="137"/>
      <c r="C195" s="174" t="s">
        <v>205</v>
      </c>
      <c r="D195" s="174" t="s">
        <v>227</v>
      </c>
      <c r="E195" s="175" t="s">
        <v>1196</v>
      </c>
      <c r="F195" s="271" t="s">
        <v>1197</v>
      </c>
      <c r="G195" s="272"/>
      <c r="H195" s="272"/>
      <c r="I195" s="272"/>
      <c r="J195" s="176" t="s">
        <v>216</v>
      </c>
      <c r="K195" s="177">
        <v>38.4</v>
      </c>
      <c r="L195" s="273">
        <v>0</v>
      </c>
      <c r="M195" s="272"/>
      <c r="N195" s="274">
        <f>ROUND(L195*K195,2)</f>
        <v>0</v>
      </c>
      <c r="O195" s="272"/>
      <c r="P195" s="272"/>
      <c r="Q195" s="272"/>
      <c r="R195" s="139"/>
      <c r="T195" s="171" t="s">
        <v>20</v>
      </c>
      <c r="U195" s="44" t="s">
        <v>41</v>
      </c>
      <c r="V195" s="36"/>
      <c r="W195" s="172">
        <f>V195*K195</f>
        <v>0</v>
      </c>
      <c r="X195" s="172">
        <v>4.0000000000000003E-5</v>
      </c>
      <c r="Y195" s="172">
        <f>X195*K195</f>
        <v>1.536E-3</v>
      </c>
      <c r="Z195" s="172">
        <v>0</v>
      </c>
      <c r="AA195" s="173">
        <f>Z195*K195</f>
        <v>0</v>
      </c>
      <c r="AR195" s="18" t="s">
        <v>201</v>
      </c>
      <c r="AT195" s="18" t="s">
        <v>227</v>
      </c>
      <c r="AU195" s="18" t="s">
        <v>87</v>
      </c>
      <c r="AY195" s="18" t="s">
        <v>175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8" t="s">
        <v>83</v>
      </c>
      <c r="BK195" s="114">
        <f>ROUND(L195*K195,2)</f>
        <v>0</v>
      </c>
      <c r="BL195" s="18" t="s">
        <v>201</v>
      </c>
      <c r="BM195" s="18" t="s">
        <v>1407</v>
      </c>
    </row>
    <row r="196" spans="2:65" s="11" customFormat="1" ht="22.5" customHeight="1" x14ac:dyDescent="0.3">
      <c r="B196" s="180"/>
      <c r="C196" s="181"/>
      <c r="D196" s="181"/>
      <c r="E196" s="182" t="s">
        <v>20</v>
      </c>
      <c r="F196" s="308" t="s">
        <v>1199</v>
      </c>
      <c r="G196" s="305"/>
      <c r="H196" s="305"/>
      <c r="I196" s="305"/>
      <c r="J196" s="181"/>
      <c r="K196" s="183">
        <v>38.4</v>
      </c>
      <c r="L196" s="181"/>
      <c r="M196" s="181"/>
      <c r="N196" s="181"/>
      <c r="O196" s="181"/>
      <c r="P196" s="181"/>
      <c r="Q196" s="181"/>
      <c r="R196" s="184"/>
      <c r="T196" s="185"/>
      <c r="U196" s="181"/>
      <c r="V196" s="181"/>
      <c r="W196" s="181"/>
      <c r="X196" s="181"/>
      <c r="Y196" s="181"/>
      <c r="Z196" s="181"/>
      <c r="AA196" s="186"/>
      <c r="AT196" s="187" t="s">
        <v>1130</v>
      </c>
      <c r="AU196" s="187" t="s">
        <v>87</v>
      </c>
      <c r="AV196" s="11" t="s">
        <v>87</v>
      </c>
      <c r="AW196" s="11" t="s">
        <v>1131</v>
      </c>
      <c r="AX196" s="11" t="s">
        <v>83</v>
      </c>
      <c r="AY196" s="187" t="s">
        <v>175</v>
      </c>
    </row>
    <row r="197" spans="2:65" s="1" customFormat="1" ht="22.5" customHeight="1" x14ac:dyDescent="0.3">
      <c r="B197" s="137"/>
      <c r="C197" s="174" t="s">
        <v>209</v>
      </c>
      <c r="D197" s="174" t="s">
        <v>227</v>
      </c>
      <c r="E197" s="175" t="s">
        <v>1214</v>
      </c>
      <c r="F197" s="271" t="s">
        <v>1215</v>
      </c>
      <c r="G197" s="272"/>
      <c r="H197" s="272"/>
      <c r="I197" s="272"/>
      <c r="J197" s="176" t="s">
        <v>216</v>
      </c>
      <c r="K197" s="177">
        <v>1.68</v>
      </c>
      <c r="L197" s="273">
        <v>0</v>
      </c>
      <c r="M197" s="272"/>
      <c r="N197" s="274">
        <f>ROUND(L197*K197,2)</f>
        <v>0</v>
      </c>
      <c r="O197" s="272"/>
      <c r="P197" s="272"/>
      <c r="Q197" s="272"/>
      <c r="R197" s="139"/>
      <c r="T197" s="171" t="s">
        <v>20</v>
      </c>
      <c r="U197" s="44" t="s">
        <v>41</v>
      </c>
      <c r="V197" s="36"/>
      <c r="W197" s="172">
        <f>V197*K197</f>
        <v>0</v>
      </c>
      <c r="X197" s="172">
        <v>0</v>
      </c>
      <c r="Y197" s="172">
        <f>X197*K197</f>
        <v>0</v>
      </c>
      <c r="Z197" s="172">
        <v>5.5E-2</v>
      </c>
      <c r="AA197" s="173">
        <f>Z197*K197</f>
        <v>9.2399999999999996E-2</v>
      </c>
      <c r="AR197" s="18" t="s">
        <v>201</v>
      </c>
      <c r="AT197" s="18" t="s">
        <v>227</v>
      </c>
      <c r="AU197" s="18" t="s">
        <v>87</v>
      </c>
      <c r="AY197" s="18" t="s">
        <v>175</v>
      </c>
      <c r="BE197" s="114">
        <f>IF(U197="základní",N197,0)</f>
        <v>0</v>
      </c>
      <c r="BF197" s="114">
        <f>IF(U197="snížená",N197,0)</f>
        <v>0</v>
      </c>
      <c r="BG197" s="114">
        <f>IF(U197="zákl. přenesená",N197,0)</f>
        <v>0</v>
      </c>
      <c r="BH197" s="114">
        <f>IF(U197="sníž. přenesená",N197,0)</f>
        <v>0</v>
      </c>
      <c r="BI197" s="114">
        <f>IF(U197="nulová",N197,0)</f>
        <v>0</v>
      </c>
      <c r="BJ197" s="18" t="s">
        <v>83</v>
      </c>
      <c r="BK197" s="114">
        <f>ROUND(L197*K197,2)</f>
        <v>0</v>
      </c>
      <c r="BL197" s="18" t="s">
        <v>201</v>
      </c>
      <c r="BM197" s="18" t="s">
        <v>1408</v>
      </c>
    </row>
    <row r="198" spans="2:65" s="11" customFormat="1" ht="22.5" customHeight="1" x14ac:dyDescent="0.3">
      <c r="B198" s="180"/>
      <c r="C198" s="181"/>
      <c r="D198" s="181"/>
      <c r="E198" s="182" t="s">
        <v>20</v>
      </c>
      <c r="F198" s="308" t="s">
        <v>1409</v>
      </c>
      <c r="G198" s="305"/>
      <c r="H198" s="305"/>
      <c r="I198" s="305"/>
      <c r="J198" s="181"/>
      <c r="K198" s="183">
        <v>0.73499999999999999</v>
      </c>
      <c r="L198" s="181"/>
      <c r="M198" s="181"/>
      <c r="N198" s="181"/>
      <c r="O198" s="181"/>
      <c r="P198" s="181"/>
      <c r="Q198" s="181"/>
      <c r="R198" s="184"/>
      <c r="T198" s="185"/>
      <c r="U198" s="181"/>
      <c r="V198" s="181"/>
      <c r="W198" s="181"/>
      <c r="X198" s="181"/>
      <c r="Y198" s="181"/>
      <c r="Z198" s="181"/>
      <c r="AA198" s="186"/>
      <c r="AT198" s="187" t="s">
        <v>1130</v>
      </c>
      <c r="AU198" s="187" t="s">
        <v>87</v>
      </c>
      <c r="AV198" s="11" t="s">
        <v>87</v>
      </c>
      <c r="AW198" s="11" t="s">
        <v>1131</v>
      </c>
      <c r="AX198" s="11" t="s">
        <v>76</v>
      </c>
      <c r="AY198" s="187" t="s">
        <v>175</v>
      </c>
    </row>
    <row r="199" spans="2:65" s="11" customFormat="1" ht="22.5" customHeight="1" x14ac:dyDescent="0.3">
      <c r="B199" s="180"/>
      <c r="C199" s="181"/>
      <c r="D199" s="181"/>
      <c r="E199" s="182" t="s">
        <v>20</v>
      </c>
      <c r="F199" s="304" t="s">
        <v>1410</v>
      </c>
      <c r="G199" s="305"/>
      <c r="H199" s="305"/>
      <c r="I199" s="305"/>
      <c r="J199" s="181"/>
      <c r="K199" s="183">
        <v>0.94499999999999995</v>
      </c>
      <c r="L199" s="181"/>
      <c r="M199" s="181"/>
      <c r="N199" s="181"/>
      <c r="O199" s="181"/>
      <c r="P199" s="181"/>
      <c r="Q199" s="181"/>
      <c r="R199" s="184"/>
      <c r="T199" s="185"/>
      <c r="U199" s="181"/>
      <c r="V199" s="181"/>
      <c r="W199" s="181"/>
      <c r="X199" s="181"/>
      <c r="Y199" s="181"/>
      <c r="Z199" s="181"/>
      <c r="AA199" s="186"/>
      <c r="AT199" s="187" t="s">
        <v>1130</v>
      </c>
      <c r="AU199" s="187" t="s">
        <v>87</v>
      </c>
      <c r="AV199" s="11" t="s">
        <v>87</v>
      </c>
      <c r="AW199" s="11" t="s">
        <v>1131</v>
      </c>
      <c r="AX199" s="11" t="s">
        <v>76</v>
      </c>
      <c r="AY199" s="187" t="s">
        <v>175</v>
      </c>
    </row>
    <row r="200" spans="2:65" s="14" customFormat="1" ht="22.5" customHeight="1" x14ac:dyDescent="0.3">
      <c r="B200" s="204"/>
      <c r="C200" s="205"/>
      <c r="D200" s="205"/>
      <c r="E200" s="206" t="s">
        <v>20</v>
      </c>
      <c r="F200" s="306" t="s">
        <v>1171</v>
      </c>
      <c r="G200" s="307"/>
      <c r="H200" s="307"/>
      <c r="I200" s="307"/>
      <c r="J200" s="205"/>
      <c r="K200" s="207">
        <v>1.68</v>
      </c>
      <c r="L200" s="205"/>
      <c r="M200" s="205"/>
      <c r="N200" s="205"/>
      <c r="O200" s="205"/>
      <c r="P200" s="205"/>
      <c r="Q200" s="205"/>
      <c r="R200" s="208"/>
      <c r="T200" s="209"/>
      <c r="U200" s="205"/>
      <c r="V200" s="205"/>
      <c r="W200" s="205"/>
      <c r="X200" s="205"/>
      <c r="Y200" s="205"/>
      <c r="Z200" s="205"/>
      <c r="AA200" s="210"/>
      <c r="AT200" s="211" t="s">
        <v>1130</v>
      </c>
      <c r="AU200" s="211" t="s">
        <v>87</v>
      </c>
      <c r="AV200" s="14" t="s">
        <v>201</v>
      </c>
      <c r="AW200" s="14" t="s">
        <v>1131</v>
      </c>
      <c r="AX200" s="14" t="s">
        <v>83</v>
      </c>
      <c r="AY200" s="211" t="s">
        <v>175</v>
      </c>
    </row>
    <row r="201" spans="2:65" s="1" customFormat="1" ht="31.5" customHeight="1" x14ac:dyDescent="0.3">
      <c r="B201" s="137"/>
      <c r="C201" s="174" t="s">
        <v>254</v>
      </c>
      <c r="D201" s="174" t="s">
        <v>227</v>
      </c>
      <c r="E201" s="175" t="s">
        <v>1411</v>
      </c>
      <c r="F201" s="271" t="s">
        <v>1412</v>
      </c>
      <c r="G201" s="272"/>
      <c r="H201" s="272"/>
      <c r="I201" s="272"/>
      <c r="J201" s="176" t="s">
        <v>216</v>
      </c>
      <c r="K201" s="177">
        <v>0.81</v>
      </c>
      <c r="L201" s="273">
        <v>0</v>
      </c>
      <c r="M201" s="272"/>
      <c r="N201" s="274">
        <f>ROUND(L201*K201,2)</f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>V201*K201</f>
        <v>0</v>
      </c>
      <c r="X201" s="172">
        <v>0</v>
      </c>
      <c r="Y201" s="172">
        <f>X201*K201</f>
        <v>0</v>
      </c>
      <c r="Z201" s="172">
        <v>4.8000000000000001E-2</v>
      </c>
      <c r="AA201" s="173">
        <f>Z201*K201</f>
        <v>3.8880000000000005E-2</v>
      </c>
      <c r="AR201" s="18" t="s">
        <v>201</v>
      </c>
      <c r="AT201" s="18" t="s">
        <v>227</v>
      </c>
      <c r="AU201" s="18" t="s">
        <v>87</v>
      </c>
      <c r="AY201" s="18" t="s">
        <v>175</v>
      </c>
      <c r="BE201" s="114">
        <f>IF(U201="základní",N201,0)</f>
        <v>0</v>
      </c>
      <c r="BF201" s="114">
        <f>IF(U201="snížená",N201,0)</f>
        <v>0</v>
      </c>
      <c r="BG201" s="114">
        <f>IF(U201="zákl. přenesená",N201,0)</f>
        <v>0</v>
      </c>
      <c r="BH201" s="114">
        <f>IF(U201="sníž. přenesená",N201,0)</f>
        <v>0</v>
      </c>
      <c r="BI201" s="114">
        <f>IF(U201="nulová",N201,0)</f>
        <v>0</v>
      </c>
      <c r="BJ201" s="18" t="s">
        <v>83</v>
      </c>
      <c r="BK201" s="114">
        <f>ROUND(L201*K201,2)</f>
        <v>0</v>
      </c>
      <c r="BL201" s="18" t="s">
        <v>201</v>
      </c>
      <c r="BM201" s="18" t="s">
        <v>1413</v>
      </c>
    </row>
    <row r="202" spans="2:65" s="11" customFormat="1" ht="22.5" customHeight="1" x14ac:dyDescent="0.3">
      <c r="B202" s="180"/>
      <c r="C202" s="181"/>
      <c r="D202" s="181"/>
      <c r="E202" s="182" t="s">
        <v>20</v>
      </c>
      <c r="F202" s="308" t="s">
        <v>1414</v>
      </c>
      <c r="G202" s="305"/>
      <c r="H202" s="305"/>
      <c r="I202" s="305"/>
      <c r="J202" s="181"/>
      <c r="K202" s="183">
        <v>0.81</v>
      </c>
      <c r="L202" s="181"/>
      <c r="M202" s="181"/>
      <c r="N202" s="181"/>
      <c r="O202" s="181"/>
      <c r="P202" s="181"/>
      <c r="Q202" s="181"/>
      <c r="R202" s="184"/>
      <c r="T202" s="185"/>
      <c r="U202" s="181"/>
      <c r="V202" s="181"/>
      <c r="W202" s="181"/>
      <c r="X202" s="181"/>
      <c r="Y202" s="181"/>
      <c r="Z202" s="181"/>
      <c r="AA202" s="186"/>
      <c r="AT202" s="187" t="s">
        <v>1130</v>
      </c>
      <c r="AU202" s="187" t="s">
        <v>87</v>
      </c>
      <c r="AV202" s="11" t="s">
        <v>87</v>
      </c>
      <c r="AW202" s="11" t="s">
        <v>1131</v>
      </c>
      <c r="AX202" s="11" t="s">
        <v>83</v>
      </c>
      <c r="AY202" s="187" t="s">
        <v>175</v>
      </c>
    </row>
    <row r="203" spans="2:65" s="1" customFormat="1" ht="22.5" customHeight="1" x14ac:dyDescent="0.3">
      <c r="B203" s="137"/>
      <c r="C203" s="174" t="s">
        <v>239</v>
      </c>
      <c r="D203" s="174" t="s">
        <v>227</v>
      </c>
      <c r="E203" s="175" t="s">
        <v>1218</v>
      </c>
      <c r="F203" s="271" t="s">
        <v>1219</v>
      </c>
      <c r="G203" s="272"/>
      <c r="H203" s="272"/>
      <c r="I203" s="272"/>
      <c r="J203" s="176" t="s">
        <v>216</v>
      </c>
      <c r="K203" s="177">
        <v>2.7930000000000001</v>
      </c>
      <c r="L203" s="273">
        <v>0</v>
      </c>
      <c r="M203" s="272"/>
      <c r="N203" s="274">
        <f>ROUND(L203*K203,2)</f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>V203*K203</f>
        <v>0</v>
      </c>
      <c r="X203" s="172">
        <v>0</v>
      </c>
      <c r="Y203" s="172">
        <f>X203*K203</f>
        <v>0</v>
      </c>
      <c r="Z203" s="172">
        <v>7.5999999999999998E-2</v>
      </c>
      <c r="AA203" s="173">
        <f>Z203*K203</f>
        <v>0.21226800000000001</v>
      </c>
      <c r="AR203" s="18" t="s">
        <v>201</v>
      </c>
      <c r="AT203" s="18" t="s">
        <v>227</v>
      </c>
      <c r="AU203" s="18" t="s">
        <v>87</v>
      </c>
      <c r="AY203" s="18" t="s">
        <v>175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8" t="s">
        <v>83</v>
      </c>
      <c r="BK203" s="114">
        <f>ROUND(L203*K203,2)</f>
        <v>0</v>
      </c>
      <c r="BL203" s="18" t="s">
        <v>201</v>
      </c>
      <c r="BM203" s="18" t="s">
        <v>1415</v>
      </c>
    </row>
    <row r="204" spans="2:65" s="11" customFormat="1" ht="22.5" customHeight="1" x14ac:dyDescent="0.3">
      <c r="B204" s="180"/>
      <c r="C204" s="181"/>
      <c r="D204" s="181"/>
      <c r="E204" s="182" t="s">
        <v>20</v>
      </c>
      <c r="F204" s="308" t="s">
        <v>1416</v>
      </c>
      <c r="G204" s="305"/>
      <c r="H204" s="305"/>
      <c r="I204" s="305"/>
      <c r="J204" s="181"/>
      <c r="K204" s="183">
        <v>1.02</v>
      </c>
      <c r="L204" s="181"/>
      <c r="M204" s="181"/>
      <c r="N204" s="181"/>
      <c r="O204" s="181"/>
      <c r="P204" s="181"/>
      <c r="Q204" s="181"/>
      <c r="R204" s="184"/>
      <c r="T204" s="185"/>
      <c r="U204" s="181"/>
      <c r="V204" s="181"/>
      <c r="W204" s="181"/>
      <c r="X204" s="181"/>
      <c r="Y204" s="181"/>
      <c r="Z204" s="181"/>
      <c r="AA204" s="186"/>
      <c r="AT204" s="187" t="s">
        <v>1130</v>
      </c>
      <c r="AU204" s="187" t="s">
        <v>87</v>
      </c>
      <c r="AV204" s="11" t="s">
        <v>87</v>
      </c>
      <c r="AW204" s="11" t="s">
        <v>1131</v>
      </c>
      <c r="AX204" s="11" t="s">
        <v>76</v>
      </c>
      <c r="AY204" s="187" t="s">
        <v>175</v>
      </c>
    </row>
    <row r="205" spans="2:65" s="11" customFormat="1" ht="22.5" customHeight="1" x14ac:dyDescent="0.3">
      <c r="B205" s="180"/>
      <c r="C205" s="181"/>
      <c r="D205" s="181"/>
      <c r="E205" s="182" t="s">
        <v>20</v>
      </c>
      <c r="F205" s="304" t="s">
        <v>1417</v>
      </c>
      <c r="G205" s="305"/>
      <c r="H205" s="305"/>
      <c r="I205" s="305"/>
      <c r="J205" s="181"/>
      <c r="K205" s="183">
        <v>1.7729999999999999</v>
      </c>
      <c r="L205" s="181"/>
      <c r="M205" s="181"/>
      <c r="N205" s="181"/>
      <c r="O205" s="181"/>
      <c r="P205" s="181"/>
      <c r="Q205" s="181"/>
      <c r="R205" s="184"/>
      <c r="T205" s="185"/>
      <c r="U205" s="181"/>
      <c r="V205" s="181"/>
      <c r="W205" s="181"/>
      <c r="X205" s="181"/>
      <c r="Y205" s="181"/>
      <c r="Z205" s="181"/>
      <c r="AA205" s="186"/>
      <c r="AT205" s="187" t="s">
        <v>1130</v>
      </c>
      <c r="AU205" s="187" t="s">
        <v>87</v>
      </c>
      <c r="AV205" s="11" t="s">
        <v>87</v>
      </c>
      <c r="AW205" s="11" t="s">
        <v>1131</v>
      </c>
      <c r="AX205" s="11" t="s">
        <v>76</v>
      </c>
      <c r="AY205" s="187" t="s">
        <v>175</v>
      </c>
    </row>
    <row r="206" spans="2:65" s="14" customFormat="1" ht="22.5" customHeight="1" x14ac:dyDescent="0.3">
      <c r="B206" s="204"/>
      <c r="C206" s="205"/>
      <c r="D206" s="205"/>
      <c r="E206" s="206" t="s">
        <v>20</v>
      </c>
      <c r="F206" s="306" t="s">
        <v>1171</v>
      </c>
      <c r="G206" s="307"/>
      <c r="H206" s="307"/>
      <c r="I206" s="307"/>
      <c r="J206" s="205"/>
      <c r="K206" s="207">
        <v>2.7930000000000001</v>
      </c>
      <c r="L206" s="205"/>
      <c r="M206" s="205"/>
      <c r="N206" s="205"/>
      <c r="O206" s="205"/>
      <c r="P206" s="205"/>
      <c r="Q206" s="205"/>
      <c r="R206" s="208"/>
      <c r="T206" s="209"/>
      <c r="U206" s="205"/>
      <c r="V206" s="205"/>
      <c r="W206" s="205"/>
      <c r="X206" s="205"/>
      <c r="Y206" s="205"/>
      <c r="Z206" s="205"/>
      <c r="AA206" s="210"/>
      <c r="AT206" s="211" t="s">
        <v>1130</v>
      </c>
      <c r="AU206" s="211" t="s">
        <v>87</v>
      </c>
      <c r="AV206" s="14" t="s">
        <v>201</v>
      </c>
      <c r="AW206" s="14" t="s">
        <v>1131</v>
      </c>
      <c r="AX206" s="14" t="s">
        <v>83</v>
      </c>
      <c r="AY206" s="211" t="s">
        <v>175</v>
      </c>
    </row>
    <row r="207" spans="2:65" s="1" customFormat="1" ht="31.5" customHeight="1" x14ac:dyDescent="0.3">
      <c r="B207" s="137"/>
      <c r="C207" s="174" t="s">
        <v>9</v>
      </c>
      <c r="D207" s="174" t="s">
        <v>227</v>
      </c>
      <c r="E207" s="175" t="s">
        <v>1418</v>
      </c>
      <c r="F207" s="271" t="s">
        <v>1419</v>
      </c>
      <c r="G207" s="272"/>
      <c r="H207" s="272"/>
      <c r="I207" s="272"/>
      <c r="J207" s="176" t="s">
        <v>216</v>
      </c>
      <c r="K207" s="177">
        <v>3.43</v>
      </c>
      <c r="L207" s="273">
        <v>0</v>
      </c>
      <c r="M207" s="272"/>
      <c r="N207" s="274">
        <f>ROUND(L207*K207,2)</f>
        <v>0</v>
      </c>
      <c r="O207" s="272"/>
      <c r="P207" s="272"/>
      <c r="Q207" s="272"/>
      <c r="R207" s="139"/>
      <c r="T207" s="171" t="s">
        <v>20</v>
      </c>
      <c r="U207" s="44" t="s">
        <v>41</v>
      </c>
      <c r="V207" s="36"/>
      <c r="W207" s="172">
        <f>V207*K207</f>
        <v>0</v>
      </c>
      <c r="X207" s="172">
        <v>0</v>
      </c>
      <c r="Y207" s="172">
        <f>X207*K207</f>
        <v>0</v>
      </c>
      <c r="Z207" s="172">
        <v>6.3E-2</v>
      </c>
      <c r="AA207" s="173">
        <f>Z207*K207</f>
        <v>0.21609</v>
      </c>
      <c r="AR207" s="18" t="s">
        <v>201</v>
      </c>
      <c r="AT207" s="18" t="s">
        <v>227</v>
      </c>
      <c r="AU207" s="18" t="s">
        <v>87</v>
      </c>
      <c r="AY207" s="18" t="s">
        <v>175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8" t="s">
        <v>83</v>
      </c>
      <c r="BK207" s="114">
        <f>ROUND(L207*K207,2)</f>
        <v>0</v>
      </c>
      <c r="BL207" s="18" t="s">
        <v>201</v>
      </c>
      <c r="BM207" s="18" t="s">
        <v>1420</v>
      </c>
    </row>
    <row r="208" spans="2:65" s="11" customFormat="1" ht="22.5" customHeight="1" x14ac:dyDescent="0.3">
      <c r="B208" s="180"/>
      <c r="C208" s="181"/>
      <c r="D208" s="181"/>
      <c r="E208" s="182" t="s">
        <v>20</v>
      </c>
      <c r="F208" s="308" t="s">
        <v>1421</v>
      </c>
      <c r="G208" s="305"/>
      <c r="H208" s="305"/>
      <c r="I208" s="305"/>
      <c r="J208" s="181"/>
      <c r="K208" s="183">
        <v>3.43</v>
      </c>
      <c r="L208" s="181"/>
      <c r="M208" s="181"/>
      <c r="N208" s="181"/>
      <c r="O208" s="181"/>
      <c r="P208" s="181"/>
      <c r="Q208" s="181"/>
      <c r="R208" s="184"/>
      <c r="T208" s="185"/>
      <c r="U208" s="181"/>
      <c r="V208" s="181"/>
      <c r="W208" s="181"/>
      <c r="X208" s="181"/>
      <c r="Y208" s="181"/>
      <c r="Z208" s="181"/>
      <c r="AA208" s="186"/>
      <c r="AT208" s="187" t="s">
        <v>1130</v>
      </c>
      <c r="AU208" s="187" t="s">
        <v>87</v>
      </c>
      <c r="AV208" s="11" t="s">
        <v>87</v>
      </c>
      <c r="AW208" s="11" t="s">
        <v>1131</v>
      </c>
      <c r="AX208" s="11" t="s">
        <v>83</v>
      </c>
      <c r="AY208" s="187" t="s">
        <v>175</v>
      </c>
    </row>
    <row r="209" spans="2:65" s="1" customFormat="1" ht="31.5" customHeight="1" x14ac:dyDescent="0.3">
      <c r="B209" s="137"/>
      <c r="C209" s="174" t="s">
        <v>271</v>
      </c>
      <c r="D209" s="174" t="s">
        <v>227</v>
      </c>
      <c r="E209" s="175" t="s">
        <v>1422</v>
      </c>
      <c r="F209" s="271" t="s">
        <v>1423</v>
      </c>
      <c r="G209" s="272"/>
      <c r="H209" s="272"/>
      <c r="I209" s="272"/>
      <c r="J209" s="176" t="s">
        <v>257</v>
      </c>
      <c r="K209" s="177">
        <v>2</v>
      </c>
      <c r="L209" s="273">
        <v>0</v>
      </c>
      <c r="M209" s="272"/>
      <c r="N209" s="274">
        <f>ROUND(L209*K209,2)</f>
        <v>0</v>
      </c>
      <c r="O209" s="272"/>
      <c r="P209" s="272"/>
      <c r="Q209" s="272"/>
      <c r="R209" s="139"/>
      <c r="T209" s="171" t="s">
        <v>20</v>
      </c>
      <c r="U209" s="44" t="s">
        <v>41</v>
      </c>
      <c r="V209" s="36"/>
      <c r="W209" s="172">
        <f>V209*K209</f>
        <v>0</v>
      </c>
      <c r="X209" s="172">
        <v>0</v>
      </c>
      <c r="Y209" s="172">
        <f>X209*K209</f>
        <v>0</v>
      </c>
      <c r="Z209" s="172">
        <v>1.4999999999999999E-2</v>
      </c>
      <c r="AA209" s="173">
        <f>Z209*K209</f>
        <v>0.03</v>
      </c>
      <c r="AR209" s="18" t="s">
        <v>201</v>
      </c>
      <c r="AT209" s="18" t="s">
        <v>227</v>
      </c>
      <c r="AU209" s="18" t="s">
        <v>87</v>
      </c>
      <c r="AY209" s="18" t="s">
        <v>175</v>
      </c>
      <c r="BE209" s="114">
        <f>IF(U209="základní",N209,0)</f>
        <v>0</v>
      </c>
      <c r="BF209" s="114">
        <f>IF(U209="snížená",N209,0)</f>
        <v>0</v>
      </c>
      <c r="BG209" s="114">
        <f>IF(U209="zákl. přenesená",N209,0)</f>
        <v>0</v>
      </c>
      <c r="BH209" s="114">
        <f>IF(U209="sníž. přenesená",N209,0)</f>
        <v>0</v>
      </c>
      <c r="BI209" s="114">
        <f>IF(U209="nulová",N209,0)</f>
        <v>0</v>
      </c>
      <c r="BJ209" s="18" t="s">
        <v>83</v>
      </c>
      <c r="BK209" s="114">
        <f>ROUND(L209*K209,2)</f>
        <v>0</v>
      </c>
      <c r="BL209" s="18" t="s">
        <v>201</v>
      </c>
      <c r="BM209" s="18" t="s">
        <v>1424</v>
      </c>
    </row>
    <row r="210" spans="2:65" s="11" customFormat="1" ht="22.5" customHeight="1" x14ac:dyDescent="0.3">
      <c r="B210" s="180"/>
      <c r="C210" s="181"/>
      <c r="D210" s="181"/>
      <c r="E210" s="182" t="s">
        <v>20</v>
      </c>
      <c r="F210" s="308" t="s">
        <v>1425</v>
      </c>
      <c r="G210" s="305"/>
      <c r="H210" s="305"/>
      <c r="I210" s="305"/>
      <c r="J210" s="181"/>
      <c r="K210" s="183">
        <v>2</v>
      </c>
      <c r="L210" s="181"/>
      <c r="M210" s="181"/>
      <c r="N210" s="181"/>
      <c r="O210" s="181"/>
      <c r="P210" s="181"/>
      <c r="Q210" s="181"/>
      <c r="R210" s="184"/>
      <c r="T210" s="185"/>
      <c r="U210" s="181"/>
      <c r="V210" s="181"/>
      <c r="W210" s="181"/>
      <c r="X210" s="181"/>
      <c r="Y210" s="181"/>
      <c r="Z210" s="181"/>
      <c r="AA210" s="186"/>
      <c r="AT210" s="187" t="s">
        <v>1130</v>
      </c>
      <c r="AU210" s="187" t="s">
        <v>87</v>
      </c>
      <c r="AV210" s="11" t="s">
        <v>87</v>
      </c>
      <c r="AW210" s="11" t="s">
        <v>1131</v>
      </c>
      <c r="AX210" s="11" t="s">
        <v>83</v>
      </c>
      <c r="AY210" s="187" t="s">
        <v>175</v>
      </c>
    </row>
    <row r="211" spans="2:65" s="1" customFormat="1" ht="31.5" customHeight="1" x14ac:dyDescent="0.3">
      <c r="B211" s="137"/>
      <c r="C211" s="174" t="s">
        <v>310</v>
      </c>
      <c r="D211" s="174" t="s">
        <v>227</v>
      </c>
      <c r="E211" s="175" t="s">
        <v>1426</v>
      </c>
      <c r="F211" s="271" t="s">
        <v>1427</v>
      </c>
      <c r="G211" s="272"/>
      <c r="H211" s="272"/>
      <c r="I211" s="272"/>
      <c r="J211" s="176" t="s">
        <v>216</v>
      </c>
      <c r="K211" s="177">
        <v>76.88</v>
      </c>
      <c r="L211" s="273">
        <v>0</v>
      </c>
      <c r="M211" s="272"/>
      <c r="N211" s="274">
        <f>ROUND(L211*K211,2)</f>
        <v>0</v>
      </c>
      <c r="O211" s="272"/>
      <c r="P211" s="272"/>
      <c r="Q211" s="272"/>
      <c r="R211" s="139"/>
      <c r="T211" s="171" t="s">
        <v>20</v>
      </c>
      <c r="U211" s="44" t="s">
        <v>41</v>
      </c>
      <c r="V211" s="36"/>
      <c r="W211" s="172">
        <f>V211*K211</f>
        <v>0</v>
      </c>
      <c r="X211" s="172">
        <v>0</v>
      </c>
      <c r="Y211" s="172">
        <f>X211*K211</f>
        <v>0</v>
      </c>
      <c r="Z211" s="172">
        <v>0</v>
      </c>
      <c r="AA211" s="173">
        <f>Z211*K211</f>
        <v>0</v>
      </c>
      <c r="AR211" s="18" t="s">
        <v>201</v>
      </c>
      <c r="AT211" s="18" t="s">
        <v>227</v>
      </c>
      <c r="AU211" s="18" t="s">
        <v>87</v>
      </c>
      <c r="AY211" s="18" t="s">
        <v>175</v>
      </c>
      <c r="BE211" s="114">
        <f>IF(U211="základní",N211,0)</f>
        <v>0</v>
      </c>
      <c r="BF211" s="114">
        <f>IF(U211="snížená",N211,0)</f>
        <v>0</v>
      </c>
      <c r="BG211" s="114">
        <f>IF(U211="zákl. přenesená",N211,0)</f>
        <v>0</v>
      </c>
      <c r="BH211" s="114">
        <f>IF(U211="sníž. přenesená",N211,0)</f>
        <v>0</v>
      </c>
      <c r="BI211" s="114">
        <f>IF(U211="nulová",N211,0)</f>
        <v>0</v>
      </c>
      <c r="BJ211" s="18" t="s">
        <v>83</v>
      </c>
      <c r="BK211" s="114">
        <f>ROUND(L211*K211,2)</f>
        <v>0</v>
      </c>
      <c r="BL211" s="18" t="s">
        <v>201</v>
      </c>
      <c r="BM211" s="18" t="s">
        <v>1428</v>
      </c>
    </row>
    <row r="212" spans="2:65" s="12" customFormat="1" ht="22.5" customHeight="1" x14ac:dyDescent="0.3">
      <c r="B212" s="188"/>
      <c r="C212" s="189"/>
      <c r="D212" s="189"/>
      <c r="E212" s="190" t="s">
        <v>20</v>
      </c>
      <c r="F212" s="302" t="s">
        <v>1429</v>
      </c>
      <c r="G212" s="303"/>
      <c r="H212" s="303"/>
      <c r="I212" s="303"/>
      <c r="J212" s="189"/>
      <c r="K212" s="191" t="s">
        <v>20</v>
      </c>
      <c r="L212" s="189"/>
      <c r="M212" s="189"/>
      <c r="N212" s="189"/>
      <c r="O212" s="189"/>
      <c r="P212" s="189"/>
      <c r="Q212" s="189"/>
      <c r="R212" s="192"/>
      <c r="T212" s="193"/>
      <c r="U212" s="189"/>
      <c r="V212" s="189"/>
      <c r="W212" s="189"/>
      <c r="X212" s="189"/>
      <c r="Y212" s="189"/>
      <c r="Z212" s="189"/>
      <c r="AA212" s="194"/>
      <c r="AT212" s="195" t="s">
        <v>1130</v>
      </c>
      <c r="AU212" s="195" t="s">
        <v>87</v>
      </c>
      <c r="AV212" s="12" t="s">
        <v>83</v>
      </c>
      <c r="AW212" s="12" t="s">
        <v>1131</v>
      </c>
      <c r="AX212" s="12" t="s">
        <v>76</v>
      </c>
      <c r="AY212" s="195" t="s">
        <v>175</v>
      </c>
    </row>
    <row r="213" spans="2:65" s="12" customFormat="1" ht="22.5" customHeight="1" x14ac:dyDescent="0.3">
      <c r="B213" s="188"/>
      <c r="C213" s="189"/>
      <c r="D213" s="189"/>
      <c r="E213" s="190" t="s">
        <v>20</v>
      </c>
      <c r="F213" s="311" t="s">
        <v>1318</v>
      </c>
      <c r="G213" s="303"/>
      <c r="H213" s="303"/>
      <c r="I213" s="303"/>
      <c r="J213" s="189"/>
      <c r="K213" s="191" t="s">
        <v>20</v>
      </c>
      <c r="L213" s="189"/>
      <c r="M213" s="189"/>
      <c r="N213" s="189"/>
      <c r="O213" s="189"/>
      <c r="P213" s="189"/>
      <c r="Q213" s="189"/>
      <c r="R213" s="192"/>
      <c r="T213" s="193"/>
      <c r="U213" s="189"/>
      <c r="V213" s="189"/>
      <c r="W213" s="189"/>
      <c r="X213" s="189"/>
      <c r="Y213" s="189"/>
      <c r="Z213" s="189"/>
      <c r="AA213" s="194"/>
      <c r="AT213" s="195" t="s">
        <v>1130</v>
      </c>
      <c r="AU213" s="195" t="s">
        <v>87</v>
      </c>
      <c r="AV213" s="12" t="s">
        <v>83</v>
      </c>
      <c r="AW213" s="12" t="s">
        <v>1131</v>
      </c>
      <c r="AX213" s="12" t="s">
        <v>76</v>
      </c>
      <c r="AY213" s="195" t="s">
        <v>175</v>
      </c>
    </row>
    <row r="214" spans="2:65" s="11" customFormat="1" ht="22.5" customHeight="1" x14ac:dyDescent="0.3">
      <c r="B214" s="180"/>
      <c r="C214" s="181"/>
      <c r="D214" s="181"/>
      <c r="E214" s="182" t="s">
        <v>20</v>
      </c>
      <c r="F214" s="304" t="s">
        <v>1154</v>
      </c>
      <c r="G214" s="305"/>
      <c r="H214" s="305"/>
      <c r="I214" s="305"/>
      <c r="J214" s="181"/>
      <c r="K214" s="183">
        <v>8.7449999999999992</v>
      </c>
      <c r="L214" s="181"/>
      <c r="M214" s="181"/>
      <c r="N214" s="181"/>
      <c r="O214" s="181"/>
      <c r="P214" s="181"/>
      <c r="Q214" s="181"/>
      <c r="R214" s="184"/>
      <c r="T214" s="185"/>
      <c r="U214" s="181"/>
      <c r="V214" s="181"/>
      <c r="W214" s="181"/>
      <c r="X214" s="181"/>
      <c r="Y214" s="181"/>
      <c r="Z214" s="181"/>
      <c r="AA214" s="186"/>
      <c r="AT214" s="187" t="s">
        <v>1130</v>
      </c>
      <c r="AU214" s="187" t="s">
        <v>87</v>
      </c>
      <c r="AV214" s="11" t="s">
        <v>87</v>
      </c>
      <c r="AW214" s="11" t="s">
        <v>1131</v>
      </c>
      <c r="AX214" s="11" t="s">
        <v>76</v>
      </c>
      <c r="AY214" s="187" t="s">
        <v>175</v>
      </c>
    </row>
    <row r="215" spans="2:65" s="11" customFormat="1" ht="22.5" customHeight="1" x14ac:dyDescent="0.3">
      <c r="B215" s="180"/>
      <c r="C215" s="181"/>
      <c r="D215" s="181"/>
      <c r="E215" s="182" t="s">
        <v>20</v>
      </c>
      <c r="F215" s="304" t="s">
        <v>1155</v>
      </c>
      <c r="G215" s="305"/>
      <c r="H215" s="305"/>
      <c r="I215" s="305"/>
      <c r="J215" s="181"/>
      <c r="K215" s="183">
        <v>0.75</v>
      </c>
      <c r="L215" s="181"/>
      <c r="M215" s="181"/>
      <c r="N215" s="181"/>
      <c r="O215" s="181"/>
      <c r="P215" s="181"/>
      <c r="Q215" s="181"/>
      <c r="R215" s="184"/>
      <c r="T215" s="185"/>
      <c r="U215" s="181"/>
      <c r="V215" s="181"/>
      <c r="W215" s="181"/>
      <c r="X215" s="181"/>
      <c r="Y215" s="181"/>
      <c r="Z215" s="181"/>
      <c r="AA215" s="186"/>
      <c r="AT215" s="187" t="s">
        <v>1130</v>
      </c>
      <c r="AU215" s="187" t="s">
        <v>87</v>
      </c>
      <c r="AV215" s="11" t="s">
        <v>87</v>
      </c>
      <c r="AW215" s="11" t="s">
        <v>1131</v>
      </c>
      <c r="AX215" s="11" t="s">
        <v>76</v>
      </c>
      <c r="AY215" s="187" t="s">
        <v>175</v>
      </c>
    </row>
    <row r="216" spans="2:65" s="11" customFormat="1" ht="22.5" customHeight="1" x14ac:dyDescent="0.3">
      <c r="B216" s="180"/>
      <c r="C216" s="181"/>
      <c r="D216" s="181"/>
      <c r="E216" s="182" t="s">
        <v>20</v>
      </c>
      <c r="F216" s="304" t="s">
        <v>1156</v>
      </c>
      <c r="G216" s="305"/>
      <c r="H216" s="305"/>
      <c r="I216" s="305"/>
      <c r="J216" s="181"/>
      <c r="K216" s="183">
        <v>25.56</v>
      </c>
      <c r="L216" s="181"/>
      <c r="M216" s="181"/>
      <c r="N216" s="181"/>
      <c r="O216" s="181"/>
      <c r="P216" s="181"/>
      <c r="Q216" s="181"/>
      <c r="R216" s="184"/>
      <c r="T216" s="185"/>
      <c r="U216" s="181"/>
      <c r="V216" s="181"/>
      <c r="W216" s="181"/>
      <c r="X216" s="181"/>
      <c r="Y216" s="181"/>
      <c r="Z216" s="181"/>
      <c r="AA216" s="186"/>
      <c r="AT216" s="187" t="s">
        <v>1130</v>
      </c>
      <c r="AU216" s="187" t="s">
        <v>87</v>
      </c>
      <c r="AV216" s="11" t="s">
        <v>87</v>
      </c>
      <c r="AW216" s="11" t="s">
        <v>1131</v>
      </c>
      <c r="AX216" s="11" t="s">
        <v>76</v>
      </c>
      <c r="AY216" s="187" t="s">
        <v>175</v>
      </c>
    </row>
    <row r="217" spans="2:65" s="13" customFormat="1" ht="22.5" customHeight="1" x14ac:dyDescent="0.3">
      <c r="B217" s="196"/>
      <c r="C217" s="197"/>
      <c r="D217" s="197"/>
      <c r="E217" s="198" t="s">
        <v>20</v>
      </c>
      <c r="F217" s="309" t="s">
        <v>1157</v>
      </c>
      <c r="G217" s="310"/>
      <c r="H217" s="310"/>
      <c r="I217" s="310"/>
      <c r="J217" s="197"/>
      <c r="K217" s="199">
        <v>35.055</v>
      </c>
      <c r="L217" s="197"/>
      <c r="M217" s="197"/>
      <c r="N217" s="197"/>
      <c r="O217" s="197"/>
      <c r="P217" s="197"/>
      <c r="Q217" s="197"/>
      <c r="R217" s="200"/>
      <c r="T217" s="201"/>
      <c r="U217" s="197"/>
      <c r="V217" s="197"/>
      <c r="W217" s="197"/>
      <c r="X217" s="197"/>
      <c r="Y217" s="197"/>
      <c r="Z217" s="197"/>
      <c r="AA217" s="202"/>
      <c r="AT217" s="203" t="s">
        <v>1130</v>
      </c>
      <c r="AU217" s="203" t="s">
        <v>87</v>
      </c>
      <c r="AV217" s="13" t="s">
        <v>97</v>
      </c>
      <c r="AW217" s="13" t="s">
        <v>1131</v>
      </c>
      <c r="AX217" s="13" t="s">
        <v>76</v>
      </c>
      <c r="AY217" s="203" t="s">
        <v>175</v>
      </c>
    </row>
    <row r="218" spans="2:65" s="12" customFormat="1" ht="22.5" customHeight="1" x14ac:dyDescent="0.3">
      <c r="B218" s="188"/>
      <c r="C218" s="189"/>
      <c r="D218" s="189"/>
      <c r="E218" s="190" t="s">
        <v>20</v>
      </c>
      <c r="F218" s="311" t="s">
        <v>1386</v>
      </c>
      <c r="G218" s="303"/>
      <c r="H218" s="303"/>
      <c r="I218" s="303"/>
      <c r="J218" s="189"/>
      <c r="K218" s="191" t="s">
        <v>20</v>
      </c>
      <c r="L218" s="189"/>
      <c r="M218" s="189"/>
      <c r="N218" s="189"/>
      <c r="O218" s="189"/>
      <c r="P218" s="189"/>
      <c r="Q218" s="189"/>
      <c r="R218" s="192"/>
      <c r="T218" s="193"/>
      <c r="U218" s="189"/>
      <c r="V218" s="189"/>
      <c r="W218" s="189"/>
      <c r="X218" s="189"/>
      <c r="Y218" s="189"/>
      <c r="Z218" s="189"/>
      <c r="AA218" s="194"/>
      <c r="AT218" s="195" t="s">
        <v>1130</v>
      </c>
      <c r="AU218" s="195" t="s">
        <v>87</v>
      </c>
      <c r="AV218" s="12" t="s">
        <v>83</v>
      </c>
      <c r="AW218" s="12" t="s">
        <v>1131</v>
      </c>
      <c r="AX218" s="12" t="s">
        <v>76</v>
      </c>
      <c r="AY218" s="195" t="s">
        <v>175</v>
      </c>
    </row>
    <row r="219" spans="2:65" s="11" customFormat="1" ht="22.5" customHeight="1" x14ac:dyDescent="0.3">
      <c r="B219" s="180"/>
      <c r="C219" s="181"/>
      <c r="D219" s="181"/>
      <c r="E219" s="182" t="s">
        <v>20</v>
      </c>
      <c r="F219" s="304" t="s">
        <v>1159</v>
      </c>
      <c r="G219" s="305"/>
      <c r="H219" s="305"/>
      <c r="I219" s="305"/>
      <c r="J219" s="181"/>
      <c r="K219" s="183">
        <v>27.84</v>
      </c>
      <c r="L219" s="181"/>
      <c r="M219" s="181"/>
      <c r="N219" s="181"/>
      <c r="O219" s="181"/>
      <c r="P219" s="181"/>
      <c r="Q219" s="181"/>
      <c r="R219" s="184"/>
      <c r="T219" s="185"/>
      <c r="U219" s="181"/>
      <c r="V219" s="181"/>
      <c r="W219" s="181"/>
      <c r="X219" s="181"/>
      <c r="Y219" s="181"/>
      <c r="Z219" s="181"/>
      <c r="AA219" s="186"/>
      <c r="AT219" s="187" t="s">
        <v>1130</v>
      </c>
      <c r="AU219" s="187" t="s">
        <v>87</v>
      </c>
      <c r="AV219" s="11" t="s">
        <v>87</v>
      </c>
      <c r="AW219" s="11" t="s">
        <v>1131</v>
      </c>
      <c r="AX219" s="11" t="s">
        <v>76</v>
      </c>
      <c r="AY219" s="187" t="s">
        <v>175</v>
      </c>
    </row>
    <row r="220" spans="2:65" s="11" customFormat="1" ht="22.5" customHeight="1" x14ac:dyDescent="0.3">
      <c r="B220" s="180"/>
      <c r="C220" s="181"/>
      <c r="D220" s="181"/>
      <c r="E220" s="182" t="s">
        <v>20</v>
      </c>
      <c r="F220" s="304" t="s">
        <v>1160</v>
      </c>
      <c r="G220" s="305"/>
      <c r="H220" s="305"/>
      <c r="I220" s="305"/>
      <c r="J220" s="181"/>
      <c r="K220" s="183">
        <v>1.4850000000000001</v>
      </c>
      <c r="L220" s="181"/>
      <c r="M220" s="181"/>
      <c r="N220" s="181"/>
      <c r="O220" s="181"/>
      <c r="P220" s="181"/>
      <c r="Q220" s="181"/>
      <c r="R220" s="184"/>
      <c r="T220" s="185"/>
      <c r="U220" s="181"/>
      <c r="V220" s="181"/>
      <c r="W220" s="181"/>
      <c r="X220" s="181"/>
      <c r="Y220" s="181"/>
      <c r="Z220" s="181"/>
      <c r="AA220" s="186"/>
      <c r="AT220" s="187" t="s">
        <v>1130</v>
      </c>
      <c r="AU220" s="187" t="s">
        <v>87</v>
      </c>
      <c r="AV220" s="11" t="s">
        <v>87</v>
      </c>
      <c r="AW220" s="11" t="s">
        <v>1131</v>
      </c>
      <c r="AX220" s="11" t="s">
        <v>76</v>
      </c>
      <c r="AY220" s="187" t="s">
        <v>175</v>
      </c>
    </row>
    <row r="221" spans="2:65" s="11" customFormat="1" ht="22.5" customHeight="1" x14ac:dyDescent="0.3">
      <c r="B221" s="180"/>
      <c r="C221" s="181"/>
      <c r="D221" s="181"/>
      <c r="E221" s="182" t="s">
        <v>20</v>
      </c>
      <c r="F221" s="304" t="s">
        <v>1161</v>
      </c>
      <c r="G221" s="305"/>
      <c r="H221" s="305"/>
      <c r="I221" s="305"/>
      <c r="J221" s="181"/>
      <c r="K221" s="183">
        <v>0.62</v>
      </c>
      <c r="L221" s="181"/>
      <c r="M221" s="181"/>
      <c r="N221" s="181"/>
      <c r="O221" s="181"/>
      <c r="P221" s="181"/>
      <c r="Q221" s="181"/>
      <c r="R221" s="184"/>
      <c r="T221" s="185"/>
      <c r="U221" s="181"/>
      <c r="V221" s="181"/>
      <c r="W221" s="181"/>
      <c r="X221" s="181"/>
      <c r="Y221" s="181"/>
      <c r="Z221" s="181"/>
      <c r="AA221" s="186"/>
      <c r="AT221" s="187" t="s">
        <v>1130</v>
      </c>
      <c r="AU221" s="187" t="s">
        <v>87</v>
      </c>
      <c r="AV221" s="11" t="s">
        <v>87</v>
      </c>
      <c r="AW221" s="11" t="s">
        <v>1131</v>
      </c>
      <c r="AX221" s="11" t="s">
        <v>76</v>
      </c>
      <c r="AY221" s="187" t="s">
        <v>175</v>
      </c>
    </row>
    <row r="222" spans="2:65" s="11" customFormat="1" ht="22.5" customHeight="1" x14ac:dyDescent="0.3">
      <c r="B222" s="180"/>
      <c r="C222" s="181"/>
      <c r="D222" s="181"/>
      <c r="E222" s="182" t="s">
        <v>20</v>
      </c>
      <c r="F222" s="304" t="s">
        <v>1162</v>
      </c>
      <c r="G222" s="305"/>
      <c r="H222" s="305"/>
      <c r="I222" s="305"/>
      <c r="J222" s="181"/>
      <c r="K222" s="183">
        <v>11.88</v>
      </c>
      <c r="L222" s="181"/>
      <c r="M222" s="181"/>
      <c r="N222" s="181"/>
      <c r="O222" s="181"/>
      <c r="P222" s="181"/>
      <c r="Q222" s="181"/>
      <c r="R222" s="184"/>
      <c r="T222" s="185"/>
      <c r="U222" s="181"/>
      <c r="V222" s="181"/>
      <c r="W222" s="181"/>
      <c r="X222" s="181"/>
      <c r="Y222" s="181"/>
      <c r="Z222" s="181"/>
      <c r="AA222" s="186"/>
      <c r="AT222" s="187" t="s">
        <v>1130</v>
      </c>
      <c r="AU222" s="187" t="s">
        <v>87</v>
      </c>
      <c r="AV222" s="11" t="s">
        <v>87</v>
      </c>
      <c r="AW222" s="11" t="s">
        <v>1131</v>
      </c>
      <c r="AX222" s="11" t="s">
        <v>76</v>
      </c>
      <c r="AY222" s="187" t="s">
        <v>175</v>
      </c>
    </row>
    <row r="223" spans="2:65" s="13" customFormat="1" ht="22.5" customHeight="1" x14ac:dyDescent="0.3">
      <c r="B223" s="196"/>
      <c r="C223" s="197"/>
      <c r="D223" s="197"/>
      <c r="E223" s="198" t="s">
        <v>20</v>
      </c>
      <c r="F223" s="309" t="s">
        <v>1157</v>
      </c>
      <c r="G223" s="310"/>
      <c r="H223" s="310"/>
      <c r="I223" s="310"/>
      <c r="J223" s="197"/>
      <c r="K223" s="199">
        <v>41.825000000000003</v>
      </c>
      <c r="L223" s="197"/>
      <c r="M223" s="197"/>
      <c r="N223" s="197"/>
      <c r="O223" s="197"/>
      <c r="P223" s="197"/>
      <c r="Q223" s="197"/>
      <c r="R223" s="200"/>
      <c r="T223" s="201"/>
      <c r="U223" s="197"/>
      <c r="V223" s="197"/>
      <c r="W223" s="197"/>
      <c r="X223" s="197"/>
      <c r="Y223" s="197"/>
      <c r="Z223" s="197"/>
      <c r="AA223" s="202"/>
      <c r="AT223" s="203" t="s">
        <v>1130</v>
      </c>
      <c r="AU223" s="203" t="s">
        <v>87</v>
      </c>
      <c r="AV223" s="13" t="s">
        <v>97</v>
      </c>
      <c r="AW223" s="13" t="s">
        <v>1131</v>
      </c>
      <c r="AX223" s="13" t="s">
        <v>76</v>
      </c>
      <c r="AY223" s="203" t="s">
        <v>175</v>
      </c>
    </row>
    <row r="224" spans="2:65" s="14" customFormat="1" ht="22.5" customHeight="1" x14ac:dyDescent="0.3">
      <c r="B224" s="204"/>
      <c r="C224" s="205"/>
      <c r="D224" s="205"/>
      <c r="E224" s="206" t="s">
        <v>20</v>
      </c>
      <c r="F224" s="306" t="s">
        <v>1171</v>
      </c>
      <c r="G224" s="307"/>
      <c r="H224" s="307"/>
      <c r="I224" s="307"/>
      <c r="J224" s="205"/>
      <c r="K224" s="207">
        <v>76.88</v>
      </c>
      <c r="L224" s="205"/>
      <c r="M224" s="205"/>
      <c r="N224" s="205"/>
      <c r="O224" s="205"/>
      <c r="P224" s="205"/>
      <c r="Q224" s="205"/>
      <c r="R224" s="208"/>
      <c r="T224" s="209"/>
      <c r="U224" s="205"/>
      <c r="V224" s="205"/>
      <c r="W224" s="205"/>
      <c r="X224" s="205"/>
      <c r="Y224" s="205"/>
      <c r="Z224" s="205"/>
      <c r="AA224" s="210"/>
      <c r="AT224" s="211" t="s">
        <v>1130</v>
      </c>
      <c r="AU224" s="211" t="s">
        <v>87</v>
      </c>
      <c r="AV224" s="14" t="s">
        <v>201</v>
      </c>
      <c r="AW224" s="14" t="s">
        <v>1131</v>
      </c>
      <c r="AX224" s="14" t="s">
        <v>83</v>
      </c>
      <c r="AY224" s="211" t="s">
        <v>175</v>
      </c>
    </row>
    <row r="225" spans="2:65" s="10" customFormat="1" ht="29.85" customHeight="1" x14ac:dyDescent="0.3">
      <c r="B225" s="156"/>
      <c r="C225" s="157"/>
      <c r="D225" s="166" t="s">
        <v>1118</v>
      </c>
      <c r="E225" s="166"/>
      <c r="F225" s="166"/>
      <c r="G225" s="166"/>
      <c r="H225" s="166"/>
      <c r="I225" s="166"/>
      <c r="J225" s="166"/>
      <c r="K225" s="166"/>
      <c r="L225" s="166"/>
      <c r="M225" s="166"/>
      <c r="N225" s="266">
        <f>BK225</f>
        <v>0</v>
      </c>
      <c r="O225" s="267"/>
      <c r="P225" s="267"/>
      <c r="Q225" s="267"/>
      <c r="R225" s="159"/>
      <c r="T225" s="160"/>
      <c r="U225" s="157"/>
      <c r="V225" s="157"/>
      <c r="W225" s="161">
        <f>SUM(W226:W230)</f>
        <v>0</v>
      </c>
      <c r="X225" s="157"/>
      <c r="Y225" s="161">
        <f>SUM(Y226:Y230)</f>
        <v>0</v>
      </c>
      <c r="Z225" s="157"/>
      <c r="AA225" s="162">
        <f>SUM(AA226:AA230)</f>
        <v>0</v>
      </c>
      <c r="AR225" s="163" t="s">
        <v>83</v>
      </c>
      <c r="AT225" s="164" t="s">
        <v>75</v>
      </c>
      <c r="AU225" s="164" t="s">
        <v>83</v>
      </c>
      <c r="AY225" s="163" t="s">
        <v>175</v>
      </c>
      <c r="BK225" s="165">
        <f>SUM(BK226:BK230)</f>
        <v>0</v>
      </c>
    </row>
    <row r="226" spans="2:65" s="1" customFormat="1" ht="44.25" customHeight="1" x14ac:dyDescent="0.3">
      <c r="B226" s="137"/>
      <c r="C226" s="174" t="s">
        <v>448</v>
      </c>
      <c r="D226" s="174" t="s">
        <v>227</v>
      </c>
      <c r="E226" s="175" t="s">
        <v>1232</v>
      </c>
      <c r="F226" s="271" t="s">
        <v>1233</v>
      </c>
      <c r="G226" s="272"/>
      <c r="H226" s="272"/>
      <c r="I226" s="272"/>
      <c r="J226" s="176" t="s">
        <v>1028</v>
      </c>
      <c r="K226" s="177">
        <v>0.59</v>
      </c>
      <c r="L226" s="273">
        <v>0</v>
      </c>
      <c r="M226" s="272"/>
      <c r="N226" s="274">
        <f>ROUND(L226*K226,2)</f>
        <v>0</v>
      </c>
      <c r="O226" s="272"/>
      <c r="P226" s="272"/>
      <c r="Q226" s="272"/>
      <c r="R226" s="139"/>
      <c r="T226" s="171" t="s">
        <v>20</v>
      </c>
      <c r="U226" s="44" t="s">
        <v>41</v>
      </c>
      <c r="V226" s="36"/>
      <c r="W226" s="172">
        <f>V226*K226</f>
        <v>0</v>
      </c>
      <c r="X226" s="172">
        <v>0</v>
      </c>
      <c r="Y226" s="172">
        <f>X226*K226</f>
        <v>0</v>
      </c>
      <c r="Z226" s="172">
        <v>0</v>
      </c>
      <c r="AA226" s="173">
        <f>Z226*K226</f>
        <v>0</v>
      </c>
      <c r="AR226" s="18" t="s">
        <v>201</v>
      </c>
      <c r="AT226" s="18" t="s">
        <v>227</v>
      </c>
      <c r="AU226" s="18" t="s">
        <v>87</v>
      </c>
      <c r="AY226" s="18" t="s">
        <v>175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8" t="s">
        <v>83</v>
      </c>
      <c r="BK226" s="114">
        <f>ROUND(L226*K226,2)</f>
        <v>0</v>
      </c>
      <c r="BL226" s="18" t="s">
        <v>201</v>
      </c>
      <c r="BM226" s="18" t="s">
        <v>1430</v>
      </c>
    </row>
    <row r="227" spans="2:65" s="1" customFormat="1" ht="31.5" customHeight="1" x14ac:dyDescent="0.3">
      <c r="B227" s="137"/>
      <c r="C227" s="174" t="s">
        <v>452</v>
      </c>
      <c r="D227" s="174" t="s">
        <v>227</v>
      </c>
      <c r="E227" s="175" t="s">
        <v>1235</v>
      </c>
      <c r="F227" s="271" t="s">
        <v>1236</v>
      </c>
      <c r="G227" s="272"/>
      <c r="H227" s="272"/>
      <c r="I227" s="272"/>
      <c r="J227" s="176" t="s">
        <v>1028</v>
      </c>
      <c r="K227" s="177">
        <v>0.59</v>
      </c>
      <c r="L227" s="273">
        <v>0</v>
      </c>
      <c r="M227" s="272"/>
      <c r="N227" s="274">
        <f>ROUND(L227*K227,2)</f>
        <v>0</v>
      </c>
      <c r="O227" s="272"/>
      <c r="P227" s="272"/>
      <c r="Q227" s="272"/>
      <c r="R227" s="139"/>
      <c r="T227" s="171" t="s">
        <v>20</v>
      </c>
      <c r="U227" s="44" t="s">
        <v>41</v>
      </c>
      <c r="V227" s="36"/>
      <c r="W227" s="172">
        <f>V227*K227</f>
        <v>0</v>
      </c>
      <c r="X227" s="172">
        <v>0</v>
      </c>
      <c r="Y227" s="172">
        <f>X227*K227</f>
        <v>0</v>
      </c>
      <c r="Z227" s="172">
        <v>0</v>
      </c>
      <c r="AA227" s="173">
        <f>Z227*K227</f>
        <v>0</v>
      </c>
      <c r="AR227" s="18" t="s">
        <v>201</v>
      </c>
      <c r="AT227" s="18" t="s">
        <v>227</v>
      </c>
      <c r="AU227" s="18" t="s">
        <v>87</v>
      </c>
      <c r="AY227" s="18" t="s">
        <v>175</v>
      </c>
      <c r="BE227" s="114">
        <f>IF(U227="základní",N227,0)</f>
        <v>0</v>
      </c>
      <c r="BF227" s="114">
        <f>IF(U227="snížená",N227,0)</f>
        <v>0</v>
      </c>
      <c r="BG227" s="114">
        <f>IF(U227="zákl. přenesená",N227,0)</f>
        <v>0</v>
      </c>
      <c r="BH227" s="114">
        <f>IF(U227="sníž. přenesená",N227,0)</f>
        <v>0</v>
      </c>
      <c r="BI227" s="114">
        <f>IF(U227="nulová",N227,0)</f>
        <v>0</v>
      </c>
      <c r="BJ227" s="18" t="s">
        <v>83</v>
      </c>
      <c r="BK227" s="114">
        <f>ROUND(L227*K227,2)</f>
        <v>0</v>
      </c>
      <c r="BL227" s="18" t="s">
        <v>201</v>
      </c>
      <c r="BM227" s="18" t="s">
        <v>1431</v>
      </c>
    </row>
    <row r="228" spans="2:65" s="1" customFormat="1" ht="31.5" customHeight="1" x14ac:dyDescent="0.3">
      <c r="B228" s="137"/>
      <c r="C228" s="174" t="s">
        <v>460</v>
      </c>
      <c r="D228" s="174" t="s">
        <v>227</v>
      </c>
      <c r="E228" s="175" t="s">
        <v>1238</v>
      </c>
      <c r="F228" s="271" t="s">
        <v>1239</v>
      </c>
      <c r="G228" s="272"/>
      <c r="H228" s="272"/>
      <c r="I228" s="272"/>
      <c r="J228" s="176" t="s">
        <v>1028</v>
      </c>
      <c r="K228" s="177">
        <v>8.26</v>
      </c>
      <c r="L228" s="273">
        <v>0</v>
      </c>
      <c r="M228" s="272"/>
      <c r="N228" s="274">
        <f>ROUND(L228*K228,2)</f>
        <v>0</v>
      </c>
      <c r="O228" s="272"/>
      <c r="P228" s="272"/>
      <c r="Q228" s="272"/>
      <c r="R228" s="139"/>
      <c r="T228" s="171" t="s">
        <v>20</v>
      </c>
      <c r="U228" s="44" t="s">
        <v>41</v>
      </c>
      <c r="V228" s="36"/>
      <c r="W228" s="172">
        <f>V228*K228</f>
        <v>0</v>
      </c>
      <c r="X228" s="172">
        <v>0</v>
      </c>
      <c r="Y228" s="172">
        <f>X228*K228</f>
        <v>0</v>
      </c>
      <c r="Z228" s="172">
        <v>0</v>
      </c>
      <c r="AA228" s="173">
        <f>Z228*K228</f>
        <v>0</v>
      </c>
      <c r="AR228" s="18" t="s">
        <v>201</v>
      </c>
      <c r="AT228" s="18" t="s">
        <v>227</v>
      </c>
      <c r="AU228" s="18" t="s">
        <v>87</v>
      </c>
      <c r="AY228" s="18" t="s">
        <v>175</v>
      </c>
      <c r="BE228" s="114">
        <f>IF(U228="základní",N228,0)</f>
        <v>0</v>
      </c>
      <c r="BF228" s="114">
        <f>IF(U228="snížená",N228,0)</f>
        <v>0</v>
      </c>
      <c r="BG228" s="114">
        <f>IF(U228="zákl. přenesená",N228,0)</f>
        <v>0</v>
      </c>
      <c r="BH228" s="114">
        <f>IF(U228="sníž. přenesená",N228,0)</f>
        <v>0</v>
      </c>
      <c r="BI228" s="114">
        <f>IF(U228="nulová",N228,0)</f>
        <v>0</v>
      </c>
      <c r="BJ228" s="18" t="s">
        <v>83</v>
      </c>
      <c r="BK228" s="114">
        <f>ROUND(L228*K228,2)</f>
        <v>0</v>
      </c>
      <c r="BL228" s="18" t="s">
        <v>201</v>
      </c>
      <c r="BM228" s="18" t="s">
        <v>1432</v>
      </c>
    </row>
    <row r="229" spans="2:65" s="11" customFormat="1" ht="22.5" customHeight="1" x14ac:dyDescent="0.3">
      <c r="B229" s="180"/>
      <c r="C229" s="181"/>
      <c r="D229" s="181"/>
      <c r="E229" s="182" t="s">
        <v>20</v>
      </c>
      <c r="F229" s="308" t="s">
        <v>1433</v>
      </c>
      <c r="G229" s="305"/>
      <c r="H229" s="305"/>
      <c r="I229" s="305"/>
      <c r="J229" s="181"/>
      <c r="K229" s="183">
        <v>8.26</v>
      </c>
      <c r="L229" s="181"/>
      <c r="M229" s="181"/>
      <c r="N229" s="181"/>
      <c r="O229" s="181"/>
      <c r="P229" s="181"/>
      <c r="Q229" s="181"/>
      <c r="R229" s="184"/>
      <c r="T229" s="185"/>
      <c r="U229" s="181"/>
      <c r="V229" s="181"/>
      <c r="W229" s="181"/>
      <c r="X229" s="181"/>
      <c r="Y229" s="181"/>
      <c r="Z229" s="181"/>
      <c r="AA229" s="186"/>
      <c r="AT229" s="187" t="s">
        <v>1130</v>
      </c>
      <c r="AU229" s="187" t="s">
        <v>87</v>
      </c>
      <c r="AV229" s="11" t="s">
        <v>87</v>
      </c>
      <c r="AW229" s="11" t="s">
        <v>1131</v>
      </c>
      <c r="AX229" s="11" t="s">
        <v>83</v>
      </c>
      <c r="AY229" s="187" t="s">
        <v>175</v>
      </c>
    </row>
    <row r="230" spans="2:65" s="1" customFormat="1" ht="31.5" customHeight="1" x14ac:dyDescent="0.3">
      <c r="B230" s="137"/>
      <c r="C230" s="174" t="s">
        <v>1037</v>
      </c>
      <c r="D230" s="174" t="s">
        <v>227</v>
      </c>
      <c r="E230" s="175" t="s">
        <v>1242</v>
      </c>
      <c r="F230" s="271" t="s">
        <v>1243</v>
      </c>
      <c r="G230" s="272"/>
      <c r="H230" s="272"/>
      <c r="I230" s="272"/>
      <c r="J230" s="176" t="s">
        <v>1028</v>
      </c>
      <c r="K230" s="177">
        <v>0.59</v>
      </c>
      <c r="L230" s="273">
        <v>0</v>
      </c>
      <c r="M230" s="272"/>
      <c r="N230" s="274">
        <f>ROUND(L230*K230,2)</f>
        <v>0</v>
      </c>
      <c r="O230" s="272"/>
      <c r="P230" s="272"/>
      <c r="Q230" s="272"/>
      <c r="R230" s="139"/>
      <c r="T230" s="171" t="s">
        <v>20</v>
      </c>
      <c r="U230" s="44" t="s">
        <v>41</v>
      </c>
      <c r="V230" s="36"/>
      <c r="W230" s="172">
        <f>V230*K230</f>
        <v>0</v>
      </c>
      <c r="X230" s="172">
        <v>0</v>
      </c>
      <c r="Y230" s="172">
        <f>X230*K230</f>
        <v>0</v>
      </c>
      <c r="Z230" s="172">
        <v>0</v>
      </c>
      <c r="AA230" s="173">
        <f>Z230*K230</f>
        <v>0</v>
      </c>
      <c r="AR230" s="18" t="s">
        <v>201</v>
      </c>
      <c r="AT230" s="18" t="s">
        <v>227</v>
      </c>
      <c r="AU230" s="18" t="s">
        <v>87</v>
      </c>
      <c r="AY230" s="18" t="s">
        <v>175</v>
      </c>
      <c r="BE230" s="114">
        <f>IF(U230="základní",N230,0)</f>
        <v>0</v>
      </c>
      <c r="BF230" s="114">
        <f>IF(U230="snížená",N230,0)</f>
        <v>0</v>
      </c>
      <c r="BG230" s="114">
        <f>IF(U230="zákl. přenesená",N230,0)</f>
        <v>0</v>
      </c>
      <c r="BH230" s="114">
        <f>IF(U230="sníž. přenesená",N230,0)</f>
        <v>0</v>
      </c>
      <c r="BI230" s="114">
        <f>IF(U230="nulová",N230,0)</f>
        <v>0</v>
      </c>
      <c r="BJ230" s="18" t="s">
        <v>83</v>
      </c>
      <c r="BK230" s="114">
        <f>ROUND(L230*K230,2)</f>
        <v>0</v>
      </c>
      <c r="BL230" s="18" t="s">
        <v>201</v>
      </c>
      <c r="BM230" s="18" t="s">
        <v>1434</v>
      </c>
    </row>
    <row r="231" spans="2:65" s="10" customFormat="1" ht="37.35" customHeight="1" x14ac:dyDescent="0.35">
      <c r="B231" s="156"/>
      <c r="C231" s="157"/>
      <c r="D231" s="158" t="s">
        <v>140</v>
      </c>
      <c r="E231" s="158"/>
      <c r="F231" s="158"/>
      <c r="G231" s="158"/>
      <c r="H231" s="158"/>
      <c r="I231" s="158"/>
      <c r="J231" s="158"/>
      <c r="K231" s="158"/>
      <c r="L231" s="158"/>
      <c r="M231" s="158"/>
      <c r="N231" s="298">
        <f>BK231</f>
        <v>0</v>
      </c>
      <c r="O231" s="299"/>
      <c r="P231" s="299"/>
      <c r="Q231" s="299"/>
      <c r="R231" s="159"/>
      <c r="T231" s="160"/>
      <c r="U231" s="157"/>
      <c r="V231" s="157"/>
      <c r="W231" s="161">
        <f>W232+W236+W252+W263+W268</f>
        <v>0</v>
      </c>
      <c r="X231" s="157"/>
      <c r="Y231" s="161">
        <f>Y232+Y236+Y252+Y263+Y268</f>
        <v>8.0062749999999988E-2</v>
      </c>
      <c r="Z231" s="157"/>
      <c r="AA231" s="162">
        <f>AA232+AA236+AA252+AA263+AA268</f>
        <v>0</v>
      </c>
      <c r="AR231" s="163" t="s">
        <v>87</v>
      </c>
      <c r="AT231" s="164" t="s">
        <v>75</v>
      </c>
      <c r="AU231" s="164" t="s">
        <v>76</v>
      </c>
      <c r="AY231" s="163" t="s">
        <v>175</v>
      </c>
      <c r="BK231" s="165">
        <f>BK232+BK236+BK252+BK263+BK268</f>
        <v>0</v>
      </c>
    </row>
    <row r="232" spans="2:65" s="10" customFormat="1" ht="19.899999999999999" customHeight="1" x14ac:dyDescent="0.3">
      <c r="B232" s="156"/>
      <c r="C232" s="157"/>
      <c r="D232" s="166" t="s">
        <v>1327</v>
      </c>
      <c r="E232" s="166"/>
      <c r="F232" s="166"/>
      <c r="G232" s="166"/>
      <c r="H232" s="166"/>
      <c r="I232" s="166"/>
      <c r="J232" s="166"/>
      <c r="K232" s="166"/>
      <c r="L232" s="166"/>
      <c r="M232" s="166"/>
      <c r="N232" s="266">
        <f>BK232</f>
        <v>0</v>
      </c>
      <c r="O232" s="267"/>
      <c r="P232" s="267"/>
      <c r="Q232" s="267"/>
      <c r="R232" s="159"/>
      <c r="T232" s="160"/>
      <c r="U232" s="157"/>
      <c r="V232" s="157"/>
      <c r="W232" s="161">
        <f>SUM(W233:W235)</f>
        <v>0</v>
      </c>
      <c r="X232" s="157"/>
      <c r="Y232" s="161">
        <f>SUM(Y233:Y235)</f>
        <v>0</v>
      </c>
      <c r="Z232" s="157"/>
      <c r="AA232" s="162">
        <f>SUM(AA233:AA235)</f>
        <v>0</v>
      </c>
      <c r="AR232" s="163" t="s">
        <v>87</v>
      </c>
      <c r="AT232" s="164" t="s">
        <v>75</v>
      </c>
      <c r="AU232" s="164" t="s">
        <v>83</v>
      </c>
      <c r="AY232" s="163" t="s">
        <v>175</v>
      </c>
      <c r="BK232" s="165">
        <f>SUM(BK233:BK235)</f>
        <v>0</v>
      </c>
    </row>
    <row r="233" spans="2:65" s="1" customFormat="1" ht="31.5" customHeight="1" x14ac:dyDescent="0.3">
      <c r="B233" s="137"/>
      <c r="C233" s="174" t="s">
        <v>259</v>
      </c>
      <c r="D233" s="174" t="s">
        <v>227</v>
      </c>
      <c r="E233" s="175" t="s">
        <v>1435</v>
      </c>
      <c r="F233" s="271" t="s">
        <v>1436</v>
      </c>
      <c r="G233" s="272"/>
      <c r="H233" s="272"/>
      <c r="I233" s="272"/>
      <c r="J233" s="176" t="s">
        <v>257</v>
      </c>
      <c r="K233" s="177">
        <v>1</v>
      </c>
      <c r="L233" s="273">
        <v>0</v>
      </c>
      <c r="M233" s="272"/>
      <c r="N233" s="274">
        <f>ROUND(L233*K233,2)</f>
        <v>0</v>
      </c>
      <c r="O233" s="272"/>
      <c r="P233" s="272"/>
      <c r="Q233" s="272"/>
      <c r="R233" s="139"/>
      <c r="T233" s="171" t="s">
        <v>20</v>
      </c>
      <c r="U233" s="44" t="s">
        <v>41</v>
      </c>
      <c r="V233" s="36"/>
      <c r="W233" s="172">
        <f>V233*K233</f>
        <v>0</v>
      </c>
      <c r="X233" s="172">
        <v>0</v>
      </c>
      <c r="Y233" s="172">
        <f>X233*K233</f>
        <v>0</v>
      </c>
      <c r="Z233" s="172">
        <v>0</v>
      </c>
      <c r="AA233" s="173">
        <f>Z233*K233</f>
        <v>0</v>
      </c>
      <c r="AR233" s="18" t="s">
        <v>182</v>
      </c>
      <c r="AT233" s="18" t="s">
        <v>227</v>
      </c>
      <c r="AU233" s="18" t="s">
        <v>87</v>
      </c>
      <c r="AY233" s="18" t="s">
        <v>175</v>
      </c>
      <c r="BE233" s="114">
        <f>IF(U233="základní",N233,0)</f>
        <v>0</v>
      </c>
      <c r="BF233" s="114">
        <f>IF(U233="snížená",N233,0)</f>
        <v>0</v>
      </c>
      <c r="BG233" s="114">
        <f>IF(U233="zákl. přenesená",N233,0)</f>
        <v>0</v>
      </c>
      <c r="BH233" s="114">
        <f>IF(U233="sníž. přenesená",N233,0)</f>
        <v>0</v>
      </c>
      <c r="BI233" s="114">
        <f>IF(U233="nulová",N233,0)</f>
        <v>0</v>
      </c>
      <c r="BJ233" s="18" t="s">
        <v>83</v>
      </c>
      <c r="BK233" s="114">
        <f>ROUND(L233*K233,2)</f>
        <v>0</v>
      </c>
      <c r="BL233" s="18" t="s">
        <v>182</v>
      </c>
      <c r="BM233" s="18" t="s">
        <v>1437</v>
      </c>
    </row>
    <row r="234" spans="2:65" s="11" customFormat="1" ht="22.5" customHeight="1" x14ac:dyDescent="0.3">
      <c r="B234" s="180"/>
      <c r="C234" s="181"/>
      <c r="D234" s="181"/>
      <c r="E234" s="182" t="s">
        <v>20</v>
      </c>
      <c r="F234" s="308" t="s">
        <v>1438</v>
      </c>
      <c r="G234" s="305"/>
      <c r="H234" s="305"/>
      <c r="I234" s="305"/>
      <c r="J234" s="181"/>
      <c r="K234" s="183">
        <v>1</v>
      </c>
      <c r="L234" s="181"/>
      <c r="M234" s="181"/>
      <c r="N234" s="181"/>
      <c r="O234" s="181"/>
      <c r="P234" s="181"/>
      <c r="Q234" s="181"/>
      <c r="R234" s="184"/>
      <c r="T234" s="185"/>
      <c r="U234" s="181"/>
      <c r="V234" s="181"/>
      <c r="W234" s="181"/>
      <c r="X234" s="181"/>
      <c r="Y234" s="181"/>
      <c r="Z234" s="181"/>
      <c r="AA234" s="186"/>
      <c r="AT234" s="187" t="s">
        <v>1130</v>
      </c>
      <c r="AU234" s="187" t="s">
        <v>87</v>
      </c>
      <c r="AV234" s="11" t="s">
        <v>87</v>
      </c>
      <c r="AW234" s="11" t="s">
        <v>1131</v>
      </c>
      <c r="AX234" s="11" t="s">
        <v>83</v>
      </c>
      <c r="AY234" s="187" t="s">
        <v>175</v>
      </c>
    </row>
    <row r="235" spans="2:65" s="1" customFormat="1" ht="31.5" customHeight="1" x14ac:dyDescent="0.3">
      <c r="B235" s="137"/>
      <c r="C235" s="174" t="s">
        <v>379</v>
      </c>
      <c r="D235" s="174" t="s">
        <v>227</v>
      </c>
      <c r="E235" s="175" t="s">
        <v>1439</v>
      </c>
      <c r="F235" s="271" t="s">
        <v>1440</v>
      </c>
      <c r="G235" s="272"/>
      <c r="H235" s="272"/>
      <c r="I235" s="272"/>
      <c r="J235" s="176" t="s">
        <v>252</v>
      </c>
      <c r="K235" s="178">
        <v>0</v>
      </c>
      <c r="L235" s="273">
        <v>0</v>
      </c>
      <c r="M235" s="272"/>
      <c r="N235" s="274">
        <f>ROUND(L235*K235,2)</f>
        <v>0</v>
      </c>
      <c r="O235" s="272"/>
      <c r="P235" s="272"/>
      <c r="Q235" s="272"/>
      <c r="R235" s="139"/>
      <c r="T235" s="171" t="s">
        <v>20</v>
      </c>
      <c r="U235" s="44" t="s">
        <v>41</v>
      </c>
      <c r="V235" s="36"/>
      <c r="W235" s="172">
        <f>V235*K235</f>
        <v>0</v>
      </c>
      <c r="X235" s="172">
        <v>0</v>
      </c>
      <c r="Y235" s="172">
        <f>X235*K235</f>
        <v>0</v>
      </c>
      <c r="Z235" s="172">
        <v>0</v>
      </c>
      <c r="AA235" s="173">
        <f>Z235*K235</f>
        <v>0</v>
      </c>
      <c r="AR235" s="18" t="s">
        <v>182</v>
      </c>
      <c r="AT235" s="18" t="s">
        <v>227</v>
      </c>
      <c r="AU235" s="18" t="s">
        <v>87</v>
      </c>
      <c r="AY235" s="18" t="s">
        <v>175</v>
      </c>
      <c r="BE235" s="114">
        <f>IF(U235="základní",N235,0)</f>
        <v>0</v>
      </c>
      <c r="BF235" s="114">
        <f>IF(U235="snížená",N235,0)</f>
        <v>0</v>
      </c>
      <c r="BG235" s="114">
        <f>IF(U235="zákl. přenesená",N235,0)</f>
        <v>0</v>
      </c>
      <c r="BH235" s="114">
        <f>IF(U235="sníž. přenesená",N235,0)</f>
        <v>0</v>
      </c>
      <c r="BI235" s="114">
        <f>IF(U235="nulová",N235,0)</f>
        <v>0</v>
      </c>
      <c r="BJ235" s="18" t="s">
        <v>83</v>
      </c>
      <c r="BK235" s="114">
        <f>ROUND(L235*K235,2)</f>
        <v>0</v>
      </c>
      <c r="BL235" s="18" t="s">
        <v>182</v>
      </c>
      <c r="BM235" s="18" t="s">
        <v>1441</v>
      </c>
    </row>
    <row r="236" spans="2:65" s="10" customFormat="1" ht="29.85" customHeight="1" x14ac:dyDescent="0.3">
      <c r="B236" s="156"/>
      <c r="C236" s="157"/>
      <c r="D236" s="166" t="s">
        <v>148</v>
      </c>
      <c r="E236" s="166"/>
      <c r="F236" s="166"/>
      <c r="G236" s="166"/>
      <c r="H236" s="166"/>
      <c r="I236" s="166"/>
      <c r="J236" s="166"/>
      <c r="K236" s="166"/>
      <c r="L236" s="166"/>
      <c r="M236" s="166"/>
      <c r="N236" s="264">
        <f>BK236</f>
        <v>0</v>
      </c>
      <c r="O236" s="265"/>
      <c r="P236" s="265"/>
      <c r="Q236" s="265"/>
      <c r="R236" s="159"/>
      <c r="T236" s="160"/>
      <c r="U236" s="157"/>
      <c r="V236" s="157"/>
      <c r="W236" s="161">
        <f>SUM(W237:W251)</f>
        <v>0</v>
      </c>
      <c r="X236" s="157"/>
      <c r="Y236" s="161">
        <f>SUM(Y237:Y251)</f>
        <v>5.7399999999999994E-3</v>
      </c>
      <c r="Z236" s="157"/>
      <c r="AA236" s="162">
        <f>SUM(AA237:AA251)</f>
        <v>0</v>
      </c>
      <c r="AR236" s="163" t="s">
        <v>87</v>
      </c>
      <c r="AT236" s="164" t="s">
        <v>75</v>
      </c>
      <c r="AU236" s="164" t="s">
        <v>83</v>
      </c>
      <c r="AY236" s="163" t="s">
        <v>175</v>
      </c>
      <c r="BK236" s="165">
        <f>SUM(BK237:BK251)</f>
        <v>0</v>
      </c>
    </row>
    <row r="237" spans="2:65" s="1" customFormat="1" ht="31.5" customHeight="1" x14ac:dyDescent="0.3">
      <c r="B237" s="137"/>
      <c r="C237" s="174" t="s">
        <v>431</v>
      </c>
      <c r="D237" s="174" t="s">
        <v>227</v>
      </c>
      <c r="E237" s="175" t="s">
        <v>1442</v>
      </c>
      <c r="F237" s="271" t="s">
        <v>1443</v>
      </c>
      <c r="G237" s="272"/>
      <c r="H237" s="272"/>
      <c r="I237" s="272"/>
      <c r="J237" s="176" t="s">
        <v>257</v>
      </c>
      <c r="K237" s="177">
        <v>1</v>
      </c>
      <c r="L237" s="273">
        <v>0</v>
      </c>
      <c r="M237" s="272"/>
      <c r="N237" s="274">
        <f>ROUND(L237*K237,2)</f>
        <v>0</v>
      </c>
      <c r="O237" s="272"/>
      <c r="P237" s="272"/>
      <c r="Q237" s="272"/>
      <c r="R237" s="139"/>
      <c r="T237" s="171" t="s">
        <v>20</v>
      </c>
      <c r="U237" s="44" t="s">
        <v>41</v>
      </c>
      <c r="V237" s="36"/>
      <c r="W237" s="172">
        <f>V237*K237</f>
        <v>0</v>
      </c>
      <c r="X237" s="172">
        <v>3.3E-4</v>
      </c>
      <c r="Y237" s="172">
        <f>X237*K237</f>
        <v>3.3E-4</v>
      </c>
      <c r="Z237" s="172">
        <v>0</v>
      </c>
      <c r="AA237" s="173">
        <f>Z237*K237</f>
        <v>0</v>
      </c>
      <c r="AR237" s="18" t="s">
        <v>182</v>
      </c>
      <c r="AT237" s="18" t="s">
        <v>227</v>
      </c>
      <c r="AU237" s="18" t="s">
        <v>87</v>
      </c>
      <c r="AY237" s="18" t="s">
        <v>175</v>
      </c>
      <c r="BE237" s="114">
        <f>IF(U237="základní",N237,0)</f>
        <v>0</v>
      </c>
      <c r="BF237" s="114">
        <f>IF(U237="snížená",N237,0)</f>
        <v>0</v>
      </c>
      <c r="BG237" s="114">
        <f>IF(U237="zákl. přenesená",N237,0)</f>
        <v>0</v>
      </c>
      <c r="BH237" s="114">
        <f>IF(U237="sníž. přenesená",N237,0)</f>
        <v>0</v>
      </c>
      <c r="BI237" s="114">
        <f>IF(U237="nulová",N237,0)</f>
        <v>0</v>
      </c>
      <c r="BJ237" s="18" t="s">
        <v>83</v>
      </c>
      <c r="BK237" s="114">
        <f>ROUND(L237*K237,2)</f>
        <v>0</v>
      </c>
      <c r="BL237" s="18" t="s">
        <v>182</v>
      </c>
      <c r="BM237" s="18" t="s">
        <v>1444</v>
      </c>
    </row>
    <row r="238" spans="2:65" s="11" customFormat="1" ht="22.5" customHeight="1" x14ac:dyDescent="0.3">
      <c r="B238" s="180"/>
      <c r="C238" s="181"/>
      <c r="D238" s="181"/>
      <c r="E238" s="182" t="s">
        <v>20</v>
      </c>
      <c r="F238" s="308" t="s">
        <v>1393</v>
      </c>
      <c r="G238" s="305"/>
      <c r="H238" s="305"/>
      <c r="I238" s="305"/>
      <c r="J238" s="181"/>
      <c r="K238" s="183">
        <v>1</v>
      </c>
      <c r="L238" s="181"/>
      <c r="M238" s="181"/>
      <c r="N238" s="181"/>
      <c r="O238" s="181"/>
      <c r="P238" s="181"/>
      <c r="Q238" s="181"/>
      <c r="R238" s="184"/>
      <c r="T238" s="185"/>
      <c r="U238" s="181"/>
      <c r="V238" s="181"/>
      <c r="W238" s="181"/>
      <c r="X238" s="181"/>
      <c r="Y238" s="181"/>
      <c r="Z238" s="181"/>
      <c r="AA238" s="186"/>
      <c r="AT238" s="187" t="s">
        <v>1130</v>
      </c>
      <c r="AU238" s="187" t="s">
        <v>87</v>
      </c>
      <c r="AV238" s="11" t="s">
        <v>87</v>
      </c>
      <c r="AW238" s="11" t="s">
        <v>1131</v>
      </c>
      <c r="AX238" s="11" t="s">
        <v>83</v>
      </c>
      <c r="AY238" s="187" t="s">
        <v>175</v>
      </c>
    </row>
    <row r="239" spans="2:65" s="1" customFormat="1" ht="22.5" customHeight="1" x14ac:dyDescent="0.3">
      <c r="B239" s="137"/>
      <c r="C239" s="167" t="s">
        <v>384</v>
      </c>
      <c r="D239" s="167" t="s">
        <v>177</v>
      </c>
      <c r="E239" s="168" t="s">
        <v>1445</v>
      </c>
      <c r="F239" s="278" t="s">
        <v>1446</v>
      </c>
      <c r="G239" s="279"/>
      <c r="H239" s="279"/>
      <c r="I239" s="279"/>
      <c r="J239" s="169" t="s">
        <v>382</v>
      </c>
      <c r="K239" s="170">
        <v>1</v>
      </c>
      <c r="L239" s="280">
        <v>0</v>
      </c>
      <c r="M239" s="279"/>
      <c r="N239" s="281">
        <f>ROUND(L239*K239,2)</f>
        <v>0</v>
      </c>
      <c r="O239" s="272"/>
      <c r="P239" s="272"/>
      <c r="Q239" s="272"/>
      <c r="R239" s="139"/>
      <c r="T239" s="171" t="s">
        <v>20</v>
      </c>
      <c r="U239" s="44" t="s">
        <v>41</v>
      </c>
      <c r="V239" s="36"/>
      <c r="W239" s="172">
        <f>V239*K239</f>
        <v>0</v>
      </c>
      <c r="X239" s="172">
        <v>0</v>
      </c>
      <c r="Y239" s="172">
        <f>X239*K239</f>
        <v>0</v>
      </c>
      <c r="Z239" s="172">
        <v>0</v>
      </c>
      <c r="AA239" s="173">
        <f>Z239*K239</f>
        <v>0</v>
      </c>
      <c r="AR239" s="18" t="s">
        <v>181</v>
      </c>
      <c r="AT239" s="18" t="s">
        <v>177</v>
      </c>
      <c r="AU239" s="18" t="s">
        <v>87</v>
      </c>
      <c r="AY239" s="18" t="s">
        <v>175</v>
      </c>
      <c r="BE239" s="114">
        <f>IF(U239="základní",N239,0)</f>
        <v>0</v>
      </c>
      <c r="BF239" s="114">
        <f>IF(U239="snížená",N239,0)</f>
        <v>0</v>
      </c>
      <c r="BG239" s="114">
        <f>IF(U239="zákl. přenesená",N239,0)</f>
        <v>0</v>
      </c>
      <c r="BH239" s="114">
        <f>IF(U239="sníž. přenesená",N239,0)</f>
        <v>0</v>
      </c>
      <c r="BI239" s="114">
        <f>IF(U239="nulová",N239,0)</f>
        <v>0</v>
      </c>
      <c r="BJ239" s="18" t="s">
        <v>83</v>
      </c>
      <c r="BK239" s="114">
        <f>ROUND(L239*K239,2)</f>
        <v>0</v>
      </c>
      <c r="BL239" s="18" t="s">
        <v>182</v>
      </c>
      <c r="BM239" s="18" t="s">
        <v>1447</v>
      </c>
    </row>
    <row r="240" spans="2:65" s="1" customFormat="1" ht="31.5" customHeight="1" x14ac:dyDescent="0.3">
      <c r="B240" s="137"/>
      <c r="C240" s="174" t="s">
        <v>439</v>
      </c>
      <c r="D240" s="174" t="s">
        <v>227</v>
      </c>
      <c r="E240" s="175" t="s">
        <v>1448</v>
      </c>
      <c r="F240" s="271" t="s">
        <v>1449</v>
      </c>
      <c r="G240" s="272"/>
      <c r="H240" s="272"/>
      <c r="I240" s="272"/>
      <c r="J240" s="176" t="s">
        <v>257</v>
      </c>
      <c r="K240" s="177">
        <v>1</v>
      </c>
      <c r="L240" s="273">
        <v>0</v>
      </c>
      <c r="M240" s="272"/>
      <c r="N240" s="274">
        <f>ROUND(L240*K240,2)</f>
        <v>0</v>
      </c>
      <c r="O240" s="272"/>
      <c r="P240" s="272"/>
      <c r="Q240" s="272"/>
      <c r="R240" s="139"/>
      <c r="T240" s="171" t="s">
        <v>20</v>
      </c>
      <c r="U240" s="44" t="s">
        <v>41</v>
      </c>
      <c r="V240" s="36"/>
      <c r="W240" s="172">
        <f>V240*K240</f>
        <v>0</v>
      </c>
      <c r="X240" s="172">
        <v>6.0999999999999997E-4</v>
      </c>
      <c r="Y240" s="172">
        <f>X240*K240</f>
        <v>6.0999999999999997E-4</v>
      </c>
      <c r="Z240" s="172">
        <v>0</v>
      </c>
      <c r="AA240" s="173">
        <f>Z240*K240</f>
        <v>0</v>
      </c>
      <c r="AR240" s="18" t="s">
        <v>182</v>
      </c>
      <c r="AT240" s="18" t="s">
        <v>227</v>
      </c>
      <c r="AU240" s="18" t="s">
        <v>87</v>
      </c>
      <c r="AY240" s="18" t="s">
        <v>175</v>
      </c>
      <c r="BE240" s="114">
        <f>IF(U240="základní",N240,0)</f>
        <v>0</v>
      </c>
      <c r="BF240" s="114">
        <f>IF(U240="snížená",N240,0)</f>
        <v>0</v>
      </c>
      <c r="BG240" s="114">
        <f>IF(U240="zákl. přenesená",N240,0)</f>
        <v>0</v>
      </c>
      <c r="BH240" s="114">
        <f>IF(U240="sníž. přenesená",N240,0)</f>
        <v>0</v>
      </c>
      <c r="BI240" s="114">
        <f>IF(U240="nulová",N240,0)</f>
        <v>0</v>
      </c>
      <c r="BJ240" s="18" t="s">
        <v>83</v>
      </c>
      <c r="BK240" s="114">
        <f>ROUND(L240*K240,2)</f>
        <v>0</v>
      </c>
      <c r="BL240" s="18" t="s">
        <v>182</v>
      </c>
      <c r="BM240" s="18" t="s">
        <v>1450</v>
      </c>
    </row>
    <row r="241" spans="2:65" s="11" customFormat="1" ht="22.5" customHeight="1" x14ac:dyDescent="0.3">
      <c r="B241" s="180"/>
      <c r="C241" s="181"/>
      <c r="D241" s="181"/>
      <c r="E241" s="182" t="s">
        <v>20</v>
      </c>
      <c r="F241" s="308" t="s">
        <v>1397</v>
      </c>
      <c r="G241" s="305"/>
      <c r="H241" s="305"/>
      <c r="I241" s="305"/>
      <c r="J241" s="181"/>
      <c r="K241" s="183">
        <v>1</v>
      </c>
      <c r="L241" s="181"/>
      <c r="M241" s="181"/>
      <c r="N241" s="181"/>
      <c r="O241" s="181"/>
      <c r="P241" s="181"/>
      <c r="Q241" s="181"/>
      <c r="R241" s="184"/>
      <c r="T241" s="185"/>
      <c r="U241" s="181"/>
      <c r="V241" s="181"/>
      <c r="W241" s="181"/>
      <c r="X241" s="181"/>
      <c r="Y241" s="181"/>
      <c r="Z241" s="181"/>
      <c r="AA241" s="186"/>
      <c r="AT241" s="187" t="s">
        <v>1130</v>
      </c>
      <c r="AU241" s="187" t="s">
        <v>87</v>
      </c>
      <c r="AV241" s="11" t="s">
        <v>87</v>
      </c>
      <c r="AW241" s="11" t="s">
        <v>1131</v>
      </c>
      <c r="AX241" s="11" t="s">
        <v>83</v>
      </c>
      <c r="AY241" s="187" t="s">
        <v>175</v>
      </c>
    </row>
    <row r="242" spans="2:65" s="1" customFormat="1" ht="22.5" customHeight="1" x14ac:dyDescent="0.3">
      <c r="B242" s="137"/>
      <c r="C242" s="167" t="s">
        <v>435</v>
      </c>
      <c r="D242" s="167" t="s">
        <v>177</v>
      </c>
      <c r="E242" s="168" t="s">
        <v>1451</v>
      </c>
      <c r="F242" s="278" t="s">
        <v>1452</v>
      </c>
      <c r="G242" s="279"/>
      <c r="H242" s="279"/>
      <c r="I242" s="279"/>
      <c r="J242" s="169" t="s">
        <v>382</v>
      </c>
      <c r="K242" s="170">
        <v>1</v>
      </c>
      <c r="L242" s="280">
        <v>0</v>
      </c>
      <c r="M242" s="279"/>
      <c r="N242" s="281">
        <f>ROUND(L242*K242,2)</f>
        <v>0</v>
      </c>
      <c r="O242" s="272"/>
      <c r="P242" s="272"/>
      <c r="Q242" s="272"/>
      <c r="R242" s="139"/>
      <c r="T242" s="171" t="s">
        <v>20</v>
      </c>
      <c r="U242" s="44" t="s">
        <v>41</v>
      </c>
      <c r="V242" s="36"/>
      <c r="W242" s="172">
        <f>V242*K242</f>
        <v>0</v>
      </c>
      <c r="X242" s="172">
        <v>0</v>
      </c>
      <c r="Y242" s="172">
        <f>X242*K242</f>
        <v>0</v>
      </c>
      <c r="Z242" s="172">
        <v>0</v>
      </c>
      <c r="AA242" s="173">
        <f>Z242*K242</f>
        <v>0</v>
      </c>
      <c r="AR242" s="18" t="s">
        <v>181</v>
      </c>
      <c r="AT242" s="18" t="s">
        <v>177</v>
      </c>
      <c r="AU242" s="18" t="s">
        <v>87</v>
      </c>
      <c r="AY242" s="18" t="s">
        <v>175</v>
      </c>
      <c r="BE242" s="114">
        <f>IF(U242="základní",N242,0)</f>
        <v>0</v>
      </c>
      <c r="BF242" s="114">
        <f>IF(U242="snížená",N242,0)</f>
        <v>0</v>
      </c>
      <c r="BG242" s="114">
        <f>IF(U242="zákl. přenesená",N242,0)</f>
        <v>0</v>
      </c>
      <c r="BH242" s="114">
        <f>IF(U242="sníž. přenesená",N242,0)</f>
        <v>0</v>
      </c>
      <c r="BI242" s="114">
        <f>IF(U242="nulová",N242,0)</f>
        <v>0</v>
      </c>
      <c r="BJ242" s="18" t="s">
        <v>83</v>
      </c>
      <c r="BK242" s="114">
        <f>ROUND(L242*K242,2)</f>
        <v>0</v>
      </c>
      <c r="BL242" s="18" t="s">
        <v>182</v>
      </c>
      <c r="BM242" s="18" t="s">
        <v>1453</v>
      </c>
    </row>
    <row r="243" spans="2:65" s="1" customFormat="1" ht="22.5" customHeight="1" x14ac:dyDescent="0.3">
      <c r="B243" s="137"/>
      <c r="C243" s="174" t="s">
        <v>388</v>
      </c>
      <c r="D243" s="174" t="s">
        <v>227</v>
      </c>
      <c r="E243" s="175" t="s">
        <v>1454</v>
      </c>
      <c r="F243" s="271" t="s">
        <v>1455</v>
      </c>
      <c r="G243" s="272"/>
      <c r="H243" s="272"/>
      <c r="I243" s="272"/>
      <c r="J243" s="176" t="s">
        <v>257</v>
      </c>
      <c r="K243" s="177">
        <v>2</v>
      </c>
      <c r="L243" s="273">
        <v>0</v>
      </c>
      <c r="M243" s="272"/>
      <c r="N243" s="274">
        <f>ROUND(L243*K243,2)</f>
        <v>0</v>
      </c>
      <c r="O243" s="272"/>
      <c r="P243" s="272"/>
      <c r="Q243" s="272"/>
      <c r="R243" s="139"/>
      <c r="T243" s="171" t="s">
        <v>20</v>
      </c>
      <c r="U243" s="44" t="s">
        <v>41</v>
      </c>
      <c r="V243" s="36"/>
      <c r="W243" s="172">
        <f>V243*K243</f>
        <v>0</v>
      </c>
      <c r="X243" s="172">
        <v>0</v>
      </c>
      <c r="Y243" s="172">
        <f>X243*K243</f>
        <v>0</v>
      </c>
      <c r="Z243" s="172">
        <v>0</v>
      </c>
      <c r="AA243" s="173">
        <f>Z243*K243</f>
        <v>0</v>
      </c>
      <c r="AR243" s="18" t="s">
        <v>182</v>
      </c>
      <c r="AT243" s="18" t="s">
        <v>227</v>
      </c>
      <c r="AU243" s="18" t="s">
        <v>87</v>
      </c>
      <c r="AY243" s="18" t="s">
        <v>175</v>
      </c>
      <c r="BE243" s="114">
        <f>IF(U243="základní",N243,0)</f>
        <v>0</v>
      </c>
      <c r="BF243" s="114">
        <f>IF(U243="snížená",N243,0)</f>
        <v>0</v>
      </c>
      <c r="BG243" s="114">
        <f>IF(U243="zákl. přenesená",N243,0)</f>
        <v>0</v>
      </c>
      <c r="BH243" s="114">
        <f>IF(U243="sníž. přenesená",N243,0)</f>
        <v>0</v>
      </c>
      <c r="BI243" s="114">
        <f>IF(U243="nulová",N243,0)</f>
        <v>0</v>
      </c>
      <c r="BJ243" s="18" t="s">
        <v>83</v>
      </c>
      <c r="BK243" s="114">
        <f>ROUND(L243*K243,2)</f>
        <v>0</v>
      </c>
      <c r="BL243" s="18" t="s">
        <v>182</v>
      </c>
      <c r="BM243" s="18" t="s">
        <v>1456</v>
      </c>
    </row>
    <row r="244" spans="2:65" s="1" customFormat="1" ht="31.5" customHeight="1" x14ac:dyDescent="0.3">
      <c r="B244" s="137"/>
      <c r="C244" s="167" t="s">
        <v>392</v>
      </c>
      <c r="D244" s="167" t="s">
        <v>177</v>
      </c>
      <c r="E244" s="168" t="s">
        <v>1457</v>
      </c>
      <c r="F244" s="278" t="s">
        <v>1458</v>
      </c>
      <c r="G244" s="279"/>
      <c r="H244" s="279"/>
      <c r="I244" s="279"/>
      <c r="J244" s="169" t="s">
        <v>257</v>
      </c>
      <c r="K244" s="170">
        <v>2</v>
      </c>
      <c r="L244" s="280">
        <v>0</v>
      </c>
      <c r="M244" s="279"/>
      <c r="N244" s="281">
        <f>ROUND(L244*K244,2)</f>
        <v>0</v>
      </c>
      <c r="O244" s="272"/>
      <c r="P244" s="272"/>
      <c r="Q244" s="272"/>
      <c r="R244" s="139"/>
      <c r="T244" s="171" t="s">
        <v>20</v>
      </c>
      <c r="U244" s="44" t="s">
        <v>41</v>
      </c>
      <c r="V244" s="36"/>
      <c r="W244" s="172">
        <f>V244*K244</f>
        <v>0</v>
      </c>
      <c r="X244" s="172">
        <v>2.3999999999999998E-3</v>
      </c>
      <c r="Y244" s="172">
        <f>X244*K244</f>
        <v>4.7999999999999996E-3</v>
      </c>
      <c r="Z244" s="172">
        <v>0</v>
      </c>
      <c r="AA244" s="173">
        <f>Z244*K244</f>
        <v>0</v>
      </c>
      <c r="AR244" s="18" t="s">
        <v>181</v>
      </c>
      <c r="AT244" s="18" t="s">
        <v>177</v>
      </c>
      <c r="AU244" s="18" t="s">
        <v>87</v>
      </c>
      <c r="AY244" s="18" t="s">
        <v>175</v>
      </c>
      <c r="BE244" s="114">
        <f>IF(U244="základní",N244,0)</f>
        <v>0</v>
      </c>
      <c r="BF244" s="114">
        <f>IF(U244="snížená",N244,0)</f>
        <v>0</v>
      </c>
      <c r="BG244" s="114">
        <f>IF(U244="zákl. přenesená",N244,0)</f>
        <v>0</v>
      </c>
      <c r="BH244" s="114">
        <f>IF(U244="sníž. přenesená",N244,0)</f>
        <v>0</v>
      </c>
      <c r="BI244" s="114">
        <f>IF(U244="nulová",N244,0)</f>
        <v>0</v>
      </c>
      <c r="BJ244" s="18" t="s">
        <v>83</v>
      </c>
      <c r="BK244" s="114">
        <f>ROUND(L244*K244,2)</f>
        <v>0</v>
      </c>
      <c r="BL244" s="18" t="s">
        <v>182</v>
      </c>
      <c r="BM244" s="18" t="s">
        <v>1459</v>
      </c>
    </row>
    <row r="245" spans="2:65" s="1" customFormat="1" ht="31.5" customHeight="1" x14ac:dyDescent="0.3">
      <c r="B245" s="137"/>
      <c r="C245" s="174" t="s">
        <v>182</v>
      </c>
      <c r="D245" s="174" t="s">
        <v>227</v>
      </c>
      <c r="E245" s="175" t="s">
        <v>1252</v>
      </c>
      <c r="F245" s="271" t="s">
        <v>1253</v>
      </c>
      <c r="G245" s="272"/>
      <c r="H245" s="272"/>
      <c r="I245" s="272"/>
      <c r="J245" s="176" t="s">
        <v>257</v>
      </c>
      <c r="K245" s="177">
        <v>2</v>
      </c>
      <c r="L245" s="273">
        <v>0</v>
      </c>
      <c r="M245" s="272"/>
      <c r="N245" s="274">
        <f>ROUND(L245*K245,2)</f>
        <v>0</v>
      </c>
      <c r="O245" s="272"/>
      <c r="P245" s="272"/>
      <c r="Q245" s="272"/>
      <c r="R245" s="139"/>
      <c r="T245" s="171" t="s">
        <v>20</v>
      </c>
      <c r="U245" s="44" t="s">
        <v>41</v>
      </c>
      <c r="V245" s="36"/>
      <c r="W245" s="172">
        <f>V245*K245</f>
        <v>0</v>
      </c>
      <c r="X245" s="172">
        <v>0</v>
      </c>
      <c r="Y245" s="172">
        <f>X245*K245</f>
        <v>0</v>
      </c>
      <c r="Z245" s="172">
        <v>0</v>
      </c>
      <c r="AA245" s="173">
        <f>Z245*K245</f>
        <v>0</v>
      </c>
      <c r="AR245" s="18" t="s">
        <v>182</v>
      </c>
      <c r="AT245" s="18" t="s">
        <v>227</v>
      </c>
      <c r="AU245" s="18" t="s">
        <v>87</v>
      </c>
      <c r="AY245" s="18" t="s">
        <v>175</v>
      </c>
      <c r="BE245" s="114">
        <f>IF(U245="základní",N245,0)</f>
        <v>0</v>
      </c>
      <c r="BF245" s="114">
        <f>IF(U245="snížená",N245,0)</f>
        <v>0</v>
      </c>
      <c r="BG245" s="114">
        <f>IF(U245="zákl. přenesená",N245,0)</f>
        <v>0</v>
      </c>
      <c r="BH245" s="114">
        <f>IF(U245="sníž. přenesená",N245,0)</f>
        <v>0</v>
      </c>
      <c r="BI245" s="114">
        <f>IF(U245="nulová",N245,0)</f>
        <v>0</v>
      </c>
      <c r="BJ245" s="18" t="s">
        <v>83</v>
      </c>
      <c r="BK245" s="114">
        <f>ROUND(L245*K245,2)</f>
        <v>0</v>
      </c>
      <c r="BL245" s="18" t="s">
        <v>182</v>
      </c>
      <c r="BM245" s="18" t="s">
        <v>1460</v>
      </c>
    </row>
    <row r="246" spans="2:65" s="11" customFormat="1" ht="22.5" customHeight="1" x14ac:dyDescent="0.3">
      <c r="B246" s="180"/>
      <c r="C246" s="181"/>
      <c r="D246" s="181"/>
      <c r="E246" s="182" t="s">
        <v>20</v>
      </c>
      <c r="F246" s="308" t="s">
        <v>1461</v>
      </c>
      <c r="G246" s="305"/>
      <c r="H246" s="305"/>
      <c r="I246" s="305"/>
      <c r="J246" s="181"/>
      <c r="K246" s="183">
        <v>1</v>
      </c>
      <c r="L246" s="181"/>
      <c r="M246" s="181"/>
      <c r="N246" s="181"/>
      <c r="O246" s="181"/>
      <c r="P246" s="181"/>
      <c r="Q246" s="181"/>
      <c r="R246" s="184"/>
      <c r="T246" s="185"/>
      <c r="U246" s="181"/>
      <c r="V246" s="181"/>
      <c r="W246" s="181"/>
      <c r="X246" s="181"/>
      <c r="Y246" s="181"/>
      <c r="Z246" s="181"/>
      <c r="AA246" s="186"/>
      <c r="AT246" s="187" t="s">
        <v>1130</v>
      </c>
      <c r="AU246" s="187" t="s">
        <v>87</v>
      </c>
      <c r="AV246" s="11" t="s">
        <v>87</v>
      </c>
      <c r="AW246" s="11" t="s">
        <v>1131</v>
      </c>
      <c r="AX246" s="11" t="s">
        <v>76</v>
      </c>
      <c r="AY246" s="187" t="s">
        <v>175</v>
      </c>
    </row>
    <row r="247" spans="2:65" s="11" customFormat="1" ht="22.5" customHeight="1" x14ac:dyDescent="0.3">
      <c r="B247" s="180"/>
      <c r="C247" s="181"/>
      <c r="D247" s="181"/>
      <c r="E247" s="182" t="s">
        <v>20</v>
      </c>
      <c r="F247" s="304" t="s">
        <v>1393</v>
      </c>
      <c r="G247" s="305"/>
      <c r="H247" s="305"/>
      <c r="I247" s="305"/>
      <c r="J247" s="181"/>
      <c r="K247" s="183">
        <v>1</v>
      </c>
      <c r="L247" s="181"/>
      <c r="M247" s="181"/>
      <c r="N247" s="181"/>
      <c r="O247" s="181"/>
      <c r="P247" s="181"/>
      <c r="Q247" s="181"/>
      <c r="R247" s="184"/>
      <c r="T247" s="185"/>
      <c r="U247" s="181"/>
      <c r="V247" s="181"/>
      <c r="W247" s="181"/>
      <c r="X247" s="181"/>
      <c r="Y247" s="181"/>
      <c r="Z247" s="181"/>
      <c r="AA247" s="186"/>
      <c r="AT247" s="187" t="s">
        <v>1130</v>
      </c>
      <c r="AU247" s="187" t="s">
        <v>87</v>
      </c>
      <c r="AV247" s="11" t="s">
        <v>87</v>
      </c>
      <c r="AW247" s="11" t="s">
        <v>1131</v>
      </c>
      <c r="AX247" s="11" t="s">
        <v>76</v>
      </c>
      <c r="AY247" s="187" t="s">
        <v>175</v>
      </c>
    </row>
    <row r="248" spans="2:65" s="14" customFormat="1" ht="22.5" customHeight="1" x14ac:dyDescent="0.3">
      <c r="B248" s="204"/>
      <c r="C248" s="205"/>
      <c r="D248" s="205"/>
      <c r="E248" s="206" t="s">
        <v>20</v>
      </c>
      <c r="F248" s="306" t="s">
        <v>1171</v>
      </c>
      <c r="G248" s="307"/>
      <c r="H248" s="307"/>
      <c r="I248" s="307"/>
      <c r="J248" s="205"/>
      <c r="K248" s="207">
        <v>2</v>
      </c>
      <c r="L248" s="205"/>
      <c r="M248" s="205"/>
      <c r="N248" s="205"/>
      <c r="O248" s="205"/>
      <c r="P248" s="205"/>
      <c r="Q248" s="205"/>
      <c r="R248" s="208"/>
      <c r="T248" s="209"/>
      <c r="U248" s="205"/>
      <c r="V248" s="205"/>
      <c r="W248" s="205"/>
      <c r="X248" s="205"/>
      <c r="Y248" s="205"/>
      <c r="Z248" s="205"/>
      <c r="AA248" s="210"/>
      <c r="AT248" s="211" t="s">
        <v>1130</v>
      </c>
      <c r="AU248" s="211" t="s">
        <v>87</v>
      </c>
      <c r="AV248" s="14" t="s">
        <v>201</v>
      </c>
      <c r="AW248" s="14" t="s">
        <v>1131</v>
      </c>
      <c r="AX248" s="14" t="s">
        <v>83</v>
      </c>
      <c r="AY248" s="211" t="s">
        <v>175</v>
      </c>
    </row>
    <row r="249" spans="2:65" s="1" customFormat="1" ht="31.5" customHeight="1" x14ac:dyDescent="0.3">
      <c r="B249" s="137"/>
      <c r="C249" s="174" t="s">
        <v>249</v>
      </c>
      <c r="D249" s="174" t="s">
        <v>227</v>
      </c>
      <c r="E249" s="175" t="s">
        <v>1462</v>
      </c>
      <c r="F249" s="271" t="s">
        <v>1463</v>
      </c>
      <c r="G249" s="272"/>
      <c r="H249" s="272"/>
      <c r="I249" s="272"/>
      <c r="J249" s="176" t="s">
        <v>257</v>
      </c>
      <c r="K249" s="177">
        <v>1</v>
      </c>
      <c r="L249" s="273">
        <v>0</v>
      </c>
      <c r="M249" s="272"/>
      <c r="N249" s="274">
        <f>ROUND(L249*K249,2)</f>
        <v>0</v>
      </c>
      <c r="O249" s="272"/>
      <c r="P249" s="272"/>
      <c r="Q249" s="272"/>
      <c r="R249" s="139"/>
      <c r="T249" s="171" t="s">
        <v>20</v>
      </c>
      <c r="U249" s="44" t="s">
        <v>41</v>
      </c>
      <c r="V249" s="36"/>
      <c r="W249" s="172">
        <f>V249*K249</f>
        <v>0</v>
      </c>
      <c r="X249" s="172">
        <v>0</v>
      </c>
      <c r="Y249" s="172">
        <f>X249*K249</f>
        <v>0</v>
      </c>
      <c r="Z249" s="172">
        <v>0</v>
      </c>
      <c r="AA249" s="173">
        <f>Z249*K249</f>
        <v>0</v>
      </c>
      <c r="AR249" s="18" t="s">
        <v>182</v>
      </c>
      <c r="AT249" s="18" t="s">
        <v>227</v>
      </c>
      <c r="AU249" s="18" t="s">
        <v>87</v>
      </c>
      <c r="AY249" s="18" t="s">
        <v>175</v>
      </c>
      <c r="BE249" s="114">
        <f>IF(U249="základní",N249,0)</f>
        <v>0</v>
      </c>
      <c r="BF249" s="114">
        <f>IF(U249="snížená",N249,0)</f>
        <v>0</v>
      </c>
      <c r="BG249" s="114">
        <f>IF(U249="zákl. přenesená",N249,0)</f>
        <v>0</v>
      </c>
      <c r="BH249" s="114">
        <f>IF(U249="sníž. přenesená",N249,0)</f>
        <v>0</v>
      </c>
      <c r="BI249" s="114">
        <f>IF(U249="nulová",N249,0)</f>
        <v>0</v>
      </c>
      <c r="BJ249" s="18" t="s">
        <v>83</v>
      </c>
      <c r="BK249" s="114">
        <f>ROUND(L249*K249,2)</f>
        <v>0</v>
      </c>
      <c r="BL249" s="18" t="s">
        <v>182</v>
      </c>
      <c r="BM249" s="18" t="s">
        <v>1464</v>
      </c>
    </row>
    <row r="250" spans="2:65" s="11" customFormat="1" ht="22.5" customHeight="1" x14ac:dyDescent="0.3">
      <c r="B250" s="180"/>
      <c r="C250" s="181"/>
      <c r="D250" s="181"/>
      <c r="E250" s="182" t="s">
        <v>20</v>
      </c>
      <c r="F250" s="308" t="s">
        <v>1465</v>
      </c>
      <c r="G250" s="305"/>
      <c r="H250" s="305"/>
      <c r="I250" s="305"/>
      <c r="J250" s="181"/>
      <c r="K250" s="183">
        <v>1</v>
      </c>
      <c r="L250" s="181"/>
      <c r="M250" s="181"/>
      <c r="N250" s="181"/>
      <c r="O250" s="181"/>
      <c r="P250" s="181"/>
      <c r="Q250" s="181"/>
      <c r="R250" s="184"/>
      <c r="T250" s="185"/>
      <c r="U250" s="181"/>
      <c r="V250" s="181"/>
      <c r="W250" s="181"/>
      <c r="X250" s="181"/>
      <c r="Y250" s="181"/>
      <c r="Z250" s="181"/>
      <c r="AA250" s="186"/>
      <c r="AT250" s="187" t="s">
        <v>1130</v>
      </c>
      <c r="AU250" s="187" t="s">
        <v>87</v>
      </c>
      <c r="AV250" s="11" t="s">
        <v>87</v>
      </c>
      <c r="AW250" s="11" t="s">
        <v>1131</v>
      </c>
      <c r="AX250" s="11" t="s">
        <v>83</v>
      </c>
      <c r="AY250" s="187" t="s">
        <v>175</v>
      </c>
    </row>
    <row r="251" spans="2:65" s="1" customFormat="1" ht="31.5" customHeight="1" x14ac:dyDescent="0.3">
      <c r="B251" s="137"/>
      <c r="C251" s="174" t="s">
        <v>443</v>
      </c>
      <c r="D251" s="174" t="s">
        <v>227</v>
      </c>
      <c r="E251" s="175" t="s">
        <v>784</v>
      </c>
      <c r="F251" s="271" t="s">
        <v>785</v>
      </c>
      <c r="G251" s="272"/>
      <c r="H251" s="272"/>
      <c r="I251" s="272"/>
      <c r="J251" s="176" t="s">
        <v>252</v>
      </c>
      <c r="K251" s="178">
        <v>0</v>
      </c>
      <c r="L251" s="273">
        <v>0</v>
      </c>
      <c r="M251" s="272"/>
      <c r="N251" s="274">
        <f>ROUND(L251*K251,2)</f>
        <v>0</v>
      </c>
      <c r="O251" s="272"/>
      <c r="P251" s="272"/>
      <c r="Q251" s="272"/>
      <c r="R251" s="139"/>
      <c r="T251" s="171" t="s">
        <v>20</v>
      </c>
      <c r="U251" s="44" t="s">
        <v>41</v>
      </c>
      <c r="V251" s="36"/>
      <c r="W251" s="172">
        <f>V251*K251</f>
        <v>0</v>
      </c>
      <c r="X251" s="172">
        <v>0</v>
      </c>
      <c r="Y251" s="172">
        <f>X251*K251</f>
        <v>0</v>
      </c>
      <c r="Z251" s="172">
        <v>0</v>
      </c>
      <c r="AA251" s="173">
        <f>Z251*K251</f>
        <v>0</v>
      </c>
      <c r="AR251" s="18" t="s">
        <v>182</v>
      </c>
      <c r="AT251" s="18" t="s">
        <v>227</v>
      </c>
      <c r="AU251" s="18" t="s">
        <v>87</v>
      </c>
      <c r="AY251" s="18" t="s">
        <v>175</v>
      </c>
      <c r="BE251" s="114">
        <f>IF(U251="základní",N251,0)</f>
        <v>0</v>
      </c>
      <c r="BF251" s="114">
        <f>IF(U251="snížená",N251,0)</f>
        <v>0</v>
      </c>
      <c r="BG251" s="114">
        <f>IF(U251="zákl. přenesená",N251,0)</f>
        <v>0</v>
      </c>
      <c r="BH251" s="114">
        <f>IF(U251="sníž. přenesená",N251,0)</f>
        <v>0</v>
      </c>
      <c r="BI251" s="114">
        <f>IF(U251="nulová",N251,0)</f>
        <v>0</v>
      </c>
      <c r="BJ251" s="18" t="s">
        <v>83</v>
      </c>
      <c r="BK251" s="114">
        <f>ROUND(L251*K251,2)</f>
        <v>0</v>
      </c>
      <c r="BL251" s="18" t="s">
        <v>182</v>
      </c>
      <c r="BM251" s="18" t="s">
        <v>1466</v>
      </c>
    </row>
    <row r="252" spans="2:65" s="10" customFormat="1" ht="29.85" customHeight="1" x14ac:dyDescent="0.3">
      <c r="B252" s="156"/>
      <c r="C252" s="157"/>
      <c r="D252" s="166" t="s">
        <v>149</v>
      </c>
      <c r="E252" s="166"/>
      <c r="F252" s="166"/>
      <c r="G252" s="166"/>
      <c r="H252" s="166"/>
      <c r="I252" s="166"/>
      <c r="J252" s="166"/>
      <c r="K252" s="166"/>
      <c r="L252" s="166"/>
      <c r="M252" s="166"/>
      <c r="N252" s="264">
        <f>BK252</f>
        <v>0</v>
      </c>
      <c r="O252" s="265"/>
      <c r="P252" s="265"/>
      <c r="Q252" s="265"/>
      <c r="R252" s="159"/>
      <c r="T252" s="160"/>
      <c r="U252" s="157"/>
      <c r="V252" s="157"/>
      <c r="W252" s="161">
        <f>SUM(W253:W262)</f>
        <v>0</v>
      </c>
      <c r="X252" s="157"/>
      <c r="Y252" s="161">
        <f>SUM(Y253:Y262)</f>
        <v>1.3449600000000003E-2</v>
      </c>
      <c r="Z252" s="157"/>
      <c r="AA252" s="162">
        <f>SUM(AA253:AA262)</f>
        <v>0</v>
      </c>
      <c r="AR252" s="163" t="s">
        <v>87</v>
      </c>
      <c r="AT252" s="164" t="s">
        <v>75</v>
      </c>
      <c r="AU252" s="164" t="s">
        <v>83</v>
      </c>
      <c r="AY252" s="163" t="s">
        <v>175</v>
      </c>
      <c r="BK252" s="165">
        <f>SUM(BK253:BK262)</f>
        <v>0</v>
      </c>
    </row>
    <row r="253" spans="2:65" s="1" customFormat="1" ht="22.5" customHeight="1" x14ac:dyDescent="0.3">
      <c r="B253" s="137"/>
      <c r="C253" s="174" t="s">
        <v>358</v>
      </c>
      <c r="D253" s="174" t="s">
        <v>227</v>
      </c>
      <c r="E253" s="175" t="s">
        <v>1304</v>
      </c>
      <c r="F253" s="271" t="s">
        <v>1305</v>
      </c>
      <c r="G253" s="272"/>
      <c r="H253" s="272"/>
      <c r="I253" s="272"/>
      <c r="J253" s="176" t="s">
        <v>216</v>
      </c>
      <c r="K253" s="177">
        <v>16.68</v>
      </c>
      <c r="L253" s="273">
        <v>0</v>
      </c>
      <c r="M253" s="272"/>
      <c r="N253" s="274">
        <f>ROUND(L253*K253,2)</f>
        <v>0</v>
      </c>
      <c r="O253" s="272"/>
      <c r="P253" s="272"/>
      <c r="Q253" s="272"/>
      <c r="R253" s="139"/>
      <c r="T253" s="171" t="s">
        <v>20</v>
      </c>
      <c r="U253" s="44" t="s">
        <v>41</v>
      </c>
      <c r="V253" s="36"/>
      <c r="W253" s="172">
        <f>V253*K253</f>
        <v>0</v>
      </c>
      <c r="X253" s="172">
        <v>0</v>
      </c>
      <c r="Y253" s="172">
        <f>X253*K253</f>
        <v>0</v>
      </c>
      <c r="Z253" s="172">
        <v>0</v>
      </c>
      <c r="AA253" s="173">
        <f>Z253*K253</f>
        <v>0</v>
      </c>
      <c r="AR253" s="18" t="s">
        <v>182</v>
      </c>
      <c r="AT253" s="18" t="s">
        <v>227</v>
      </c>
      <c r="AU253" s="18" t="s">
        <v>87</v>
      </c>
      <c r="AY253" s="18" t="s">
        <v>175</v>
      </c>
      <c r="BE253" s="114">
        <f>IF(U253="základní",N253,0)</f>
        <v>0</v>
      </c>
      <c r="BF253" s="114">
        <f>IF(U253="snížená",N253,0)</f>
        <v>0</v>
      </c>
      <c r="BG253" s="114">
        <f>IF(U253="zákl. přenesená",N253,0)</f>
        <v>0</v>
      </c>
      <c r="BH253" s="114">
        <f>IF(U253="sníž. přenesená",N253,0)</f>
        <v>0</v>
      </c>
      <c r="BI253" s="114">
        <f>IF(U253="nulová",N253,0)</f>
        <v>0</v>
      </c>
      <c r="BJ253" s="18" t="s">
        <v>83</v>
      </c>
      <c r="BK253" s="114">
        <f>ROUND(L253*K253,2)</f>
        <v>0</v>
      </c>
      <c r="BL253" s="18" t="s">
        <v>182</v>
      </c>
      <c r="BM253" s="18" t="s">
        <v>1467</v>
      </c>
    </row>
    <row r="254" spans="2:65" s="1" customFormat="1" ht="44.25" customHeight="1" x14ac:dyDescent="0.3">
      <c r="B254" s="137"/>
      <c r="C254" s="174" t="s">
        <v>213</v>
      </c>
      <c r="D254" s="174" t="s">
        <v>227</v>
      </c>
      <c r="E254" s="175" t="s">
        <v>1307</v>
      </c>
      <c r="F254" s="271" t="s">
        <v>1308</v>
      </c>
      <c r="G254" s="272"/>
      <c r="H254" s="272"/>
      <c r="I254" s="272"/>
      <c r="J254" s="176" t="s">
        <v>216</v>
      </c>
      <c r="K254" s="177">
        <v>16.68</v>
      </c>
      <c r="L254" s="273">
        <v>0</v>
      </c>
      <c r="M254" s="272"/>
      <c r="N254" s="274">
        <f>ROUND(L254*K254,2)</f>
        <v>0</v>
      </c>
      <c r="O254" s="272"/>
      <c r="P254" s="272"/>
      <c r="Q254" s="272"/>
      <c r="R254" s="139"/>
      <c r="T254" s="171" t="s">
        <v>20</v>
      </c>
      <c r="U254" s="44" t="s">
        <v>41</v>
      </c>
      <c r="V254" s="36"/>
      <c r="W254" s="172">
        <f>V254*K254</f>
        <v>0</v>
      </c>
      <c r="X254" s="172">
        <v>2.3000000000000001E-4</v>
      </c>
      <c r="Y254" s="172">
        <f>X254*K254</f>
        <v>3.8364000000000002E-3</v>
      </c>
      <c r="Z254" s="172">
        <v>0</v>
      </c>
      <c r="AA254" s="173">
        <f>Z254*K254</f>
        <v>0</v>
      </c>
      <c r="AR254" s="18" t="s">
        <v>182</v>
      </c>
      <c r="AT254" s="18" t="s">
        <v>227</v>
      </c>
      <c r="AU254" s="18" t="s">
        <v>87</v>
      </c>
      <c r="AY254" s="18" t="s">
        <v>175</v>
      </c>
      <c r="BE254" s="114">
        <f>IF(U254="základní",N254,0)</f>
        <v>0</v>
      </c>
      <c r="BF254" s="114">
        <f>IF(U254="snížená",N254,0)</f>
        <v>0</v>
      </c>
      <c r="BG254" s="114">
        <f>IF(U254="zákl. přenesená",N254,0)</f>
        <v>0</v>
      </c>
      <c r="BH254" s="114">
        <f>IF(U254="sníž. přenesená",N254,0)</f>
        <v>0</v>
      </c>
      <c r="BI254" s="114">
        <f>IF(U254="nulová",N254,0)</f>
        <v>0</v>
      </c>
      <c r="BJ254" s="18" t="s">
        <v>83</v>
      </c>
      <c r="BK254" s="114">
        <f>ROUND(L254*K254,2)</f>
        <v>0</v>
      </c>
      <c r="BL254" s="18" t="s">
        <v>182</v>
      </c>
      <c r="BM254" s="18" t="s">
        <v>1468</v>
      </c>
    </row>
    <row r="255" spans="2:65" s="11" customFormat="1" ht="22.5" customHeight="1" x14ac:dyDescent="0.3">
      <c r="B255" s="180"/>
      <c r="C255" s="181"/>
      <c r="D255" s="181"/>
      <c r="E255" s="182" t="s">
        <v>20</v>
      </c>
      <c r="F255" s="308" t="s">
        <v>1469</v>
      </c>
      <c r="G255" s="305"/>
      <c r="H255" s="305"/>
      <c r="I255" s="305"/>
      <c r="J255" s="181"/>
      <c r="K255" s="183">
        <v>4.5599999999999996</v>
      </c>
      <c r="L255" s="181"/>
      <c r="M255" s="181"/>
      <c r="N255" s="181"/>
      <c r="O255" s="181"/>
      <c r="P255" s="181"/>
      <c r="Q255" s="181"/>
      <c r="R255" s="184"/>
      <c r="T255" s="185"/>
      <c r="U255" s="181"/>
      <c r="V255" s="181"/>
      <c r="W255" s="181"/>
      <c r="X255" s="181"/>
      <c r="Y255" s="181"/>
      <c r="Z255" s="181"/>
      <c r="AA255" s="186"/>
      <c r="AT255" s="187" t="s">
        <v>1130</v>
      </c>
      <c r="AU255" s="187" t="s">
        <v>87</v>
      </c>
      <c r="AV255" s="11" t="s">
        <v>87</v>
      </c>
      <c r="AW255" s="11" t="s">
        <v>1131</v>
      </c>
      <c r="AX255" s="11" t="s">
        <v>76</v>
      </c>
      <c r="AY255" s="187" t="s">
        <v>175</v>
      </c>
    </row>
    <row r="256" spans="2:65" s="11" customFormat="1" ht="22.5" customHeight="1" x14ac:dyDescent="0.3">
      <c r="B256" s="180"/>
      <c r="C256" s="181"/>
      <c r="D256" s="181"/>
      <c r="E256" s="182" t="s">
        <v>20</v>
      </c>
      <c r="F256" s="304" t="s">
        <v>1470</v>
      </c>
      <c r="G256" s="305"/>
      <c r="H256" s="305"/>
      <c r="I256" s="305"/>
      <c r="J256" s="181"/>
      <c r="K256" s="183">
        <v>4.5599999999999996</v>
      </c>
      <c r="L256" s="181"/>
      <c r="M256" s="181"/>
      <c r="N256" s="181"/>
      <c r="O256" s="181"/>
      <c r="P256" s="181"/>
      <c r="Q256" s="181"/>
      <c r="R256" s="184"/>
      <c r="T256" s="185"/>
      <c r="U256" s="181"/>
      <c r="V256" s="181"/>
      <c r="W256" s="181"/>
      <c r="X256" s="181"/>
      <c r="Y256" s="181"/>
      <c r="Z256" s="181"/>
      <c r="AA256" s="186"/>
      <c r="AT256" s="187" t="s">
        <v>1130</v>
      </c>
      <c r="AU256" s="187" t="s">
        <v>87</v>
      </c>
      <c r="AV256" s="11" t="s">
        <v>87</v>
      </c>
      <c r="AW256" s="11" t="s">
        <v>1131</v>
      </c>
      <c r="AX256" s="11" t="s">
        <v>76</v>
      </c>
      <c r="AY256" s="187" t="s">
        <v>175</v>
      </c>
    </row>
    <row r="257" spans="2:65" s="11" customFormat="1" ht="22.5" customHeight="1" x14ac:dyDescent="0.3">
      <c r="B257" s="180"/>
      <c r="C257" s="181"/>
      <c r="D257" s="181"/>
      <c r="E257" s="182" t="s">
        <v>20</v>
      </c>
      <c r="F257" s="304" t="s">
        <v>1471</v>
      </c>
      <c r="G257" s="305"/>
      <c r="H257" s="305"/>
      <c r="I257" s="305"/>
      <c r="J257" s="181"/>
      <c r="K257" s="183">
        <v>7.56</v>
      </c>
      <c r="L257" s="181"/>
      <c r="M257" s="181"/>
      <c r="N257" s="181"/>
      <c r="O257" s="181"/>
      <c r="P257" s="181"/>
      <c r="Q257" s="181"/>
      <c r="R257" s="184"/>
      <c r="T257" s="185"/>
      <c r="U257" s="181"/>
      <c r="V257" s="181"/>
      <c r="W257" s="181"/>
      <c r="X257" s="181"/>
      <c r="Y257" s="181"/>
      <c r="Z257" s="181"/>
      <c r="AA257" s="186"/>
      <c r="AT257" s="187" t="s">
        <v>1130</v>
      </c>
      <c r="AU257" s="187" t="s">
        <v>87</v>
      </c>
      <c r="AV257" s="11" t="s">
        <v>87</v>
      </c>
      <c r="AW257" s="11" t="s">
        <v>1131</v>
      </c>
      <c r="AX257" s="11" t="s">
        <v>76</v>
      </c>
      <c r="AY257" s="187" t="s">
        <v>175</v>
      </c>
    </row>
    <row r="258" spans="2:65" s="14" customFormat="1" ht="22.5" customHeight="1" x14ac:dyDescent="0.3">
      <c r="B258" s="204"/>
      <c r="C258" s="205"/>
      <c r="D258" s="205"/>
      <c r="E258" s="206" t="s">
        <v>20</v>
      </c>
      <c r="F258" s="306" t="s">
        <v>1171</v>
      </c>
      <c r="G258" s="307"/>
      <c r="H258" s="307"/>
      <c r="I258" s="307"/>
      <c r="J258" s="205"/>
      <c r="K258" s="207">
        <v>16.68</v>
      </c>
      <c r="L258" s="205"/>
      <c r="M258" s="205"/>
      <c r="N258" s="205"/>
      <c r="O258" s="205"/>
      <c r="P258" s="205"/>
      <c r="Q258" s="205"/>
      <c r="R258" s="208"/>
      <c r="T258" s="209"/>
      <c r="U258" s="205"/>
      <c r="V258" s="205"/>
      <c r="W258" s="205"/>
      <c r="X258" s="205"/>
      <c r="Y258" s="205"/>
      <c r="Z258" s="205"/>
      <c r="AA258" s="210"/>
      <c r="AT258" s="211" t="s">
        <v>1130</v>
      </c>
      <c r="AU258" s="211" t="s">
        <v>87</v>
      </c>
      <c r="AV258" s="14" t="s">
        <v>201</v>
      </c>
      <c r="AW258" s="14" t="s">
        <v>1131</v>
      </c>
      <c r="AX258" s="14" t="s">
        <v>83</v>
      </c>
      <c r="AY258" s="211" t="s">
        <v>175</v>
      </c>
    </row>
    <row r="259" spans="2:65" s="1" customFormat="1" ht="31.5" customHeight="1" x14ac:dyDescent="0.3">
      <c r="B259" s="137"/>
      <c r="C259" s="174" t="s">
        <v>218</v>
      </c>
      <c r="D259" s="174" t="s">
        <v>227</v>
      </c>
      <c r="E259" s="175" t="s">
        <v>1312</v>
      </c>
      <c r="F259" s="271" t="s">
        <v>1313</v>
      </c>
      <c r="G259" s="272"/>
      <c r="H259" s="272"/>
      <c r="I259" s="272"/>
      <c r="J259" s="176" t="s">
        <v>216</v>
      </c>
      <c r="K259" s="177">
        <v>16.68</v>
      </c>
      <c r="L259" s="273">
        <v>0</v>
      </c>
      <c r="M259" s="272"/>
      <c r="N259" s="274">
        <f>ROUND(L259*K259,2)</f>
        <v>0</v>
      </c>
      <c r="O259" s="272"/>
      <c r="P259" s="272"/>
      <c r="Q259" s="272"/>
      <c r="R259" s="139"/>
      <c r="T259" s="171" t="s">
        <v>20</v>
      </c>
      <c r="U259" s="44" t="s">
        <v>41</v>
      </c>
      <c r="V259" s="36"/>
      <c r="W259" s="172">
        <f>V259*K259</f>
        <v>0</v>
      </c>
      <c r="X259" s="172">
        <v>8.0000000000000007E-5</v>
      </c>
      <c r="Y259" s="172">
        <f>X259*K259</f>
        <v>1.3344000000000001E-3</v>
      </c>
      <c r="Z259" s="172">
        <v>0</v>
      </c>
      <c r="AA259" s="173">
        <f>Z259*K259</f>
        <v>0</v>
      </c>
      <c r="AR259" s="18" t="s">
        <v>182</v>
      </c>
      <c r="AT259" s="18" t="s">
        <v>227</v>
      </c>
      <c r="AU259" s="18" t="s">
        <v>87</v>
      </c>
      <c r="AY259" s="18" t="s">
        <v>175</v>
      </c>
      <c r="BE259" s="114">
        <f>IF(U259="základní",N259,0)</f>
        <v>0</v>
      </c>
      <c r="BF259" s="114">
        <f>IF(U259="snížená",N259,0)</f>
        <v>0</v>
      </c>
      <c r="BG259" s="114">
        <f>IF(U259="zákl. přenesená",N259,0)</f>
        <v>0</v>
      </c>
      <c r="BH259" s="114">
        <f>IF(U259="sníž. přenesená",N259,0)</f>
        <v>0</v>
      </c>
      <c r="BI259" s="114">
        <f>IF(U259="nulová",N259,0)</f>
        <v>0</v>
      </c>
      <c r="BJ259" s="18" t="s">
        <v>83</v>
      </c>
      <c r="BK259" s="114">
        <f>ROUND(L259*K259,2)</f>
        <v>0</v>
      </c>
      <c r="BL259" s="18" t="s">
        <v>182</v>
      </c>
      <c r="BM259" s="18" t="s">
        <v>1472</v>
      </c>
    </row>
    <row r="260" spans="2:65" s="1" customFormat="1" ht="44.25" customHeight="1" x14ac:dyDescent="0.3">
      <c r="B260" s="137"/>
      <c r="C260" s="174" t="s">
        <v>354</v>
      </c>
      <c r="D260" s="174" t="s">
        <v>227</v>
      </c>
      <c r="E260" s="175" t="s">
        <v>1473</v>
      </c>
      <c r="F260" s="271" t="s">
        <v>1474</v>
      </c>
      <c r="G260" s="272"/>
      <c r="H260" s="272"/>
      <c r="I260" s="272"/>
      <c r="J260" s="176" t="s">
        <v>216</v>
      </c>
      <c r="K260" s="177">
        <v>13.798</v>
      </c>
      <c r="L260" s="273">
        <v>0</v>
      </c>
      <c r="M260" s="272"/>
      <c r="N260" s="274">
        <f>ROUND(L260*K260,2)</f>
        <v>0</v>
      </c>
      <c r="O260" s="272"/>
      <c r="P260" s="272"/>
      <c r="Q260" s="272"/>
      <c r="R260" s="139"/>
      <c r="T260" s="171" t="s">
        <v>20</v>
      </c>
      <c r="U260" s="44" t="s">
        <v>41</v>
      </c>
      <c r="V260" s="36"/>
      <c r="W260" s="172">
        <f>V260*K260</f>
        <v>0</v>
      </c>
      <c r="X260" s="172">
        <v>2.4000000000000001E-4</v>
      </c>
      <c r="Y260" s="172">
        <f>X260*K260</f>
        <v>3.3115200000000001E-3</v>
      </c>
      <c r="Z260" s="172">
        <v>0</v>
      </c>
      <c r="AA260" s="173">
        <f>Z260*K260</f>
        <v>0</v>
      </c>
      <c r="AR260" s="18" t="s">
        <v>182</v>
      </c>
      <c r="AT260" s="18" t="s">
        <v>227</v>
      </c>
      <c r="AU260" s="18" t="s">
        <v>87</v>
      </c>
      <c r="AY260" s="18" t="s">
        <v>175</v>
      </c>
      <c r="BE260" s="114">
        <f>IF(U260="základní",N260,0)</f>
        <v>0</v>
      </c>
      <c r="BF260" s="114">
        <f>IF(U260="snížená",N260,0)</f>
        <v>0</v>
      </c>
      <c r="BG260" s="114">
        <f>IF(U260="zákl. přenesená",N260,0)</f>
        <v>0</v>
      </c>
      <c r="BH260" s="114">
        <f>IF(U260="sníž. přenesená",N260,0)</f>
        <v>0</v>
      </c>
      <c r="BI260" s="114">
        <f>IF(U260="nulová",N260,0)</f>
        <v>0</v>
      </c>
      <c r="BJ260" s="18" t="s">
        <v>83</v>
      </c>
      <c r="BK260" s="114">
        <f>ROUND(L260*K260,2)</f>
        <v>0</v>
      </c>
      <c r="BL260" s="18" t="s">
        <v>182</v>
      </c>
      <c r="BM260" s="18" t="s">
        <v>1475</v>
      </c>
    </row>
    <row r="261" spans="2:65" s="1" customFormat="1" ht="44.25" customHeight="1" x14ac:dyDescent="0.3">
      <c r="B261" s="137"/>
      <c r="C261" s="174" t="s">
        <v>350</v>
      </c>
      <c r="D261" s="174" t="s">
        <v>227</v>
      </c>
      <c r="E261" s="175" t="s">
        <v>1476</v>
      </c>
      <c r="F261" s="271" t="s">
        <v>1477</v>
      </c>
      <c r="G261" s="272"/>
      <c r="H261" s="272"/>
      <c r="I261" s="272"/>
      <c r="J261" s="176" t="s">
        <v>216</v>
      </c>
      <c r="K261" s="177">
        <v>13.798</v>
      </c>
      <c r="L261" s="273">
        <v>0</v>
      </c>
      <c r="M261" s="272"/>
      <c r="N261" s="274">
        <f>ROUND(L261*K261,2)</f>
        <v>0</v>
      </c>
      <c r="O261" s="272"/>
      <c r="P261" s="272"/>
      <c r="Q261" s="272"/>
      <c r="R261" s="139"/>
      <c r="T261" s="171" t="s">
        <v>20</v>
      </c>
      <c r="U261" s="44" t="s">
        <v>41</v>
      </c>
      <c r="V261" s="36"/>
      <c r="W261" s="172">
        <f>V261*K261</f>
        <v>0</v>
      </c>
      <c r="X261" s="172">
        <v>3.6000000000000002E-4</v>
      </c>
      <c r="Y261" s="172">
        <f>X261*K261</f>
        <v>4.9672800000000001E-3</v>
      </c>
      <c r="Z261" s="172">
        <v>0</v>
      </c>
      <c r="AA261" s="173">
        <f>Z261*K261</f>
        <v>0</v>
      </c>
      <c r="AR261" s="18" t="s">
        <v>182</v>
      </c>
      <c r="AT261" s="18" t="s">
        <v>227</v>
      </c>
      <c r="AU261" s="18" t="s">
        <v>87</v>
      </c>
      <c r="AY261" s="18" t="s">
        <v>175</v>
      </c>
      <c r="BE261" s="114">
        <f>IF(U261="základní",N261,0)</f>
        <v>0</v>
      </c>
      <c r="BF261" s="114">
        <f>IF(U261="snížená",N261,0)</f>
        <v>0</v>
      </c>
      <c r="BG261" s="114">
        <f>IF(U261="zákl. přenesená",N261,0)</f>
        <v>0</v>
      </c>
      <c r="BH261" s="114">
        <f>IF(U261="sníž. přenesená",N261,0)</f>
        <v>0</v>
      </c>
      <c r="BI261" s="114">
        <f>IF(U261="nulová",N261,0)</f>
        <v>0</v>
      </c>
      <c r="BJ261" s="18" t="s">
        <v>83</v>
      </c>
      <c r="BK261" s="114">
        <f>ROUND(L261*K261,2)</f>
        <v>0</v>
      </c>
      <c r="BL261" s="18" t="s">
        <v>182</v>
      </c>
      <c r="BM261" s="18" t="s">
        <v>1478</v>
      </c>
    </row>
    <row r="262" spans="2:65" s="11" customFormat="1" ht="22.5" customHeight="1" x14ac:dyDescent="0.3">
      <c r="B262" s="180"/>
      <c r="C262" s="181"/>
      <c r="D262" s="181"/>
      <c r="E262" s="182" t="s">
        <v>20</v>
      </c>
      <c r="F262" s="308" t="s">
        <v>1479</v>
      </c>
      <c r="G262" s="305"/>
      <c r="H262" s="305"/>
      <c r="I262" s="305"/>
      <c r="J262" s="181"/>
      <c r="K262" s="183">
        <v>13.798400000000001</v>
      </c>
      <c r="L262" s="181"/>
      <c r="M262" s="181"/>
      <c r="N262" s="181"/>
      <c r="O262" s="181"/>
      <c r="P262" s="181"/>
      <c r="Q262" s="181"/>
      <c r="R262" s="184"/>
      <c r="T262" s="185"/>
      <c r="U262" s="181"/>
      <c r="V262" s="181"/>
      <c r="W262" s="181"/>
      <c r="X262" s="181"/>
      <c r="Y262" s="181"/>
      <c r="Z262" s="181"/>
      <c r="AA262" s="186"/>
      <c r="AT262" s="187" t="s">
        <v>1130</v>
      </c>
      <c r="AU262" s="187" t="s">
        <v>87</v>
      </c>
      <c r="AV262" s="11" t="s">
        <v>87</v>
      </c>
      <c r="AW262" s="11" t="s">
        <v>1131</v>
      </c>
      <c r="AX262" s="11" t="s">
        <v>83</v>
      </c>
      <c r="AY262" s="187" t="s">
        <v>175</v>
      </c>
    </row>
    <row r="263" spans="2:65" s="10" customFormat="1" ht="29.85" customHeight="1" x14ac:dyDescent="0.3">
      <c r="B263" s="156"/>
      <c r="C263" s="157"/>
      <c r="D263" s="166" t="s">
        <v>1328</v>
      </c>
      <c r="E263" s="166"/>
      <c r="F263" s="166"/>
      <c r="G263" s="166"/>
      <c r="H263" s="166"/>
      <c r="I263" s="166"/>
      <c r="J263" s="166"/>
      <c r="K263" s="166"/>
      <c r="L263" s="166"/>
      <c r="M263" s="166"/>
      <c r="N263" s="266">
        <f>BK263</f>
        <v>0</v>
      </c>
      <c r="O263" s="267"/>
      <c r="P263" s="267"/>
      <c r="Q263" s="267"/>
      <c r="R263" s="159"/>
      <c r="T263" s="160"/>
      <c r="U263" s="157"/>
      <c r="V263" s="157"/>
      <c r="W263" s="161">
        <f>SUM(W264:W267)</f>
        <v>0</v>
      </c>
      <c r="X263" s="157"/>
      <c r="Y263" s="161">
        <f>SUM(Y264:Y267)</f>
        <v>4.8618699999999994E-2</v>
      </c>
      <c r="Z263" s="157"/>
      <c r="AA263" s="162">
        <f>SUM(AA264:AA267)</f>
        <v>0</v>
      </c>
      <c r="AR263" s="163" t="s">
        <v>87</v>
      </c>
      <c r="AT263" s="164" t="s">
        <v>75</v>
      </c>
      <c r="AU263" s="164" t="s">
        <v>83</v>
      </c>
      <c r="AY263" s="163" t="s">
        <v>175</v>
      </c>
      <c r="BK263" s="165">
        <f>SUM(BK264:BK267)</f>
        <v>0</v>
      </c>
    </row>
    <row r="264" spans="2:65" s="1" customFormat="1" ht="44.25" customHeight="1" x14ac:dyDescent="0.3">
      <c r="B264" s="137"/>
      <c r="C264" s="174" t="s">
        <v>318</v>
      </c>
      <c r="D264" s="174" t="s">
        <v>227</v>
      </c>
      <c r="E264" s="175" t="s">
        <v>1480</v>
      </c>
      <c r="F264" s="271" t="s">
        <v>1481</v>
      </c>
      <c r="G264" s="272"/>
      <c r="H264" s="272"/>
      <c r="I264" s="272"/>
      <c r="J264" s="176" t="s">
        <v>216</v>
      </c>
      <c r="K264" s="177">
        <v>186.995</v>
      </c>
      <c r="L264" s="273">
        <v>0</v>
      </c>
      <c r="M264" s="272"/>
      <c r="N264" s="274">
        <f>ROUND(L264*K264,2)</f>
        <v>0</v>
      </c>
      <c r="O264" s="272"/>
      <c r="P264" s="272"/>
      <c r="Q264" s="272"/>
      <c r="R264" s="139"/>
      <c r="T264" s="171" t="s">
        <v>20</v>
      </c>
      <c r="U264" s="44" t="s">
        <v>41</v>
      </c>
      <c r="V264" s="36"/>
      <c r="W264" s="172">
        <f>V264*K264</f>
        <v>0</v>
      </c>
      <c r="X264" s="172">
        <v>2.5999999999999998E-4</v>
      </c>
      <c r="Y264" s="172">
        <f>X264*K264</f>
        <v>4.8618699999999994E-2</v>
      </c>
      <c r="Z264" s="172">
        <v>0</v>
      </c>
      <c r="AA264" s="173">
        <f>Z264*K264</f>
        <v>0</v>
      </c>
      <c r="AR264" s="18" t="s">
        <v>182</v>
      </c>
      <c r="AT264" s="18" t="s">
        <v>227</v>
      </c>
      <c r="AU264" s="18" t="s">
        <v>87</v>
      </c>
      <c r="AY264" s="18" t="s">
        <v>175</v>
      </c>
      <c r="BE264" s="114">
        <f>IF(U264="základní",N264,0)</f>
        <v>0</v>
      </c>
      <c r="BF264" s="114">
        <f>IF(U264="snížená",N264,0)</f>
        <v>0</v>
      </c>
      <c r="BG264" s="114">
        <f>IF(U264="zákl. přenesená",N264,0)</f>
        <v>0</v>
      </c>
      <c r="BH264" s="114">
        <f>IF(U264="sníž. přenesená",N264,0)</f>
        <v>0</v>
      </c>
      <c r="BI264" s="114">
        <f>IF(U264="nulová",N264,0)</f>
        <v>0</v>
      </c>
      <c r="BJ264" s="18" t="s">
        <v>83</v>
      </c>
      <c r="BK264" s="114">
        <f>ROUND(L264*K264,2)</f>
        <v>0</v>
      </c>
      <c r="BL264" s="18" t="s">
        <v>182</v>
      </c>
      <c r="BM264" s="18" t="s">
        <v>1482</v>
      </c>
    </row>
    <row r="265" spans="2:65" s="11" customFormat="1" ht="22.5" customHeight="1" x14ac:dyDescent="0.3">
      <c r="B265" s="180"/>
      <c r="C265" s="181"/>
      <c r="D265" s="181"/>
      <c r="E265" s="182" t="s">
        <v>20</v>
      </c>
      <c r="F265" s="308" t="s">
        <v>1483</v>
      </c>
      <c r="G265" s="305"/>
      <c r="H265" s="305"/>
      <c r="I265" s="305"/>
      <c r="J265" s="181"/>
      <c r="K265" s="183">
        <v>76.8</v>
      </c>
      <c r="L265" s="181"/>
      <c r="M265" s="181"/>
      <c r="N265" s="181"/>
      <c r="O265" s="181"/>
      <c r="P265" s="181"/>
      <c r="Q265" s="181"/>
      <c r="R265" s="184"/>
      <c r="T265" s="185"/>
      <c r="U265" s="181"/>
      <c r="V265" s="181"/>
      <c r="W265" s="181"/>
      <c r="X265" s="181"/>
      <c r="Y265" s="181"/>
      <c r="Z265" s="181"/>
      <c r="AA265" s="186"/>
      <c r="AT265" s="187" t="s">
        <v>1130</v>
      </c>
      <c r="AU265" s="187" t="s">
        <v>87</v>
      </c>
      <c r="AV265" s="11" t="s">
        <v>87</v>
      </c>
      <c r="AW265" s="11" t="s">
        <v>1131</v>
      </c>
      <c r="AX265" s="11" t="s">
        <v>76</v>
      </c>
      <c r="AY265" s="187" t="s">
        <v>175</v>
      </c>
    </row>
    <row r="266" spans="2:65" s="11" customFormat="1" ht="22.5" customHeight="1" x14ac:dyDescent="0.3">
      <c r="B266" s="180"/>
      <c r="C266" s="181"/>
      <c r="D266" s="181"/>
      <c r="E266" s="182" t="s">
        <v>20</v>
      </c>
      <c r="F266" s="304" t="s">
        <v>1484</v>
      </c>
      <c r="G266" s="305"/>
      <c r="H266" s="305"/>
      <c r="I266" s="305"/>
      <c r="J266" s="181"/>
      <c r="K266" s="183">
        <v>110.19499999999999</v>
      </c>
      <c r="L266" s="181"/>
      <c r="M266" s="181"/>
      <c r="N266" s="181"/>
      <c r="O266" s="181"/>
      <c r="P266" s="181"/>
      <c r="Q266" s="181"/>
      <c r="R266" s="184"/>
      <c r="T266" s="185"/>
      <c r="U266" s="181"/>
      <c r="V266" s="181"/>
      <c r="W266" s="181"/>
      <c r="X266" s="181"/>
      <c r="Y266" s="181"/>
      <c r="Z266" s="181"/>
      <c r="AA266" s="186"/>
      <c r="AT266" s="187" t="s">
        <v>1130</v>
      </c>
      <c r="AU266" s="187" t="s">
        <v>87</v>
      </c>
      <c r="AV266" s="11" t="s">
        <v>87</v>
      </c>
      <c r="AW266" s="11" t="s">
        <v>1131</v>
      </c>
      <c r="AX266" s="11" t="s">
        <v>76</v>
      </c>
      <c r="AY266" s="187" t="s">
        <v>175</v>
      </c>
    </row>
    <row r="267" spans="2:65" s="14" customFormat="1" ht="22.5" customHeight="1" x14ac:dyDescent="0.3">
      <c r="B267" s="204"/>
      <c r="C267" s="205"/>
      <c r="D267" s="205"/>
      <c r="E267" s="206" t="s">
        <v>20</v>
      </c>
      <c r="F267" s="306" t="s">
        <v>1171</v>
      </c>
      <c r="G267" s="307"/>
      <c r="H267" s="307"/>
      <c r="I267" s="307"/>
      <c r="J267" s="205"/>
      <c r="K267" s="207">
        <v>186.995</v>
      </c>
      <c r="L267" s="205"/>
      <c r="M267" s="205"/>
      <c r="N267" s="205"/>
      <c r="O267" s="205"/>
      <c r="P267" s="205"/>
      <c r="Q267" s="205"/>
      <c r="R267" s="208"/>
      <c r="T267" s="209"/>
      <c r="U267" s="205"/>
      <c r="V267" s="205"/>
      <c r="W267" s="205"/>
      <c r="X267" s="205"/>
      <c r="Y267" s="205"/>
      <c r="Z267" s="205"/>
      <c r="AA267" s="210"/>
      <c r="AT267" s="211" t="s">
        <v>1130</v>
      </c>
      <c r="AU267" s="211" t="s">
        <v>87</v>
      </c>
      <c r="AV267" s="14" t="s">
        <v>201</v>
      </c>
      <c r="AW267" s="14" t="s">
        <v>1131</v>
      </c>
      <c r="AX267" s="14" t="s">
        <v>83</v>
      </c>
      <c r="AY267" s="211" t="s">
        <v>175</v>
      </c>
    </row>
    <row r="268" spans="2:65" s="10" customFormat="1" ht="29.85" customHeight="1" x14ac:dyDescent="0.3">
      <c r="B268" s="156"/>
      <c r="C268" s="157"/>
      <c r="D268" s="166" t="s">
        <v>1329</v>
      </c>
      <c r="E268" s="166"/>
      <c r="F268" s="166"/>
      <c r="G268" s="166"/>
      <c r="H268" s="166"/>
      <c r="I268" s="166"/>
      <c r="J268" s="166"/>
      <c r="K268" s="166"/>
      <c r="L268" s="166"/>
      <c r="M268" s="166"/>
      <c r="N268" s="266">
        <f>BK268</f>
        <v>0</v>
      </c>
      <c r="O268" s="267"/>
      <c r="P268" s="267"/>
      <c r="Q268" s="267"/>
      <c r="R268" s="159"/>
      <c r="T268" s="160"/>
      <c r="U268" s="157"/>
      <c r="V268" s="157"/>
      <c r="W268" s="161">
        <f>SUM(W269:W271)</f>
        <v>0</v>
      </c>
      <c r="X268" s="157"/>
      <c r="Y268" s="161">
        <f>SUM(Y269:Y271)</f>
        <v>1.2254449999999998E-2</v>
      </c>
      <c r="Z268" s="157"/>
      <c r="AA268" s="162">
        <f>SUM(AA269:AA271)</f>
        <v>0</v>
      </c>
      <c r="AR268" s="163" t="s">
        <v>87</v>
      </c>
      <c r="AT268" s="164" t="s">
        <v>75</v>
      </c>
      <c r="AU268" s="164" t="s">
        <v>83</v>
      </c>
      <c r="AY268" s="163" t="s">
        <v>175</v>
      </c>
      <c r="BK268" s="165">
        <f>SUM(BK269:BK271)</f>
        <v>0</v>
      </c>
    </row>
    <row r="269" spans="2:65" s="1" customFormat="1" ht="31.5" customHeight="1" x14ac:dyDescent="0.3">
      <c r="B269" s="137"/>
      <c r="C269" s="174" t="s">
        <v>342</v>
      </c>
      <c r="D269" s="174" t="s">
        <v>227</v>
      </c>
      <c r="E269" s="175" t="s">
        <v>1485</v>
      </c>
      <c r="F269" s="271" t="s">
        <v>1486</v>
      </c>
      <c r="G269" s="272"/>
      <c r="H269" s="272"/>
      <c r="I269" s="272"/>
      <c r="J269" s="176" t="s">
        <v>216</v>
      </c>
      <c r="K269" s="177">
        <v>1.105</v>
      </c>
      <c r="L269" s="273">
        <v>0</v>
      </c>
      <c r="M269" s="272"/>
      <c r="N269" s="274">
        <f>ROUND(L269*K269,2)</f>
        <v>0</v>
      </c>
      <c r="O269" s="272"/>
      <c r="P269" s="272"/>
      <c r="Q269" s="272"/>
      <c r="R269" s="139"/>
      <c r="T269" s="171" t="s">
        <v>20</v>
      </c>
      <c r="U269" s="44" t="s">
        <v>41</v>
      </c>
      <c r="V269" s="36"/>
      <c r="W269" s="172">
        <f>V269*K269</f>
        <v>0</v>
      </c>
      <c r="X269" s="172">
        <v>1.1089999999999999E-2</v>
      </c>
      <c r="Y269" s="172">
        <f>X269*K269</f>
        <v>1.2254449999999998E-2</v>
      </c>
      <c r="Z269" s="172">
        <v>0</v>
      </c>
      <c r="AA269" s="173">
        <f>Z269*K269</f>
        <v>0</v>
      </c>
      <c r="AR269" s="18" t="s">
        <v>182</v>
      </c>
      <c r="AT269" s="18" t="s">
        <v>227</v>
      </c>
      <c r="AU269" s="18" t="s">
        <v>87</v>
      </c>
      <c r="AY269" s="18" t="s">
        <v>175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8" t="s">
        <v>83</v>
      </c>
      <c r="BK269" s="114">
        <f>ROUND(L269*K269,2)</f>
        <v>0</v>
      </c>
      <c r="BL269" s="18" t="s">
        <v>182</v>
      </c>
      <c r="BM269" s="18" t="s">
        <v>1487</v>
      </c>
    </row>
    <row r="270" spans="2:65" s="11" customFormat="1" ht="22.5" customHeight="1" x14ac:dyDescent="0.3">
      <c r="B270" s="180"/>
      <c r="C270" s="181"/>
      <c r="D270" s="181"/>
      <c r="E270" s="182" t="s">
        <v>20</v>
      </c>
      <c r="F270" s="308" t="s">
        <v>1488</v>
      </c>
      <c r="G270" s="305"/>
      <c r="H270" s="305"/>
      <c r="I270" s="305"/>
      <c r="J270" s="181"/>
      <c r="K270" s="183">
        <v>1.105</v>
      </c>
      <c r="L270" s="181"/>
      <c r="M270" s="181"/>
      <c r="N270" s="181"/>
      <c r="O270" s="181"/>
      <c r="P270" s="181"/>
      <c r="Q270" s="181"/>
      <c r="R270" s="184"/>
      <c r="T270" s="185"/>
      <c r="U270" s="181"/>
      <c r="V270" s="181"/>
      <c r="W270" s="181"/>
      <c r="X270" s="181"/>
      <c r="Y270" s="181"/>
      <c r="Z270" s="181"/>
      <c r="AA270" s="186"/>
      <c r="AT270" s="187" t="s">
        <v>1130</v>
      </c>
      <c r="AU270" s="187" t="s">
        <v>87</v>
      </c>
      <c r="AV270" s="11" t="s">
        <v>87</v>
      </c>
      <c r="AW270" s="11" t="s">
        <v>1131</v>
      </c>
      <c r="AX270" s="11" t="s">
        <v>83</v>
      </c>
      <c r="AY270" s="187" t="s">
        <v>175</v>
      </c>
    </row>
    <row r="271" spans="2:65" s="1" customFormat="1" ht="31.5" customHeight="1" x14ac:dyDescent="0.3">
      <c r="B271" s="137"/>
      <c r="C271" s="174" t="s">
        <v>346</v>
      </c>
      <c r="D271" s="174" t="s">
        <v>227</v>
      </c>
      <c r="E271" s="175" t="s">
        <v>1489</v>
      </c>
      <c r="F271" s="271" t="s">
        <v>1490</v>
      </c>
      <c r="G271" s="272"/>
      <c r="H271" s="272"/>
      <c r="I271" s="272"/>
      <c r="J271" s="176" t="s">
        <v>252</v>
      </c>
      <c r="K271" s="178">
        <v>0</v>
      </c>
      <c r="L271" s="273">
        <v>0</v>
      </c>
      <c r="M271" s="272"/>
      <c r="N271" s="274">
        <f>ROUND(L271*K271,2)</f>
        <v>0</v>
      </c>
      <c r="O271" s="272"/>
      <c r="P271" s="272"/>
      <c r="Q271" s="272"/>
      <c r="R271" s="139"/>
      <c r="T271" s="171" t="s">
        <v>20</v>
      </c>
      <c r="U271" s="44" t="s">
        <v>41</v>
      </c>
      <c r="V271" s="36"/>
      <c r="W271" s="172">
        <f>V271*K271</f>
        <v>0</v>
      </c>
      <c r="X271" s="172">
        <v>0</v>
      </c>
      <c r="Y271" s="172">
        <f>X271*K271</f>
        <v>0</v>
      </c>
      <c r="Z271" s="172">
        <v>0</v>
      </c>
      <c r="AA271" s="173">
        <f>Z271*K271</f>
        <v>0</v>
      </c>
      <c r="AR271" s="18" t="s">
        <v>182</v>
      </c>
      <c r="AT271" s="18" t="s">
        <v>227</v>
      </c>
      <c r="AU271" s="18" t="s">
        <v>87</v>
      </c>
      <c r="AY271" s="18" t="s">
        <v>175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8" t="s">
        <v>83</v>
      </c>
      <c r="BK271" s="114">
        <f>ROUND(L271*K271,2)</f>
        <v>0</v>
      </c>
      <c r="BL271" s="18" t="s">
        <v>182</v>
      </c>
      <c r="BM271" s="18" t="s">
        <v>1491</v>
      </c>
    </row>
    <row r="272" spans="2:65" s="10" customFormat="1" ht="37.35" customHeight="1" x14ac:dyDescent="0.35">
      <c r="B272" s="156"/>
      <c r="C272" s="157"/>
      <c r="D272" s="158" t="s">
        <v>1122</v>
      </c>
      <c r="E272" s="158"/>
      <c r="F272" s="158"/>
      <c r="G272" s="158"/>
      <c r="H272" s="158"/>
      <c r="I272" s="158"/>
      <c r="J272" s="158"/>
      <c r="K272" s="158"/>
      <c r="L272" s="158"/>
      <c r="M272" s="158"/>
      <c r="N272" s="298">
        <f>BK272</f>
        <v>0</v>
      </c>
      <c r="O272" s="299"/>
      <c r="P272" s="299"/>
      <c r="Q272" s="299"/>
      <c r="R272" s="159"/>
      <c r="T272" s="160"/>
      <c r="U272" s="157"/>
      <c r="V272" s="157"/>
      <c r="W272" s="161">
        <f>W273+W275</f>
        <v>0</v>
      </c>
      <c r="X272" s="157"/>
      <c r="Y272" s="161">
        <f>Y273+Y275</f>
        <v>0</v>
      </c>
      <c r="Z272" s="157"/>
      <c r="AA272" s="162">
        <f>AA273+AA275</f>
        <v>0</v>
      </c>
      <c r="AR272" s="163" t="s">
        <v>201</v>
      </c>
      <c r="AT272" s="164" t="s">
        <v>75</v>
      </c>
      <c r="AU272" s="164" t="s">
        <v>76</v>
      </c>
      <c r="AY272" s="163" t="s">
        <v>175</v>
      </c>
      <c r="BK272" s="165">
        <f>BK273+BK275</f>
        <v>0</v>
      </c>
    </row>
    <row r="273" spans="2:65" s="10" customFormat="1" ht="19.899999999999999" customHeight="1" x14ac:dyDescent="0.3">
      <c r="B273" s="156"/>
      <c r="C273" s="157"/>
      <c r="D273" s="166" t="s">
        <v>1123</v>
      </c>
      <c r="E273" s="166"/>
      <c r="F273" s="166"/>
      <c r="G273" s="166"/>
      <c r="H273" s="166"/>
      <c r="I273" s="166"/>
      <c r="J273" s="166"/>
      <c r="K273" s="166"/>
      <c r="L273" s="166"/>
      <c r="M273" s="166"/>
      <c r="N273" s="266">
        <f>BK273</f>
        <v>0</v>
      </c>
      <c r="O273" s="267"/>
      <c r="P273" s="267"/>
      <c r="Q273" s="267"/>
      <c r="R273" s="159"/>
      <c r="T273" s="160"/>
      <c r="U273" s="157"/>
      <c r="V273" s="157"/>
      <c r="W273" s="161">
        <f>W274</f>
        <v>0</v>
      </c>
      <c r="X273" s="157"/>
      <c r="Y273" s="161">
        <f>Y274</f>
        <v>0</v>
      </c>
      <c r="Z273" s="157"/>
      <c r="AA273" s="162">
        <f>AA274</f>
        <v>0</v>
      </c>
      <c r="AR273" s="163" t="s">
        <v>201</v>
      </c>
      <c r="AT273" s="164" t="s">
        <v>75</v>
      </c>
      <c r="AU273" s="164" t="s">
        <v>83</v>
      </c>
      <c r="AY273" s="163" t="s">
        <v>175</v>
      </c>
      <c r="BK273" s="165">
        <f>BK274</f>
        <v>0</v>
      </c>
    </row>
    <row r="274" spans="2:65" s="1" customFormat="1" ht="31.5" customHeight="1" x14ac:dyDescent="0.3">
      <c r="B274" s="137"/>
      <c r="C274" s="174" t="s">
        <v>226</v>
      </c>
      <c r="D274" s="174" t="s">
        <v>227</v>
      </c>
      <c r="E274" s="175" t="s">
        <v>1319</v>
      </c>
      <c r="F274" s="271" t="s">
        <v>1320</v>
      </c>
      <c r="G274" s="272"/>
      <c r="H274" s="272"/>
      <c r="I274" s="272"/>
      <c r="J274" s="176" t="s">
        <v>1028</v>
      </c>
      <c r="K274" s="177">
        <v>6.7110000000000003</v>
      </c>
      <c r="L274" s="273">
        <v>0</v>
      </c>
      <c r="M274" s="272"/>
      <c r="N274" s="274">
        <f>ROUND(L274*K274,2)</f>
        <v>0</v>
      </c>
      <c r="O274" s="272"/>
      <c r="P274" s="272"/>
      <c r="Q274" s="272"/>
      <c r="R274" s="139"/>
      <c r="T274" s="171" t="s">
        <v>20</v>
      </c>
      <c r="U274" s="44" t="s">
        <v>41</v>
      </c>
      <c r="V274" s="36"/>
      <c r="W274" s="172">
        <f>V274*K274</f>
        <v>0</v>
      </c>
      <c r="X274" s="172">
        <v>0</v>
      </c>
      <c r="Y274" s="172">
        <f>X274*K274</f>
        <v>0</v>
      </c>
      <c r="Z274" s="172">
        <v>0</v>
      </c>
      <c r="AA274" s="173">
        <f>Z274*K274</f>
        <v>0</v>
      </c>
      <c r="AR274" s="18" t="s">
        <v>474</v>
      </c>
      <c r="AT274" s="18" t="s">
        <v>227</v>
      </c>
      <c r="AU274" s="18" t="s">
        <v>87</v>
      </c>
      <c r="AY274" s="18" t="s">
        <v>175</v>
      </c>
      <c r="BE274" s="114">
        <f>IF(U274="základní",N274,0)</f>
        <v>0</v>
      </c>
      <c r="BF274" s="114">
        <f>IF(U274="snížená",N274,0)</f>
        <v>0</v>
      </c>
      <c r="BG274" s="114">
        <f>IF(U274="zákl. přenesená",N274,0)</f>
        <v>0</v>
      </c>
      <c r="BH274" s="114">
        <f>IF(U274="sníž. přenesená",N274,0)</f>
        <v>0</v>
      </c>
      <c r="BI274" s="114">
        <f>IF(U274="nulová",N274,0)</f>
        <v>0</v>
      </c>
      <c r="BJ274" s="18" t="s">
        <v>83</v>
      </c>
      <c r="BK274" s="114">
        <f>ROUND(L274*K274,2)</f>
        <v>0</v>
      </c>
      <c r="BL274" s="18" t="s">
        <v>474</v>
      </c>
      <c r="BM274" s="18" t="s">
        <v>1492</v>
      </c>
    </row>
    <row r="275" spans="2:65" s="10" customFormat="1" ht="29.85" customHeight="1" x14ac:dyDescent="0.3">
      <c r="B275" s="156"/>
      <c r="C275" s="157"/>
      <c r="D275" s="166" t="s">
        <v>1124</v>
      </c>
      <c r="E275" s="166"/>
      <c r="F275" s="166"/>
      <c r="G275" s="166"/>
      <c r="H275" s="166"/>
      <c r="I275" s="166"/>
      <c r="J275" s="166"/>
      <c r="K275" s="166"/>
      <c r="L275" s="166"/>
      <c r="M275" s="166"/>
      <c r="N275" s="264">
        <f>BK275</f>
        <v>0</v>
      </c>
      <c r="O275" s="265"/>
      <c r="P275" s="265"/>
      <c r="Q275" s="265"/>
      <c r="R275" s="159"/>
      <c r="T275" s="160"/>
      <c r="U275" s="157"/>
      <c r="V275" s="157"/>
      <c r="W275" s="161">
        <f>W276</f>
        <v>0</v>
      </c>
      <c r="X275" s="157"/>
      <c r="Y275" s="161">
        <f>Y276</f>
        <v>0</v>
      </c>
      <c r="Z275" s="157"/>
      <c r="AA275" s="162">
        <f>AA276</f>
        <v>0</v>
      </c>
      <c r="AR275" s="163" t="s">
        <v>201</v>
      </c>
      <c r="AT275" s="164" t="s">
        <v>75</v>
      </c>
      <c r="AU275" s="164" t="s">
        <v>83</v>
      </c>
      <c r="AY275" s="163" t="s">
        <v>175</v>
      </c>
      <c r="BK275" s="165">
        <f>BK276</f>
        <v>0</v>
      </c>
    </row>
    <row r="276" spans="2:65" s="1" customFormat="1" ht="22.5" customHeight="1" x14ac:dyDescent="0.3">
      <c r="B276" s="137"/>
      <c r="C276" s="174" t="s">
        <v>231</v>
      </c>
      <c r="D276" s="174" t="s">
        <v>227</v>
      </c>
      <c r="E276" s="175" t="s">
        <v>1322</v>
      </c>
      <c r="F276" s="271" t="s">
        <v>1323</v>
      </c>
      <c r="G276" s="272"/>
      <c r="H276" s="272"/>
      <c r="I276" s="272"/>
      <c r="J276" s="176" t="s">
        <v>332</v>
      </c>
      <c r="K276" s="177">
        <v>1</v>
      </c>
      <c r="L276" s="273">
        <v>0</v>
      </c>
      <c r="M276" s="272"/>
      <c r="N276" s="274">
        <f>ROUND(L276*K276,2)</f>
        <v>0</v>
      </c>
      <c r="O276" s="272"/>
      <c r="P276" s="272"/>
      <c r="Q276" s="272"/>
      <c r="R276" s="139"/>
      <c r="T276" s="171" t="s">
        <v>20</v>
      </c>
      <c r="U276" s="44" t="s">
        <v>41</v>
      </c>
      <c r="V276" s="36"/>
      <c r="W276" s="172">
        <f>V276*K276</f>
        <v>0</v>
      </c>
      <c r="X276" s="172">
        <v>0</v>
      </c>
      <c r="Y276" s="172">
        <f>X276*K276</f>
        <v>0</v>
      </c>
      <c r="Z276" s="172">
        <v>0</v>
      </c>
      <c r="AA276" s="173">
        <f>Z276*K276</f>
        <v>0</v>
      </c>
      <c r="AR276" s="18" t="s">
        <v>474</v>
      </c>
      <c r="AT276" s="18" t="s">
        <v>227</v>
      </c>
      <c r="AU276" s="18" t="s">
        <v>87</v>
      </c>
      <c r="AY276" s="18" t="s">
        <v>175</v>
      </c>
      <c r="BE276" s="114">
        <f>IF(U276="základní",N276,0)</f>
        <v>0</v>
      </c>
      <c r="BF276" s="114">
        <f>IF(U276="snížená",N276,0)</f>
        <v>0</v>
      </c>
      <c r="BG276" s="114">
        <f>IF(U276="zákl. přenesená",N276,0)</f>
        <v>0</v>
      </c>
      <c r="BH276" s="114">
        <f>IF(U276="sníž. přenesená",N276,0)</f>
        <v>0</v>
      </c>
      <c r="BI276" s="114">
        <f>IF(U276="nulová",N276,0)</f>
        <v>0</v>
      </c>
      <c r="BJ276" s="18" t="s">
        <v>83</v>
      </c>
      <c r="BK276" s="114">
        <f>ROUND(L276*K276,2)</f>
        <v>0</v>
      </c>
      <c r="BL276" s="18" t="s">
        <v>474</v>
      </c>
      <c r="BM276" s="18" t="s">
        <v>1493</v>
      </c>
    </row>
    <row r="277" spans="2:65" s="10" customFormat="1" ht="37.35" customHeight="1" x14ac:dyDescent="0.35">
      <c r="B277" s="156"/>
      <c r="C277" s="157"/>
      <c r="D277" s="158" t="s">
        <v>1125</v>
      </c>
      <c r="E277" s="158"/>
      <c r="F277" s="158"/>
      <c r="G277" s="158"/>
      <c r="H277" s="158"/>
      <c r="I277" s="158"/>
      <c r="J277" s="158"/>
      <c r="K277" s="158"/>
      <c r="L277" s="158"/>
      <c r="M277" s="158"/>
      <c r="N277" s="300">
        <f>BK277</f>
        <v>0</v>
      </c>
      <c r="O277" s="301"/>
      <c r="P277" s="301"/>
      <c r="Q277" s="301"/>
      <c r="R277" s="159"/>
      <c r="T277" s="160"/>
      <c r="U277" s="157"/>
      <c r="V277" s="157"/>
      <c r="W277" s="161">
        <f>SUM(W278:W279)</f>
        <v>0</v>
      </c>
      <c r="X277" s="157"/>
      <c r="Y277" s="161">
        <f>SUM(Y278:Y279)</f>
        <v>0</v>
      </c>
      <c r="Z277" s="157"/>
      <c r="AA277" s="162">
        <f>SUM(AA278:AA279)</f>
        <v>0</v>
      </c>
      <c r="AR277" s="163" t="s">
        <v>201</v>
      </c>
      <c r="AT277" s="164" t="s">
        <v>75</v>
      </c>
      <c r="AU277" s="164" t="s">
        <v>76</v>
      </c>
      <c r="AY277" s="163" t="s">
        <v>175</v>
      </c>
      <c r="BK277" s="165">
        <f>SUM(BK278:BK279)</f>
        <v>0</v>
      </c>
    </row>
    <row r="278" spans="2:65" s="1" customFormat="1" ht="22.5" customHeight="1" x14ac:dyDescent="0.3">
      <c r="B278" s="137"/>
      <c r="C278" s="174" t="s">
        <v>235</v>
      </c>
      <c r="D278" s="174" t="s">
        <v>227</v>
      </c>
      <c r="E278" s="175" t="s">
        <v>1108</v>
      </c>
      <c r="F278" s="271" t="s">
        <v>168</v>
      </c>
      <c r="G278" s="272"/>
      <c r="H278" s="272"/>
      <c r="I278" s="272"/>
      <c r="J278" s="176" t="s">
        <v>446</v>
      </c>
      <c r="K278" s="177">
        <v>1</v>
      </c>
      <c r="L278" s="273">
        <v>0</v>
      </c>
      <c r="M278" s="272"/>
      <c r="N278" s="274">
        <f>ROUND(L278*K278,2)</f>
        <v>0</v>
      </c>
      <c r="O278" s="272"/>
      <c r="P278" s="272"/>
      <c r="Q278" s="272"/>
      <c r="R278" s="139"/>
      <c r="T278" s="171" t="s">
        <v>20</v>
      </c>
      <c r="U278" s="44" t="s">
        <v>41</v>
      </c>
      <c r="V278" s="36"/>
      <c r="W278" s="172">
        <f>V278*K278</f>
        <v>0</v>
      </c>
      <c r="X278" s="172">
        <v>0</v>
      </c>
      <c r="Y278" s="172">
        <f>X278*K278</f>
        <v>0</v>
      </c>
      <c r="Z278" s="172">
        <v>0</v>
      </c>
      <c r="AA278" s="173">
        <f>Z278*K278</f>
        <v>0</v>
      </c>
      <c r="AR278" s="18" t="s">
        <v>474</v>
      </c>
      <c r="AT278" s="18" t="s">
        <v>227</v>
      </c>
      <c r="AU278" s="18" t="s">
        <v>83</v>
      </c>
      <c r="AY278" s="18" t="s">
        <v>175</v>
      </c>
      <c r="BE278" s="114">
        <f>IF(U278="základní",N278,0)</f>
        <v>0</v>
      </c>
      <c r="BF278" s="114">
        <f>IF(U278="snížená",N278,0)</f>
        <v>0</v>
      </c>
      <c r="BG278" s="114">
        <f>IF(U278="zákl. přenesená",N278,0)</f>
        <v>0</v>
      </c>
      <c r="BH278" s="114">
        <f>IF(U278="sníž. přenesená",N278,0)</f>
        <v>0</v>
      </c>
      <c r="BI278" s="114">
        <f>IF(U278="nulová",N278,0)</f>
        <v>0</v>
      </c>
      <c r="BJ278" s="18" t="s">
        <v>83</v>
      </c>
      <c r="BK278" s="114">
        <f>ROUND(L278*K278,2)</f>
        <v>0</v>
      </c>
      <c r="BL278" s="18" t="s">
        <v>474</v>
      </c>
      <c r="BM278" s="18" t="s">
        <v>1494</v>
      </c>
    </row>
    <row r="279" spans="2:65" s="1" customFormat="1" ht="150" customHeight="1" x14ac:dyDescent="0.3">
      <c r="B279" s="35"/>
      <c r="C279" s="36"/>
      <c r="D279" s="36"/>
      <c r="E279" s="36"/>
      <c r="F279" s="275" t="s">
        <v>1110</v>
      </c>
      <c r="G279" s="222"/>
      <c r="H279" s="222"/>
      <c r="I279" s="222"/>
      <c r="J279" s="36"/>
      <c r="K279" s="36"/>
      <c r="L279" s="36"/>
      <c r="M279" s="36"/>
      <c r="N279" s="36"/>
      <c r="O279" s="36"/>
      <c r="P279" s="36"/>
      <c r="Q279" s="36"/>
      <c r="R279" s="37"/>
      <c r="T279" s="74"/>
      <c r="U279" s="36"/>
      <c r="V279" s="36"/>
      <c r="W279" s="36"/>
      <c r="X279" s="36"/>
      <c r="Y279" s="36"/>
      <c r="Z279" s="36"/>
      <c r="AA279" s="75"/>
      <c r="AT279" s="18" t="s">
        <v>840</v>
      </c>
      <c r="AU279" s="18" t="s">
        <v>83</v>
      </c>
    </row>
    <row r="280" spans="2:65" s="1" customFormat="1" ht="49.9" customHeight="1" x14ac:dyDescent="0.35">
      <c r="B280" s="35"/>
      <c r="C280" s="36"/>
      <c r="D280" s="158" t="s">
        <v>894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268">
        <f>BK280</f>
        <v>0</v>
      </c>
      <c r="O280" s="269"/>
      <c r="P280" s="269"/>
      <c r="Q280" s="269"/>
      <c r="R280" s="37"/>
      <c r="T280" s="179"/>
      <c r="U280" s="56"/>
      <c r="V280" s="56"/>
      <c r="W280" s="56"/>
      <c r="X280" s="56"/>
      <c r="Y280" s="56"/>
      <c r="Z280" s="56"/>
      <c r="AA280" s="58"/>
      <c r="AT280" s="18" t="s">
        <v>75</v>
      </c>
      <c r="AU280" s="18" t="s">
        <v>76</v>
      </c>
      <c r="AY280" s="18" t="s">
        <v>895</v>
      </c>
      <c r="BK280" s="114">
        <v>0</v>
      </c>
    </row>
    <row r="281" spans="2:65" s="1" customFormat="1" ht="6.95" customHeight="1" x14ac:dyDescent="0.3">
      <c r="B281" s="59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1"/>
    </row>
  </sheetData>
  <sheetProtection password="CC35" sheet="1" objects="1" scenarios="1" formatColumns="0" formatRows="0" sort="0" autoFilter="0"/>
  <mergeCells count="338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D108:H108"/>
    <mergeCell ref="N108:Q108"/>
    <mergeCell ref="F123:P123"/>
    <mergeCell ref="D109:H109"/>
    <mergeCell ref="N109:Q109"/>
    <mergeCell ref="D110:H110"/>
    <mergeCell ref="N110:Q110"/>
    <mergeCell ref="D111:H111"/>
    <mergeCell ref="N111:Q111"/>
    <mergeCell ref="F124:P124"/>
    <mergeCell ref="F126:P126"/>
    <mergeCell ref="M128:P128"/>
    <mergeCell ref="M130:Q130"/>
    <mergeCell ref="M131:Q131"/>
    <mergeCell ref="D112:H112"/>
    <mergeCell ref="N112:Q112"/>
    <mergeCell ref="N113:Q113"/>
    <mergeCell ref="L115:Q115"/>
    <mergeCell ref="C121:Q121"/>
    <mergeCell ref="F133:I133"/>
    <mergeCell ref="L133:M133"/>
    <mergeCell ref="N133:Q133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L230:M230"/>
    <mergeCell ref="N230:Q230"/>
    <mergeCell ref="F233:I233"/>
    <mergeCell ref="L233:M233"/>
    <mergeCell ref="N233:Q233"/>
    <mergeCell ref="F234:I234"/>
    <mergeCell ref="F235:I235"/>
    <mergeCell ref="L235:M235"/>
    <mergeCell ref="N235:Q235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L251:M251"/>
    <mergeCell ref="N251:Q251"/>
    <mergeCell ref="F256:I256"/>
    <mergeCell ref="F257:I257"/>
    <mergeCell ref="F258:I258"/>
    <mergeCell ref="F259:I259"/>
    <mergeCell ref="L259:M259"/>
    <mergeCell ref="F253:I253"/>
    <mergeCell ref="L253:M253"/>
    <mergeCell ref="F254:I254"/>
    <mergeCell ref="L254:M254"/>
    <mergeCell ref="F264:I264"/>
    <mergeCell ref="L264:M264"/>
    <mergeCell ref="N264:Q264"/>
    <mergeCell ref="F265:I265"/>
    <mergeCell ref="F266:I266"/>
    <mergeCell ref="N259:Q259"/>
    <mergeCell ref="F260:I260"/>
    <mergeCell ref="L260:M260"/>
    <mergeCell ref="N260:Q260"/>
    <mergeCell ref="F261:I261"/>
    <mergeCell ref="F267:I267"/>
    <mergeCell ref="F269:I269"/>
    <mergeCell ref="L269:M269"/>
    <mergeCell ref="N269:Q269"/>
    <mergeCell ref="F270:I270"/>
    <mergeCell ref="F271:I271"/>
    <mergeCell ref="L271:M271"/>
    <mergeCell ref="N271:Q271"/>
    <mergeCell ref="F274:I274"/>
    <mergeCell ref="L274:M274"/>
    <mergeCell ref="N274:Q274"/>
    <mergeCell ref="F276:I276"/>
    <mergeCell ref="L276:M276"/>
    <mergeCell ref="N276:Q276"/>
    <mergeCell ref="F278:I278"/>
    <mergeCell ref="L278:M278"/>
    <mergeCell ref="N278:Q278"/>
    <mergeCell ref="F279:I279"/>
    <mergeCell ref="N134:Q134"/>
    <mergeCell ref="N135:Q135"/>
    <mergeCell ref="N136:Q136"/>
    <mergeCell ref="N153:Q153"/>
    <mergeCell ref="N193:Q193"/>
    <mergeCell ref="N225:Q225"/>
    <mergeCell ref="H1:K1"/>
    <mergeCell ref="N231:Q231"/>
    <mergeCell ref="N232:Q232"/>
    <mergeCell ref="N236:Q236"/>
    <mergeCell ref="N252:Q252"/>
    <mergeCell ref="N263:Q263"/>
    <mergeCell ref="F262:I262"/>
    <mergeCell ref="L261:M261"/>
    <mergeCell ref="N261:Q261"/>
    <mergeCell ref="F255:I255"/>
    <mergeCell ref="S2:AC2"/>
    <mergeCell ref="N272:Q272"/>
    <mergeCell ref="N273:Q273"/>
    <mergeCell ref="N275:Q275"/>
    <mergeCell ref="N277:Q277"/>
    <mergeCell ref="N280:Q280"/>
    <mergeCell ref="N268:Q268"/>
    <mergeCell ref="N253:Q253"/>
    <mergeCell ref="N254:Q254"/>
    <mergeCell ref="F125:P125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3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0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104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131</v>
      </c>
      <c r="E8" s="36"/>
      <c r="F8" s="258" t="s">
        <v>1495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19</v>
      </c>
      <c r="E9" s="36"/>
      <c r="F9" s="28" t="s">
        <v>20</v>
      </c>
      <c r="G9" s="36"/>
      <c r="H9" s="36"/>
      <c r="I9" s="36"/>
      <c r="J9" s="36"/>
      <c r="K9" s="36"/>
      <c r="L9" s="36"/>
      <c r="M9" s="30" t="s">
        <v>21</v>
      </c>
      <c r="N9" s="36"/>
      <c r="O9" s="28" t="s">
        <v>20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22</v>
      </c>
      <c r="E10" s="36"/>
      <c r="F10" s="28" t="s">
        <v>1496</v>
      </c>
      <c r="G10" s="36"/>
      <c r="H10" s="36"/>
      <c r="I10" s="36"/>
      <c r="J10" s="36"/>
      <c r="K10" s="36"/>
      <c r="L10" s="36"/>
      <c r="M10" s="30" t="s">
        <v>24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257" t="str">
        <f>IF('Rekapitulace stavby'!AN10="","",'Rekapitulace stavby'!AN10)</f>
        <v/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tr">
        <f>IF('Rekapitulace stavby'!E11="","",'Rekapitulace stavby'!E11)</f>
        <v>ARMÁDNÍ SERVISNÍ, P.O.</v>
      </c>
      <c r="F13" s="36"/>
      <c r="G13" s="36"/>
      <c r="H13" s="36"/>
      <c r="I13" s="36"/>
      <c r="J13" s="36"/>
      <c r="K13" s="36"/>
      <c r="L13" s="36"/>
      <c r="M13" s="30" t="s">
        <v>30</v>
      </c>
      <c r="N13" s="36"/>
      <c r="O13" s="257" t="str">
        <f>IF('Rekapitulace stavby'!AN11="","",'Rekapitulace stavby'!AN11)</f>
        <v/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31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96" t="str">
        <f>IF('Rekapitulace stavby'!AN13="","",'Rekapitulace stavby'!AN13)</f>
        <v>Vyplň údaj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tr">
        <f>IF('Rekapitulace stavby'!E14="","",'Rekapitulace stavby'!E14)</f>
        <v>Vyplň údaj</v>
      </c>
      <c r="F16" s="222"/>
      <c r="G16" s="222"/>
      <c r="H16" s="222"/>
      <c r="I16" s="222"/>
      <c r="J16" s="222"/>
      <c r="K16" s="222"/>
      <c r="L16" s="222"/>
      <c r="M16" s="30" t="s">
        <v>30</v>
      </c>
      <c r="N16" s="36"/>
      <c r="O16" s="296" t="str">
        <f>IF('Rekapitulace stavby'!AN14="","",'Rekapitulace stavby'!AN14)</f>
        <v>Vyplň údaj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33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257" t="str">
        <f>IF('Rekapitulace stavby'!AN16="","",'Rekapitulace stavby'!AN16)</f>
        <v/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tr">
        <f>IF('Rekapitulace stavby'!E17="","",'Rekapitulace stavby'!E17)</f>
        <v>EVČ s.r.o.</v>
      </c>
      <c r="F19" s="36"/>
      <c r="G19" s="36"/>
      <c r="H19" s="36"/>
      <c r="I19" s="36"/>
      <c r="J19" s="36"/>
      <c r="K19" s="36"/>
      <c r="L19" s="36"/>
      <c r="M19" s="30" t="s">
        <v>30</v>
      </c>
      <c r="N19" s="36"/>
      <c r="O19" s="257" t="str">
        <f>IF('Rekapitulace stavby'!AN17="","",'Rekapitulace stavby'!AN17)</f>
        <v/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35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257" t="str">
        <f>IF('Rekapitulace stavby'!AN19="","",'Rekapitulace stavby'!AN19)</f>
        <v/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tr">
        <f>IF('Rekapitulace stavby'!E20="","",'Rekapitulace stavby'!E20)</f>
        <v>EVČ s.r.o.</v>
      </c>
      <c r="F22" s="36"/>
      <c r="G22" s="36"/>
      <c r="H22" s="36"/>
      <c r="I22" s="36"/>
      <c r="J22" s="36"/>
      <c r="K22" s="36"/>
      <c r="L22" s="36"/>
      <c r="M22" s="30" t="s">
        <v>30</v>
      </c>
      <c r="N22" s="36"/>
      <c r="O22" s="257" t="str">
        <f>IF('Rekapitulace stavby'!AN20="","",'Rekapitulace stavby'!AN20)</f>
        <v/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20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134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121</v>
      </c>
      <c r="E29" s="36"/>
      <c r="F29" s="36"/>
      <c r="G29" s="36"/>
      <c r="H29" s="36"/>
      <c r="I29" s="36"/>
      <c r="J29" s="36"/>
      <c r="K29" s="36"/>
      <c r="L29" s="36"/>
      <c r="M29" s="261">
        <f>N102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39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40</v>
      </c>
      <c r="E33" s="42" t="s">
        <v>41</v>
      </c>
      <c r="F33" s="43">
        <v>0.21</v>
      </c>
      <c r="G33" s="124" t="s">
        <v>42</v>
      </c>
      <c r="H33" s="293">
        <f>(SUM(BE102:BE109)+SUM(BE128:BE199))</f>
        <v>0</v>
      </c>
      <c r="I33" s="222"/>
      <c r="J33" s="222"/>
      <c r="K33" s="36"/>
      <c r="L33" s="36"/>
      <c r="M33" s="293">
        <f>ROUND((SUM(BE102:BE109)+SUM(BE128:BE199)),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43</v>
      </c>
      <c r="F34" s="43">
        <v>0.15</v>
      </c>
      <c r="G34" s="124" t="s">
        <v>42</v>
      </c>
      <c r="H34" s="293">
        <f>(SUM(BF102:BF109)+SUM(BF128:BF199))</f>
        <v>0</v>
      </c>
      <c r="I34" s="222"/>
      <c r="J34" s="222"/>
      <c r="K34" s="36"/>
      <c r="L34" s="36"/>
      <c r="M34" s="293">
        <f>ROUND((SUM(BF102:BF109)+SUM(BF128:BF199)),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44</v>
      </c>
      <c r="F35" s="43">
        <v>0.21</v>
      </c>
      <c r="G35" s="124" t="s">
        <v>42</v>
      </c>
      <c r="H35" s="293">
        <f>(SUM(BG102:BG109)+SUM(BG128:BG199))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45</v>
      </c>
      <c r="F36" s="43">
        <v>0.15</v>
      </c>
      <c r="G36" s="124" t="s">
        <v>42</v>
      </c>
      <c r="H36" s="293">
        <f>(SUM(BH102:BH109)+SUM(BH128:BH199))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46</v>
      </c>
      <c r="F37" s="43">
        <v>0</v>
      </c>
      <c r="G37" s="124" t="s">
        <v>42</v>
      </c>
      <c r="H37" s="293">
        <f>(SUM(BI102:BI109)+SUM(BI128:BI199))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131</v>
      </c>
      <c r="D80" s="36"/>
      <c r="E80" s="36"/>
      <c r="F80" s="234" t="str">
        <f>F8</f>
        <v>VZD - VZD - Vzduchotechnika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22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24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26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33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31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35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136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137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138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N128</f>
        <v>0</v>
      </c>
      <c r="O89" s="222"/>
      <c r="P89" s="222"/>
      <c r="Q89" s="222"/>
      <c r="R89" s="37"/>
      <c r="AU89" s="18" t="s">
        <v>139</v>
      </c>
    </row>
    <row r="90" spans="2:47" s="7" customFormat="1" ht="24.95" customHeight="1" x14ac:dyDescent="0.3">
      <c r="B90" s="129"/>
      <c r="C90" s="130"/>
      <c r="D90" s="131" t="s">
        <v>1497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N129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1117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N130</f>
        <v>0</v>
      </c>
      <c r="O91" s="227"/>
      <c r="P91" s="227"/>
      <c r="Q91" s="227"/>
      <c r="R91" s="134"/>
    </row>
    <row r="92" spans="2:47" s="8" customFormat="1" ht="19.899999999999999" customHeight="1" x14ac:dyDescent="0.3">
      <c r="B92" s="133"/>
      <c r="C92" s="99"/>
      <c r="D92" s="110" t="s">
        <v>1117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N138</f>
        <v>0</v>
      </c>
      <c r="O92" s="227"/>
      <c r="P92" s="227"/>
      <c r="Q92" s="227"/>
      <c r="R92" s="134"/>
    </row>
    <row r="93" spans="2:47" s="7" customFormat="1" ht="24.95" customHeight="1" x14ac:dyDescent="0.3">
      <c r="B93" s="129"/>
      <c r="C93" s="130"/>
      <c r="D93" s="131" t="s">
        <v>1498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69">
        <f>N139</f>
        <v>0</v>
      </c>
      <c r="O93" s="292"/>
      <c r="P93" s="292"/>
      <c r="Q93" s="292"/>
      <c r="R93" s="132"/>
    </row>
    <row r="94" spans="2:47" s="8" customFormat="1" ht="19.899999999999999" customHeight="1" x14ac:dyDescent="0.3">
      <c r="B94" s="133"/>
      <c r="C94" s="99"/>
      <c r="D94" s="110" t="s">
        <v>141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N140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141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N144</f>
        <v>0</v>
      </c>
      <c r="O95" s="227"/>
      <c r="P95" s="227"/>
      <c r="Q95" s="227"/>
      <c r="R95" s="134"/>
    </row>
    <row r="96" spans="2:47" s="7" customFormat="1" ht="24.95" customHeight="1" x14ac:dyDescent="0.3">
      <c r="B96" s="129"/>
      <c r="C96" s="130"/>
      <c r="D96" s="131" t="s">
        <v>1499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9">
        <f>N145</f>
        <v>0</v>
      </c>
      <c r="O96" s="292"/>
      <c r="P96" s="292"/>
      <c r="Q96" s="292"/>
      <c r="R96" s="132"/>
    </row>
    <row r="97" spans="2:65" s="8" customFormat="1" ht="19.899999999999999" customHeight="1" x14ac:dyDescent="0.3">
      <c r="B97" s="133"/>
      <c r="C97" s="99"/>
      <c r="D97" s="110" t="s">
        <v>1500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N146</f>
        <v>0</v>
      </c>
      <c r="O97" s="227"/>
      <c r="P97" s="227"/>
      <c r="Q97" s="227"/>
      <c r="R97" s="134"/>
    </row>
    <row r="98" spans="2:65" s="8" customFormat="1" ht="19.899999999999999" customHeight="1" x14ac:dyDescent="0.3">
      <c r="B98" s="133"/>
      <c r="C98" s="99"/>
      <c r="D98" s="110" t="s">
        <v>1500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N182</f>
        <v>0</v>
      </c>
      <c r="O98" s="227"/>
      <c r="P98" s="227"/>
      <c r="Q98" s="227"/>
      <c r="R98" s="134"/>
    </row>
    <row r="99" spans="2:65" s="8" customFormat="1" ht="19.899999999999999" customHeight="1" x14ac:dyDescent="0.3">
      <c r="B99" s="133"/>
      <c r="C99" s="99"/>
      <c r="D99" s="110" t="s">
        <v>1501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N183</f>
        <v>0</v>
      </c>
      <c r="O99" s="227"/>
      <c r="P99" s="227"/>
      <c r="Q99" s="227"/>
      <c r="R99" s="134"/>
    </row>
    <row r="100" spans="2:65" s="8" customFormat="1" ht="19.899999999999999" customHeight="1" x14ac:dyDescent="0.3">
      <c r="B100" s="133"/>
      <c r="C100" s="99"/>
      <c r="D100" s="110" t="s">
        <v>1501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N197</f>
        <v>0</v>
      </c>
      <c r="O100" s="227"/>
      <c r="P100" s="227"/>
      <c r="Q100" s="227"/>
      <c r="R100" s="134"/>
    </row>
    <row r="101" spans="2:65" s="1" customFormat="1" ht="21.7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5" s="1" customFormat="1" ht="29.25" customHeight="1" x14ac:dyDescent="0.3">
      <c r="B102" s="35"/>
      <c r="C102" s="128" t="s">
        <v>153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90">
        <f>ROUND(N103+N104+N105+N106+N107+N108,2)</f>
        <v>0</v>
      </c>
      <c r="O102" s="222"/>
      <c r="P102" s="222"/>
      <c r="Q102" s="222"/>
      <c r="R102" s="37"/>
      <c r="T102" s="135"/>
      <c r="U102" s="136" t="s">
        <v>40</v>
      </c>
    </row>
    <row r="103" spans="2:65" s="1" customFormat="1" ht="18" customHeight="1" x14ac:dyDescent="0.3">
      <c r="B103" s="137"/>
      <c r="C103" s="138"/>
      <c r="D103" s="221" t="s">
        <v>154</v>
      </c>
      <c r="E103" s="288"/>
      <c r="F103" s="288"/>
      <c r="G103" s="288"/>
      <c r="H103" s="288"/>
      <c r="I103" s="138"/>
      <c r="J103" s="138"/>
      <c r="K103" s="138"/>
      <c r="L103" s="138"/>
      <c r="M103" s="138"/>
      <c r="N103" s="223">
        <f>ROUND(N89*T103,2)</f>
        <v>0</v>
      </c>
      <c r="O103" s="288"/>
      <c r="P103" s="288"/>
      <c r="Q103" s="288"/>
      <c r="R103" s="139"/>
      <c r="S103" s="140"/>
      <c r="T103" s="141"/>
      <c r="U103" s="142" t="s">
        <v>41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 t="s">
        <v>115</v>
      </c>
      <c r="AZ103" s="143"/>
      <c r="BA103" s="143"/>
      <c r="BB103" s="143"/>
      <c r="BC103" s="143"/>
      <c r="BD103" s="143"/>
      <c r="BE103" s="145">
        <f t="shared" ref="BE103:BE108" si="0">IF(U103="základní",N103,0)</f>
        <v>0</v>
      </c>
      <c r="BF103" s="145">
        <f t="shared" ref="BF103:BF108" si="1">IF(U103="snížená",N103,0)</f>
        <v>0</v>
      </c>
      <c r="BG103" s="145">
        <f t="shared" ref="BG103:BG108" si="2">IF(U103="zákl. přenesená",N103,0)</f>
        <v>0</v>
      </c>
      <c r="BH103" s="145">
        <f t="shared" ref="BH103:BH108" si="3">IF(U103="sníž. přenesená",N103,0)</f>
        <v>0</v>
      </c>
      <c r="BI103" s="145">
        <f t="shared" ref="BI103:BI108" si="4">IF(U103="nulová",N103,0)</f>
        <v>0</v>
      </c>
      <c r="BJ103" s="144" t="s">
        <v>83</v>
      </c>
      <c r="BK103" s="143"/>
      <c r="BL103" s="143"/>
      <c r="BM103" s="143"/>
    </row>
    <row r="104" spans="2:65" s="1" customFormat="1" ht="18" customHeight="1" x14ac:dyDescent="0.3">
      <c r="B104" s="137"/>
      <c r="C104" s="138"/>
      <c r="D104" s="221" t="s">
        <v>155</v>
      </c>
      <c r="E104" s="288"/>
      <c r="F104" s="288"/>
      <c r="G104" s="288"/>
      <c r="H104" s="288"/>
      <c r="I104" s="138"/>
      <c r="J104" s="138"/>
      <c r="K104" s="138"/>
      <c r="L104" s="138"/>
      <c r="M104" s="138"/>
      <c r="N104" s="223">
        <f>ROUND(N89*T104,2)</f>
        <v>0</v>
      </c>
      <c r="O104" s="288"/>
      <c r="P104" s="288"/>
      <c r="Q104" s="288"/>
      <c r="R104" s="139"/>
      <c r="S104" s="140"/>
      <c r="T104" s="141"/>
      <c r="U104" s="142" t="s">
        <v>41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 t="s">
        <v>115</v>
      </c>
      <c r="AZ104" s="143"/>
      <c r="BA104" s="143"/>
      <c r="BB104" s="143"/>
      <c r="BC104" s="143"/>
      <c r="BD104" s="143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83</v>
      </c>
      <c r="BK104" s="143"/>
      <c r="BL104" s="143"/>
      <c r="BM104" s="143"/>
    </row>
    <row r="105" spans="2:65" s="1" customFormat="1" ht="18" customHeight="1" x14ac:dyDescent="0.3">
      <c r="B105" s="137"/>
      <c r="C105" s="138"/>
      <c r="D105" s="221" t="s">
        <v>156</v>
      </c>
      <c r="E105" s="288"/>
      <c r="F105" s="288"/>
      <c r="G105" s="288"/>
      <c r="H105" s="288"/>
      <c r="I105" s="138"/>
      <c r="J105" s="138"/>
      <c r="K105" s="138"/>
      <c r="L105" s="138"/>
      <c r="M105" s="138"/>
      <c r="N105" s="223">
        <f>ROUND(N89*T105,2)</f>
        <v>0</v>
      </c>
      <c r="O105" s="288"/>
      <c r="P105" s="288"/>
      <c r="Q105" s="288"/>
      <c r="R105" s="139"/>
      <c r="S105" s="140"/>
      <c r="T105" s="141"/>
      <c r="U105" s="142" t="s">
        <v>41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 t="s">
        <v>115</v>
      </c>
      <c r="AZ105" s="143"/>
      <c r="BA105" s="143"/>
      <c r="BB105" s="143"/>
      <c r="BC105" s="143"/>
      <c r="BD105" s="143"/>
      <c r="BE105" s="145">
        <f t="shared" si="0"/>
        <v>0</v>
      </c>
      <c r="BF105" s="145">
        <f t="shared" si="1"/>
        <v>0</v>
      </c>
      <c r="BG105" s="145">
        <f t="shared" si="2"/>
        <v>0</v>
      </c>
      <c r="BH105" s="145">
        <f t="shared" si="3"/>
        <v>0</v>
      </c>
      <c r="BI105" s="145">
        <f t="shared" si="4"/>
        <v>0</v>
      </c>
      <c r="BJ105" s="144" t="s">
        <v>83</v>
      </c>
      <c r="BK105" s="143"/>
      <c r="BL105" s="143"/>
      <c r="BM105" s="143"/>
    </row>
    <row r="106" spans="2:65" s="1" customFormat="1" ht="18" customHeight="1" x14ac:dyDescent="0.3">
      <c r="B106" s="137"/>
      <c r="C106" s="138"/>
      <c r="D106" s="221" t="s">
        <v>157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ROUND(N89*T106,2)</f>
        <v>0</v>
      </c>
      <c r="O106" s="288"/>
      <c r="P106" s="288"/>
      <c r="Q106" s="288"/>
      <c r="R106" s="139"/>
      <c r="S106" s="140"/>
      <c r="T106" s="141"/>
      <c r="U106" s="142" t="s">
        <v>41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115</v>
      </c>
      <c r="AZ106" s="143"/>
      <c r="BA106" s="143"/>
      <c r="BB106" s="143"/>
      <c r="BC106" s="143"/>
      <c r="BD106" s="143"/>
      <c r="BE106" s="145">
        <f t="shared" si="0"/>
        <v>0</v>
      </c>
      <c r="BF106" s="145">
        <f t="shared" si="1"/>
        <v>0</v>
      </c>
      <c r="BG106" s="145">
        <f t="shared" si="2"/>
        <v>0</v>
      </c>
      <c r="BH106" s="145">
        <f t="shared" si="3"/>
        <v>0</v>
      </c>
      <c r="BI106" s="145">
        <f t="shared" si="4"/>
        <v>0</v>
      </c>
      <c r="BJ106" s="144" t="s">
        <v>83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158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ROUND(N89*T107,2)</f>
        <v>0</v>
      </c>
      <c r="O107" s="288"/>
      <c r="P107" s="288"/>
      <c r="Q107" s="288"/>
      <c r="R107" s="139"/>
      <c r="S107" s="140"/>
      <c r="T107" s="141"/>
      <c r="U107" s="142" t="s">
        <v>41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115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83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146" t="s">
        <v>159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223">
        <f>ROUND(N89*T108,2)</f>
        <v>0</v>
      </c>
      <c r="O108" s="288"/>
      <c r="P108" s="288"/>
      <c r="Q108" s="288"/>
      <c r="R108" s="139"/>
      <c r="S108" s="140"/>
      <c r="T108" s="147"/>
      <c r="U108" s="148" t="s">
        <v>41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160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83</v>
      </c>
      <c r="BK108" s="143"/>
      <c r="BL108" s="143"/>
      <c r="BM108" s="143"/>
    </row>
    <row r="109" spans="2:65" s="1" customForma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29.25" customHeight="1" x14ac:dyDescent="0.3">
      <c r="B110" s="35"/>
      <c r="C110" s="120" t="s">
        <v>126</v>
      </c>
      <c r="D110" s="121"/>
      <c r="E110" s="121"/>
      <c r="F110" s="121"/>
      <c r="G110" s="121"/>
      <c r="H110" s="121"/>
      <c r="I110" s="121"/>
      <c r="J110" s="121"/>
      <c r="K110" s="121"/>
      <c r="L110" s="218">
        <f>ROUND(SUM(N89+N102),2)</f>
        <v>0</v>
      </c>
      <c r="M110" s="289"/>
      <c r="N110" s="289"/>
      <c r="O110" s="289"/>
      <c r="P110" s="289"/>
      <c r="Q110" s="289"/>
      <c r="R110" s="37"/>
    </row>
    <row r="111" spans="2:65" s="1" customFormat="1" ht="6.95" customHeight="1" x14ac:dyDescent="0.3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5" spans="2:63" s="1" customFormat="1" ht="6.95" customHeight="1" x14ac:dyDescent="0.3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50000000000003" customHeight="1" x14ac:dyDescent="0.3">
      <c r="B116" s="35"/>
      <c r="C116" s="251" t="s">
        <v>161</v>
      </c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37"/>
    </row>
    <row r="117" spans="2:63" s="1" customFormat="1" ht="6.95" customHeight="1" x14ac:dyDescent="0.3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 x14ac:dyDescent="0.3">
      <c r="B118" s="35"/>
      <c r="C118" s="30" t="s">
        <v>17</v>
      </c>
      <c r="D118" s="36"/>
      <c r="E118" s="36"/>
      <c r="F118" s="282" t="str">
        <f>F6</f>
        <v>Praha GŠ - ekologizace kotelny v budově D</v>
      </c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36"/>
      <c r="R118" s="37"/>
    </row>
    <row r="119" spans="2:63" ht="30" customHeight="1" x14ac:dyDescent="0.3">
      <c r="B119" s="22"/>
      <c r="C119" s="30" t="s">
        <v>129</v>
      </c>
      <c r="D119" s="23"/>
      <c r="E119" s="23"/>
      <c r="F119" s="282" t="s">
        <v>130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3"/>
      <c r="R119" s="24"/>
    </row>
    <row r="120" spans="2:63" s="1" customFormat="1" ht="36.950000000000003" customHeight="1" x14ac:dyDescent="0.3">
      <c r="B120" s="35"/>
      <c r="C120" s="69" t="s">
        <v>131</v>
      </c>
      <c r="D120" s="36"/>
      <c r="E120" s="36"/>
      <c r="F120" s="234" t="str">
        <f>F8</f>
        <v>VZD - VZD - Vzduchotechnika</v>
      </c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36"/>
      <c r="R120" s="37"/>
    </row>
    <row r="121" spans="2:63" s="1" customFormat="1" ht="6.95" customHeight="1" x14ac:dyDescent="0.3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 x14ac:dyDescent="0.3">
      <c r="B122" s="35"/>
      <c r="C122" s="30" t="s">
        <v>22</v>
      </c>
      <c r="D122" s="36"/>
      <c r="E122" s="36"/>
      <c r="F122" s="28" t="str">
        <f>F10</f>
        <v xml:space="preserve"> </v>
      </c>
      <c r="G122" s="36"/>
      <c r="H122" s="36"/>
      <c r="I122" s="36"/>
      <c r="J122" s="36"/>
      <c r="K122" s="30" t="s">
        <v>24</v>
      </c>
      <c r="L122" s="36"/>
      <c r="M122" s="283" t="str">
        <f>IF(O10="","",O10)</f>
        <v>11.05.2016</v>
      </c>
      <c r="N122" s="222"/>
      <c r="O122" s="222"/>
      <c r="P122" s="222"/>
      <c r="Q122" s="36"/>
      <c r="R122" s="37"/>
    </row>
    <row r="123" spans="2:63" s="1" customFormat="1" ht="6.9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5" x14ac:dyDescent="0.3">
      <c r="B124" s="35"/>
      <c r="C124" s="30" t="s">
        <v>26</v>
      </c>
      <c r="D124" s="36"/>
      <c r="E124" s="36"/>
      <c r="F124" s="28" t="str">
        <f>E13</f>
        <v>ARMÁDNÍ SERVISNÍ, P.O.</v>
      </c>
      <c r="G124" s="36"/>
      <c r="H124" s="36"/>
      <c r="I124" s="36"/>
      <c r="J124" s="36"/>
      <c r="K124" s="30" t="s">
        <v>33</v>
      </c>
      <c r="L124" s="36"/>
      <c r="M124" s="257" t="str">
        <f>E19</f>
        <v>EVČ s.r.o.</v>
      </c>
      <c r="N124" s="222"/>
      <c r="O124" s="222"/>
      <c r="P124" s="222"/>
      <c r="Q124" s="222"/>
      <c r="R124" s="37"/>
    </row>
    <row r="125" spans="2:63" s="1" customFormat="1" ht="14.45" customHeight="1" x14ac:dyDescent="0.3">
      <c r="B125" s="35"/>
      <c r="C125" s="30" t="s">
        <v>31</v>
      </c>
      <c r="D125" s="36"/>
      <c r="E125" s="36"/>
      <c r="F125" s="28" t="str">
        <f>IF(E16="","",E16)</f>
        <v>Vyplň údaj</v>
      </c>
      <c r="G125" s="36"/>
      <c r="H125" s="36"/>
      <c r="I125" s="36"/>
      <c r="J125" s="36"/>
      <c r="K125" s="30" t="s">
        <v>35</v>
      </c>
      <c r="L125" s="36"/>
      <c r="M125" s="257" t="str">
        <f>E22</f>
        <v>EVČ s.r.o.</v>
      </c>
      <c r="N125" s="222"/>
      <c r="O125" s="222"/>
      <c r="P125" s="222"/>
      <c r="Q125" s="222"/>
      <c r="R125" s="37"/>
    </row>
    <row r="126" spans="2:63" s="1" customFormat="1" ht="10.35" customHeight="1" x14ac:dyDescent="0.3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9" customFormat="1" ht="29.25" customHeight="1" x14ac:dyDescent="0.3">
      <c r="B127" s="149"/>
      <c r="C127" s="150" t="s">
        <v>162</v>
      </c>
      <c r="D127" s="151" t="s">
        <v>163</v>
      </c>
      <c r="E127" s="151" t="s">
        <v>58</v>
      </c>
      <c r="F127" s="284" t="s">
        <v>164</v>
      </c>
      <c r="G127" s="285"/>
      <c r="H127" s="285"/>
      <c r="I127" s="285"/>
      <c r="J127" s="151" t="s">
        <v>165</v>
      </c>
      <c r="K127" s="151" t="s">
        <v>166</v>
      </c>
      <c r="L127" s="286" t="s">
        <v>167</v>
      </c>
      <c r="M127" s="285"/>
      <c r="N127" s="284" t="s">
        <v>137</v>
      </c>
      <c r="O127" s="285"/>
      <c r="P127" s="285"/>
      <c r="Q127" s="287"/>
      <c r="R127" s="152"/>
      <c r="T127" s="77" t="s">
        <v>168</v>
      </c>
      <c r="U127" s="78" t="s">
        <v>40</v>
      </c>
      <c r="V127" s="78" t="s">
        <v>169</v>
      </c>
      <c r="W127" s="78" t="s">
        <v>170</v>
      </c>
      <c r="X127" s="78" t="s">
        <v>171</v>
      </c>
      <c r="Y127" s="78" t="s">
        <v>172</v>
      </c>
      <c r="Z127" s="78" t="s">
        <v>173</v>
      </c>
      <c r="AA127" s="79" t="s">
        <v>174</v>
      </c>
    </row>
    <row r="128" spans="2:63" s="1" customFormat="1" ht="29.25" customHeight="1" x14ac:dyDescent="0.35">
      <c r="B128" s="35"/>
      <c r="C128" s="81" t="s">
        <v>134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76">
        <f>BK128</f>
        <v>0</v>
      </c>
      <c r="O128" s="277"/>
      <c r="P128" s="277"/>
      <c r="Q128" s="277"/>
      <c r="R128" s="37"/>
      <c r="T128" s="80"/>
      <c r="U128" s="51"/>
      <c r="V128" s="51"/>
      <c r="W128" s="153">
        <f>W129+W139+W145+W200</f>
        <v>0</v>
      </c>
      <c r="X128" s="51"/>
      <c r="Y128" s="153">
        <f>Y129+Y139+Y145+Y200</f>
        <v>0</v>
      </c>
      <c r="Z128" s="51"/>
      <c r="AA128" s="154">
        <f>AA129+AA139+AA145+AA200</f>
        <v>0</v>
      </c>
      <c r="AT128" s="18" t="s">
        <v>75</v>
      </c>
      <c r="AU128" s="18" t="s">
        <v>139</v>
      </c>
      <c r="BK128" s="155">
        <f>BK129+BK139+BK145+BK200</f>
        <v>0</v>
      </c>
    </row>
    <row r="129" spans="2:65" s="10" customFormat="1" ht="37.35" customHeight="1" x14ac:dyDescent="0.35">
      <c r="B129" s="156"/>
      <c r="C129" s="157"/>
      <c r="D129" s="158" t="s">
        <v>1497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268">
        <f>BK129</f>
        <v>0</v>
      </c>
      <c r="O129" s="269"/>
      <c r="P129" s="269"/>
      <c r="Q129" s="269"/>
      <c r="R129" s="159"/>
      <c r="T129" s="160"/>
      <c r="U129" s="157"/>
      <c r="V129" s="157"/>
      <c r="W129" s="161">
        <f>W130+W138</f>
        <v>0</v>
      </c>
      <c r="X129" s="157"/>
      <c r="Y129" s="161">
        <f>Y130+Y138</f>
        <v>0</v>
      </c>
      <c r="Z129" s="157"/>
      <c r="AA129" s="162">
        <f>AA130+AA138</f>
        <v>0</v>
      </c>
      <c r="AR129" s="163" t="s">
        <v>83</v>
      </c>
      <c r="AT129" s="164" t="s">
        <v>75</v>
      </c>
      <c r="AU129" s="164" t="s">
        <v>76</v>
      </c>
      <c r="AY129" s="163" t="s">
        <v>175</v>
      </c>
      <c r="BK129" s="165">
        <f>BK130+BK138</f>
        <v>0</v>
      </c>
    </row>
    <row r="130" spans="2:65" s="10" customFormat="1" ht="19.899999999999999" customHeight="1" x14ac:dyDescent="0.3">
      <c r="B130" s="156"/>
      <c r="C130" s="157"/>
      <c r="D130" s="166" t="s">
        <v>1117</v>
      </c>
      <c r="E130" s="166"/>
      <c r="F130" s="166"/>
      <c r="G130" s="166"/>
      <c r="H130" s="166"/>
      <c r="I130" s="166"/>
      <c r="J130" s="166"/>
      <c r="K130" s="166"/>
      <c r="L130" s="166"/>
      <c r="M130" s="166"/>
      <c r="N130" s="266">
        <f>BK130</f>
        <v>0</v>
      </c>
      <c r="O130" s="267"/>
      <c r="P130" s="267"/>
      <c r="Q130" s="267"/>
      <c r="R130" s="159"/>
      <c r="T130" s="160"/>
      <c r="U130" s="157"/>
      <c r="V130" s="157"/>
      <c r="W130" s="161">
        <f>SUM(W131:W137)</f>
        <v>0</v>
      </c>
      <c r="X130" s="157"/>
      <c r="Y130" s="161">
        <f>SUM(Y131:Y137)</f>
        <v>0</v>
      </c>
      <c r="Z130" s="157"/>
      <c r="AA130" s="162">
        <f>SUM(AA131:AA137)</f>
        <v>0</v>
      </c>
      <c r="AR130" s="163" t="s">
        <v>83</v>
      </c>
      <c r="AT130" s="164" t="s">
        <v>75</v>
      </c>
      <c r="AU130" s="164" t="s">
        <v>83</v>
      </c>
      <c r="AY130" s="163" t="s">
        <v>175</v>
      </c>
      <c r="BK130" s="165">
        <f>SUM(BK131:BK137)</f>
        <v>0</v>
      </c>
    </row>
    <row r="131" spans="2:65" s="1" customFormat="1" ht="31.5" customHeight="1" x14ac:dyDescent="0.3">
      <c r="B131" s="137"/>
      <c r="C131" s="174" t="s">
        <v>76</v>
      </c>
      <c r="D131" s="174" t="s">
        <v>227</v>
      </c>
      <c r="E131" s="175" t="s">
        <v>1502</v>
      </c>
      <c r="F131" s="271" t="s">
        <v>1503</v>
      </c>
      <c r="G131" s="272"/>
      <c r="H131" s="272"/>
      <c r="I131" s="272"/>
      <c r="J131" s="176" t="s">
        <v>216</v>
      </c>
      <c r="K131" s="177">
        <v>15</v>
      </c>
      <c r="L131" s="273">
        <v>0</v>
      </c>
      <c r="M131" s="272"/>
      <c r="N131" s="274">
        <f>ROUND(L131*K131,2)</f>
        <v>0</v>
      </c>
      <c r="O131" s="272"/>
      <c r="P131" s="272"/>
      <c r="Q131" s="272"/>
      <c r="R131" s="139"/>
      <c r="T131" s="171" t="s">
        <v>20</v>
      </c>
      <c r="U131" s="44" t="s">
        <v>41</v>
      </c>
      <c r="V131" s="36"/>
      <c r="W131" s="172">
        <f>V131*K131</f>
        <v>0</v>
      </c>
      <c r="X131" s="172">
        <v>0</v>
      </c>
      <c r="Y131" s="172">
        <f>X131*K131</f>
        <v>0</v>
      </c>
      <c r="Z131" s="172">
        <v>0</v>
      </c>
      <c r="AA131" s="173">
        <f>Z131*K131</f>
        <v>0</v>
      </c>
      <c r="AR131" s="18" t="s">
        <v>201</v>
      </c>
      <c r="AT131" s="18" t="s">
        <v>227</v>
      </c>
      <c r="AU131" s="18" t="s">
        <v>87</v>
      </c>
      <c r="AY131" s="18" t="s">
        <v>175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8" t="s">
        <v>83</v>
      </c>
      <c r="BK131" s="114">
        <f>ROUND(L131*K131,2)</f>
        <v>0</v>
      </c>
      <c r="BL131" s="18" t="s">
        <v>201</v>
      </c>
      <c r="BM131" s="18" t="s">
        <v>83</v>
      </c>
    </row>
    <row r="132" spans="2:65" s="1" customFormat="1" ht="22.5" customHeight="1" x14ac:dyDescent="0.3">
      <c r="B132" s="35"/>
      <c r="C132" s="36"/>
      <c r="D132" s="36"/>
      <c r="E132" s="36"/>
      <c r="F132" s="275" t="s">
        <v>1504</v>
      </c>
      <c r="G132" s="222"/>
      <c r="H132" s="222"/>
      <c r="I132" s="222"/>
      <c r="J132" s="36"/>
      <c r="K132" s="36"/>
      <c r="L132" s="36"/>
      <c r="M132" s="36"/>
      <c r="N132" s="36"/>
      <c r="O132" s="36"/>
      <c r="P132" s="36"/>
      <c r="Q132" s="36"/>
      <c r="R132" s="37"/>
      <c r="T132" s="74"/>
      <c r="U132" s="36"/>
      <c r="V132" s="36"/>
      <c r="W132" s="36"/>
      <c r="X132" s="36"/>
      <c r="Y132" s="36"/>
      <c r="Z132" s="36"/>
      <c r="AA132" s="75"/>
      <c r="AT132" s="18" t="s">
        <v>840</v>
      </c>
      <c r="AU132" s="18" t="s">
        <v>87</v>
      </c>
    </row>
    <row r="133" spans="2:65" s="1" customFormat="1" ht="31.5" customHeight="1" x14ac:dyDescent="0.3">
      <c r="B133" s="137"/>
      <c r="C133" s="174" t="s">
        <v>76</v>
      </c>
      <c r="D133" s="174" t="s">
        <v>227</v>
      </c>
      <c r="E133" s="175" t="s">
        <v>1505</v>
      </c>
      <c r="F133" s="271" t="s">
        <v>1506</v>
      </c>
      <c r="G133" s="272"/>
      <c r="H133" s="272"/>
      <c r="I133" s="272"/>
      <c r="J133" s="176" t="s">
        <v>216</v>
      </c>
      <c r="K133" s="177">
        <v>15</v>
      </c>
      <c r="L133" s="273">
        <v>0</v>
      </c>
      <c r="M133" s="272"/>
      <c r="N133" s="274">
        <f>ROUND(L133*K133,2)</f>
        <v>0</v>
      </c>
      <c r="O133" s="272"/>
      <c r="P133" s="272"/>
      <c r="Q133" s="272"/>
      <c r="R133" s="139"/>
      <c r="T133" s="171" t="s">
        <v>20</v>
      </c>
      <c r="U133" s="44" t="s">
        <v>41</v>
      </c>
      <c r="V133" s="36"/>
      <c r="W133" s="172">
        <f>V133*K133</f>
        <v>0</v>
      </c>
      <c r="X133" s="172">
        <v>0</v>
      </c>
      <c r="Y133" s="172">
        <f>X133*K133</f>
        <v>0</v>
      </c>
      <c r="Z133" s="172">
        <v>0</v>
      </c>
      <c r="AA133" s="173">
        <f>Z133*K133</f>
        <v>0</v>
      </c>
      <c r="AR133" s="18" t="s">
        <v>201</v>
      </c>
      <c r="AT133" s="18" t="s">
        <v>227</v>
      </c>
      <c r="AU133" s="18" t="s">
        <v>87</v>
      </c>
      <c r="AY133" s="18" t="s">
        <v>175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8" t="s">
        <v>83</v>
      </c>
      <c r="BK133" s="114">
        <f>ROUND(L133*K133,2)</f>
        <v>0</v>
      </c>
      <c r="BL133" s="18" t="s">
        <v>201</v>
      </c>
      <c r="BM133" s="18" t="s">
        <v>87</v>
      </c>
    </row>
    <row r="134" spans="2:65" s="1" customFormat="1" ht="22.5" customHeight="1" x14ac:dyDescent="0.3">
      <c r="B134" s="35"/>
      <c r="C134" s="36"/>
      <c r="D134" s="36"/>
      <c r="E134" s="36"/>
      <c r="F134" s="275" t="s">
        <v>1507</v>
      </c>
      <c r="G134" s="222"/>
      <c r="H134" s="222"/>
      <c r="I134" s="222"/>
      <c r="J134" s="36"/>
      <c r="K134" s="36"/>
      <c r="L134" s="36"/>
      <c r="M134" s="36"/>
      <c r="N134" s="36"/>
      <c r="O134" s="36"/>
      <c r="P134" s="36"/>
      <c r="Q134" s="36"/>
      <c r="R134" s="37"/>
      <c r="T134" s="74"/>
      <c r="U134" s="36"/>
      <c r="V134" s="36"/>
      <c r="W134" s="36"/>
      <c r="X134" s="36"/>
      <c r="Y134" s="36"/>
      <c r="Z134" s="36"/>
      <c r="AA134" s="75"/>
      <c r="AT134" s="18" t="s">
        <v>840</v>
      </c>
      <c r="AU134" s="18" t="s">
        <v>87</v>
      </c>
    </row>
    <row r="135" spans="2:65" s="1" customFormat="1" ht="31.5" customHeight="1" x14ac:dyDescent="0.3">
      <c r="B135" s="137"/>
      <c r="C135" s="174" t="s">
        <v>76</v>
      </c>
      <c r="D135" s="174" t="s">
        <v>227</v>
      </c>
      <c r="E135" s="175" t="s">
        <v>1508</v>
      </c>
      <c r="F135" s="271" t="s">
        <v>1509</v>
      </c>
      <c r="G135" s="272"/>
      <c r="H135" s="272"/>
      <c r="I135" s="272"/>
      <c r="J135" s="176" t="s">
        <v>216</v>
      </c>
      <c r="K135" s="177">
        <v>15</v>
      </c>
      <c r="L135" s="273">
        <v>0</v>
      </c>
      <c r="M135" s="272"/>
      <c r="N135" s="274">
        <f>ROUND(L135*K135,2)</f>
        <v>0</v>
      </c>
      <c r="O135" s="272"/>
      <c r="P135" s="272"/>
      <c r="Q135" s="272"/>
      <c r="R135" s="139"/>
      <c r="T135" s="171" t="s">
        <v>20</v>
      </c>
      <c r="U135" s="44" t="s">
        <v>41</v>
      </c>
      <c r="V135" s="36"/>
      <c r="W135" s="172">
        <f>V135*K135</f>
        <v>0</v>
      </c>
      <c r="X135" s="172">
        <v>0</v>
      </c>
      <c r="Y135" s="172">
        <f>X135*K135</f>
        <v>0</v>
      </c>
      <c r="Z135" s="172">
        <v>0</v>
      </c>
      <c r="AA135" s="173">
        <f>Z135*K135</f>
        <v>0</v>
      </c>
      <c r="AR135" s="18" t="s">
        <v>201</v>
      </c>
      <c r="AT135" s="18" t="s">
        <v>227</v>
      </c>
      <c r="AU135" s="18" t="s">
        <v>87</v>
      </c>
      <c r="AY135" s="18" t="s">
        <v>175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8" t="s">
        <v>83</v>
      </c>
      <c r="BK135" s="114">
        <f>ROUND(L135*K135,2)</f>
        <v>0</v>
      </c>
      <c r="BL135" s="18" t="s">
        <v>201</v>
      </c>
      <c r="BM135" s="18" t="s">
        <v>97</v>
      </c>
    </row>
    <row r="136" spans="2:65" s="1" customFormat="1" ht="31.5" customHeight="1" x14ac:dyDescent="0.3">
      <c r="B136" s="137"/>
      <c r="C136" s="174" t="s">
        <v>76</v>
      </c>
      <c r="D136" s="174" t="s">
        <v>227</v>
      </c>
      <c r="E136" s="175" t="s">
        <v>1510</v>
      </c>
      <c r="F136" s="271" t="s">
        <v>1511</v>
      </c>
      <c r="G136" s="272"/>
      <c r="H136" s="272"/>
      <c r="I136" s="272"/>
      <c r="J136" s="176" t="s">
        <v>1028</v>
      </c>
      <c r="K136" s="177">
        <v>4.8000000000000001E-2</v>
      </c>
      <c r="L136" s="273">
        <v>0</v>
      </c>
      <c r="M136" s="272"/>
      <c r="N136" s="274">
        <f>ROUND(L136*K136,2)</f>
        <v>0</v>
      </c>
      <c r="O136" s="272"/>
      <c r="P136" s="272"/>
      <c r="Q136" s="272"/>
      <c r="R136" s="139"/>
      <c r="T136" s="171" t="s">
        <v>20</v>
      </c>
      <c r="U136" s="44" t="s">
        <v>41</v>
      </c>
      <c r="V136" s="36"/>
      <c r="W136" s="172">
        <f>V136*K136</f>
        <v>0</v>
      </c>
      <c r="X136" s="172">
        <v>0</v>
      </c>
      <c r="Y136" s="172">
        <f>X136*K136</f>
        <v>0</v>
      </c>
      <c r="Z136" s="172">
        <v>0</v>
      </c>
      <c r="AA136" s="173">
        <f>Z136*K136</f>
        <v>0</v>
      </c>
      <c r="AR136" s="18" t="s">
        <v>201</v>
      </c>
      <c r="AT136" s="18" t="s">
        <v>227</v>
      </c>
      <c r="AU136" s="18" t="s">
        <v>87</v>
      </c>
      <c r="AY136" s="18" t="s">
        <v>175</v>
      </c>
      <c r="BE136" s="114">
        <f>IF(U136="základní",N136,0)</f>
        <v>0</v>
      </c>
      <c r="BF136" s="114">
        <f>IF(U136="snížená",N136,0)</f>
        <v>0</v>
      </c>
      <c r="BG136" s="114">
        <f>IF(U136="zákl. přenesená",N136,0)</f>
        <v>0</v>
      </c>
      <c r="BH136" s="114">
        <f>IF(U136="sníž. přenesená",N136,0)</f>
        <v>0</v>
      </c>
      <c r="BI136" s="114">
        <f>IF(U136="nulová",N136,0)</f>
        <v>0</v>
      </c>
      <c r="BJ136" s="18" t="s">
        <v>83</v>
      </c>
      <c r="BK136" s="114">
        <f>ROUND(L136*K136,2)</f>
        <v>0</v>
      </c>
      <c r="BL136" s="18" t="s">
        <v>201</v>
      </c>
      <c r="BM136" s="18" t="s">
        <v>201</v>
      </c>
    </row>
    <row r="137" spans="2:65" s="1" customFormat="1" ht="31.5" customHeight="1" x14ac:dyDescent="0.3">
      <c r="B137" s="137"/>
      <c r="C137" s="174" t="s">
        <v>76</v>
      </c>
      <c r="D137" s="174" t="s">
        <v>227</v>
      </c>
      <c r="E137" s="175" t="s">
        <v>1512</v>
      </c>
      <c r="F137" s="271" t="s">
        <v>1513</v>
      </c>
      <c r="G137" s="272"/>
      <c r="H137" s="272"/>
      <c r="I137" s="272"/>
      <c r="J137" s="176" t="s">
        <v>1028</v>
      </c>
      <c r="K137" s="177">
        <v>4.8000000000000001E-2</v>
      </c>
      <c r="L137" s="273">
        <v>0</v>
      </c>
      <c r="M137" s="272"/>
      <c r="N137" s="274">
        <f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>V137*K137</f>
        <v>0</v>
      </c>
      <c r="X137" s="172">
        <v>0</v>
      </c>
      <c r="Y137" s="172">
        <f>X137*K137</f>
        <v>0</v>
      </c>
      <c r="Z137" s="172">
        <v>0</v>
      </c>
      <c r="AA137" s="173">
        <f>Z137*K137</f>
        <v>0</v>
      </c>
      <c r="AR137" s="18" t="s">
        <v>201</v>
      </c>
      <c r="AT137" s="18" t="s">
        <v>227</v>
      </c>
      <c r="AU137" s="18" t="s">
        <v>87</v>
      </c>
      <c r="AY137" s="18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83</v>
      </c>
      <c r="BK137" s="114">
        <f>ROUND(L137*K137,2)</f>
        <v>0</v>
      </c>
      <c r="BL137" s="18" t="s">
        <v>201</v>
      </c>
      <c r="BM137" s="18" t="s">
        <v>205</v>
      </c>
    </row>
    <row r="138" spans="2:65" s="10" customFormat="1" ht="29.85" customHeight="1" x14ac:dyDescent="0.3">
      <c r="B138" s="156"/>
      <c r="C138" s="157"/>
      <c r="D138" s="166" t="s">
        <v>1117</v>
      </c>
      <c r="E138" s="166"/>
      <c r="F138" s="166"/>
      <c r="G138" s="166"/>
      <c r="H138" s="166"/>
      <c r="I138" s="166"/>
      <c r="J138" s="166"/>
      <c r="K138" s="166"/>
      <c r="L138" s="166"/>
      <c r="M138" s="166"/>
      <c r="N138" s="312">
        <f>BK138</f>
        <v>0</v>
      </c>
      <c r="O138" s="313"/>
      <c r="P138" s="313"/>
      <c r="Q138" s="313"/>
      <c r="R138" s="159"/>
      <c r="T138" s="160"/>
      <c r="U138" s="157"/>
      <c r="V138" s="157"/>
      <c r="W138" s="161">
        <v>0</v>
      </c>
      <c r="X138" s="157"/>
      <c r="Y138" s="161">
        <v>0</v>
      </c>
      <c r="Z138" s="157"/>
      <c r="AA138" s="162">
        <v>0</v>
      </c>
      <c r="AR138" s="163" t="s">
        <v>83</v>
      </c>
      <c r="AT138" s="164" t="s">
        <v>75</v>
      </c>
      <c r="AU138" s="164" t="s">
        <v>83</v>
      </c>
      <c r="AY138" s="163" t="s">
        <v>175</v>
      </c>
      <c r="BK138" s="165">
        <v>0</v>
      </c>
    </row>
    <row r="139" spans="2:65" s="10" customFormat="1" ht="24.95" customHeight="1" x14ac:dyDescent="0.35">
      <c r="B139" s="156"/>
      <c r="C139" s="157"/>
      <c r="D139" s="158" t="s">
        <v>1498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268">
        <f>BK139</f>
        <v>0</v>
      </c>
      <c r="O139" s="269"/>
      <c r="P139" s="269"/>
      <c r="Q139" s="269"/>
      <c r="R139" s="159"/>
      <c r="T139" s="160"/>
      <c r="U139" s="157"/>
      <c r="V139" s="157"/>
      <c r="W139" s="161">
        <f>W140+W144</f>
        <v>0</v>
      </c>
      <c r="X139" s="157"/>
      <c r="Y139" s="161">
        <f>Y140+Y144</f>
        <v>0</v>
      </c>
      <c r="Z139" s="157"/>
      <c r="AA139" s="162">
        <f>AA140+AA144</f>
        <v>0</v>
      </c>
      <c r="AR139" s="163" t="s">
        <v>83</v>
      </c>
      <c r="AT139" s="164" t="s">
        <v>75</v>
      </c>
      <c r="AU139" s="164" t="s">
        <v>76</v>
      </c>
      <c r="AY139" s="163" t="s">
        <v>175</v>
      </c>
      <c r="BK139" s="165">
        <f>BK140+BK144</f>
        <v>0</v>
      </c>
    </row>
    <row r="140" spans="2:65" s="10" customFormat="1" ht="19.899999999999999" customHeight="1" x14ac:dyDescent="0.3">
      <c r="B140" s="156"/>
      <c r="C140" s="157"/>
      <c r="D140" s="166" t="s">
        <v>141</v>
      </c>
      <c r="E140" s="166"/>
      <c r="F140" s="166"/>
      <c r="G140" s="166"/>
      <c r="H140" s="166"/>
      <c r="I140" s="166"/>
      <c r="J140" s="166"/>
      <c r="K140" s="166"/>
      <c r="L140" s="166"/>
      <c r="M140" s="166"/>
      <c r="N140" s="266">
        <f>BK140</f>
        <v>0</v>
      </c>
      <c r="O140" s="267"/>
      <c r="P140" s="267"/>
      <c r="Q140" s="267"/>
      <c r="R140" s="159"/>
      <c r="T140" s="160"/>
      <c r="U140" s="157"/>
      <c r="V140" s="157"/>
      <c r="W140" s="161">
        <f>SUM(W141:W143)</f>
        <v>0</v>
      </c>
      <c r="X140" s="157"/>
      <c r="Y140" s="161">
        <f>SUM(Y141:Y143)</f>
        <v>0</v>
      </c>
      <c r="Z140" s="157"/>
      <c r="AA140" s="162">
        <f>SUM(AA141:AA143)</f>
        <v>0</v>
      </c>
      <c r="AR140" s="163" t="s">
        <v>83</v>
      </c>
      <c r="AT140" s="164" t="s">
        <v>75</v>
      </c>
      <c r="AU140" s="164" t="s">
        <v>83</v>
      </c>
      <c r="AY140" s="163" t="s">
        <v>175</v>
      </c>
      <c r="BK140" s="165">
        <f>SUM(BK141:BK143)</f>
        <v>0</v>
      </c>
    </row>
    <row r="141" spans="2:65" s="1" customFormat="1" ht="44.25" customHeight="1" x14ac:dyDescent="0.3">
      <c r="B141" s="137"/>
      <c r="C141" s="174" t="s">
        <v>76</v>
      </c>
      <c r="D141" s="174" t="s">
        <v>227</v>
      </c>
      <c r="E141" s="175" t="s">
        <v>1514</v>
      </c>
      <c r="F141" s="271" t="s">
        <v>1515</v>
      </c>
      <c r="G141" s="272"/>
      <c r="H141" s="272"/>
      <c r="I141" s="272"/>
      <c r="J141" s="176" t="s">
        <v>216</v>
      </c>
      <c r="K141" s="177">
        <v>15</v>
      </c>
      <c r="L141" s="273">
        <v>0</v>
      </c>
      <c r="M141" s="272"/>
      <c r="N141" s="274">
        <f>ROUND(L141*K141,2)</f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>V141*K141</f>
        <v>0</v>
      </c>
      <c r="X141" s="172">
        <v>0</v>
      </c>
      <c r="Y141" s="172">
        <f>X141*K141</f>
        <v>0</v>
      </c>
      <c r="Z141" s="172">
        <v>0</v>
      </c>
      <c r="AA141" s="173">
        <f>Z141*K141</f>
        <v>0</v>
      </c>
      <c r="AR141" s="18" t="s">
        <v>201</v>
      </c>
      <c r="AT141" s="18" t="s">
        <v>227</v>
      </c>
      <c r="AU141" s="18" t="s">
        <v>87</v>
      </c>
      <c r="AY141" s="18" t="s">
        <v>175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8" t="s">
        <v>83</v>
      </c>
      <c r="BK141" s="114">
        <f>ROUND(L141*K141,2)</f>
        <v>0</v>
      </c>
      <c r="BL141" s="18" t="s">
        <v>201</v>
      </c>
      <c r="BM141" s="18" t="s">
        <v>209</v>
      </c>
    </row>
    <row r="142" spans="2:65" s="1" customFormat="1" ht="22.5" customHeight="1" x14ac:dyDescent="0.3">
      <c r="B142" s="35"/>
      <c r="C142" s="36"/>
      <c r="D142" s="36"/>
      <c r="E142" s="36"/>
      <c r="F142" s="275" t="s">
        <v>1516</v>
      </c>
      <c r="G142" s="222"/>
      <c r="H142" s="222"/>
      <c r="I142" s="222"/>
      <c r="J142" s="36"/>
      <c r="K142" s="36"/>
      <c r="L142" s="36"/>
      <c r="M142" s="36"/>
      <c r="N142" s="36"/>
      <c r="O142" s="36"/>
      <c r="P142" s="36"/>
      <c r="Q142" s="36"/>
      <c r="R142" s="37"/>
      <c r="T142" s="74"/>
      <c r="U142" s="36"/>
      <c r="V142" s="36"/>
      <c r="W142" s="36"/>
      <c r="X142" s="36"/>
      <c r="Y142" s="36"/>
      <c r="Z142" s="36"/>
      <c r="AA142" s="75"/>
      <c r="AT142" s="18" t="s">
        <v>840</v>
      </c>
      <c r="AU142" s="18" t="s">
        <v>87</v>
      </c>
    </row>
    <row r="143" spans="2:65" s="1" customFormat="1" ht="22.5" customHeight="1" x14ac:dyDescent="0.3">
      <c r="B143" s="137"/>
      <c r="C143" s="174" t="s">
        <v>76</v>
      </c>
      <c r="D143" s="174" t="s">
        <v>227</v>
      </c>
      <c r="E143" s="175" t="s">
        <v>1517</v>
      </c>
      <c r="F143" s="271" t="s">
        <v>1518</v>
      </c>
      <c r="G143" s="272"/>
      <c r="H143" s="272"/>
      <c r="I143" s="272"/>
      <c r="J143" s="176" t="s">
        <v>216</v>
      </c>
      <c r="K143" s="177">
        <v>15</v>
      </c>
      <c r="L143" s="273">
        <v>0</v>
      </c>
      <c r="M143" s="272"/>
      <c r="N143" s="274">
        <f>ROUND(L143*K143,2)</f>
        <v>0</v>
      </c>
      <c r="O143" s="272"/>
      <c r="P143" s="272"/>
      <c r="Q143" s="272"/>
      <c r="R143" s="139"/>
      <c r="T143" s="171" t="s">
        <v>20</v>
      </c>
      <c r="U143" s="44" t="s">
        <v>41</v>
      </c>
      <c r="V143" s="36"/>
      <c r="W143" s="172">
        <f>V143*K143</f>
        <v>0</v>
      </c>
      <c r="X143" s="172">
        <v>0</v>
      </c>
      <c r="Y143" s="172">
        <f>X143*K143</f>
        <v>0</v>
      </c>
      <c r="Z143" s="172">
        <v>0</v>
      </c>
      <c r="AA143" s="173">
        <f>Z143*K143</f>
        <v>0</v>
      </c>
      <c r="AR143" s="18" t="s">
        <v>201</v>
      </c>
      <c r="AT143" s="18" t="s">
        <v>227</v>
      </c>
      <c r="AU143" s="18" t="s">
        <v>87</v>
      </c>
      <c r="AY143" s="18" t="s">
        <v>175</v>
      </c>
      <c r="BE143" s="114">
        <f>IF(U143="základní",N143,0)</f>
        <v>0</v>
      </c>
      <c r="BF143" s="114">
        <f>IF(U143="snížená",N143,0)</f>
        <v>0</v>
      </c>
      <c r="BG143" s="114">
        <f>IF(U143="zákl. přenesená",N143,0)</f>
        <v>0</v>
      </c>
      <c r="BH143" s="114">
        <f>IF(U143="sníž. přenesená",N143,0)</f>
        <v>0</v>
      </c>
      <c r="BI143" s="114">
        <f>IF(U143="nulová",N143,0)</f>
        <v>0</v>
      </c>
      <c r="BJ143" s="18" t="s">
        <v>83</v>
      </c>
      <c r="BK143" s="114">
        <f>ROUND(L143*K143,2)</f>
        <v>0</v>
      </c>
      <c r="BL143" s="18" t="s">
        <v>201</v>
      </c>
      <c r="BM143" s="18" t="s">
        <v>1257</v>
      </c>
    </row>
    <row r="144" spans="2:65" s="10" customFormat="1" ht="29.85" customHeight="1" x14ac:dyDescent="0.3">
      <c r="B144" s="156"/>
      <c r="C144" s="157"/>
      <c r="D144" s="166" t="s">
        <v>141</v>
      </c>
      <c r="E144" s="166"/>
      <c r="F144" s="166"/>
      <c r="G144" s="166"/>
      <c r="H144" s="166"/>
      <c r="I144" s="166"/>
      <c r="J144" s="166"/>
      <c r="K144" s="166"/>
      <c r="L144" s="166"/>
      <c r="M144" s="166"/>
      <c r="N144" s="312">
        <f>BK144</f>
        <v>0</v>
      </c>
      <c r="O144" s="313"/>
      <c r="P144" s="313"/>
      <c r="Q144" s="313"/>
      <c r="R144" s="159"/>
      <c r="T144" s="160"/>
      <c r="U144" s="157"/>
      <c r="V144" s="157"/>
      <c r="W144" s="161">
        <v>0</v>
      </c>
      <c r="X144" s="157"/>
      <c r="Y144" s="161">
        <v>0</v>
      </c>
      <c r="Z144" s="157"/>
      <c r="AA144" s="162">
        <v>0</v>
      </c>
      <c r="AR144" s="163" t="s">
        <v>83</v>
      </c>
      <c r="AT144" s="164" t="s">
        <v>75</v>
      </c>
      <c r="AU144" s="164" t="s">
        <v>83</v>
      </c>
      <c r="AY144" s="163" t="s">
        <v>175</v>
      </c>
      <c r="BK144" s="165">
        <v>0</v>
      </c>
    </row>
    <row r="145" spans="2:65" s="10" customFormat="1" ht="24.95" customHeight="1" x14ac:dyDescent="0.35">
      <c r="B145" s="156"/>
      <c r="C145" s="157"/>
      <c r="D145" s="158" t="s">
        <v>1499</v>
      </c>
      <c r="E145" s="158"/>
      <c r="F145" s="158"/>
      <c r="G145" s="158"/>
      <c r="H145" s="158"/>
      <c r="I145" s="158"/>
      <c r="J145" s="158"/>
      <c r="K145" s="158"/>
      <c r="L145" s="158"/>
      <c r="M145" s="158"/>
      <c r="N145" s="268">
        <f>BK145</f>
        <v>0</v>
      </c>
      <c r="O145" s="269"/>
      <c r="P145" s="269"/>
      <c r="Q145" s="269"/>
      <c r="R145" s="159"/>
      <c r="T145" s="160"/>
      <c r="U145" s="157"/>
      <c r="V145" s="157"/>
      <c r="W145" s="161">
        <f>W146+W182+W183+W197</f>
        <v>0</v>
      </c>
      <c r="X145" s="157"/>
      <c r="Y145" s="161">
        <f>Y146+Y182+Y183+Y197</f>
        <v>0</v>
      </c>
      <c r="Z145" s="157"/>
      <c r="AA145" s="162">
        <f>AA146+AA182+AA183+AA197</f>
        <v>0</v>
      </c>
      <c r="AR145" s="163" t="s">
        <v>83</v>
      </c>
      <c r="AT145" s="164" t="s">
        <v>75</v>
      </c>
      <c r="AU145" s="164" t="s">
        <v>76</v>
      </c>
      <c r="AY145" s="163" t="s">
        <v>175</v>
      </c>
      <c r="BK145" s="165">
        <f>BK146+BK182+BK183+BK197</f>
        <v>0</v>
      </c>
    </row>
    <row r="146" spans="2:65" s="10" customFormat="1" ht="19.899999999999999" customHeight="1" x14ac:dyDescent="0.3">
      <c r="B146" s="156"/>
      <c r="C146" s="157"/>
      <c r="D146" s="166" t="s">
        <v>1500</v>
      </c>
      <c r="E146" s="166"/>
      <c r="F146" s="166"/>
      <c r="G146" s="166"/>
      <c r="H146" s="166"/>
      <c r="I146" s="166"/>
      <c r="J146" s="166"/>
      <c r="K146" s="166"/>
      <c r="L146" s="166"/>
      <c r="M146" s="166"/>
      <c r="N146" s="266">
        <f>BK146</f>
        <v>0</v>
      </c>
      <c r="O146" s="267"/>
      <c r="P146" s="267"/>
      <c r="Q146" s="267"/>
      <c r="R146" s="159"/>
      <c r="T146" s="160"/>
      <c r="U146" s="157"/>
      <c r="V146" s="157"/>
      <c r="W146" s="161">
        <f>SUM(W147:W181)</f>
        <v>0</v>
      </c>
      <c r="X146" s="157"/>
      <c r="Y146" s="161">
        <f>SUM(Y147:Y181)</f>
        <v>0</v>
      </c>
      <c r="Z146" s="157"/>
      <c r="AA146" s="162">
        <f>SUM(AA147:AA181)</f>
        <v>0</v>
      </c>
      <c r="AR146" s="163" t="s">
        <v>83</v>
      </c>
      <c r="AT146" s="164" t="s">
        <v>75</v>
      </c>
      <c r="AU146" s="164" t="s">
        <v>83</v>
      </c>
      <c r="AY146" s="163" t="s">
        <v>175</v>
      </c>
      <c r="BK146" s="165">
        <f>SUM(BK147:BK181)</f>
        <v>0</v>
      </c>
    </row>
    <row r="147" spans="2:65" s="1" customFormat="1" ht="31.5" customHeight="1" x14ac:dyDescent="0.3">
      <c r="B147" s="137"/>
      <c r="C147" s="174" t="s">
        <v>76</v>
      </c>
      <c r="D147" s="174" t="s">
        <v>227</v>
      </c>
      <c r="E147" s="175" t="s">
        <v>1519</v>
      </c>
      <c r="F147" s="271" t="s">
        <v>1520</v>
      </c>
      <c r="G147" s="272"/>
      <c r="H147" s="272"/>
      <c r="I147" s="272"/>
      <c r="J147" s="176" t="s">
        <v>446</v>
      </c>
      <c r="K147" s="177">
        <v>1</v>
      </c>
      <c r="L147" s="273">
        <v>0</v>
      </c>
      <c r="M147" s="272"/>
      <c r="N147" s="274">
        <f>ROUND(L147*K147,2)</f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>V147*K147</f>
        <v>0</v>
      </c>
      <c r="X147" s="172">
        <v>0</v>
      </c>
      <c r="Y147" s="172">
        <f>X147*K147</f>
        <v>0</v>
      </c>
      <c r="Z147" s="172">
        <v>0</v>
      </c>
      <c r="AA147" s="173">
        <f>Z147*K147</f>
        <v>0</v>
      </c>
      <c r="AR147" s="18" t="s">
        <v>201</v>
      </c>
      <c r="AT147" s="18" t="s">
        <v>227</v>
      </c>
      <c r="AU147" s="18" t="s">
        <v>87</v>
      </c>
      <c r="AY147" s="18" t="s">
        <v>175</v>
      </c>
      <c r="BE147" s="114">
        <f>IF(U147="základní",N147,0)</f>
        <v>0</v>
      </c>
      <c r="BF147" s="114">
        <f>IF(U147="snížená",N147,0)</f>
        <v>0</v>
      </c>
      <c r="BG147" s="114">
        <f>IF(U147="zákl. přenesená",N147,0)</f>
        <v>0</v>
      </c>
      <c r="BH147" s="114">
        <f>IF(U147="sníž. přenesená",N147,0)</f>
        <v>0</v>
      </c>
      <c r="BI147" s="114">
        <f>IF(U147="nulová",N147,0)</f>
        <v>0</v>
      </c>
      <c r="BJ147" s="18" t="s">
        <v>83</v>
      </c>
      <c r="BK147" s="114">
        <f>ROUND(L147*K147,2)</f>
        <v>0</v>
      </c>
      <c r="BL147" s="18" t="s">
        <v>201</v>
      </c>
      <c r="BM147" s="18" t="s">
        <v>213</v>
      </c>
    </row>
    <row r="148" spans="2:65" s="1" customFormat="1" ht="31.5" customHeight="1" x14ac:dyDescent="0.3">
      <c r="B148" s="137"/>
      <c r="C148" s="174" t="s">
        <v>76</v>
      </c>
      <c r="D148" s="174" t="s">
        <v>227</v>
      </c>
      <c r="E148" s="175" t="s">
        <v>1521</v>
      </c>
      <c r="F148" s="271" t="s">
        <v>1522</v>
      </c>
      <c r="G148" s="272"/>
      <c r="H148" s="272"/>
      <c r="I148" s="272"/>
      <c r="J148" s="176" t="s">
        <v>257</v>
      </c>
      <c r="K148" s="177">
        <v>1</v>
      </c>
      <c r="L148" s="273">
        <v>0</v>
      </c>
      <c r="M148" s="272"/>
      <c r="N148" s="274">
        <f>ROUND(L148*K148,2)</f>
        <v>0</v>
      </c>
      <c r="O148" s="272"/>
      <c r="P148" s="272"/>
      <c r="Q148" s="272"/>
      <c r="R148" s="139"/>
      <c r="T148" s="171" t="s">
        <v>20</v>
      </c>
      <c r="U148" s="44" t="s">
        <v>41</v>
      </c>
      <c r="V148" s="36"/>
      <c r="W148" s="172">
        <f>V148*K148</f>
        <v>0</v>
      </c>
      <c r="X148" s="172">
        <v>0</v>
      </c>
      <c r="Y148" s="172">
        <f>X148*K148</f>
        <v>0</v>
      </c>
      <c r="Z148" s="172">
        <v>0</v>
      </c>
      <c r="AA148" s="173">
        <f>Z148*K148</f>
        <v>0</v>
      </c>
      <c r="AR148" s="18" t="s">
        <v>201</v>
      </c>
      <c r="AT148" s="18" t="s">
        <v>227</v>
      </c>
      <c r="AU148" s="18" t="s">
        <v>87</v>
      </c>
      <c r="AY148" s="18" t="s">
        <v>175</v>
      </c>
      <c r="BE148" s="114">
        <f>IF(U148="základní",N148,0)</f>
        <v>0</v>
      </c>
      <c r="BF148" s="114">
        <f>IF(U148="snížená",N148,0)</f>
        <v>0</v>
      </c>
      <c r="BG148" s="114">
        <f>IF(U148="zákl. přenesená",N148,0)</f>
        <v>0</v>
      </c>
      <c r="BH148" s="114">
        <f>IF(U148="sníž. přenesená",N148,0)</f>
        <v>0</v>
      </c>
      <c r="BI148" s="114">
        <f>IF(U148="nulová",N148,0)</f>
        <v>0</v>
      </c>
      <c r="BJ148" s="18" t="s">
        <v>83</v>
      </c>
      <c r="BK148" s="114">
        <f>ROUND(L148*K148,2)</f>
        <v>0</v>
      </c>
      <c r="BL148" s="18" t="s">
        <v>201</v>
      </c>
      <c r="BM148" s="18" t="s">
        <v>218</v>
      </c>
    </row>
    <row r="149" spans="2:65" s="1" customFormat="1" ht="44.25" customHeight="1" x14ac:dyDescent="0.3">
      <c r="B149" s="137"/>
      <c r="C149" s="174" t="s">
        <v>76</v>
      </c>
      <c r="D149" s="174" t="s">
        <v>227</v>
      </c>
      <c r="E149" s="175" t="s">
        <v>1523</v>
      </c>
      <c r="F149" s="271" t="s">
        <v>1524</v>
      </c>
      <c r="G149" s="272"/>
      <c r="H149" s="272"/>
      <c r="I149" s="272"/>
      <c r="J149" s="176" t="s">
        <v>257</v>
      </c>
      <c r="K149" s="177">
        <v>1</v>
      </c>
      <c r="L149" s="273">
        <v>0</v>
      </c>
      <c r="M149" s="272"/>
      <c r="N149" s="274">
        <f>ROUND(L149*K149,2)</f>
        <v>0</v>
      </c>
      <c r="O149" s="272"/>
      <c r="P149" s="272"/>
      <c r="Q149" s="272"/>
      <c r="R149" s="139"/>
      <c r="T149" s="171" t="s">
        <v>20</v>
      </c>
      <c r="U149" s="44" t="s">
        <v>41</v>
      </c>
      <c r="V149" s="36"/>
      <c r="W149" s="172">
        <f>V149*K149</f>
        <v>0</v>
      </c>
      <c r="X149" s="172">
        <v>0</v>
      </c>
      <c r="Y149" s="172">
        <f>X149*K149</f>
        <v>0</v>
      </c>
      <c r="Z149" s="172">
        <v>0</v>
      </c>
      <c r="AA149" s="173">
        <f>Z149*K149</f>
        <v>0</v>
      </c>
      <c r="AR149" s="18" t="s">
        <v>201</v>
      </c>
      <c r="AT149" s="18" t="s">
        <v>227</v>
      </c>
      <c r="AU149" s="18" t="s">
        <v>87</v>
      </c>
      <c r="AY149" s="18" t="s">
        <v>175</v>
      </c>
      <c r="BE149" s="114">
        <f>IF(U149="základní",N149,0)</f>
        <v>0</v>
      </c>
      <c r="BF149" s="114">
        <f>IF(U149="snížená",N149,0)</f>
        <v>0</v>
      </c>
      <c r="BG149" s="114">
        <f>IF(U149="zákl. přenesená",N149,0)</f>
        <v>0</v>
      </c>
      <c r="BH149" s="114">
        <f>IF(U149="sníž. přenesená",N149,0)</f>
        <v>0</v>
      </c>
      <c r="BI149" s="114">
        <f>IF(U149="nulová",N149,0)</f>
        <v>0</v>
      </c>
      <c r="BJ149" s="18" t="s">
        <v>83</v>
      </c>
      <c r="BK149" s="114">
        <f>ROUND(L149*K149,2)</f>
        <v>0</v>
      </c>
      <c r="BL149" s="18" t="s">
        <v>201</v>
      </c>
      <c r="BM149" s="18" t="s">
        <v>222</v>
      </c>
    </row>
    <row r="150" spans="2:65" s="1" customFormat="1" ht="30" customHeight="1" x14ac:dyDescent="0.3">
      <c r="B150" s="35"/>
      <c r="C150" s="36"/>
      <c r="D150" s="36"/>
      <c r="E150" s="36"/>
      <c r="F150" s="275" t="s">
        <v>1525</v>
      </c>
      <c r="G150" s="222"/>
      <c r="H150" s="222"/>
      <c r="I150" s="222"/>
      <c r="J150" s="36"/>
      <c r="K150" s="36"/>
      <c r="L150" s="36"/>
      <c r="M150" s="36"/>
      <c r="N150" s="36"/>
      <c r="O150" s="36"/>
      <c r="P150" s="36"/>
      <c r="Q150" s="36"/>
      <c r="R150" s="37"/>
      <c r="T150" s="74"/>
      <c r="U150" s="36"/>
      <c r="V150" s="36"/>
      <c r="W150" s="36"/>
      <c r="X150" s="36"/>
      <c r="Y150" s="36"/>
      <c r="Z150" s="36"/>
      <c r="AA150" s="75"/>
      <c r="AT150" s="18" t="s">
        <v>840</v>
      </c>
      <c r="AU150" s="18" t="s">
        <v>87</v>
      </c>
    </row>
    <row r="151" spans="2:65" s="1" customFormat="1" ht="31.5" customHeight="1" x14ac:dyDescent="0.3">
      <c r="B151" s="137"/>
      <c r="C151" s="174" t="s">
        <v>76</v>
      </c>
      <c r="D151" s="174" t="s">
        <v>227</v>
      </c>
      <c r="E151" s="175" t="s">
        <v>1526</v>
      </c>
      <c r="F151" s="271" t="s">
        <v>1527</v>
      </c>
      <c r="G151" s="272"/>
      <c r="H151" s="272"/>
      <c r="I151" s="272"/>
      <c r="J151" s="176" t="s">
        <v>257</v>
      </c>
      <c r="K151" s="177">
        <v>1</v>
      </c>
      <c r="L151" s="273">
        <v>0</v>
      </c>
      <c r="M151" s="272"/>
      <c r="N151" s="274">
        <f t="shared" ref="N151:N167" si="5">ROUND(L151*K151,2)</f>
        <v>0</v>
      </c>
      <c r="O151" s="272"/>
      <c r="P151" s="272"/>
      <c r="Q151" s="272"/>
      <c r="R151" s="139"/>
      <c r="T151" s="171" t="s">
        <v>20</v>
      </c>
      <c r="U151" s="44" t="s">
        <v>41</v>
      </c>
      <c r="V151" s="36"/>
      <c r="W151" s="172">
        <f t="shared" ref="W151:W167" si="6">V151*K151</f>
        <v>0</v>
      </c>
      <c r="X151" s="172">
        <v>0</v>
      </c>
      <c r="Y151" s="172">
        <f t="shared" ref="Y151:Y167" si="7">X151*K151</f>
        <v>0</v>
      </c>
      <c r="Z151" s="172">
        <v>0</v>
      </c>
      <c r="AA151" s="173">
        <f t="shared" ref="AA151:AA167" si="8">Z151*K151</f>
        <v>0</v>
      </c>
      <c r="AR151" s="18" t="s">
        <v>201</v>
      </c>
      <c r="AT151" s="18" t="s">
        <v>227</v>
      </c>
      <c r="AU151" s="18" t="s">
        <v>87</v>
      </c>
      <c r="AY151" s="18" t="s">
        <v>175</v>
      </c>
      <c r="BE151" s="114">
        <f t="shared" ref="BE151:BE167" si="9">IF(U151="základní",N151,0)</f>
        <v>0</v>
      </c>
      <c r="BF151" s="114">
        <f t="shared" ref="BF151:BF167" si="10">IF(U151="snížená",N151,0)</f>
        <v>0</v>
      </c>
      <c r="BG151" s="114">
        <f t="shared" ref="BG151:BG167" si="11">IF(U151="zákl. přenesená",N151,0)</f>
        <v>0</v>
      </c>
      <c r="BH151" s="114">
        <f t="shared" ref="BH151:BH167" si="12">IF(U151="sníž. přenesená",N151,0)</f>
        <v>0</v>
      </c>
      <c r="BI151" s="114">
        <f t="shared" ref="BI151:BI167" si="13">IF(U151="nulová",N151,0)</f>
        <v>0</v>
      </c>
      <c r="BJ151" s="18" t="s">
        <v>83</v>
      </c>
      <c r="BK151" s="114">
        <f t="shared" ref="BK151:BK167" si="14">ROUND(L151*K151,2)</f>
        <v>0</v>
      </c>
      <c r="BL151" s="18" t="s">
        <v>201</v>
      </c>
      <c r="BM151" s="18" t="s">
        <v>226</v>
      </c>
    </row>
    <row r="152" spans="2:65" s="1" customFormat="1" ht="22.5" customHeight="1" x14ac:dyDescent="0.3">
      <c r="B152" s="137"/>
      <c r="C152" s="174" t="s">
        <v>76</v>
      </c>
      <c r="D152" s="174" t="s">
        <v>227</v>
      </c>
      <c r="E152" s="175" t="s">
        <v>1528</v>
      </c>
      <c r="F152" s="271" t="s">
        <v>1529</v>
      </c>
      <c r="G152" s="272"/>
      <c r="H152" s="272"/>
      <c r="I152" s="272"/>
      <c r="J152" s="176" t="s">
        <v>257</v>
      </c>
      <c r="K152" s="177">
        <v>1</v>
      </c>
      <c r="L152" s="273">
        <v>0</v>
      </c>
      <c r="M152" s="272"/>
      <c r="N152" s="274">
        <f t="shared" si="5"/>
        <v>0</v>
      </c>
      <c r="O152" s="272"/>
      <c r="P152" s="272"/>
      <c r="Q152" s="272"/>
      <c r="R152" s="139"/>
      <c r="T152" s="171" t="s">
        <v>20</v>
      </c>
      <c r="U152" s="44" t="s">
        <v>41</v>
      </c>
      <c r="V152" s="36"/>
      <c r="W152" s="172">
        <f t="shared" si="6"/>
        <v>0</v>
      </c>
      <c r="X152" s="172">
        <v>0</v>
      </c>
      <c r="Y152" s="172">
        <f t="shared" si="7"/>
        <v>0</v>
      </c>
      <c r="Z152" s="172">
        <v>0</v>
      </c>
      <c r="AA152" s="173">
        <f t="shared" si="8"/>
        <v>0</v>
      </c>
      <c r="AR152" s="18" t="s">
        <v>201</v>
      </c>
      <c r="AT152" s="18" t="s">
        <v>227</v>
      </c>
      <c r="AU152" s="18" t="s">
        <v>87</v>
      </c>
      <c r="AY152" s="18" t="s">
        <v>175</v>
      </c>
      <c r="BE152" s="114">
        <f t="shared" si="9"/>
        <v>0</v>
      </c>
      <c r="BF152" s="114">
        <f t="shared" si="10"/>
        <v>0</v>
      </c>
      <c r="BG152" s="114">
        <f t="shared" si="11"/>
        <v>0</v>
      </c>
      <c r="BH152" s="114">
        <f t="shared" si="12"/>
        <v>0</v>
      </c>
      <c r="BI152" s="114">
        <f t="shared" si="13"/>
        <v>0</v>
      </c>
      <c r="BJ152" s="18" t="s">
        <v>83</v>
      </c>
      <c r="BK152" s="114">
        <f t="shared" si="14"/>
        <v>0</v>
      </c>
      <c r="BL152" s="18" t="s">
        <v>201</v>
      </c>
      <c r="BM152" s="18" t="s">
        <v>231</v>
      </c>
    </row>
    <row r="153" spans="2:65" s="1" customFormat="1" ht="31.5" customHeight="1" x14ac:dyDescent="0.3">
      <c r="B153" s="137"/>
      <c r="C153" s="174" t="s">
        <v>76</v>
      </c>
      <c r="D153" s="174" t="s">
        <v>227</v>
      </c>
      <c r="E153" s="175" t="s">
        <v>1530</v>
      </c>
      <c r="F153" s="271" t="s">
        <v>1531</v>
      </c>
      <c r="G153" s="272"/>
      <c r="H153" s="272"/>
      <c r="I153" s="272"/>
      <c r="J153" s="176" t="s">
        <v>257</v>
      </c>
      <c r="K153" s="177">
        <v>1</v>
      </c>
      <c r="L153" s="273">
        <v>0</v>
      </c>
      <c r="M153" s="272"/>
      <c r="N153" s="274">
        <f t="shared" si="5"/>
        <v>0</v>
      </c>
      <c r="O153" s="272"/>
      <c r="P153" s="272"/>
      <c r="Q153" s="272"/>
      <c r="R153" s="139"/>
      <c r="T153" s="171" t="s">
        <v>20</v>
      </c>
      <c r="U153" s="44" t="s">
        <v>41</v>
      </c>
      <c r="V153" s="36"/>
      <c r="W153" s="172">
        <f t="shared" si="6"/>
        <v>0</v>
      </c>
      <c r="X153" s="172">
        <v>0</v>
      </c>
      <c r="Y153" s="172">
        <f t="shared" si="7"/>
        <v>0</v>
      </c>
      <c r="Z153" s="172">
        <v>0</v>
      </c>
      <c r="AA153" s="173">
        <f t="shared" si="8"/>
        <v>0</v>
      </c>
      <c r="AR153" s="18" t="s">
        <v>201</v>
      </c>
      <c r="AT153" s="18" t="s">
        <v>227</v>
      </c>
      <c r="AU153" s="18" t="s">
        <v>87</v>
      </c>
      <c r="AY153" s="18" t="s">
        <v>175</v>
      </c>
      <c r="BE153" s="114">
        <f t="shared" si="9"/>
        <v>0</v>
      </c>
      <c r="BF153" s="114">
        <f t="shared" si="10"/>
        <v>0</v>
      </c>
      <c r="BG153" s="114">
        <f t="shared" si="11"/>
        <v>0</v>
      </c>
      <c r="BH153" s="114">
        <f t="shared" si="12"/>
        <v>0</v>
      </c>
      <c r="BI153" s="114">
        <f t="shared" si="13"/>
        <v>0</v>
      </c>
      <c r="BJ153" s="18" t="s">
        <v>83</v>
      </c>
      <c r="BK153" s="114">
        <f t="shared" si="14"/>
        <v>0</v>
      </c>
      <c r="BL153" s="18" t="s">
        <v>201</v>
      </c>
      <c r="BM153" s="18" t="s">
        <v>235</v>
      </c>
    </row>
    <row r="154" spans="2:65" s="1" customFormat="1" ht="31.5" customHeight="1" x14ac:dyDescent="0.3">
      <c r="B154" s="137"/>
      <c r="C154" s="174" t="s">
        <v>76</v>
      </c>
      <c r="D154" s="174" t="s">
        <v>227</v>
      </c>
      <c r="E154" s="175" t="s">
        <v>1532</v>
      </c>
      <c r="F154" s="271" t="s">
        <v>1533</v>
      </c>
      <c r="G154" s="272"/>
      <c r="H154" s="272"/>
      <c r="I154" s="272"/>
      <c r="J154" s="176" t="s">
        <v>257</v>
      </c>
      <c r="K154" s="177">
        <v>1</v>
      </c>
      <c r="L154" s="273">
        <v>0</v>
      </c>
      <c r="M154" s="272"/>
      <c r="N154" s="274">
        <f t="shared" si="5"/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 t="shared" si="6"/>
        <v>0</v>
      </c>
      <c r="X154" s="172">
        <v>0</v>
      </c>
      <c r="Y154" s="172">
        <f t="shared" si="7"/>
        <v>0</v>
      </c>
      <c r="Z154" s="172">
        <v>0</v>
      </c>
      <c r="AA154" s="173">
        <f t="shared" si="8"/>
        <v>0</v>
      </c>
      <c r="AR154" s="18" t="s">
        <v>201</v>
      </c>
      <c r="AT154" s="18" t="s">
        <v>227</v>
      </c>
      <c r="AU154" s="18" t="s">
        <v>87</v>
      </c>
      <c r="AY154" s="18" t="s">
        <v>175</v>
      </c>
      <c r="BE154" s="114">
        <f t="shared" si="9"/>
        <v>0</v>
      </c>
      <c r="BF154" s="114">
        <f t="shared" si="10"/>
        <v>0</v>
      </c>
      <c r="BG154" s="114">
        <f t="shared" si="11"/>
        <v>0</v>
      </c>
      <c r="BH154" s="114">
        <f t="shared" si="12"/>
        <v>0</v>
      </c>
      <c r="BI154" s="114">
        <f t="shared" si="13"/>
        <v>0</v>
      </c>
      <c r="BJ154" s="18" t="s">
        <v>83</v>
      </c>
      <c r="BK154" s="114">
        <f t="shared" si="14"/>
        <v>0</v>
      </c>
      <c r="BL154" s="18" t="s">
        <v>201</v>
      </c>
      <c r="BM154" s="18" t="s">
        <v>239</v>
      </c>
    </row>
    <row r="155" spans="2:65" s="1" customFormat="1" ht="31.5" customHeight="1" x14ac:dyDescent="0.3">
      <c r="B155" s="137"/>
      <c r="C155" s="174" t="s">
        <v>76</v>
      </c>
      <c r="D155" s="174" t="s">
        <v>227</v>
      </c>
      <c r="E155" s="175" t="s">
        <v>1534</v>
      </c>
      <c r="F155" s="271" t="s">
        <v>1535</v>
      </c>
      <c r="G155" s="272"/>
      <c r="H155" s="272"/>
      <c r="I155" s="272"/>
      <c r="J155" s="176" t="s">
        <v>257</v>
      </c>
      <c r="K155" s="177">
        <v>1</v>
      </c>
      <c r="L155" s="273">
        <v>0</v>
      </c>
      <c r="M155" s="272"/>
      <c r="N155" s="274">
        <f t="shared" si="5"/>
        <v>0</v>
      </c>
      <c r="O155" s="272"/>
      <c r="P155" s="272"/>
      <c r="Q155" s="272"/>
      <c r="R155" s="139"/>
      <c r="T155" s="171" t="s">
        <v>20</v>
      </c>
      <c r="U155" s="44" t="s">
        <v>41</v>
      </c>
      <c r="V155" s="36"/>
      <c r="W155" s="172">
        <f t="shared" si="6"/>
        <v>0</v>
      </c>
      <c r="X155" s="172">
        <v>0</v>
      </c>
      <c r="Y155" s="172">
        <f t="shared" si="7"/>
        <v>0</v>
      </c>
      <c r="Z155" s="172">
        <v>0</v>
      </c>
      <c r="AA155" s="173">
        <f t="shared" si="8"/>
        <v>0</v>
      </c>
      <c r="AR155" s="18" t="s">
        <v>201</v>
      </c>
      <c r="AT155" s="18" t="s">
        <v>227</v>
      </c>
      <c r="AU155" s="18" t="s">
        <v>87</v>
      </c>
      <c r="AY155" s="18" t="s">
        <v>175</v>
      </c>
      <c r="BE155" s="114">
        <f t="shared" si="9"/>
        <v>0</v>
      </c>
      <c r="BF155" s="114">
        <f t="shared" si="10"/>
        <v>0</v>
      </c>
      <c r="BG155" s="114">
        <f t="shared" si="11"/>
        <v>0</v>
      </c>
      <c r="BH155" s="114">
        <f t="shared" si="12"/>
        <v>0</v>
      </c>
      <c r="BI155" s="114">
        <f t="shared" si="13"/>
        <v>0</v>
      </c>
      <c r="BJ155" s="18" t="s">
        <v>83</v>
      </c>
      <c r="BK155" s="114">
        <f t="shared" si="14"/>
        <v>0</v>
      </c>
      <c r="BL155" s="18" t="s">
        <v>201</v>
      </c>
      <c r="BM155" s="18" t="s">
        <v>9</v>
      </c>
    </row>
    <row r="156" spans="2:65" s="1" customFormat="1" ht="31.5" customHeight="1" x14ac:dyDescent="0.3">
      <c r="B156" s="137"/>
      <c r="C156" s="174" t="s">
        <v>76</v>
      </c>
      <c r="D156" s="174" t="s">
        <v>227</v>
      </c>
      <c r="E156" s="175" t="s">
        <v>1536</v>
      </c>
      <c r="F156" s="271" t="s">
        <v>1537</v>
      </c>
      <c r="G156" s="272"/>
      <c r="H156" s="272"/>
      <c r="I156" s="272"/>
      <c r="J156" s="176" t="s">
        <v>257</v>
      </c>
      <c r="K156" s="177">
        <v>1</v>
      </c>
      <c r="L156" s="273">
        <v>0</v>
      </c>
      <c r="M156" s="272"/>
      <c r="N156" s="274">
        <f t="shared" si="5"/>
        <v>0</v>
      </c>
      <c r="O156" s="272"/>
      <c r="P156" s="272"/>
      <c r="Q156" s="272"/>
      <c r="R156" s="139"/>
      <c r="T156" s="171" t="s">
        <v>20</v>
      </c>
      <c r="U156" s="44" t="s">
        <v>41</v>
      </c>
      <c r="V156" s="36"/>
      <c r="W156" s="172">
        <f t="shared" si="6"/>
        <v>0</v>
      </c>
      <c r="X156" s="172">
        <v>0</v>
      </c>
      <c r="Y156" s="172">
        <f t="shared" si="7"/>
        <v>0</v>
      </c>
      <c r="Z156" s="172">
        <v>0</v>
      </c>
      <c r="AA156" s="173">
        <f t="shared" si="8"/>
        <v>0</v>
      </c>
      <c r="AR156" s="18" t="s">
        <v>201</v>
      </c>
      <c r="AT156" s="18" t="s">
        <v>227</v>
      </c>
      <c r="AU156" s="18" t="s">
        <v>87</v>
      </c>
      <c r="AY156" s="18" t="s">
        <v>175</v>
      </c>
      <c r="BE156" s="114">
        <f t="shared" si="9"/>
        <v>0</v>
      </c>
      <c r="BF156" s="114">
        <f t="shared" si="10"/>
        <v>0</v>
      </c>
      <c r="BG156" s="114">
        <f t="shared" si="11"/>
        <v>0</v>
      </c>
      <c r="BH156" s="114">
        <f t="shared" si="12"/>
        <v>0</v>
      </c>
      <c r="BI156" s="114">
        <f t="shared" si="13"/>
        <v>0</v>
      </c>
      <c r="BJ156" s="18" t="s">
        <v>83</v>
      </c>
      <c r="BK156" s="114">
        <f t="shared" si="14"/>
        <v>0</v>
      </c>
      <c r="BL156" s="18" t="s">
        <v>201</v>
      </c>
      <c r="BM156" s="18" t="s">
        <v>182</v>
      </c>
    </row>
    <row r="157" spans="2:65" s="1" customFormat="1" ht="31.5" customHeight="1" x14ac:dyDescent="0.3">
      <c r="B157" s="137"/>
      <c r="C157" s="174" t="s">
        <v>76</v>
      </c>
      <c r="D157" s="174" t="s">
        <v>227</v>
      </c>
      <c r="E157" s="175" t="s">
        <v>1538</v>
      </c>
      <c r="F157" s="271" t="s">
        <v>1539</v>
      </c>
      <c r="G157" s="272"/>
      <c r="H157" s="272"/>
      <c r="I157" s="272"/>
      <c r="J157" s="176" t="s">
        <v>257</v>
      </c>
      <c r="K157" s="177">
        <v>1</v>
      </c>
      <c r="L157" s="273">
        <v>0</v>
      </c>
      <c r="M157" s="272"/>
      <c r="N157" s="274">
        <f t="shared" si="5"/>
        <v>0</v>
      </c>
      <c r="O157" s="272"/>
      <c r="P157" s="272"/>
      <c r="Q157" s="272"/>
      <c r="R157" s="139"/>
      <c r="T157" s="171" t="s">
        <v>20</v>
      </c>
      <c r="U157" s="44" t="s">
        <v>41</v>
      </c>
      <c r="V157" s="36"/>
      <c r="W157" s="172">
        <f t="shared" si="6"/>
        <v>0</v>
      </c>
      <c r="X157" s="172">
        <v>0</v>
      </c>
      <c r="Y157" s="172">
        <f t="shared" si="7"/>
        <v>0</v>
      </c>
      <c r="Z157" s="172">
        <v>0</v>
      </c>
      <c r="AA157" s="173">
        <f t="shared" si="8"/>
        <v>0</v>
      </c>
      <c r="AR157" s="18" t="s">
        <v>201</v>
      </c>
      <c r="AT157" s="18" t="s">
        <v>227</v>
      </c>
      <c r="AU157" s="18" t="s">
        <v>87</v>
      </c>
      <c r="AY157" s="18" t="s">
        <v>175</v>
      </c>
      <c r="BE157" s="114">
        <f t="shared" si="9"/>
        <v>0</v>
      </c>
      <c r="BF157" s="114">
        <f t="shared" si="10"/>
        <v>0</v>
      </c>
      <c r="BG157" s="114">
        <f t="shared" si="11"/>
        <v>0</v>
      </c>
      <c r="BH157" s="114">
        <f t="shared" si="12"/>
        <v>0</v>
      </c>
      <c r="BI157" s="114">
        <f t="shared" si="13"/>
        <v>0</v>
      </c>
      <c r="BJ157" s="18" t="s">
        <v>83</v>
      </c>
      <c r="BK157" s="114">
        <f t="shared" si="14"/>
        <v>0</v>
      </c>
      <c r="BL157" s="18" t="s">
        <v>201</v>
      </c>
      <c r="BM157" s="18" t="s">
        <v>249</v>
      </c>
    </row>
    <row r="158" spans="2:65" s="1" customFormat="1" ht="31.5" customHeight="1" x14ac:dyDescent="0.3">
      <c r="B158" s="137"/>
      <c r="C158" s="174" t="s">
        <v>76</v>
      </c>
      <c r="D158" s="174" t="s">
        <v>227</v>
      </c>
      <c r="E158" s="175" t="s">
        <v>1540</v>
      </c>
      <c r="F158" s="271" t="s">
        <v>1541</v>
      </c>
      <c r="G158" s="272"/>
      <c r="H158" s="272"/>
      <c r="I158" s="272"/>
      <c r="J158" s="176" t="s">
        <v>257</v>
      </c>
      <c r="K158" s="177">
        <v>1</v>
      </c>
      <c r="L158" s="273">
        <v>0</v>
      </c>
      <c r="M158" s="272"/>
      <c r="N158" s="274">
        <f t="shared" si="5"/>
        <v>0</v>
      </c>
      <c r="O158" s="272"/>
      <c r="P158" s="272"/>
      <c r="Q158" s="272"/>
      <c r="R158" s="139"/>
      <c r="T158" s="171" t="s">
        <v>20</v>
      </c>
      <c r="U158" s="44" t="s">
        <v>41</v>
      </c>
      <c r="V158" s="36"/>
      <c r="W158" s="172">
        <f t="shared" si="6"/>
        <v>0</v>
      </c>
      <c r="X158" s="172">
        <v>0</v>
      </c>
      <c r="Y158" s="172">
        <f t="shared" si="7"/>
        <v>0</v>
      </c>
      <c r="Z158" s="172">
        <v>0</v>
      </c>
      <c r="AA158" s="173">
        <f t="shared" si="8"/>
        <v>0</v>
      </c>
      <c r="AR158" s="18" t="s">
        <v>201</v>
      </c>
      <c r="AT158" s="18" t="s">
        <v>227</v>
      </c>
      <c r="AU158" s="18" t="s">
        <v>87</v>
      </c>
      <c r="AY158" s="18" t="s">
        <v>175</v>
      </c>
      <c r="BE158" s="114">
        <f t="shared" si="9"/>
        <v>0</v>
      </c>
      <c r="BF158" s="114">
        <f t="shared" si="10"/>
        <v>0</v>
      </c>
      <c r="BG158" s="114">
        <f t="shared" si="11"/>
        <v>0</v>
      </c>
      <c r="BH158" s="114">
        <f t="shared" si="12"/>
        <v>0</v>
      </c>
      <c r="BI158" s="114">
        <f t="shared" si="13"/>
        <v>0</v>
      </c>
      <c r="BJ158" s="18" t="s">
        <v>83</v>
      </c>
      <c r="BK158" s="114">
        <f t="shared" si="14"/>
        <v>0</v>
      </c>
      <c r="BL158" s="18" t="s">
        <v>201</v>
      </c>
      <c r="BM158" s="18" t="s">
        <v>254</v>
      </c>
    </row>
    <row r="159" spans="2:65" s="1" customFormat="1" ht="31.5" customHeight="1" x14ac:dyDescent="0.3">
      <c r="B159" s="137"/>
      <c r="C159" s="174" t="s">
        <v>76</v>
      </c>
      <c r="D159" s="174" t="s">
        <v>227</v>
      </c>
      <c r="E159" s="175" t="s">
        <v>1542</v>
      </c>
      <c r="F159" s="271" t="s">
        <v>1543</v>
      </c>
      <c r="G159" s="272"/>
      <c r="H159" s="272"/>
      <c r="I159" s="272"/>
      <c r="J159" s="176" t="s">
        <v>257</v>
      </c>
      <c r="K159" s="177">
        <v>1</v>
      </c>
      <c r="L159" s="273">
        <v>0</v>
      </c>
      <c r="M159" s="272"/>
      <c r="N159" s="274">
        <f t="shared" si="5"/>
        <v>0</v>
      </c>
      <c r="O159" s="272"/>
      <c r="P159" s="272"/>
      <c r="Q159" s="272"/>
      <c r="R159" s="139"/>
      <c r="T159" s="171" t="s">
        <v>20</v>
      </c>
      <c r="U159" s="44" t="s">
        <v>41</v>
      </c>
      <c r="V159" s="36"/>
      <c r="W159" s="172">
        <f t="shared" si="6"/>
        <v>0</v>
      </c>
      <c r="X159" s="172">
        <v>0</v>
      </c>
      <c r="Y159" s="172">
        <f t="shared" si="7"/>
        <v>0</v>
      </c>
      <c r="Z159" s="172">
        <v>0</v>
      </c>
      <c r="AA159" s="173">
        <f t="shared" si="8"/>
        <v>0</v>
      </c>
      <c r="AR159" s="18" t="s">
        <v>201</v>
      </c>
      <c r="AT159" s="18" t="s">
        <v>227</v>
      </c>
      <c r="AU159" s="18" t="s">
        <v>87</v>
      </c>
      <c r="AY159" s="18" t="s">
        <v>175</v>
      </c>
      <c r="BE159" s="114">
        <f t="shared" si="9"/>
        <v>0</v>
      </c>
      <c r="BF159" s="114">
        <f t="shared" si="10"/>
        <v>0</v>
      </c>
      <c r="BG159" s="114">
        <f t="shared" si="11"/>
        <v>0</v>
      </c>
      <c r="BH159" s="114">
        <f t="shared" si="12"/>
        <v>0</v>
      </c>
      <c r="BI159" s="114">
        <f t="shared" si="13"/>
        <v>0</v>
      </c>
      <c r="BJ159" s="18" t="s">
        <v>83</v>
      </c>
      <c r="BK159" s="114">
        <f t="shared" si="14"/>
        <v>0</v>
      </c>
      <c r="BL159" s="18" t="s">
        <v>201</v>
      </c>
      <c r="BM159" s="18" t="s">
        <v>259</v>
      </c>
    </row>
    <row r="160" spans="2:65" s="1" customFormat="1" ht="31.5" customHeight="1" x14ac:dyDescent="0.3">
      <c r="B160" s="137"/>
      <c r="C160" s="174" t="s">
        <v>76</v>
      </c>
      <c r="D160" s="174" t="s">
        <v>227</v>
      </c>
      <c r="E160" s="175" t="s">
        <v>1544</v>
      </c>
      <c r="F160" s="271" t="s">
        <v>1545</v>
      </c>
      <c r="G160" s="272"/>
      <c r="H160" s="272"/>
      <c r="I160" s="272"/>
      <c r="J160" s="176" t="s">
        <v>257</v>
      </c>
      <c r="K160" s="177">
        <v>2</v>
      </c>
      <c r="L160" s="273">
        <v>0</v>
      </c>
      <c r="M160" s="272"/>
      <c r="N160" s="274">
        <f t="shared" si="5"/>
        <v>0</v>
      </c>
      <c r="O160" s="272"/>
      <c r="P160" s="272"/>
      <c r="Q160" s="272"/>
      <c r="R160" s="139"/>
      <c r="T160" s="171" t="s">
        <v>20</v>
      </c>
      <c r="U160" s="44" t="s">
        <v>41</v>
      </c>
      <c r="V160" s="36"/>
      <c r="W160" s="172">
        <f t="shared" si="6"/>
        <v>0</v>
      </c>
      <c r="X160" s="172">
        <v>0</v>
      </c>
      <c r="Y160" s="172">
        <f t="shared" si="7"/>
        <v>0</v>
      </c>
      <c r="Z160" s="172">
        <v>0</v>
      </c>
      <c r="AA160" s="173">
        <f t="shared" si="8"/>
        <v>0</v>
      </c>
      <c r="AR160" s="18" t="s">
        <v>201</v>
      </c>
      <c r="AT160" s="18" t="s">
        <v>227</v>
      </c>
      <c r="AU160" s="18" t="s">
        <v>87</v>
      </c>
      <c r="AY160" s="18" t="s">
        <v>175</v>
      </c>
      <c r="BE160" s="114">
        <f t="shared" si="9"/>
        <v>0</v>
      </c>
      <c r="BF160" s="114">
        <f t="shared" si="10"/>
        <v>0</v>
      </c>
      <c r="BG160" s="114">
        <f t="shared" si="11"/>
        <v>0</v>
      </c>
      <c r="BH160" s="114">
        <f t="shared" si="12"/>
        <v>0</v>
      </c>
      <c r="BI160" s="114">
        <f t="shared" si="13"/>
        <v>0</v>
      </c>
      <c r="BJ160" s="18" t="s">
        <v>83</v>
      </c>
      <c r="BK160" s="114">
        <f t="shared" si="14"/>
        <v>0</v>
      </c>
      <c r="BL160" s="18" t="s">
        <v>201</v>
      </c>
      <c r="BM160" s="18" t="s">
        <v>271</v>
      </c>
    </row>
    <row r="161" spans="2:65" s="1" customFormat="1" ht="31.5" customHeight="1" x14ac:dyDescent="0.3">
      <c r="B161" s="137"/>
      <c r="C161" s="174" t="s">
        <v>76</v>
      </c>
      <c r="D161" s="174" t="s">
        <v>227</v>
      </c>
      <c r="E161" s="175" t="s">
        <v>1546</v>
      </c>
      <c r="F161" s="271" t="s">
        <v>1547</v>
      </c>
      <c r="G161" s="272"/>
      <c r="H161" s="272"/>
      <c r="I161" s="272"/>
      <c r="J161" s="176" t="s">
        <v>257</v>
      </c>
      <c r="K161" s="177">
        <v>1</v>
      </c>
      <c r="L161" s="273">
        <v>0</v>
      </c>
      <c r="M161" s="272"/>
      <c r="N161" s="274">
        <f t="shared" si="5"/>
        <v>0</v>
      </c>
      <c r="O161" s="272"/>
      <c r="P161" s="272"/>
      <c r="Q161" s="272"/>
      <c r="R161" s="139"/>
      <c r="T161" s="171" t="s">
        <v>20</v>
      </c>
      <c r="U161" s="44" t="s">
        <v>41</v>
      </c>
      <c r="V161" s="36"/>
      <c r="W161" s="172">
        <f t="shared" si="6"/>
        <v>0</v>
      </c>
      <c r="X161" s="172">
        <v>0</v>
      </c>
      <c r="Y161" s="172">
        <f t="shared" si="7"/>
        <v>0</v>
      </c>
      <c r="Z161" s="172">
        <v>0</v>
      </c>
      <c r="AA161" s="173">
        <f t="shared" si="8"/>
        <v>0</v>
      </c>
      <c r="AR161" s="18" t="s">
        <v>201</v>
      </c>
      <c r="AT161" s="18" t="s">
        <v>227</v>
      </c>
      <c r="AU161" s="18" t="s">
        <v>87</v>
      </c>
      <c r="AY161" s="18" t="s">
        <v>175</v>
      </c>
      <c r="BE161" s="114">
        <f t="shared" si="9"/>
        <v>0</v>
      </c>
      <c r="BF161" s="114">
        <f t="shared" si="10"/>
        <v>0</v>
      </c>
      <c r="BG161" s="114">
        <f t="shared" si="11"/>
        <v>0</v>
      </c>
      <c r="BH161" s="114">
        <f t="shared" si="12"/>
        <v>0</v>
      </c>
      <c r="BI161" s="114">
        <f t="shared" si="13"/>
        <v>0</v>
      </c>
      <c r="BJ161" s="18" t="s">
        <v>83</v>
      </c>
      <c r="BK161" s="114">
        <f t="shared" si="14"/>
        <v>0</v>
      </c>
      <c r="BL161" s="18" t="s">
        <v>201</v>
      </c>
      <c r="BM161" s="18" t="s">
        <v>8</v>
      </c>
    </row>
    <row r="162" spans="2:65" s="1" customFormat="1" ht="31.5" customHeight="1" x14ac:dyDescent="0.3">
      <c r="B162" s="137"/>
      <c r="C162" s="174" t="s">
        <v>76</v>
      </c>
      <c r="D162" s="174" t="s">
        <v>227</v>
      </c>
      <c r="E162" s="175" t="s">
        <v>1548</v>
      </c>
      <c r="F162" s="271" t="s">
        <v>1549</v>
      </c>
      <c r="G162" s="272"/>
      <c r="H162" s="272"/>
      <c r="I162" s="272"/>
      <c r="J162" s="176" t="s">
        <v>257</v>
      </c>
      <c r="K162" s="177">
        <v>1</v>
      </c>
      <c r="L162" s="273">
        <v>0</v>
      </c>
      <c r="M162" s="272"/>
      <c r="N162" s="274">
        <f t="shared" si="5"/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 t="shared" si="6"/>
        <v>0</v>
      </c>
      <c r="X162" s="172">
        <v>0</v>
      </c>
      <c r="Y162" s="172">
        <f t="shared" si="7"/>
        <v>0</v>
      </c>
      <c r="Z162" s="172">
        <v>0</v>
      </c>
      <c r="AA162" s="173">
        <f t="shared" si="8"/>
        <v>0</v>
      </c>
      <c r="AR162" s="18" t="s">
        <v>201</v>
      </c>
      <c r="AT162" s="18" t="s">
        <v>227</v>
      </c>
      <c r="AU162" s="18" t="s">
        <v>87</v>
      </c>
      <c r="AY162" s="18" t="s">
        <v>175</v>
      </c>
      <c r="BE162" s="114">
        <f t="shared" si="9"/>
        <v>0</v>
      </c>
      <c r="BF162" s="114">
        <f t="shared" si="10"/>
        <v>0</v>
      </c>
      <c r="BG162" s="114">
        <f t="shared" si="11"/>
        <v>0</v>
      </c>
      <c r="BH162" s="114">
        <f t="shared" si="12"/>
        <v>0</v>
      </c>
      <c r="BI162" s="114">
        <f t="shared" si="13"/>
        <v>0</v>
      </c>
      <c r="BJ162" s="18" t="s">
        <v>83</v>
      </c>
      <c r="BK162" s="114">
        <f t="shared" si="14"/>
        <v>0</v>
      </c>
      <c r="BL162" s="18" t="s">
        <v>201</v>
      </c>
      <c r="BM162" s="18" t="s">
        <v>278</v>
      </c>
    </row>
    <row r="163" spans="2:65" s="1" customFormat="1" ht="31.5" customHeight="1" x14ac:dyDescent="0.3">
      <c r="B163" s="137"/>
      <c r="C163" s="174" t="s">
        <v>76</v>
      </c>
      <c r="D163" s="174" t="s">
        <v>227</v>
      </c>
      <c r="E163" s="175" t="s">
        <v>1550</v>
      </c>
      <c r="F163" s="271" t="s">
        <v>1551</v>
      </c>
      <c r="G163" s="272"/>
      <c r="H163" s="272"/>
      <c r="I163" s="272"/>
      <c r="J163" s="176" t="s">
        <v>257</v>
      </c>
      <c r="K163" s="177">
        <v>3</v>
      </c>
      <c r="L163" s="273">
        <v>0</v>
      </c>
      <c r="M163" s="272"/>
      <c r="N163" s="274">
        <f t="shared" si="5"/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 t="shared" si="6"/>
        <v>0</v>
      </c>
      <c r="X163" s="172">
        <v>0</v>
      </c>
      <c r="Y163" s="172">
        <f t="shared" si="7"/>
        <v>0</v>
      </c>
      <c r="Z163" s="172">
        <v>0</v>
      </c>
      <c r="AA163" s="173">
        <f t="shared" si="8"/>
        <v>0</v>
      </c>
      <c r="AR163" s="18" t="s">
        <v>201</v>
      </c>
      <c r="AT163" s="18" t="s">
        <v>227</v>
      </c>
      <c r="AU163" s="18" t="s">
        <v>87</v>
      </c>
      <c r="AY163" s="18" t="s">
        <v>175</v>
      </c>
      <c r="BE163" s="114">
        <f t="shared" si="9"/>
        <v>0</v>
      </c>
      <c r="BF163" s="114">
        <f t="shared" si="10"/>
        <v>0</v>
      </c>
      <c r="BG163" s="114">
        <f t="shared" si="11"/>
        <v>0</v>
      </c>
      <c r="BH163" s="114">
        <f t="shared" si="12"/>
        <v>0</v>
      </c>
      <c r="BI163" s="114">
        <f t="shared" si="13"/>
        <v>0</v>
      </c>
      <c r="BJ163" s="18" t="s">
        <v>83</v>
      </c>
      <c r="BK163" s="114">
        <f t="shared" si="14"/>
        <v>0</v>
      </c>
      <c r="BL163" s="18" t="s">
        <v>201</v>
      </c>
      <c r="BM163" s="18" t="s">
        <v>282</v>
      </c>
    </row>
    <row r="164" spans="2:65" s="1" customFormat="1" ht="44.25" customHeight="1" x14ac:dyDescent="0.3">
      <c r="B164" s="137"/>
      <c r="C164" s="174" t="s">
        <v>76</v>
      </c>
      <c r="D164" s="174" t="s">
        <v>227</v>
      </c>
      <c r="E164" s="175" t="s">
        <v>1552</v>
      </c>
      <c r="F164" s="271" t="s">
        <v>1553</v>
      </c>
      <c r="G164" s="272"/>
      <c r="H164" s="272"/>
      <c r="I164" s="272"/>
      <c r="J164" s="176" t="s">
        <v>908</v>
      </c>
      <c r="K164" s="177">
        <v>110</v>
      </c>
      <c r="L164" s="273">
        <v>0</v>
      </c>
      <c r="M164" s="272"/>
      <c r="N164" s="274">
        <f t="shared" si="5"/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 t="shared" si="6"/>
        <v>0</v>
      </c>
      <c r="X164" s="172">
        <v>0</v>
      </c>
      <c r="Y164" s="172">
        <f t="shared" si="7"/>
        <v>0</v>
      </c>
      <c r="Z164" s="172">
        <v>0</v>
      </c>
      <c r="AA164" s="173">
        <f t="shared" si="8"/>
        <v>0</v>
      </c>
      <c r="AR164" s="18" t="s">
        <v>201</v>
      </c>
      <c r="AT164" s="18" t="s">
        <v>227</v>
      </c>
      <c r="AU164" s="18" t="s">
        <v>87</v>
      </c>
      <c r="AY164" s="18" t="s">
        <v>175</v>
      </c>
      <c r="BE164" s="114">
        <f t="shared" si="9"/>
        <v>0</v>
      </c>
      <c r="BF164" s="114">
        <f t="shared" si="10"/>
        <v>0</v>
      </c>
      <c r="BG164" s="114">
        <f t="shared" si="11"/>
        <v>0</v>
      </c>
      <c r="BH164" s="114">
        <f t="shared" si="12"/>
        <v>0</v>
      </c>
      <c r="BI164" s="114">
        <f t="shared" si="13"/>
        <v>0</v>
      </c>
      <c r="BJ164" s="18" t="s">
        <v>83</v>
      </c>
      <c r="BK164" s="114">
        <f t="shared" si="14"/>
        <v>0</v>
      </c>
      <c r="BL164" s="18" t="s">
        <v>201</v>
      </c>
      <c r="BM164" s="18" t="s">
        <v>286</v>
      </c>
    </row>
    <row r="165" spans="2:65" s="1" customFormat="1" ht="31.5" customHeight="1" x14ac:dyDescent="0.3">
      <c r="B165" s="137"/>
      <c r="C165" s="174" t="s">
        <v>76</v>
      </c>
      <c r="D165" s="174" t="s">
        <v>227</v>
      </c>
      <c r="E165" s="175" t="s">
        <v>1554</v>
      </c>
      <c r="F165" s="271" t="s">
        <v>1555</v>
      </c>
      <c r="G165" s="272"/>
      <c r="H165" s="272"/>
      <c r="I165" s="272"/>
      <c r="J165" s="176" t="s">
        <v>908</v>
      </c>
      <c r="K165" s="177">
        <v>110</v>
      </c>
      <c r="L165" s="273">
        <v>0</v>
      </c>
      <c r="M165" s="272"/>
      <c r="N165" s="274">
        <f t="shared" si="5"/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 t="shared" si="6"/>
        <v>0</v>
      </c>
      <c r="X165" s="172">
        <v>0</v>
      </c>
      <c r="Y165" s="172">
        <f t="shared" si="7"/>
        <v>0</v>
      </c>
      <c r="Z165" s="172">
        <v>0</v>
      </c>
      <c r="AA165" s="173">
        <f t="shared" si="8"/>
        <v>0</v>
      </c>
      <c r="AR165" s="18" t="s">
        <v>201</v>
      </c>
      <c r="AT165" s="18" t="s">
        <v>227</v>
      </c>
      <c r="AU165" s="18" t="s">
        <v>87</v>
      </c>
      <c r="AY165" s="18" t="s">
        <v>175</v>
      </c>
      <c r="BE165" s="114">
        <f t="shared" si="9"/>
        <v>0</v>
      </c>
      <c r="BF165" s="114">
        <f t="shared" si="10"/>
        <v>0</v>
      </c>
      <c r="BG165" s="114">
        <f t="shared" si="11"/>
        <v>0</v>
      </c>
      <c r="BH165" s="114">
        <f t="shared" si="12"/>
        <v>0</v>
      </c>
      <c r="BI165" s="114">
        <f t="shared" si="13"/>
        <v>0</v>
      </c>
      <c r="BJ165" s="18" t="s">
        <v>83</v>
      </c>
      <c r="BK165" s="114">
        <f t="shared" si="14"/>
        <v>0</v>
      </c>
      <c r="BL165" s="18" t="s">
        <v>201</v>
      </c>
      <c r="BM165" s="18" t="s">
        <v>294</v>
      </c>
    </row>
    <row r="166" spans="2:65" s="1" customFormat="1" ht="44.25" customHeight="1" x14ac:dyDescent="0.3">
      <c r="B166" s="137"/>
      <c r="C166" s="174" t="s">
        <v>76</v>
      </c>
      <c r="D166" s="174" t="s">
        <v>227</v>
      </c>
      <c r="E166" s="175" t="s">
        <v>1556</v>
      </c>
      <c r="F166" s="271" t="s">
        <v>1557</v>
      </c>
      <c r="G166" s="272"/>
      <c r="H166" s="272"/>
      <c r="I166" s="272"/>
      <c r="J166" s="176" t="s">
        <v>908</v>
      </c>
      <c r="K166" s="177">
        <v>110</v>
      </c>
      <c r="L166" s="273">
        <v>0</v>
      </c>
      <c r="M166" s="272"/>
      <c r="N166" s="274">
        <f t="shared" si="5"/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 t="shared" si="6"/>
        <v>0</v>
      </c>
      <c r="X166" s="172">
        <v>0</v>
      </c>
      <c r="Y166" s="172">
        <f t="shared" si="7"/>
        <v>0</v>
      </c>
      <c r="Z166" s="172">
        <v>0</v>
      </c>
      <c r="AA166" s="173">
        <f t="shared" si="8"/>
        <v>0</v>
      </c>
      <c r="AR166" s="18" t="s">
        <v>201</v>
      </c>
      <c r="AT166" s="18" t="s">
        <v>227</v>
      </c>
      <c r="AU166" s="18" t="s">
        <v>87</v>
      </c>
      <c r="AY166" s="18" t="s">
        <v>175</v>
      </c>
      <c r="BE166" s="114">
        <f t="shared" si="9"/>
        <v>0</v>
      </c>
      <c r="BF166" s="114">
        <f t="shared" si="10"/>
        <v>0</v>
      </c>
      <c r="BG166" s="114">
        <f t="shared" si="11"/>
        <v>0</v>
      </c>
      <c r="BH166" s="114">
        <f t="shared" si="12"/>
        <v>0</v>
      </c>
      <c r="BI166" s="114">
        <f t="shared" si="13"/>
        <v>0</v>
      </c>
      <c r="BJ166" s="18" t="s">
        <v>83</v>
      </c>
      <c r="BK166" s="114">
        <f t="shared" si="14"/>
        <v>0</v>
      </c>
      <c r="BL166" s="18" t="s">
        <v>201</v>
      </c>
      <c r="BM166" s="18" t="s">
        <v>302</v>
      </c>
    </row>
    <row r="167" spans="2:65" s="1" customFormat="1" ht="31.5" customHeight="1" x14ac:dyDescent="0.3">
      <c r="B167" s="137"/>
      <c r="C167" s="174" t="s">
        <v>76</v>
      </c>
      <c r="D167" s="174" t="s">
        <v>227</v>
      </c>
      <c r="E167" s="175" t="s">
        <v>1558</v>
      </c>
      <c r="F167" s="271" t="s">
        <v>1559</v>
      </c>
      <c r="G167" s="272"/>
      <c r="H167" s="272"/>
      <c r="I167" s="272"/>
      <c r="J167" s="176" t="s">
        <v>257</v>
      </c>
      <c r="K167" s="177">
        <v>1</v>
      </c>
      <c r="L167" s="273">
        <v>0</v>
      </c>
      <c r="M167" s="272"/>
      <c r="N167" s="274">
        <f t="shared" si="5"/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 t="shared" si="6"/>
        <v>0</v>
      </c>
      <c r="X167" s="172">
        <v>0</v>
      </c>
      <c r="Y167" s="172">
        <f t="shared" si="7"/>
        <v>0</v>
      </c>
      <c r="Z167" s="172">
        <v>0</v>
      </c>
      <c r="AA167" s="173">
        <f t="shared" si="8"/>
        <v>0</v>
      </c>
      <c r="AR167" s="18" t="s">
        <v>201</v>
      </c>
      <c r="AT167" s="18" t="s">
        <v>227</v>
      </c>
      <c r="AU167" s="18" t="s">
        <v>87</v>
      </c>
      <c r="AY167" s="18" t="s">
        <v>175</v>
      </c>
      <c r="BE167" s="114">
        <f t="shared" si="9"/>
        <v>0</v>
      </c>
      <c r="BF167" s="114">
        <f t="shared" si="10"/>
        <v>0</v>
      </c>
      <c r="BG167" s="114">
        <f t="shared" si="11"/>
        <v>0</v>
      </c>
      <c r="BH167" s="114">
        <f t="shared" si="12"/>
        <v>0</v>
      </c>
      <c r="BI167" s="114">
        <f t="shared" si="13"/>
        <v>0</v>
      </c>
      <c r="BJ167" s="18" t="s">
        <v>83</v>
      </c>
      <c r="BK167" s="114">
        <f t="shared" si="14"/>
        <v>0</v>
      </c>
      <c r="BL167" s="18" t="s">
        <v>201</v>
      </c>
      <c r="BM167" s="18" t="s">
        <v>1022</v>
      </c>
    </row>
    <row r="168" spans="2:65" s="1" customFormat="1" ht="30" customHeight="1" x14ac:dyDescent="0.3">
      <c r="B168" s="35"/>
      <c r="C168" s="36"/>
      <c r="D168" s="36"/>
      <c r="E168" s="36"/>
      <c r="F168" s="275" t="s">
        <v>1560</v>
      </c>
      <c r="G168" s="222"/>
      <c r="H168" s="222"/>
      <c r="I168" s="222"/>
      <c r="J168" s="36"/>
      <c r="K168" s="36"/>
      <c r="L168" s="36"/>
      <c r="M168" s="36"/>
      <c r="N168" s="36"/>
      <c r="O168" s="36"/>
      <c r="P168" s="36"/>
      <c r="Q168" s="36"/>
      <c r="R168" s="37"/>
      <c r="T168" s="74"/>
      <c r="U168" s="36"/>
      <c r="V168" s="36"/>
      <c r="W168" s="36"/>
      <c r="X168" s="36"/>
      <c r="Y168" s="36"/>
      <c r="Z168" s="36"/>
      <c r="AA168" s="75"/>
      <c r="AT168" s="18" t="s">
        <v>840</v>
      </c>
      <c r="AU168" s="18" t="s">
        <v>87</v>
      </c>
    </row>
    <row r="169" spans="2:65" s="1" customFormat="1" ht="31.5" customHeight="1" x14ac:dyDescent="0.3">
      <c r="B169" s="137"/>
      <c r="C169" s="174" t="s">
        <v>76</v>
      </c>
      <c r="D169" s="174" t="s">
        <v>227</v>
      </c>
      <c r="E169" s="175" t="s">
        <v>1561</v>
      </c>
      <c r="F169" s="271" t="s">
        <v>1562</v>
      </c>
      <c r="G169" s="272"/>
      <c r="H169" s="272"/>
      <c r="I169" s="272"/>
      <c r="J169" s="176" t="s">
        <v>180</v>
      </c>
      <c r="K169" s="177">
        <v>8</v>
      </c>
      <c r="L169" s="273">
        <v>0</v>
      </c>
      <c r="M169" s="272"/>
      <c r="N169" s="274">
        <f t="shared" ref="N169:N176" si="15">ROUND(L169*K169,2)</f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 t="shared" ref="W169:W176" si="16">V169*K169</f>
        <v>0</v>
      </c>
      <c r="X169" s="172">
        <v>0</v>
      </c>
      <c r="Y169" s="172">
        <f t="shared" ref="Y169:Y176" si="17">X169*K169</f>
        <v>0</v>
      </c>
      <c r="Z169" s="172">
        <v>0</v>
      </c>
      <c r="AA169" s="173">
        <f t="shared" ref="AA169:AA176" si="18">Z169*K169</f>
        <v>0</v>
      </c>
      <c r="AR169" s="18" t="s">
        <v>201</v>
      </c>
      <c r="AT169" s="18" t="s">
        <v>227</v>
      </c>
      <c r="AU169" s="18" t="s">
        <v>87</v>
      </c>
      <c r="AY169" s="18" t="s">
        <v>175</v>
      </c>
      <c r="BE169" s="114">
        <f t="shared" ref="BE169:BE176" si="19">IF(U169="základní",N169,0)</f>
        <v>0</v>
      </c>
      <c r="BF169" s="114">
        <f t="shared" ref="BF169:BF176" si="20">IF(U169="snížená",N169,0)</f>
        <v>0</v>
      </c>
      <c r="BG169" s="114">
        <f t="shared" ref="BG169:BG176" si="21">IF(U169="zákl. přenesená",N169,0)</f>
        <v>0</v>
      </c>
      <c r="BH169" s="114">
        <f t="shared" ref="BH169:BH176" si="22">IF(U169="sníž. přenesená",N169,0)</f>
        <v>0</v>
      </c>
      <c r="BI169" s="114">
        <f t="shared" ref="BI169:BI176" si="23">IF(U169="nulová",N169,0)</f>
        <v>0</v>
      </c>
      <c r="BJ169" s="18" t="s">
        <v>83</v>
      </c>
      <c r="BK169" s="114">
        <f t="shared" ref="BK169:BK176" si="24">ROUND(L169*K169,2)</f>
        <v>0</v>
      </c>
      <c r="BL169" s="18" t="s">
        <v>201</v>
      </c>
      <c r="BM169" s="18" t="s">
        <v>310</v>
      </c>
    </row>
    <row r="170" spans="2:65" s="1" customFormat="1" ht="44.25" customHeight="1" x14ac:dyDescent="0.3">
      <c r="B170" s="137"/>
      <c r="C170" s="174" t="s">
        <v>76</v>
      </c>
      <c r="D170" s="174" t="s">
        <v>227</v>
      </c>
      <c r="E170" s="175" t="s">
        <v>1563</v>
      </c>
      <c r="F170" s="271" t="s">
        <v>1564</v>
      </c>
      <c r="G170" s="272"/>
      <c r="H170" s="272"/>
      <c r="I170" s="272"/>
      <c r="J170" s="176" t="s">
        <v>257</v>
      </c>
      <c r="K170" s="177">
        <v>4</v>
      </c>
      <c r="L170" s="273">
        <v>0</v>
      </c>
      <c r="M170" s="272"/>
      <c r="N170" s="274">
        <f t="shared" si="15"/>
        <v>0</v>
      </c>
      <c r="O170" s="272"/>
      <c r="P170" s="272"/>
      <c r="Q170" s="272"/>
      <c r="R170" s="139"/>
      <c r="T170" s="171" t="s">
        <v>20</v>
      </c>
      <c r="U170" s="44" t="s">
        <v>41</v>
      </c>
      <c r="V170" s="36"/>
      <c r="W170" s="172">
        <f t="shared" si="16"/>
        <v>0</v>
      </c>
      <c r="X170" s="172">
        <v>0</v>
      </c>
      <c r="Y170" s="172">
        <f t="shared" si="17"/>
        <v>0</v>
      </c>
      <c r="Z170" s="172">
        <v>0</v>
      </c>
      <c r="AA170" s="173">
        <f t="shared" si="18"/>
        <v>0</v>
      </c>
      <c r="AR170" s="18" t="s">
        <v>201</v>
      </c>
      <c r="AT170" s="18" t="s">
        <v>227</v>
      </c>
      <c r="AU170" s="18" t="s">
        <v>87</v>
      </c>
      <c r="AY170" s="18" t="s">
        <v>175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8" t="s">
        <v>83</v>
      </c>
      <c r="BK170" s="114">
        <f t="shared" si="24"/>
        <v>0</v>
      </c>
      <c r="BL170" s="18" t="s">
        <v>201</v>
      </c>
      <c r="BM170" s="18" t="s">
        <v>1030</v>
      </c>
    </row>
    <row r="171" spans="2:65" s="1" customFormat="1" ht="44.25" customHeight="1" x14ac:dyDescent="0.3">
      <c r="B171" s="137"/>
      <c r="C171" s="174" t="s">
        <v>76</v>
      </c>
      <c r="D171" s="174" t="s">
        <v>227</v>
      </c>
      <c r="E171" s="175" t="s">
        <v>1565</v>
      </c>
      <c r="F171" s="271" t="s">
        <v>1566</v>
      </c>
      <c r="G171" s="272"/>
      <c r="H171" s="272"/>
      <c r="I171" s="272"/>
      <c r="J171" s="176" t="s">
        <v>257</v>
      </c>
      <c r="K171" s="177">
        <v>5</v>
      </c>
      <c r="L171" s="273">
        <v>0</v>
      </c>
      <c r="M171" s="272"/>
      <c r="N171" s="274">
        <f t="shared" si="15"/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 t="shared" si="16"/>
        <v>0</v>
      </c>
      <c r="X171" s="172">
        <v>0</v>
      </c>
      <c r="Y171" s="172">
        <f t="shared" si="17"/>
        <v>0</v>
      </c>
      <c r="Z171" s="172">
        <v>0</v>
      </c>
      <c r="AA171" s="173">
        <f t="shared" si="18"/>
        <v>0</v>
      </c>
      <c r="AR171" s="18" t="s">
        <v>201</v>
      </c>
      <c r="AT171" s="18" t="s">
        <v>227</v>
      </c>
      <c r="AU171" s="18" t="s">
        <v>87</v>
      </c>
      <c r="AY171" s="18" t="s">
        <v>175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8" t="s">
        <v>83</v>
      </c>
      <c r="BK171" s="114">
        <f t="shared" si="24"/>
        <v>0</v>
      </c>
      <c r="BL171" s="18" t="s">
        <v>201</v>
      </c>
      <c r="BM171" s="18" t="s">
        <v>314</v>
      </c>
    </row>
    <row r="172" spans="2:65" s="1" customFormat="1" ht="31.5" customHeight="1" x14ac:dyDescent="0.3">
      <c r="B172" s="137"/>
      <c r="C172" s="174" t="s">
        <v>76</v>
      </c>
      <c r="D172" s="174" t="s">
        <v>227</v>
      </c>
      <c r="E172" s="175" t="s">
        <v>1567</v>
      </c>
      <c r="F172" s="271" t="s">
        <v>1568</v>
      </c>
      <c r="G172" s="272"/>
      <c r="H172" s="272"/>
      <c r="I172" s="272"/>
      <c r="J172" s="176" t="s">
        <v>180</v>
      </c>
      <c r="K172" s="177">
        <v>3.5</v>
      </c>
      <c r="L172" s="273">
        <v>0</v>
      </c>
      <c r="M172" s="272"/>
      <c r="N172" s="274">
        <f t="shared" si="15"/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 t="shared" si="16"/>
        <v>0</v>
      </c>
      <c r="X172" s="172">
        <v>0</v>
      </c>
      <c r="Y172" s="172">
        <f t="shared" si="17"/>
        <v>0</v>
      </c>
      <c r="Z172" s="172">
        <v>0</v>
      </c>
      <c r="AA172" s="173">
        <f t="shared" si="18"/>
        <v>0</v>
      </c>
      <c r="AR172" s="18" t="s">
        <v>201</v>
      </c>
      <c r="AT172" s="18" t="s">
        <v>227</v>
      </c>
      <c r="AU172" s="18" t="s">
        <v>87</v>
      </c>
      <c r="AY172" s="18" t="s">
        <v>175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8" t="s">
        <v>83</v>
      </c>
      <c r="BK172" s="114">
        <f t="shared" si="24"/>
        <v>0</v>
      </c>
      <c r="BL172" s="18" t="s">
        <v>201</v>
      </c>
      <c r="BM172" s="18" t="s">
        <v>318</v>
      </c>
    </row>
    <row r="173" spans="2:65" s="1" customFormat="1" ht="44.25" customHeight="1" x14ac:dyDescent="0.3">
      <c r="B173" s="137"/>
      <c r="C173" s="174" t="s">
        <v>76</v>
      </c>
      <c r="D173" s="174" t="s">
        <v>227</v>
      </c>
      <c r="E173" s="175" t="s">
        <v>1569</v>
      </c>
      <c r="F173" s="271" t="s">
        <v>1570</v>
      </c>
      <c r="G173" s="272"/>
      <c r="H173" s="272"/>
      <c r="I173" s="272"/>
      <c r="J173" s="176" t="s">
        <v>257</v>
      </c>
      <c r="K173" s="177">
        <v>1</v>
      </c>
      <c r="L173" s="273">
        <v>0</v>
      </c>
      <c r="M173" s="272"/>
      <c r="N173" s="274">
        <f t="shared" si="15"/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 t="shared" si="16"/>
        <v>0</v>
      </c>
      <c r="X173" s="172">
        <v>0</v>
      </c>
      <c r="Y173" s="172">
        <f t="shared" si="17"/>
        <v>0</v>
      </c>
      <c r="Z173" s="172">
        <v>0</v>
      </c>
      <c r="AA173" s="173">
        <f t="shared" si="18"/>
        <v>0</v>
      </c>
      <c r="AR173" s="18" t="s">
        <v>201</v>
      </c>
      <c r="AT173" s="18" t="s">
        <v>227</v>
      </c>
      <c r="AU173" s="18" t="s">
        <v>87</v>
      </c>
      <c r="AY173" s="18" t="s">
        <v>175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8" t="s">
        <v>83</v>
      </c>
      <c r="BK173" s="114">
        <f t="shared" si="24"/>
        <v>0</v>
      </c>
      <c r="BL173" s="18" t="s">
        <v>201</v>
      </c>
      <c r="BM173" s="18" t="s">
        <v>181</v>
      </c>
    </row>
    <row r="174" spans="2:65" s="1" customFormat="1" ht="44.25" customHeight="1" x14ac:dyDescent="0.3">
      <c r="B174" s="137"/>
      <c r="C174" s="174" t="s">
        <v>76</v>
      </c>
      <c r="D174" s="174" t="s">
        <v>227</v>
      </c>
      <c r="E174" s="175" t="s">
        <v>1571</v>
      </c>
      <c r="F174" s="271" t="s">
        <v>1572</v>
      </c>
      <c r="G174" s="272"/>
      <c r="H174" s="272"/>
      <c r="I174" s="272"/>
      <c r="J174" s="176" t="s">
        <v>257</v>
      </c>
      <c r="K174" s="177">
        <v>2</v>
      </c>
      <c r="L174" s="273">
        <v>0</v>
      </c>
      <c r="M174" s="272"/>
      <c r="N174" s="274">
        <f t="shared" si="15"/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 t="shared" si="16"/>
        <v>0</v>
      </c>
      <c r="X174" s="172">
        <v>0</v>
      </c>
      <c r="Y174" s="172">
        <f t="shared" si="17"/>
        <v>0</v>
      </c>
      <c r="Z174" s="172">
        <v>0</v>
      </c>
      <c r="AA174" s="173">
        <f t="shared" si="18"/>
        <v>0</v>
      </c>
      <c r="AR174" s="18" t="s">
        <v>201</v>
      </c>
      <c r="AT174" s="18" t="s">
        <v>227</v>
      </c>
      <c r="AU174" s="18" t="s">
        <v>87</v>
      </c>
      <c r="AY174" s="18" t="s">
        <v>175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8" t="s">
        <v>83</v>
      </c>
      <c r="BK174" s="114">
        <f t="shared" si="24"/>
        <v>0</v>
      </c>
      <c r="BL174" s="18" t="s">
        <v>201</v>
      </c>
      <c r="BM174" s="18" t="s">
        <v>334</v>
      </c>
    </row>
    <row r="175" spans="2:65" s="1" customFormat="1" ht="31.5" customHeight="1" x14ac:dyDescent="0.3">
      <c r="B175" s="137"/>
      <c r="C175" s="174" t="s">
        <v>76</v>
      </c>
      <c r="D175" s="174" t="s">
        <v>227</v>
      </c>
      <c r="E175" s="175" t="s">
        <v>1573</v>
      </c>
      <c r="F175" s="271" t="s">
        <v>1574</v>
      </c>
      <c r="G175" s="272"/>
      <c r="H175" s="272"/>
      <c r="I175" s="272"/>
      <c r="J175" s="176" t="s">
        <v>180</v>
      </c>
      <c r="K175" s="177">
        <v>3</v>
      </c>
      <c r="L175" s="273">
        <v>0</v>
      </c>
      <c r="M175" s="272"/>
      <c r="N175" s="274">
        <f t="shared" si="15"/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 t="shared" si="16"/>
        <v>0</v>
      </c>
      <c r="X175" s="172">
        <v>0</v>
      </c>
      <c r="Y175" s="172">
        <f t="shared" si="17"/>
        <v>0</v>
      </c>
      <c r="Z175" s="172">
        <v>0</v>
      </c>
      <c r="AA175" s="173">
        <f t="shared" si="18"/>
        <v>0</v>
      </c>
      <c r="AR175" s="18" t="s">
        <v>201</v>
      </c>
      <c r="AT175" s="18" t="s">
        <v>227</v>
      </c>
      <c r="AU175" s="18" t="s">
        <v>87</v>
      </c>
      <c r="AY175" s="18" t="s">
        <v>175</v>
      </c>
      <c r="BE175" s="114">
        <f t="shared" si="19"/>
        <v>0</v>
      </c>
      <c r="BF175" s="114">
        <f t="shared" si="20"/>
        <v>0</v>
      </c>
      <c r="BG175" s="114">
        <f t="shared" si="21"/>
        <v>0</v>
      </c>
      <c r="BH175" s="114">
        <f t="shared" si="22"/>
        <v>0</v>
      </c>
      <c r="BI175" s="114">
        <f t="shared" si="23"/>
        <v>0</v>
      </c>
      <c r="BJ175" s="18" t="s">
        <v>83</v>
      </c>
      <c r="BK175" s="114">
        <f t="shared" si="24"/>
        <v>0</v>
      </c>
      <c r="BL175" s="18" t="s">
        <v>201</v>
      </c>
      <c r="BM175" s="18" t="s">
        <v>338</v>
      </c>
    </row>
    <row r="176" spans="2:65" s="1" customFormat="1" ht="31.5" customHeight="1" x14ac:dyDescent="0.3">
      <c r="B176" s="137"/>
      <c r="C176" s="174" t="s">
        <v>76</v>
      </c>
      <c r="D176" s="174" t="s">
        <v>227</v>
      </c>
      <c r="E176" s="175" t="s">
        <v>1575</v>
      </c>
      <c r="F176" s="271" t="s">
        <v>1576</v>
      </c>
      <c r="G176" s="272"/>
      <c r="H176" s="272"/>
      <c r="I176" s="272"/>
      <c r="J176" s="176" t="s">
        <v>1577</v>
      </c>
      <c r="K176" s="177">
        <v>5</v>
      </c>
      <c r="L176" s="273">
        <v>0</v>
      </c>
      <c r="M176" s="272"/>
      <c r="N176" s="274">
        <f t="shared" si="15"/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 t="shared" si="16"/>
        <v>0</v>
      </c>
      <c r="X176" s="172">
        <v>0</v>
      </c>
      <c r="Y176" s="172">
        <f t="shared" si="17"/>
        <v>0</v>
      </c>
      <c r="Z176" s="172">
        <v>0</v>
      </c>
      <c r="AA176" s="173">
        <f t="shared" si="18"/>
        <v>0</v>
      </c>
      <c r="AR176" s="18" t="s">
        <v>201</v>
      </c>
      <c r="AT176" s="18" t="s">
        <v>227</v>
      </c>
      <c r="AU176" s="18" t="s">
        <v>87</v>
      </c>
      <c r="AY176" s="18" t="s">
        <v>175</v>
      </c>
      <c r="BE176" s="114">
        <f t="shared" si="19"/>
        <v>0</v>
      </c>
      <c r="BF176" s="114">
        <f t="shared" si="20"/>
        <v>0</v>
      </c>
      <c r="BG176" s="114">
        <f t="shared" si="21"/>
        <v>0</v>
      </c>
      <c r="BH176" s="114">
        <f t="shared" si="22"/>
        <v>0</v>
      </c>
      <c r="BI176" s="114">
        <f t="shared" si="23"/>
        <v>0</v>
      </c>
      <c r="BJ176" s="18" t="s">
        <v>83</v>
      </c>
      <c r="BK176" s="114">
        <f t="shared" si="24"/>
        <v>0</v>
      </c>
      <c r="BL176" s="18" t="s">
        <v>201</v>
      </c>
      <c r="BM176" s="18" t="s">
        <v>342</v>
      </c>
    </row>
    <row r="177" spans="2:65" s="1" customFormat="1" ht="22.5" customHeight="1" x14ac:dyDescent="0.3">
      <c r="B177" s="35"/>
      <c r="C177" s="36"/>
      <c r="D177" s="36"/>
      <c r="E177" s="36"/>
      <c r="F177" s="275" t="s">
        <v>1578</v>
      </c>
      <c r="G177" s="222"/>
      <c r="H177" s="222"/>
      <c r="I177" s="222"/>
      <c r="J177" s="36"/>
      <c r="K177" s="36"/>
      <c r="L177" s="36"/>
      <c r="M177" s="36"/>
      <c r="N177" s="36"/>
      <c r="O177" s="36"/>
      <c r="P177" s="36"/>
      <c r="Q177" s="36"/>
      <c r="R177" s="37"/>
      <c r="T177" s="74"/>
      <c r="U177" s="36"/>
      <c r="V177" s="36"/>
      <c r="W177" s="36"/>
      <c r="X177" s="36"/>
      <c r="Y177" s="36"/>
      <c r="Z177" s="36"/>
      <c r="AA177" s="75"/>
      <c r="AT177" s="18" t="s">
        <v>840</v>
      </c>
      <c r="AU177" s="18" t="s">
        <v>87</v>
      </c>
    </row>
    <row r="178" spans="2:65" s="1" customFormat="1" ht="22.5" customHeight="1" x14ac:dyDescent="0.3">
      <c r="B178" s="137"/>
      <c r="C178" s="174" t="s">
        <v>76</v>
      </c>
      <c r="D178" s="174" t="s">
        <v>227</v>
      </c>
      <c r="E178" s="175" t="s">
        <v>1579</v>
      </c>
      <c r="F178" s="271" t="s">
        <v>1580</v>
      </c>
      <c r="G178" s="272"/>
      <c r="H178" s="272"/>
      <c r="I178" s="272"/>
      <c r="J178" s="176" t="s">
        <v>1577</v>
      </c>
      <c r="K178" s="177">
        <v>1</v>
      </c>
      <c r="L178" s="273">
        <v>0</v>
      </c>
      <c r="M178" s="272"/>
      <c r="N178" s="274">
        <f>ROUND(L178*K178,2)</f>
        <v>0</v>
      </c>
      <c r="O178" s="272"/>
      <c r="P178" s="272"/>
      <c r="Q178" s="272"/>
      <c r="R178" s="139"/>
      <c r="T178" s="171" t="s">
        <v>20</v>
      </c>
      <c r="U178" s="44" t="s">
        <v>41</v>
      </c>
      <c r="V178" s="36"/>
      <c r="W178" s="172">
        <f>V178*K178</f>
        <v>0</v>
      </c>
      <c r="X178" s="172">
        <v>0</v>
      </c>
      <c r="Y178" s="172">
        <f>X178*K178</f>
        <v>0</v>
      </c>
      <c r="Z178" s="172">
        <v>0</v>
      </c>
      <c r="AA178" s="173">
        <f>Z178*K178</f>
        <v>0</v>
      </c>
      <c r="AR178" s="18" t="s">
        <v>201</v>
      </c>
      <c r="AT178" s="18" t="s">
        <v>227</v>
      </c>
      <c r="AU178" s="18" t="s">
        <v>87</v>
      </c>
      <c r="AY178" s="18" t="s">
        <v>175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8" t="s">
        <v>83</v>
      </c>
      <c r="BK178" s="114">
        <f>ROUND(L178*K178,2)</f>
        <v>0</v>
      </c>
      <c r="BL178" s="18" t="s">
        <v>201</v>
      </c>
      <c r="BM178" s="18" t="s">
        <v>346</v>
      </c>
    </row>
    <row r="179" spans="2:65" s="1" customFormat="1" ht="22.5" customHeight="1" x14ac:dyDescent="0.3">
      <c r="B179" s="35"/>
      <c r="C179" s="36"/>
      <c r="D179" s="36"/>
      <c r="E179" s="36"/>
      <c r="F179" s="275" t="s">
        <v>1581</v>
      </c>
      <c r="G179" s="222"/>
      <c r="H179" s="222"/>
      <c r="I179" s="222"/>
      <c r="J179" s="36"/>
      <c r="K179" s="36"/>
      <c r="L179" s="36"/>
      <c r="M179" s="36"/>
      <c r="N179" s="36"/>
      <c r="O179" s="36"/>
      <c r="P179" s="36"/>
      <c r="Q179" s="36"/>
      <c r="R179" s="37"/>
      <c r="T179" s="74"/>
      <c r="U179" s="36"/>
      <c r="V179" s="36"/>
      <c r="W179" s="36"/>
      <c r="X179" s="36"/>
      <c r="Y179" s="36"/>
      <c r="Z179" s="36"/>
      <c r="AA179" s="75"/>
      <c r="AT179" s="18" t="s">
        <v>840</v>
      </c>
      <c r="AU179" s="18" t="s">
        <v>87</v>
      </c>
    </row>
    <row r="180" spans="2:65" s="1" customFormat="1" ht="22.5" customHeight="1" x14ac:dyDescent="0.3">
      <c r="B180" s="137"/>
      <c r="C180" s="174" t="s">
        <v>76</v>
      </c>
      <c r="D180" s="174" t="s">
        <v>227</v>
      </c>
      <c r="E180" s="175" t="s">
        <v>1582</v>
      </c>
      <c r="F180" s="271" t="s">
        <v>116</v>
      </c>
      <c r="G180" s="272"/>
      <c r="H180" s="272"/>
      <c r="I180" s="272"/>
      <c r="J180" s="176" t="s">
        <v>1577</v>
      </c>
      <c r="K180" s="177">
        <v>1</v>
      </c>
      <c r="L180" s="273">
        <v>0</v>
      </c>
      <c r="M180" s="272"/>
      <c r="N180" s="274">
        <f>ROUND(L180*K180,2)</f>
        <v>0</v>
      </c>
      <c r="O180" s="272"/>
      <c r="P180" s="272"/>
      <c r="Q180" s="272"/>
      <c r="R180" s="139"/>
      <c r="T180" s="171" t="s">
        <v>20</v>
      </c>
      <c r="U180" s="44" t="s">
        <v>41</v>
      </c>
      <c r="V180" s="36"/>
      <c r="W180" s="172">
        <f>V180*K180</f>
        <v>0</v>
      </c>
      <c r="X180" s="172">
        <v>0</v>
      </c>
      <c r="Y180" s="172">
        <f>X180*K180</f>
        <v>0</v>
      </c>
      <c r="Z180" s="172">
        <v>0</v>
      </c>
      <c r="AA180" s="173">
        <f>Z180*K180</f>
        <v>0</v>
      </c>
      <c r="AR180" s="18" t="s">
        <v>201</v>
      </c>
      <c r="AT180" s="18" t="s">
        <v>227</v>
      </c>
      <c r="AU180" s="18" t="s">
        <v>87</v>
      </c>
      <c r="AY180" s="18" t="s">
        <v>175</v>
      </c>
      <c r="BE180" s="114">
        <f>IF(U180="základní",N180,0)</f>
        <v>0</v>
      </c>
      <c r="BF180" s="114">
        <f>IF(U180="snížená",N180,0)</f>
        <v>0</v>
      </c>
      <c r="BG180" s="114">
        <f>IF(U180="zákl. přenesená",N180,0)</f>
        <v>0</v>
      </c>
      <c r="BH180" s="114">
        <f>IF(U180="sníž. přenesená",N180,0)</f>
        <v>0</v>
      </c>
      <c r="BI180" s="114">
        <f>IF(U180="nulová",N180,0)</f>
        <v>0</v>
      </c>
      <c r="BJ180" s="18" t="s">
        <v>83</v>
      </c>
      <c r="BK180" s="114">
        <f>ROUND(L180*K180,2)</f>
        <v>0</v>
      </c>
      <c r="BL180" s="18" t="s">
        <v>201</v>
      </c>
      <c r="BM180" s="18" t="s">
        <v>350</v>
      </c>
    </row>
    <row r="181" spans="2:65" s="1" customFormat="1" ht="22.5" customHeight="1" x14ac:dyDescent="0.3">
      <c r="B181" s="35"/>
      <c r="C181" s="36"/>
      <c r="D181" s="36"/>
      <c r="E181" s="36"/>
      <c r="F181" s="275" t="s">
        <v>1583</v>
      </c>
      <c r="G181" s="222"/>
      <c r="H181" s="222"/>
      <c r="I181" s="222"/>
      <c r="J181" s="36"/>
      <c r="K181" s="36"/>
      <c r="L181" s="36"/>
      <c r="M181" s="36"/>
      <c r="N181" s="36"/>
      <c r="O181" s="36"/>
      <c r="P181" s="36"/>
      <c r="Q181" s="36"/>
      <c r="R181" s="37"/>
      <c r="T181" s="74"/>
      <c r="U181" s="36"/>
      <c r="V181" s="36"/>
      <c r="W181" s="36"/>
      <c r="X181" s="36"/>
      <c r="Y181" s="36"/>
      <c r="Z181" s="36"/>
      <c r="AA181" s="75"/>
      <c r="AT181" s="18" t="s">
        <v>840</v>
      </c>
      <c r="AU181" s="18" t="s">
        <v>87</v>
      </c>
    </row>
    <row r="182" spans="2:65" s="10" customFormat="1" ht="29.85" customHeight="1" x14ac:dyDescent="0.3">
      <c r="B182" s="156"/>
      <c r="C182" s="157"/>
      <c r="D182" s="166" t="s">
        <v>1500</v>
      </c>
      <c r="E182" s="166"/>
      <c r="F182" s="166"/>
      <c r="G182" s="166"/>
      <c r="H182" s="166"/>
      <c r="I182" s="166"/>
      <c r="J182" s="166"/>
      <c r="K182" s="166"/>
      <c r="L182" s="166"/>
      <c r="M182" s="166"/>
      <c r="N182" s="314">
        <f>BK182</f>
        <v>0</v>
      </c>
      <c r="O182" s="224"/>
      <c r="P182" s="224"/>
      <c r="Q182" s="224"/>
      <c r="R182" s="159"/>
      <c r="T182" s="160"/>
      <c r="U182" s="157"/>
      <c r="V182" s="157"/>
      <c r="W182" s="161">
        <v>0</v>
      </c>
      <c r="X182" s="157"/>
      <c r="Y182" s="161">
        <v>0</v>
      </c>
      <c r="Z182" s="157"/>
      <c r="AA182" s="162">
        <v>0</v>
      </c>
      <c r="AR182" s="163" t="s">
        <v>83</v>
      </c>
      <c r="AT182" s="164" t="s">
        <v>75</v>
      </c>
      <c r="AU182" s="164" t="s">
        <v>83</v>
      </c>
      <c r="AY182" s="163" t="s">
        <v>175</v>
      </c>
      <c r="BK182" s="165">
        <v>0</v>
      </c>
    </row>
    <row r="183" spans="2:65" s="10" customFormat="1" ht="19.899999999999999" customHeight="1" x14ac:dyDescent="0.3">
      <c r="B183" s="156"/>
      <c r="C183" s="157"/>
      <c r="D183" s="166" t="s">
        <v>1501</v>
      </c>
      <c r="E183" s="166"/>
      <c r="F183" s="166"/>
      <c r="G183" s="166"/>
      <c r="H183" s="166"/>
      <c r="I183" s="166"/>
      <c r="J183" s="166"/>
      <c r="K183" s="166"/>
      <c r="L183" s="166"/>
      <c r="M183" s="166"/>
      <c r="N183" s="266">
        <f>BK183</f>
        <v>0</v>
      </c>
      <c r="O183" s="267"/>
      <c r="P183" s="267"/>
      <c r="Q183" s="267"/>
      <c r="R183" s="159"/>
      <c r="T183" s="160"/>
      <c r="U183" s="157"/>
      <c r="V183" s="157"/>
      <c r="W183" s="161">
        <f>SUM(W184:W196)</f>
        <v>0</v>
      </c>
      <c r="X183" s="157"/>
      <c r="Y183" s="161">
        <f>SUM(Y184:Y196)</f>
        <v>0</v>
      </c>
      <c r="Z183" s="157"/>
      <c r="AA183" s="162">
        <f>SUM(AA184:AA196)</f>
        <v>0</v>
      </c>
      <c r="AR183" s="163" t="s">
        <v>83</v>
      </c>
      <c r="AT183" s="164" t="s">
        <v>75</v>
      </c>
      <c r="AU183" s="164" t="s">
        <v>83</v>
      </c>
      <c r="AY183" s="163" t="s">
        <v>175</v>
      </c>
      <c r="BK183" s="165">
        <f>SUM(BK184:BK196)</f>
        <v>0</v>
      </c>
    </row>
    <row r="184" spans="2:65" s="1" customFormat="1" ht="31.5" customHeight="1" x14ac:dyDescent="0.3">
      <c r="B184" s="137"/>
      <c r="C184" s="174" t="s">
        <v>76</v>
      </c>
      <c r="D184" s="174" t="s">
        <v>227</v>
      </c>
      <c r="E184" s="175" t="s">
        <v>1584</v>
      </c>
      <c r="F184" s="271" t="s">
        <v>1585</v>
      </c>
      <c r="G184" s="272"/>
      <c r="H184" s="272"/>
      <c r="I184" s="272"/>
      <c r="J184" s="176" t="s">
        <v>216</v>
      </c>
      <c r="K184" s="177">
        <v>9.89</v>
      </c>
      <c r="L184" s="273">
        <v>0</v>
      </c>
      <c r="M184" s="272"/>
      <c r="N184" s="274">
        <f>ROUND(L184*K184,2)</f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>V184*K184</f>
        <v>0</v>
      </c>
      <c r="X184" s="172">
        <v>0</v>
      </c>
      <c r="Y184" s="172">
        <f>X184*K184</f>
        <v>0</v>
      </c>
      <c r="Z184" s="172">
        <v>0</v>
      </c>
      <c r="AA184" s="173">
        <f>Z184*K184</f>
        <v>0</v>
      </c>
      <c r="AR184" s="18" t="s">
        <v>201</v>
      </c>
      <c r="AT184" s="18" t="s">
        <v>227</v>
      </c>
      <c r="AU184" s="18" t="s">
        <v>87</v>
      </c>
      <c r="AY184" s="18" t="s">
        <v>175</v>
      </c>
      <c r="BE184" s="114">
        <f>IF(U184="základní",N184,0)</f>
        <v>0</v>
      </c>
      <c r="BF184" s="114">
        <f>IF(U184="snížená",N184,0)</f>
        <v>0</v>
      </c>
      <c r="BG184" s="114">
        <f>IF(U184="zákl. přenesená",N184,0)</f>
        <v>0</v>
      </c>
      <c r="BH184" s="114">
        <f>IF(U184="sníž. přenesená",N184,0)</f>
        <v>0</v>
      </c>
      <c r="BI184" s="114">
        <f>IF(U184="nulová",N184,0)</f>
        <v>0</v>
      </c>
      <c r="BJ184" s="18" t="s">
        <v>83</v>
      </c>
      <c r="BK184" s="114">
        <f>ROUND(L184*K184,2)</f>
        <v>0</v>
      </c>
      <c r="BL184" s="18" t="s">
        <v>201</v>
      </c>
      <c r="BM184" s="18" t="s">
        <v>354</v>
      </c>
    </row>
    <row r="185" spans="2:65" s="1" customFormat="1" ht="42" customHeight="1" x14ac:dyDescent="0.3">
      <c r="B185" s="35"/>
      <c r="C185" s="36"/>
      <c r="D185" s="36"/>
      <c r="E185" s="36"/>
      <c r="F185" s="275" t="s">
        <v>1586</v>
      </c>
      <c r="G185" s="222"/>
      <c r="H185" s="222"/>
      <c r="I185" s="222"/>
      <c r="J185" s="36"/>
      <c r="K185" s="36"/>
      <c r="L185" s="36"/>
      <c r="M185" s="36"/>
      <c r="N185" s="36"/>
      <c r="O185" s="36"/>
      <c r="P185" s="36"/>
      <c r="Q185" s="36"/>
      <c r="R185" s="37"/>
      <c r="T185" s="74"/>
      <c r="U185" s="36"/>
      <c r="V185" s="36"/>
      <c r="W185" s="36"/>
      <c r="X185" s="36"/>
      <c r="Y185" s="36"/>
      <c r="Z185" s="36"/>
      <c r="AA185" s="75"/>
      <c r="AT185" s="18" t="s">
        <v>840</v>
      </c>
      <c r="AU185" s="18" t="s">
        <v>87</v>
      </c>
    </row>
    <row r="186" spans="2:65" s="1" customFormat="1" ht="31.5" customHeight="1" x14ac:dyDescent="0.3">
      <c r="B186" s="137"/>
      <c r="C186" s="174" t="s">
        <v>76</v>
      </c>
      <c r="D186" s="174" t="s">
        <v>227</v>
      </c>
      <c r="E186" s="175" t="s">
        <v>1587</v>
      </c>
      <c r="F186" s="271" t="s">
        <v>1588</v>
      </c>
      <c r="G186" s="272"/>
      <c r="H186" s="272"/>
      <c r="I186" s="272"/>
      <c r="J186" s="176" t="s">
        <v>216</v>
      </c>
      <c r="K186" s="177">
        <v>9.89</v>
      </c>
      <c r="L186" s="273">
        <v>0</v>
      </c>
      <c r="M186" s="272"/>
      <c r="N186" s="274">
        <f t="shared" ref="N186:N196" si="25">ROUND(L186*K186,2)</f>
        <v>0</v>
      </c>
      <c r="O186" s="272"/>
      <c r="P186" s="272"/>
      <c r="Q186" s="272"/>
      <c r="R186" s="139"/>
      <c r="T186" s="171" t="s">
        <v>20</v>
      </c>
      <c r="U186" s="44" t="s">
        <v>41</v>
      </c>
      <c r="V186" s="36"/>
      <c r="W186" s="172">
        <f t="shared" ref="W186:W196" si="26">V186*K186</f>
        <v>0</v>
      </c>
      <c r="X186" s="172">
        <v>0</v>
      </c>
      <c r="Y186" s="172">
        <f t="shared" ref="Y186:Y196" si="27">X186*K186</f>
        <v>0</v>
      </c>
      <c r="Z186" s="172">
        <v>0</v>
      </c>
      <c r="AA186" s="173">
        <f t="shared" ref="AA186:AA196" si="28">Z186*K186</f>
        <v>0</v>
      </c>
      <c r="AR186" s="18" t="s">
        <v>201</v>
      </c>
      <c r="AT186" s="18" t="s">
        <v>227</v>
      </c>
      <c r="AU186" s="18" t="s">
        <v>87</v>
      </c>
      <c r="AY186" s="18" t="s">
        <v>175</v>
      </c>
      <c r="BE186" s="114">
        <f t="shared" ref="BE186:BE196" si="29">IF(U186="základní",N186,0)</f>
        <v>0</v>
      </c>
      <c r="BF186" s="114">
        <f t="shared" ref="BF186:BF196" si="30">IF(U186="snížená",N186,0)</f>
        <v>0</v>
      </c>
      <c r="BG186" s="114">
        <f t="shared" ref="BG186:BG196" si="31">IF(U186="zákl. přenesená",N186,0)</f>
        <v>0</v>
      </c>
      <c r="BH186" s="114">
        <f t="shared" ref="BH186:BH196" si="32">IF(U186="sníž. přenesená",N186,0)</f>
        <v>0</v>
      </c>
      <c r="BI186" s="114">
        <f t="shared" ref="BI186:BI196" si="33">IF(U186="nulová",N186,0)</f>
        <v>0</v>
      </c>
      <c r="BJ186" s="18" t="s">
        <v>83</v>
      </c>
      <c r="BK186" s="114">
        <f t="shared" ref="BK186:BK196" si="34">ROUND(L186*K186,2)</f>
        <v>0</v>
      </c>
      <c r="BL186" s="18" t="s">
        <v>201</v>
      </c>
      <c r="BM186" s="18" t="s">
        <v>358</v>
      </c>
    </row>
    <row r="187" spans="2:65" s="1" customFormat="1" ht="22.5" customHeight="1" x14ac:dyDescent="0.3">
      <c r="B187" s="137"/>
      <c r="C187" s="174" t="s">
        <v>76</v>
      </c>
      <c r="D187" s="174" t="s">
        <v>227</v>
      </c>
      <c r="E187" s="175" t="s">
        <v>1589</v>
      </c>
      <c r="F187" s="271" t="s">
        <v>1590</v>
      </c>
      <c r="G187" s="272"/>
      <c r="H187" s="272"/>
      <c r="I187" s="272"/>
      <c r="J187" s="176" t="s">
        <v>908</v>
      </c>
      <c r="K187" s="177">
        <v>1.32</v>
      </c>
      <c r="L187" s="273">
        <v>0</v>
      </c>
      <c r="M187" s="272"/>
      <c r="N187" s="274">
        <f t="shared" si="25"/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 t="shared" si="26"/>
        <v>0</v>
      </c>
      <c r="X187" s="172">
        <v>0</v>
      </c>
      <c r="Y187" s="172">
        <f t="shared" si="27"/>
        <v>0</v>
      </c>
      <c r="Z187" s="172">
        <v>0</v>
      </c>
      <c r="AA187" s="173">
        <f t="shared" si="28"/>
        <v>0</v>
      </c>
      <c r="AR187" s="18" t="s">
        <v>201</v>
      </c>
      <c r="AT187" s="18" t="s">
        <v>227</v>
      </c>
      <c r="AU187" s="18" t="s">
        <v>87</v>
      </c>
      <c r="AY187" s="18" t="s">
        <v>175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8" t="s">
        <v>83</v>
      </c>
      <c r="BK187" s="114">
        <f t="shared" si="34"/>
        <v>0</v>
      </c>
      <c r="BL187" s="18" t="s">
        <v>201</v>
      </c>
      <c r="BM187" s="18" t="s">
        <v>366</v>
      </c>
    </row>
    <row r="188" spans="2:65" s="1" customFormat="1" ht="31.5" customHeight="1" x14ac:dyDescent="0.3">
      <c r="B188" s="137"/>
      <c r="C188" s="174" t="s">
        <v>76</v>
      </c>
      <c r="D188" s="174" t="s">
        <v>227</v>
      </c>
      <c r="E188" s="175" t="s">
        <v>1591</v>
      </c>
      <c r="F188" s="271" t="s">
        <v>1592</v>
      </c>
      <c r="G188" s="272"/>
      <c r="H188" s="272"/>
      <c r="I188" s="272"/>
      <c r="J188" s="176" t="s">
        <v>216</v>
      </c>
      <c r="K188" s="177">
        <v>9.89</v>
      </c>
      <c r="L188" s="273">
        <v>0</v>
      </c>
      <c r="M188" s="272"/>
      <c r="N188" s="274">
        <f t="shared" si="25"/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 t="shared" si="26"/>
        <v>0</v>
      </c>
      <c r="X188" s="172">
        <v>0</v>
      </c>
      <c r="Y188" s="172">
        <f t="shared" si="27"/>
        <v>0</v>
      </c>
      <c r="Z188" s="172">
        <v>0</v>
      </c>
      <c r="AA188" s="173">
        <f t="shared" si="28"/>
        <v>0</v>
      </c>
      <c r="AR188" s="18" t="s">
        <v>201</v>
      </c>
      <c r="AT188" s="18" t="s">
        <v>227</v>
      </c>
      <c r="AU188" s="18" t="s">
        <v>87</v>
      </c>
      <c r="AY188" s="18" t="s">
        <v>175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8" t="s">
        <v>83</v>
      </c>
      <c r="BK188" s="114">
        <f t="shared" si="34"/>
        <v>0</v>
      </c>
      <c r="BL188" s="18" t="s">
        <v>201</v>
      </c>
      <c r="BM188" s="18" t="s">
        <v>403</v>
      </c>
    </row>
    <row r="189" spans="2:65" s="1" customFormat="1" ht="31.5" customHeight="1" x14ac:dyDescent="0.3">
      <c r="B189" s="137"/>
      <c r="C189" s="174" t="s">
        <v>76</v>
      </c>
      <c r="D189" s="174" t="s">
        <v>227</v>
      </c>
      <c r="E189" s="175" t="s">
        <v>1593</v>
      </c>
      <c r="F189" s="271" t="s">
        <v>1594</v>
      </c>
      <c r="G189" s="272"/>
      <c r="H189" s="272"/>
      <c r="I189" s="272"/>
      <c r="J189" s="176" t="s">
        <v>216</v>
      </c>
      <c r="K189" s="177">
        <v>9.89</v>
      </c>
      <c r="L189" s="273">
        <v>0</v>
      </c>
      <c r="M189" s="272"/>
      <c r="N189" s="274">
        <f t="shared" si="25"/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 t="shared" si="26"/>
        <v>0</v>
      </c>
      <c r="X189" s="172">
        <v>0</v>
      </c>
      <c r="Y189" s="172">
        <f t="shared" si="27"/>
        <v>0</v>
      </c>
      <c r="Z189" s="172">
        <v>0</v>
      </c>
      <c r="AA189" s="173">
        <f t="shared" si="28"/>
        <v>0</v>
      </c>
      <c r="AR189" s="18" t="s">
        <v>201</v>
      </c>
      <c r="AT189" s="18" t="s">
        <v>227</v>
      </c>
      <c r="AU189" s="18" t="s">
        <v>87</v>
      </c>
      <c r="AY189" s="18" t="s">
        <v>175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8" t="s">
        <v>83</v>
      </c>
      <c r="BK189" s="114">
        <f t="shared" si="34"/>
        <v>0</v>
      </c>
      <c r="BL189" s="18" t="s">
        <v>201</v>
      </c>
      <c r="BM189" s="18" t="s">
        <v>407</v>
      </c>
    </row>
    <row r="190" spans="2:65" s="1" customFormat="1" ht="22.5" customHeight="1" x14ac:dyDescent="0.3">
      <c r="B190" s="137"/>
      <c r="C190" s="174" t="s">
        <v>76</v>
      </c>
      <c r="D190" s="174" t="s">
        <v>227</v>
      </c>
      <c r="E190" s="175" t="s">
        <v>1595</v>
      </c>
      <c r="F190" s="271" t="s">
        <v>1596</v>
      </c>
      <c r="G190" s="272"/>
      <c r="H190" s="272"/>
      <c r="I190" s="272"/>
      <c r="J190" s="176" t="s">
        <v>584</v>
      </c>
      <c r="K190" s="177">
        <v>1.32</v>
      </c>
      <c r="L190" s="273">
        <v>0</v>
      </c>
      <c r="M190" s="272"/>
      <c r="N190" s="274">
        <f t="shared" si="25"/>
        <v>0</v>
      </c>
      <c r="O190" s="272"/>
      <c r="P190" s="272"/>
      <c r="Q190" s="272"/>
      <c r="R190" s="139"/>
      <c r="T190" s="171" t="s">
        <v>20</v>
      </c>
      <c r="U190" s="44" t="s">
        <v>41</v>
      </c>
      <c r="V190" s="36"/>
      <c r="W190" s="172">
        <f t="shared" si="26"/>
        <v>0</v>
      </c>
      <c r="X190" s="172">
        <v>0</v>
      </c>
      <c r="Y190" s="172">
        <f t="shared" si="27"/>
        <v>0</v>
      </c>
      <c r="Z190" s="172">
        <v>0</v>
      </c>
      <c r="AA190" s="173">
        <f t="shared" si="28"/>
        <v>0</v>
      </c>
      <c r="AR190" s="18" t="s">
        <v>201</v>
      </c>
      <c r="AT190" s="18" t="s">
        <v>227</v>
      </c>
      <c r="AU190" s="18" t="s">
        <v>87</v>
      </c>
      <c r="AY190" s="18" t="s">
        <v>175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8" t="s">
        <v>83</v>
      </c>
      <c r="BK190" s="114">
        <f t="shared" si="34"/>
        <v>0</v>
      </c>
      <c r="BL190" s="18" t="s">
        <v>201</v>
      </c>
      <c r="BM190" s="18" t="s">
        <v>411</v>
      </c>
    </row>
    <row r="191" spans="2:65" s="1" customFormat="1" ht="31.5" customHeight="1" x14ac:dyDescent="0.3">
      <c r="B191" s="137"/>
      <c r="C191" s="174" t="s">
        <v>76</v>
      </c>
      <c r="D191" s="174" t="s">
        <v>227</v>
      </c>
      <c r="E191" s="175" t="s">
        <v>1597</v>
      </c>
      <c r="F191" s="271" t="s">
        <v>1598</v>
      </c>
      <c r="G191" s="272"/>
      <c r="H191" s="272"/>
      <c r="I191" s="272"/>
      <c r="J191" s="176" t="s">
        <v>216</v>
      </c>
      <c r="K191" s="177">
        <v>9.89</v>
      </c>
      <c r="L191" s="273">
        <v>0</v>
      </c>
      <c r="M191" s="272"/>
      <c r="N191" s="274">
        <f t="shared" si="25"/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 t="shared" si="26"/>
        <v>0</v>
      </c>
      <c r="X191" s="172">
        <v>0</v>
      </c>
      <c r="Y191" s="172">
        <f t="shared" si="27"/>
        <v>0</v>
      </c>
      <c r="Z191" s="172">
        <v>0</v>
      </c>
      <c r="AA191" s="173">
        <f t="shared" si="28"/>
        <v>0</v>
      </c>
      <c r="AR191" s="18" t="s">
        <v>201</v>
      </c>
      <c r="AT191" s="18" t="s">
        <v>227</v>
      </c>
      <c r="AU191" s="18" t="s">
        <v>87</v>
      </c>
      <c r="AY191" s="18" t="s">
        <v>175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8" t="s">
        <v>83</v>
      </c>
      <c r="BK191" s="114">
        <f t="shared" si="34"/>
        <v>0</v>
      </c>
      <c r="BL191" s="18" t="s">
        <v>201</v>
      </c>
      <c r="BM191" s="18" t="s">
        <v>423</v>
      </c>
    </row>
    <row r="192" spans="2:65" s="1" customFormat="1" ht="22.5" customHeight="1" x14ac:dyDescent="0.3">
      <c r="B192" s="137"/>
      <c r="C192" s="174" t="s">
        <v>76</v>
      </c>
      <c r="D192" s="174" t="s">
        <v>227</v>
      </c>
      <c r="E192" s="175" t="s">
        <v>1599</v>
      </c>
      <c r="F192" s="271" t="s">
        <v>1600</v>
      </c>
      <c r="G192" s="272"/>
      <c r="H192" s="272"/>
      <c r="I192" s="272"/>
      <c r="J192" s="176" t="s">
        <v>908</v>
      </c>
      <c r="K192" s="177">
        <v>1.32</v>
      </c>
      <c r="L192" s="273">
        <v>0</v>
      </c>
      <c r="M192" s="272"/>
      <c r="N192" s="274">
        <f t="shared" si="25"/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 t="shared" si="26"/>
        <v>0</v>
      </c>
      <c r="X192" s="172">
        <v>0</v>
      </c>
      <c r="Y192" s="172">
        <f t="shared" si="27"/>
        <v>0</v>
      </c>
      <c r="Z192" s="172">
        <v>0</v>
      </c>
      <c r="AA192" s="173">
        <f t="shared" si="28"/>
        <v>0</v>
      </c>
      <c r="AR192" s="18" t="s">
        <v>201</v>
      </c>
      <c r="AT192" s="18" t="s">
        <v>227</v>
      </c>
      <c r="AU192" s="18" t="s">
        <v>87</v>
      </c>
      <c r="AY192" s="18" t="s">
        <v>175</v>
      </c>
      <c r="BE192" s="114">
        <f t="shared" si="29"/>
        <v>0</v>
      </c>
      <c r="BF192" s="114">
        <f t="shared" si="30"/>
        <v>0</v>
      </c>
      <c r="BG192" s="114">
        <f t="shared" si="31"/>
        <v>0</v>
      </c>
      <c r="BH192" s="114">
        <f t="shared" si="32"/>
        <v>0</v>
      </c>
      <c r="BI192" s="114">
        <f t="shared" si="33"/>
        <v>0</v>
      </c>
      <c r="BJ192" s="18" t="s">
        <v>83</v>
      </c>
      <c r="BK192" s="114">
        <f t="shared" si="34"/>
        <v>0</v>
      </c>
      <c r="BL192" s="18" t="s">
        <v>201</v>
      </c>
      <c r="BM192" s="18" t="s">
        <v>419</v>
      </c>
    </row>
    <row r="193" spans="2:65" s="1" customFormat="1" ht="31.5" customHeight="1" x14ac:dyDescent="0.3">
      <c r="B193" s="137"/>
      <c r="C193" s="174" t="s">
        <v>76</v>
      </c>
      <c r="D193" s="174" t="s">
        <v>227</v>
      </c>
      <c r="E193" s="175" t="s">
        <v>1601</v>
      </c>
      <c r="F193" s="271" t="s">
        <v>1602</v>
      </c>
      <c r="G193" s="272"/>
      <c r="H193" s="272"/>
      <c r="I193" s="272"/>
      <c r="J193" s="176" t="s">
        <v>216</v>
      </c>
      <c r="K193" s="177">
        <v>19.78</v>
      </c>
      <c r="L193" s="273">
        <v>0</v>
      </c>
      <c r="M193" s="272"/>
      <c r="N193" s="274">
        <f t="shared" si="25"/>
        <v>0</v>
      </c>
      <c r="O193" s="272"/>
      <c r="P193" s="272"/>
      <c r="Q193" s="272"/>
      <c r="R193" s="139"/>
      <c r="T193" s="171" t="s">
        <v>20</v>
      </c>
      <c r="U193" s="44" t="s">
        <v>41</v>
      </c>
      <c r="V193" s="36"/>
      <c r="W193" s="172">
        <f t="shared" si="26"/>
        <v>0</v>
      </c>
      <c r="X193" s="172">
        <v>0</v>
      </c>
      <c r="Y193" s="172">
        <f t="shared" si="27"/>
        <v>0</v>
      </c>
      <c r="Z193" s="172">
        <v>0</v>
      </c>
      <c r="AA193" s="173">
        <f t="shared" si="28"/>
        <v>0</v>
      </c>
      <c r="AR193" s="18" t="s">
        <v>201</v>
      </c>
      <c r="AT193" s="18" t="s">
        <v>227</v>
      </c>
      <c r="AU193" s="18" t="s">
        <v>87</v>
      </c>
      <c r="AY193" s="18" t="s">
        <v>175</v>
      </c>
      <c r="BE193" s="114">
        <f t="shared" si="29"/>
        <v>0</v>
      </c>
      <c r="BF193" s="114">
        <f t="shared" si="30"/>
        <v>0</v>
      </c>
      <c r="BG193" s="114">
        <f t="shared" si="31"/>
        <v>0</v>
      </c>
      <c r="BH193" s="114">
        <f t="shared" si="32"/>
        <v>0</v>
      </c>
      <c r="BI193" s="114">
        <f t="shared" si="33"/>
        <v>0</v>
      </c>
      <c r="BJ193" s="18" t="s">
        <v>83</v>
      </c>
      <c r="BK193" s="114">
        <f t="shared" si="34"/>
        <v>0</v>
      </c>
      <c r="BL193" s="18" t="s">
        <v>201</v>
      </c>
      <c r="BM193" s="18" t="s">
        <v>427</v>
      </c>
    </row>
    <row r="194" spans="2:65" s="1" customFormat="1" ht="22.5" customHeight="1" x14ac:dyDescent="0.3">
      <c r="B194" s="137"/>
      <c r="C194" s="174" t="s">
        <v>76</v>
      </c>
      <c r="D194" s="174" t="s">
        <v>227</v>
      </c>
      <c r="E194" s="175" t="s">
        <v>1603</v>
      </c>
      <c r="F194" s="271" t="s">
        <v>1604</v>
      </c>
      <c r="G194" s="272"/>
      <c r="H194" s="272"/>
      <c r="I194" s="272"/>
      <c r="J194" s="176" t="s">
        <v>584</v>
      </c>
      <c r="K194" s="177">
        <v>2.64</v>
      </c>
      <c r="L194" s="273">
        <v>0</v>
      </c>
      <c r="M194" s="272"/>
      <c r="N194" s="274">
        <f t="shared" si="25"/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 t="shared" si="26"/>
        <v>0</v>
      </c>
      <c r="X194" s="172">
        <v>0</v>
      </c>
      <c r="Y194" s="172">
        <f t="shared" si="27"/>
        <v>0</v>
      </c>
      <c r="Z194" s="172">
        <v>0</v>
      </c>
      <c r="AA194" s="173">
        <f t="shared" si="28"/>
        <v>0</v>
      </c>
      <c r="AR194" s="18" t="s">
        <v>201</v>
      </c>
      <c r="AT194" s="18" t="s">
        <v>227</v>
      </c>
      <c r="AU194" s="18" t="s">
        <v>87</v>
      </c>
      <c r="AY194" s="18" t="s">
        <v>175</v>
      </c>
      <c r="BE194" s="114">
        <f t="shared" si="29"/>
        <v>0</v>
      </c>
      <c r="BF194" s="114">
        <f t="shared" si="30"/>
        <v>0</v>
      </c>
      <c r="BG194" s="114">
        <f t="shared" si="31"/>
        <v>0</v>
      </c>
      <c r="BH194" s="114">
        <f t="shared" si="32"/>
        <v>0</v>
      </c>
      <c r="BI194" s="114">
        <f t="shared" si="33"/>
        <v>0</v>
      </c>
      <c r="BJ194" s="18" t="s">
        <v>83</v>
      </c>
      <c r="BK194" s="114">
        <f t="shared" si="34"/>
        <v>0</v>
      </c>
      <c r="BL194" s="18" t="s">
        <v>201</v>
      </c>
      <c r="BM194" s="18" t="s">
        <v>431</v>
      </c>
    </row>
    <row r="195" spans="2:65" s="1" customFormat="1" ht="22.5" customHeight="1" x14ac:dyDescent="0.3">
      <c r="B195" s="137"/>
      <c r="C195" s="174" t="s">
        <v>76</v>
      </c>
      <c r="D195" s="174" t="s">
        <v>227</v>
      </c>
      <c r="E195" s="175" t="s">
        <v>1605</v>
      </c>
      <c r="F195" s="271" t="s">
        <v>1606</v>
      </c>
      <c r="G195" s="272"/>
      <c r="H195" s="272"/>
      <c r="I195" s="272"/>
      <c r="J195" s="176" t="s">
        <v>908</v>
      </c>
      <c r="K195" s="177">
        <v>0.45</v>
      </c>
      <c r="L195" s="273">
        <v>0</v>
      </c>
      <c r="M195" s="272"/>
      <c r="N195" s="274">
        <f t="shared" si="25"/>
        <v>0</v>
      </c>
      <c r="O195" s="272"/>
      <c r="P195" s="272"/>
      <c r="Q195" s="272"/>
      <c r="R195" s="139"/>
      <c r="T195" s="171" t="s">
        <v>20</v>
      </c>
      <c r="U195" s="44" t="s">
        <v>41</v>
      </c>
      <c r="V195" s="36"/>
      <c r="W195" s="172">
        <f t="shared" si="26"/>
        <v>0</v>
      </c>
      <c r="X195" s="172">
        <v>0</v>
      </c>
      <c r="Y195" s="172">
        <f t="shared" si="27"/>
        <v>0</v>
      </c>
      <c r="Z195" s="172">
        <v>0</v>
      </c>
      <c r="AA195" s="173">
        <f t="shared" si="28"/>
        <v>0</v>
      </c>
      <c r="AR195" s="18" t="s">
        <v>201</v>
      </c>
      <c r="AT195" s="18" t="s">
        <v>227</v>
      </c>
      <c r="AU195" s="18" t="s">
        <v>87</v>
      </c>
      <c r="AY195" s="18" t="s">
        <v>175</v>
      </c>
      <c r="BE195" s="114">
        <f t="shared" si="29"/>
        <v>0</v>
      </c>
      <c r="BF195" s="114">
        <f t="shared" si="30"/>
        <v>0</v>
      </c>
      <c r="BG195" s="114">
        <f t="shared" si="31"/>
        <v>0</v>
      </c>
      <c r="BH195" s="114">
        <f t="shared" si="32"/>
        <v>0</v>
      </c>
      <c r="BI195" s="114">
        <f t="shared" si="33"/>
        <v>0</v>
      </c>
      <c r="BJ195" s="18" t="s">
        <v>83</v>
      </c>
      <c r="BK195" s="114">
        <f t="shared" si="34"/>
        <v>0</v>
      </c>
      <c r="BL195" s="18" t="s">
        <v>201</v>
      </c>
      <c r="BM195" s="18" t="s">
        <v>379</v>
      </c>
    </row>
    <row r="196" spans="2:65" s="1" customFormat="1" ht="22.5" customHeight="1" x14ac:dyDescent="0.3">
      <c r="B196" s="137"/>
      <c r="C196" s="174" t="s">
        <v>76</v>
      </c>
      <c r="D196" s="174" t="s">
        <v>227</v>
      </c>
      <c r="E196" s="175" t="s">
        <v>1607</v>
      </c>
      <c r="F196" s="271" t="s">
        <v>1608</v>
      </c>
      <c r="G196" s="272"/>
      <c r="H196" s="272"/>
      <c r="I196" s="272"/>
      <c r="J196" s="176" t="s">
        <v>584</v>
      </c>
      <c r="K196" s="177">
        <v>1.32</v>
      </c>
      <c r="L196" s="273">
        <v>0</v>
      </c>
      <c r="M196" s="272"/>
      <c r="N196" s="274">
        <f t="shared" si="25"/>
        <v>0</v>
      </c>
      <c r="O196" s="272"/>
      <c r="P196" s="272"/>
      <c r="Q196" s="272"/>
      <c r="R196" s="139"/>
      <c r="T196" s="171" t="s">
        <v>20</v>
      </c>
      <c r="U196" s="44" t="s">
        <v>41</v>
      </c>
      <c r="V196" s="36"/>
      <c r="W196" s="172">
        <f t="shared" si="26"/>
        <v>0</v>
      </c>
      <c r="X196" s="172">
        <v>0</v>
      </c>
      <c r="Y196" s="172">
        <f t="shared" si="27"/>
        <v>0</v>
      </c>
      <c r="Z196" s="172">
        <v>0</v>
      </c>
      <c r="AA196" s="173">
        <f t="shared" si="28"/>
        <v>0</v>
      </c>
      <c r="AR196" s="18" t="s">
        <v>201</v>
      </c>
      <c r="AT196" s="18" t="s">
        <v>227</v>
      </c>
      <c r="AU196" s="18" t="s">
        <v>87</v>
      </c>
      <c r="AY196" s="18" t="s">
        <v>175</v>
      </c>
      <c r="BE196" s="114">
        <f t="shared" si="29"/>
        <v>0</v>
      </c>
      <c r="BF196" s="114">
        <f t="shared" si="30"/>
        <v>0</v>
      </c>
      <c r="BG196" s="114">
        <f t="shared" si="31"/>
        <v>0</v>
      </c>
      <c r="BH196" s="114">
        <f t="shared" si="32"/>
        <v>0</v>
      </c>
      <c r="BI196" s="114">
        <f t="shared" si="33"/>
        <v>0</v>
      </c>
      <c r="BJ196" s="18" t="s">
        <v>83</v>
      </c>
      <c r="BK196" s="114">
        <f t="shared" si="34"/>
        <v>0</v>
      </c>
      <c r="BL196" s="18" t="s">
        <v>201</v>
      </c>
      <c r="BM196" s="18" t="s">
        <v>384</v>
      </c>
    </row>
    <row r="197" spans="2:65" s="10" customFormat="1" ht="29.85" customHeight="1" x14ac:dyDescent="0.3">
      <c r="B197" s="156"/>
      <c r="C197" s="157"/>
      <c r="D197" s="166" t="s">
        <v>1501</v>
      </c>
      <c r="E197" s="166"/>
      <c r="F197" s="166"/>
      <c r="G197" s="166"/>
      <c r="H197" s="166"/>
      <c r="I197" s="166"/>
      <c r="J197" s="166"/>
      <c r="K197" s="166"/>
      <c r="L197" s="166"/>
      <c r="M197" s="166"/>
      <c r="N197" s="264">
        <f>BK197</f>
        <v>0</v>
      </c>
      <c r="O197" s="265"/>
      <c r="P197" s="265"/>
      <c r="Q197" s="265"/>
      <c r="R197" s="159"/>
      <c r="T197" s="160"/>
      <c r="U197" s="157"/>
      <c r="V197" s="157"/>
      <c r="W197" s="161">
        <f>SUM(W198:W199)</f>
        <v>0</v>
      </c>
      <c r="X197" s="157"/>
      <c r="Y197" s="161">
        <f>SUM(Y198:Y199)</f>
        <v>0</v>
      </c>
      <c r="Z197" s="157"/>
      <c r="AA197" s="162">
        <f>SUM(AA198:AA199)</f>
        <v>0</v>
      </c>
      <c r="AR197" s="163" t="s">
        <v>83</v>
      </c>
      <c r="AT197" s="164" t="s">
        <v>75</v>
      </c>
      <c r="AU197" s="164" t="s">
        <v>83</v>
      </c>
      <c r="AY197" s="163" t="s">
        <v>175</v>
      </c>
      <c r="BK197" s="165">
        <f>SUM(BK198:BK199)</f>
        <v>0</v>
      </c>
    </row>
    <row r="198" spans="2:65" s="1" customFormat="1" ht="22.5" customHeight="1" x14ac:dyDescent="0.3">
      <c r="B198" s="137"/>
      <c r="C198" s="174" t="s">
        <v>76</v>
      </c>
      <c r="D198" s="174" t="s">
        <v>227</v>
      </c>
      <c r="E198" s="175" t="s">
        <v>1609</v>
      </c>
      <c r="F198" s="271" t="s">
        <v>1610</v>
      </c>
      <c r="G198" s="272"/>
      <c r="H198" s="272"/>
      <c r="I198" s="272"/>
      <c r="J198" s="176" t="s">
        <v>20</v>
      </c>
      <c r="K198" s="177">
        <v>0</v>
      </c>
      <c r="L198" s="273">
        <v>0</v>
      </c>
      <c r="M198" s="272"/>
      <c r="N198" s="274">
        <f>ROUND(L198*K198,2)</f>
        <v>0</v>
      </c>
      <c r="O198" s="272"/>
      <c r="P198" s="272"/>
      <c r="Q198" s="272"/>
      <c r="R198" s="139"/>
      <c r="T198" s="171" t="s">
        <v>20</v>
      </c>
      <c r="U198" s="44" t="s">
        <v>41</v>
      </c>
      <c r="V198" s="36"/>
      <c r="W198" s="172">
        <f>V198*K198</f>
        <v>0</v>
      </c>
      <c r="X198" s="172">
        <v>0</v>
      </c>
      <c r="Y198" s="172">
        <f>X198*K198</f>
        <v>0</v>
      </c>
      <c r="Z198" s="172">
        <v>0</v>
      </c>
      <c r="AA198" s="173">
        <f>Z198*K198</f>
        <v>0</v>
      </c>
      <c r="AR198" s="18" t="s">
        <v>201</v>
      </c>
      <c r="AT198" s="18" t="s">
        <v>227</v>
      </c>
      <c r="AU198" s="18" t="s">
        <v>87</v>
      </c>
      <c r="AY198" s="18" t="s">
        <v>175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8" t="s">
        <v>83</v>
      </c>
      <c r="BK198" s="114">
        <f>ROUND(L198*K198,2)</f>
        <v>0</v>
      </c>
      <c r="BL198" s="18" t="s">
        <v>201</v>
      </c>
      <c r="BM198" s="18" t="s">
        <v>435</v>
      </c>
    </row>
    <row r="199" spans="2:65" s="1" customFormat="1" ht="150" customHeight="1" x14ac:dyDescent="0.3">
      <c r="B199" s="35"/>
      <c r="C199" s="36"/>
      <c r="D199" s="36"/>
      <c r="E199" s="36"/>
      <c r="F199" s="275" t="s">
        <v>1611</v>
      </c>
      <c r="G199" s="222"/>
      <c r="H199" s="222"/>
      <c r="I199" s="222"/>
      <c r="J199" s="36"/>
      <c r="K199" s="36"/>
      <c r="L199" s="36"/>
      <c r="M199" s="36"/>
      <c r="N199" s="36"/>
      <c r="O199" s="36"/>
      <c r="P199" s="36"/>
      <c r="Q199" s="36"/>
      <c r="R199" s="37"/>
      <c r="T199" s="74"/>
      <c r="U199" s="36"/>
      <c r="V199" s="36"/>
      <c r="W199" s="36"/>
      <c r="X199" s="36"/>
      <c r="Y199" s="36"/>
      <c r="Z199" s="36"/>
      <c r="AA199" s="75"/>
      <c r="AT199" s="18" t="s">
        <v>840</v>
      </c>
      <c r="AU199" s="18" t="s">
        <v>87</v>
      </c>
    </row>
    <row r="200" spans="2:65" s="1" customFormat="1" ht="49.9" customHeight="1" x14ac:dyDescent="0.35">
      <c r="B200" s="35"/>
      <c r="C200" s="36"/>
      <c r="D200" s="158" t="s">
        <v>894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268">
        <f>BK200</f>
        <v>0</v>
      </c>
      <c r="O200" s="269"/>
      <c r="P200" s="269"/>
      <c r="Q200" s="269"/>
      <c r="R200" s="37"/>
      <c r="T200" s="179"/>
      <c r="U200" s="56"/>
      <c r="V200" s="56"/>
      <c r="W200" s="56"/>
      <c r="X200" s="56"/>
      <c r="Y200" s="56"/>
      <c r="Z200" s="56"/>
      <c r="AA200" s="58"/>
      <c r="AT200" s="18" t="s">
        <v>75</v>
      </c>
      <c r="AU200" s="18" t="s">
        <v>76</v>
      </c>
      <c r="AY200" s="18" t="s">
        <v>895</v>
      </c>
      <c r="BK200" s="114">
        <v>0</v>
      </c>
    </row>
    <row r="201" spans="2:65" s="1" customFormat="1" ht="6.95" customHeight="1" x14ac:dyDescent="0.3"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1"/>
    </row>
  </sheetData>
  <sheetProtection password="CC35" sheet="1" objects="1" scenarios="1" formatColumns="0" formatRows="0" sort="0" autoFilter="0"/>
  <mergeCells count="24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41:I141"/>
    <mergeCell ref="L141:M141"/>
    <mergeCell ref="N141:Q141"/>
    <mergeCell ref="F142:I142"/>
    <mergeCell ref="F143:I143"/>
    <mergeCell ref="L143:M143"/>
    <mergeCell ref="N143:Q14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4:I184"/>
    <mergeCell ref="L184:M184"/>
    <mergeCell ref="N184:Q184"/>
    <mergeCell ref="N182:Q182"/>
    <mergeCell ref="N183:Q183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F198:I198"/>
    <mergeCell ref="L198:M198"/>
    <mergeCell ref="N198:Q198"/>
    <mergeCell ref="N197:Q197"/>
    <mergeCell ref="F194:I194"/>
    <mergeCell ref="L194:M194"/>
    <mergeCell ref="N194:Q194"/>
    <mergeCell ref="F195:I195"/>
    <mergeCell ref="L195:M195"/>
    <mergeCell ref="N195:Q195"/>
    <mergeCell ref="N144:Q144"/>
    <mergeCell ref="N145:Q145"/>
    <mergeCell ref="N146:Q146"/>
    <mergeCell ref="F196:I196"/>
    <mergeCell ref="L196:M196"/>
    <mergeCell ref="N196:Q196"/>
    <mergeCell ref="F192:I192"/>
    <mergeCell ref="L192:M192"/>
    <mergeCell ref="N192:Q192"/>
    <mergeCell ref="F193:I193"/>
    <mergeCell ref="N200:Q200"/>
    <mergeCell ref="H1:K1"/>
    <mergeCell ref="S2:AC2"/>
    <mergeCell ref="F199:I199"/>
    <mergeCell ref="N128:Q128"/>
    <mergeCell ref="N129:Q129"/>
    <mergeCell ref="N130:Q130"/>
    <mergeCell ref="N138:Q138"/>
    <mergeCell ref="N139:Q139"/>
    <mergeCell ref="N140:Q140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7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32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109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131</v>
      </c>
      <c r="E8" s="23"/>
      <c r="F8" s="282" t="s">
        <v>1612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1112</v>
      </c>
      <c r="E9" s="36"/>
      <c r="F9" s="258" t="s">
        <v>1613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8" t="s">
        <v>20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22</v>
      </c>
      <c r="E11" s="36"/>
      <c r="F11" s="28" t="s">
        <v>1496</v>
      </c>
      <c r="G11" s="36"/>
      <c r="H11" s="36"/>
      <c r="I11" s="36"/>
      <c r="J11" s="36"/>
      <c r="K11" s="36"/>
      <c r="L11" s="36"/>
      <c r="M11" s="30" t="s">
        <v>24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26</v>
      </c>
      <c r="E13" s="36"/>
      <c r="F13" s="36"/>
      <c r="G13" s="36"/>
      <c r="H13" s="36"/>
      <c r="I13" s="36"/>
      <c r="J13" s="36"/>
      <c r="K13" s="36"/>
      <c r="L13" s="36"/>
      <c r="M13" s="30" t="s">
        <v>27</v>
      </c>
      <c r="N13" s="36"/>
      <c r="O13" s="257" t="str">
        <f>IF('Rekapitulace stavby'!AN10="","",'Rekapitulace stavby'!AN10)</f>
        <v/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tr">
        <f>IF('Rekapitulace stavby'!E11="","",'Rekapitulace stavby'!E11)</f>
        <v>ARMÁDNÍ SERVISNÍ, P.O.</v>
      </c>
      <c r="F14" s="36"/>
      <c r="G14" s="36"/>
      <c r="H14" s="36"/>
      <c r="I14" s="36"/>
      <c r="J14" s="36"/>
      <c r="K14" s="36"/>
      <c r="L14" s="36"/>
      <c r="M14" s="30" t="s">
        <v>30</v>
      </c>
      <c r="N14" s="36"/>
      <c r="O14" s="257" t="str">
        <f>IF('Rekapitulace stavby'!AN11="","",'Rekapitulace stavby'!AN11)</f>
        <v/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31</v>
      </c>
      <c r="E16" s="36"/>
      <c r="F16" s="36"/>
      <c r="G16" s="36"/>
      <c r="H16" s="36"/>
      <c r="I16" s="36"/>
      <c r="J16" s="36"/>
      <c r="K16" s="36"/>
      <c r="L16" s="36"/>
      <c r="M16" s="30" t="s">
        <v>27</v>
      </c>
      <c r="N16" s="36"/>
      <c r="O16" s="296" t="str">
        <f>IF('Rekapitulace stavby'!AN13="","",'Rekapitulace stavby'!AN13)</f>
        <v>Vyplň údaj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tr">
        <f>IF('Rekapitulace stavby'!E14="","",'Rekapitulace stavby'!E14)</f>
        <v>Vyplň údaj</v>
      </c>
      <c r="F17" s="222"/>
      <c r="G17" s="222"/>
      <c r="H17" s="222"/>
      <c r="I17" s="222"/>
      <c r="J17" s="222"/>
      <c r="K17" s="222"/>
      <c r="L17" s="222"/>
      <c r="M17" s="30" t="s">
        <v>30</v>
      </c>
      <c r="N17" s="36"/>
      <c r="O17" s="296" t="str">
        <f>IF('Rekapitulace stavby'!AN14="","",'Rekapitulace stavby'!AN14)</f>
        <v>Vyplň údaj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33</v>
      </c>
      <c r="E19" s="36"/>
      <c r="F19" s="36"/>
      <c r="G19" s="36"/>
      <c r="H19" s="36"/>
      <c r="I19" s="36"/>
      <c r="J19" s="36"/>
      <c r="K19" s="36"/>
      <c r="L19" s="36"/>
      <c r="M19" s="30" t="s">
        <v>27</v>
      </c>
      <c r="N19" s="36"/>
      <c r="O19" s="257" t="str">
        <f>IF('Rekapitulace stavby'!AN16="","",'Rekapitulace stavby'!AN16)</f>
        <v/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tr">
        <f>IF('Rekapitulace stavby'!E17="","",'Rekapitulace stavby'!E17)</f>
        <v>EVČ s.r.o.</v>
      </c>
      <c r="F20" s="36"/>
      <c r="G20" s="36"/>
      <c r="H20" s="36"/>
      <c r="I20" s="36"/>
      <c r="J20" s="36"/>
      <c r="K20" s="36"/>
      <c r="L20" s="36"/>
      <c r="M20" s="30" t="s">
        <v>30</v>
      </c>
      <c r="N20" s="36"/>
      <c r="O20" s="257" t="str">
        <f>IF('Rekapitulace stavby'!AN17="","",'Rekapitulace stavby'!AN17)</f>
        <v/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35</v>
      </c>
      <c r="E22" s="36"/>
      <c r="F22" s="36"/>
      <c r="G22" s="36"/>
      <c r="H22" s="36"/>
      <c r="I22" s="36"/>
      <c r="J22" s="36"/>
      <c r="K22" s="36"/>
      <c r="L22" s="36"/>
      <c r="M22" s="30" t="s">
        <v>27</v>
      </c>
      <c r="N22" s="36"/>
      <c r="O22" s="257" t="str">
        <f>IF('Rekapitulace stavby'!AN19="","",'Rekapitulace stavby'!AN19)</f>
        <v/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tr">
        <f>IF('Rekapitulace stavby'!E20="","",'Rekapitulace stavby'!E20)</f>
        <v>EVČ s.r.o.</v>
      </c>
      <c r="F23" s="36"/>
      <c r="G23" s="36"/>
      <c r="H23" s="36"/>
      <c r="I23" s="36"/>
      <c r="J23" s="36"/>
      <c r="K23" s="36"/>
      <c r="L23" s="36"/>
      <c r="M23" s="30" t="s">
        <v>30</v>
      </c>
      <c r="N23" s="36"/>
      <c r="O23" s="257" t="str">
        <f>IF('Rekapitulace stavby'!AN20="","",'Rekapitulace stavby'!AN20)</f>
        <v/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20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134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121</v>
      </c>
      <c r="E30" s="36"/>
      <c r="F30" s="36"/>
      <c r="G30" s="36"/>
      <c r="H30" s="36"/>
      <c r="I30" s="36"/>
      <c r="J30" s="36"/>
      <c r="K30" s="36"/>
      <c r="L30" s="36"/>
      <c r="M30" s="261">
        <f>N130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39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40</v>
      </c>
      <c r="E34" s="42" t="s">
        <v>41</v>
      </c>
      <c r="F34" s="43">
        <v>0.21</v>
      </c>
      <c r="G34" s="124" t="s">
        <v>42</v>
      </c>
      <c r="H34" s="293">
        <f>(SUM(BE130:BE137)+SUM(BE157:BE318))</f>
        <v>0</v>
      </c>
      <c r="I34" s="222"/>
      <c r="J34" s="222"/>
      <c r="K34" s="36"/>
      <c r="L34" s="36"/>
      <c r="M34" s="293">
        <f>ROUND((SUM(BE130:BE137)+SUM(BE157:BE318)),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43</v>
      </c>
      <c r="F35" s="43">
        <v>0.15</v>
      </c>
      <c r="G35" s="124" t="s">
        <v>42</v>
      </c>
      <c r="H35" s="293">
        <f>(SUM(BF130:BF137)+SUM(BF157:BF318))</f>
        <v>0</v>
      </c>
      <c r="I35" s="222"/>
      <c r="J35" s="222"/>
      <c r="K35" s="36"/>
      <c r="L35" s="36"/>
      <c r="M35" s="293">
        <f>ROUND((SUM(BF130:BF137)+SUM(BF157:BF318)),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0.21</v>
      </c>
      <c r="G36" s="124" t="s">
        <v>42</v>
      </c>
      <c r="H36" s="293">
        <f>(SUM(BG130:BG137)+SUM(BG157:BG318))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0.15</v>
      </c>
      <c r="G37" s="124" t="s">
        <v>42</v>
      </c>
      <c r="H37" s="293">
        <f>(SUM(BH130:BH137)+SUM(BH157:BH318))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46</v>
      </c>
      <c r="F38" s="43">
        <v>0</v>
      </c>
      <c r="G38" s="124" t="s">
        <v>42</v>
      </c>
      <c r="H38" s="293">
        <f>(SUM(BI130:BI137)+SUM(BI157:BI318))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47</v>
      </c>
      <c r="E40" s="76"/>
      <c r="F40" s="76"/>
      <c r="G40" s="126" t="s">
        <v>48</v>
      </c>
      <c r="H40" s="127" t="s">
        <v>49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131</v>
      </c>
      <c r="D80" s="23"/>
      <c r="E80" s="23"/>
      <c r="F80" s="282" t="s">
        <v>1612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1112</v>
      </c>
      <c r="D81" s="36"/>
      <c r="E81" s="36"/>
      <c r="F81" s="234" t="str">
        <f>F9</f>
        <v>MR a EL1 - MR a EL1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22</v>
      </c>
      <c r="D83" s="36"/>
      <c r="E83" s="36"/>
      <c r="F83" s="28" t="str">
        <f>F11</f>
        <v xml:space="preserve"> </v>
      </c>
      <c r="G83" s="36"/>
      <c r="H83" s="36"/>
      <c r="I83" s="36"/>
      <c r="J83" s="36"/>
      <c r="K83" s="30" t="s">
        <v>24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26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33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31</v>
      </c>
      <c r="D86" s="36"/>
      <c r="E86" s="36"/>
      <c r="F86" s="28" t="str">
        <f>IF(E17="","",E17)</f>
        <v>Vyplň údaj</v>
      </c>
      <c r="G86" s="36"/>
      <c r="H86" s="36"/>
      <c r="I86" s="36"/>
      <c r="J86" s="36"/>
      <c r="K86" s="30" t="s">
        <v>35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136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137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N157</f>
        <v>0</v>
      </c>
      <c r="O90" s="222"/>
      <c r="P90" s="222"/>
      <c r="Q90" s="222"/>
      <c r="R90" s="37"/>
      <c r="AU90" s="18" t="s">
        <v>139</v>
      </c>
    </row>
    <row r="91" spans="2:47" s="7" customFormat="1" ht="24.95" customHeight="1" x14ac:dyDescent="0.3">
      <c r="B91" s="129"/>
      <c r="C91" s="130"/>
      <c r="D91" s="131" t="s">
        <v>1614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9">
        <f>N158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1615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N159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1616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N197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1617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N202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1618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N205</f>
        <v>0</v>
      </c>
      <c r="O95" s="227"/>
      <c r="P95" s="227"/>
      <c r="Q95" s="227"/>
      <c r="R95" s="134"/>
    </row>
    <row r="96" spans="2:47" s="8" customFormat="1" ht="19.899999999999999" customHeight="1" x14ac:dyDescent="0.3">
      <c r="B96" s="133"/>
      <c r="C96" s="99"/>
      <c r="D96" s="110" t="s">
        <v>1619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N216</f>
        <v>0</v>
      </c>
      <c r="O96" s="227"/>
      <c r="P96" s="227"/>
      <c r="Q96" s="227"/>
      <c r="R96" s="134"/>
    </row>
    <row r="97" spans="2:18" s="8" customFormat="1" ht="19.899999999999999" customHeight="1" x14ac:dyDescent="0.3">
      <c r="B97" s="133"/>
      <c r="C97" s="99"/>
      <c r="D97" s="110" t="s">
        <v>1620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N219</f>
        <v>0</v>
      </c>
      <c r="O97" s="227"/>
      <c r="P97" s="227"/>
      <c r="Q97" s="227"/>
      <c r="R97" s="134"/>
    </row>
    <row r="98" spans="2:18" s="8" customFormat="1" ht="19.899999999999999" customHeight="1" x14ac:dyDescent="0.3">
      <c r="B98" s="133"/>
      <c r="C98" s="99"/>
      <c r="D98" s="110" t="s">
        <v>1621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N221</f>
        <v>0</v>
      </c>
      <c r="O98" s="227"/>
      <c r="P98" s="227"/>
      <c r="Q98" s="227"/>
      <c r="R98" s="134"/>
    </row>
    <row r="99" spans="2:18" s="8" customFormat="1" ht="19.899999999999999" customHeight="1" x14ac:dyDescent="0.3">
      <c r="B99" s="133"/>
      <c r="C99" s="99"/>
      <c r="D99" s="110" t="s">
        <v>1622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N225</f>
        <v>0</v>
      </c>
      <c r="O99" s="227"/>
      <c r="P99" s="227"/>
      <c r="Q99" s="227"/>
      <c r="R99" s="134"/>
    </row>
    <row r="100" spans="2:18" s="7" customFormat="1" ht="24.95" customHeight="1" x14ac:dyDescent="0.3">
      <c r="B100" s="129"/>
      <c r="C100" s="130"/>
      <c r="D100" s="131" t="s">
        <v>1623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69">
        <f>N227</f>
        <v>0</v>
      </c>
      <c r="O100" s="292"/>
      <c r="P100" s="292"/>
      <c r="Q100" s="292"/>
      <c r="R100" s="132"/>
    </row>
    <row r="101" spans="2:18" s="8" customFormat="1" ht="19.899999999999999" customHeight="1" x14ac:dyDescent="0.3">
      <c r="B101" s="133"/>
      <c r="C101" s="99"/>
      <c r="D101" s="110" t="s">
        <v>1624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N228</f>
        <v>0</v>
      </c>
      <c r="O101" s="227"/>
      <c r="P101" s="227"/>
      <c r="Q101" s="227"/>
      <c r="R101" s="134"/>
    </row>
    <row r="102" spans="2:18" s="8" customFormat="1" ht="19.899999999999999" customHeight="1" x14ac:dyDescent="0.3">
      <c r="B102" s="133"/>
      <c r="C102" s="99"/>
      <c r="D102" s="110" t="s">
        <v>1625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N238</f>
        <v>0</v>
      </c>
      <c r="O102" s="227"/>
      <c r="P102" s="227"/>
      <c r="Q102" s="227"/>
      <c r="R102" s="134"/>
    </row>
    <row r="103" spans="2:18" s="8" customFormat="1" ht="19.899999999999999" customHeight="1" x14ac:dyDescent="0.3">
      <c r="B103" s="133"/>
      <c r="C103" s="99"/>
      <c r="D103" s="110" t="s">
        <v>1626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N240</f>
        <v>0</v>
      </c>
      <c r="O103" s="227"/>
      <c r="P103" s="227"/>
      <c r="Q103" s="227"/>
      <c r="R103" s="134"/>
    </row>
    <row r="104" spans="2:18" s="8" customFormat="1" ht="19.899999999999999" customHeight="1" x14ac:dyDescent="0.3">
      <c r="B104" s="133"/>
      <c r="C104" s="99"/>
      <c r="D104" s="110" t="s">
        <v>1627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24">
        <f>N245</f>
        <v>0</v>
      </c>
      <c r="O104" s="227"/>
      <c r="P104" s="227"/>
      <c r="Q104" s="227"/>
      <c r="R104" s="134"/>
    </row>
    <row r="105" spans="2:18" s="8" customFormat="1" ht="19.899999999999999" customHeight="1" x14ac:dyDescent="0.3">
      <c r="B105" s="133"/>
      <c r="C105" s="99"/>
      <c r="D105" s="110" t="s">
        <v>1628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24">
        <f>N248</f>
        <v>0</v>
      </c>
      <c r="O105" s="227"/>
      <c r="P105" s="227"/>
      <c r="Q105" s="227"/>
      <c r="R105" s="134"/>
    </row>
    <row r="106" spans="2:18" s="8" customFormat="1" ht="19.899999999999999" customHeight="1" x14ac:dyDescent="0.3">
      <c r="B106" s="133"/>
      <c r="C106" s="99"/>
      <c r="D106" s="110" t="s">
        <v>1629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224">
        <f>N251</f>
        <v>0</v>
      </c>
      <c r="O106" s="227"/>
      <c r="P106" s="227"/>
      <c r="Q106" s="227"/>
      <c r="R106" s="134"/>
    </row>
    <row r="107" spans="2:18" s="7" customFormat="1" ht="24.95" customHeight="1" x14ac:dyDescent="0.3">
      <c r="B107" s="129"/>
      <c r="C107" s="130"/>
      <c r="D107" s="131" t="s">
        <v>1630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269">
        <f>N255</f>
        <v>0</v>
      </c>
      <c r="O107" s="292"/>
      <c r="P107" s="292"/>
      <c r="Q107" s="292"/>
      <c r="R107" s="132"/>
    </row>
    <row r="108" spans="2:18" s="8" customFormat="1" ht="19.899999999999999" customHeight="1" x14ac:dyDescent="0.3">
      <c r="B108" s="133"/>
      <c r="C108" s="99"/>
      <c r="D108" s="110" t="s">
        <v>1631</v>
      </c>
      <c r="E108" s="99"/>
      <c r="F108" s="99"/>
      <c r="G108" s="99"/>
      <c r="H108" s="99"/>
      <c r="I108" s="99"/>
      <c r="J108" s="99"/>
      <c r="K108" s="99"/>
      <c r="L108" s="99"/>
      <c r="M108" s="99"/>
      <c r="N108" s="224">
        <f>N256</f>
        <v>0</v>
      </c>
      <c r="O108" s="227"/>
      <c r="P108" s="227"/>
      <c r="Q108" s="227"/>
      <c r="R108" s="134"/>
    </row>
    <row r="109" spans="2:18" s="7" customFormat="1" ht="24.95" customHeight="1" x14ac:dyDescent="0.3">
      <c r="B109" s="129"/>
      <c r="C109" s="130"/>
      <c r="D109" s="131" t="s">
        <v>1632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269">
        <f>N260</f>
        <v>0</v>
      </c>
      <c r="O109" s="292"/>
      <c r="P109" s="292"/>
      <c r="Q109" s="292"/>
      <c r="R109" s="132"/>
    </row>
    <row r="110" spans="2:18" s="8" customFormat="1" ht="19.899999999999999" customHeight="1" x14ac:dyDescent="0.3">
      <c r="B110" s="133"/>
      <c r="C110" s="99"/>
      <c r="D110" s="110" t="s">
        <v>1633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224">
        <f>N261</f>
        <v>0</v>
      </c>
      <c r="O110" s="227"/>
      <c r="P110" s="227"/>
      <c r="Q110" s="227"/>
      <c r="R110" s="134"/>
    </row>
    <row r="111" spans="2:18" s="8" customFormat="1" ht="19.899999999999999" customHeight="1" x14ac:dyDescent="0.3">
      <c r="B111" s="133"/>
      <c r="C111" s="99"/>
      <c r="D111" s="110" t="s">
        <v>1634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224">
        <f>N266</f>
        <v>0</v>
      </c>
      <c r="O111" s="227"/>
      <c r="P111" s="227"/>
      <c r="Q111" s="227"/>
      <c r="R111" s="134"/>
    </row>
    <row r="112" spans="2:18" s="8" customFormat="1" ht="19.899999999999999" customHeight="1" x14ac:dyDescent="0.3">
      <c r="B112" s="133"/>
      <c r="C112" s="99"/>
      <c r="D112" s="110" t="s">
        <v>1635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224">
        <f>N272</f>
        <v>0</v>
      </c>
      <c r="O112" s="227"/>
      <c r="P112" s="227"/>
      <c r="Q112" s="227"/>
      <c r="R112" s="134"/>
    </row>
    <row r="113" spans="2:18" s="7" customFormat="1" ht="24.95" customHeight="1" x14ac:dyDescent="0.3">
      <c r="B113" s="129"/>
      <c r="C113" s="130"/>
      <c r="D113" s="131" t="s">
        <v>1636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269">
        <f>N276</f>
        <v>0</v>
      </c>
      <c r="O113" s="292"/>
      <c r="P113" s="292"/>
      <c r="Q113" s="292"/>
      <c r="R113" s="132"/>
    </row>
    <row r="114" spans="2:18" s="8" customFormat="1" ht="19.899999999999999" customHeight="1" x14ac:dyDescent="0.3">
      <c r="B114" s="133"/>
      <c r="C114" s="99"/>
      <c r="D114" s="110" t="s">
        <v>1637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224">
        <f>N277</f>
        <v>0</v>
      </c>
      <c r="O114" s="227"/>
      <c r="P114" s="227"/>
      <c r="Q114" s="227"/>
      <c r="R114" s="134"/>
    </row>
    <row r="115" spans="2:18" s="8" customFormat="1" ht="19.899999999999999" customHeight="1" x14ac:dyDescent="0.3">
      <c r="B115" s="133"/>
      <c r="C115" s="99"/>
      <c r="D115" s="110" t="s">
        <v>1638</v>
      </c>
      <c r="E115" s="99"/>
      <c r="F115" s="99"/>
      <c r="G115" s="99"/>
      <c r="H115" s="99"/>
      <c r="I115" s="99"/>
      <c r="J115" s="99"/>
      <c r="K115" s="99"/>
      <c r="L115" s="99"/>
      <c r="M115" s="99"/>
      <c r="N115" s="224">
        <f>N280</f>
        <v>0</v>
      </c>
      <c r="O115" s="227"/>
      <c r="P115" s="227"/>
      <c r="Q115" s="227"/>
      <c r="R115" s="134"/>
    </row>
    <row r="116" spans="2:18" s="8" customFormat="1" ht="19.899999999999999" customHeight="1" x14ac:dyDescent="0.3">
      <c r="B116" s="133"/>
      <c r="C116" s="99"/>
      <c r="D116" s="110" t="s">
        <v>1639</v>
      </c>
      <c r="E116" s="99"/>
      <c r="F116" s="99"/>
      <c r="G116" s="99"/>
      <c r="H116" s="99"/>
      <c r="I116" s="99"/>
      <c r="J116" s="99"/>
      <c r="K116" s="99"/>
      <c r="L116" s="99"/>
      <c r="M116" s="99"/>
      <c r="N116" s="224">
        <f>N282</f>
        <v>0</v>
      </c>
      <c r="O116" s="227"/>
      <c r="P116" s="227"/>
      <c r="Q116" s="227"/>
      <c r="R116" s="134"/>
    </row>
    <row r="117" spans="2:18" s="8" customFormat="1" ht="19.899999999999999" customHeight="1" x14ac:dyDescent="0.3">
      <c r="B117" s="133"/>
      <c r="C117" s="99"/>
      <c r="D117" s="110" t="s">
        <v>1640</v>
      </c>
      <c r="E117" s="99"/>
      <c r="F117" s="99"/>
      <c r="G117" s="99"/>
      <c r="H117" s="99"/>
      <c r="I117" s="99"/>
      <c r="J117" s="99"/>
      <c r="K117" s="99"/>
      <c r="L117" s="99"/>
      <c r="M117" s="99"/>
      <c r="N117" s="224">
        <f>N283</f>
        <v>0</v>
      </c>
      <c r="O117" s="227"/>
      <c r="P117" s="227"/>
      <c r="Q117" s="227"/>
      <c r="R117" s="134"/>
    </row>
    <row r="118" spans="2:18" s="8" customFormat="1" ht="19.899999999999999" customHeight="1" x14ac:dyDescent="0.3">
      <c r="B118" s="133"/>
      <c r="C118" s="99"/>
      <c r="D118" s="110" t="s">
        <v>1641</v>
      </c>
      <c r="E118" s="99"/>
      <c r="F118" s="99"/>
      <c r="G118" s="99"/>
      <c r="H118" s="99"/>
      <c r="I118" s="99"/>
      <c r="J118" s="99"/>
      <c r="K118" s="99"/>
      <c r="L118" s="99"/>
      <c r="M118" s="99"/>
      <c r="N118" s="224">
        <f>N284</f>
        <v>0</v>
      </c>
      <c r="O118" s="227"/>
      <c r="P118" s="227"/>
      <c r="Q118" s="227"/>
      <c r="R118" s="134"/>
    </row>
    <row r="119" spans="2:18" s="8" customFormat="1" ht="19.899999999999999" customHeight="1" x14ac:dyDescent="0.3">
      <c r="B119" s="133"/>
      <c r="C119" s="99"/>
      <c r="D119" s="110" t="s">
        <v>1642</v>
      </c>
      <c r="E119" s="99"/>
      <c r="F119" s="99"/>
      <c r="G119" s="99"/>
      <c r="H119" s="99"/>
      <c r="I119" s="99"/>
      <c r="J119" s="99"/>
      <c r="K119" s="99"/>
      <c r="L119" s="99"/>
      <c r="M119" s="99"/>
      <c r="N119" s="224">
        <f>N289</f>
        <v>0</v>
      </c>
      <c r="O119" s="227"/>
      <c r="P119" s="227"/>
      <c r="Q119" s="227"/>
      <c r="R119" s="134"/>
    </row>
    <row r="120" spans="2:18" s="8" customFormat="1" ht="19.899999999999999" customHeight="1" x14ac:dyDescent="0.3">
      <c r="B120" s="133"/>
      <c r="C120" s="99"/>
      <c r="D120" s="110" t="s">
        <v>1643</v>
      </c>
      <c r="E120" s="99"/>
      <c r="F120" s="99"/>
      <c r="G120" s="99"/>
      <c r="H120" s="99"/>
      <c r="I120" s="99"/>
      <c r="J120" s="99"/>
      <c r="K120" s="99"/>
      <c r="L120" s="99"/>
      <c r="M120" s="99"/>
      <c r="N120" s="224">
        <f>N293</f>
        <v>0</v>
      </c>
      <c r="O120" s="227"/>
      <c r="P120" s="227"/>
      <c r="Q120" s="227"/>
      <c r="R120" s="134"/>
    </row>
    <row r="121" spans="2:18" s="8" customFormat="1" ht="19.899999999999999" customHeight="1" x14ac:dyDescent="0.3">
      <c r="B121" s="133"/>
      <c r="C121" s="99"/>
      <c r="D121" s="110" t="s">
        <v>1644</v>
      </c>
      <c r="E121" s="99"/>
      <c r="F121" s="99"/>
      <c r="G121" s="99"/>
      <c r="H121" s="99"/>
      <c r="I121" s="99"/>
      <c r="J121" s="99"/>
      <c r="K121" s="99"/>
      <c r="L121" s="99"/>
      <c r="M121" s="99"/>
      <c r="N121" s="224">
        <f>N297</f>
        <v>0</v>
      </c>
      <c r="O121" s="227"/>
      <c r="P121" s="227"/>
      <c r="Q121" s="227"/>
      <c r="R121" s="134"/>
    </row>
    <row r="122" spans="2:18" s="8" customFormat="1" ht="19.899999999999999" customHeight="1" x14ac:dyDescent="0.3">
      <c r="B122" s="133"/>
      <c r="C122" s="99"/>
      <c r="D122" s="110" t="s">
        <v>1645</v>
      </c>
      <c r="E122" s="99"/>
      <c r="F122" s="99"/>
      <c r="G122" s="99"/>
      <c r="H122" s="99"/>
      <c r="I122" s="99"/>
      <c r="J122" s="99"/>
      <c r="K122" s="99"/>
      <c r="L122" s="99"/>
      <c r="M122" s="99"/>
      <c r="N122" s="224">
        <f>N300</f>
        <v>0</v>
      </c>
      <c r="O122" s="227"/>
      <c r="P122" s="227"/>
      <c r="Q122" s="227"/>
      <c r="R122" s="134"/>
    </row>
    <row r="123" spans="2:18" s="7" customFormat="1" ht="24.95" customHeight="1" x14ac:dyDescent="0.3">
      <c r="B123" s="129"/>
      <c r="C123" s="130"/>
      <c r="D123" s="131" t="s">
        <v>1646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269">
        <f>N304</f>
        <v>0</v>
      </c>
      <c r="O123" s="292"/>
      <c r="P123" s="292"/>
      <c r="Q123" s="292"/>
      <c r="R123" s="132"/>
    </row>
    <row r="124" spans="2:18" s="8" customFormat="1" ht="19.899999999999999" customHeight="1" x14ac:dyDescent="0.3">
      <c r="B124" s="133"/>
      <c r="C124" s="99"/>
      <c r="D124" s="110" t="s">
        <v>1647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224">
        <f>N305</f>
        <v>0</v>
      </c>
      <c r="O124" s="227"/>
      <c r="P124" s="227"/>
      <c r="Q124" s="227"/>
      <c r="R124" s="134"/>
    </row>
    <row r="125" spans="2:18" s="8" customFormat="1" ht="19.899999999999999" customHeight="1" x14ac:dyDescent="0.3">
      <c r="B125" s="133"/>
      <c r="C125" s="99"/>
      <c r="D125" s="110" t="s">
        <v>1648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224">
        <f>N308</f>
        <v>0</v>
      </c>
      <c r="O125" s="227"/>
      <c r="P125" s="227"/>
      <c r="Q125" s="227"/>
      <c r="R125" s="134"/>
    </row>
    <row r="126" spans="2:18" s="8" customFormat="1" ht="19.899999999999999" customHeight="1" x14ac:dyDescent="0.3">
      <c r="B126" s="133"/>
      <c r="C126" s="99"/>
      <c r="D126" s="110" t="s">
        <v>1649</v>
      </c>
      <c r="E126" s="99"/>
      <c r="F126" s="99"/>
      <c r="G126" s="99"/>
      <c r="H126" s="99"/>
      <c r="I126" s="99"/>
      <c r="J126" s="99"/>
      <c r="K126" s="99"/>
      <c r="L126" s="99"/>
      <c r="M126" s="99"/>
      <c r="N126" s="224">
        <f>N310</f>
        <v>0</v>
      </c>
      <c r="O126" s="227"/>
      <c r="P126" s="227"/>
      <c r="Q126" s="227"/>
      <c r="R126" s="134"/>
    </row>
    <row r="127" spans="2:18" s="8" customFormat="1" ht="19.899999999999999" customHeight="1" x14ac:dyDescent="0.3">
      <c r="B127" s="133"/>
      <c r="C127" s="99"/>
      <c r="D127" s="110" t="s">
        <v>1650</v>
      </c>
      <c r="E127" s="99"/>
      <c r="F127" s="99"/>
      <c r="G127" s="99"/>
      <c r="H127" s="99"/>
      <c r="I127" s="99"/>
      <c r="J127" s="99"/>
      <c r="K127" s="99"/>
      <c r="L127" s="99"/>
      <c r="M127" s="99"/>
      <c r="N127" s="224">
        <f>N312</f>
        <v>0</v>
      </c>
      <c r="O127" s="227"/>
      <c r="P127" s="227"/>
      <c r="Q127" s="227"/>
      <c r="R127" s="134"/>
    </row>
    <row r="128" spans="2:18" s="8" customFormat="1" ht="19.899999999999999" customHeight="1" x14ac:dyDescent="0.3">
      <c r="B128" s="133"/>
      <c r="C128" s="99"/>
      <c r="D128" s="110" t="s">
        <v>1651</v>
      </c>
      <c r="E128" s="99"/>
      <c r="F128" s="99"/>
      <c r="G128" s="99"/>
      <c r="H128" s="99"/>
      <c r="I128" s="99"/>
      <c r="J128" s="99"/>
      <c r="K128" s="99"/>
      <c r="L128" s="99"/>
      <c r="M128" s="99"/>
      <c r="N128" s="224">
        <f>N313</f>
        <v>0</v>
      </c>
      <c r="O128" s="227"/>
      <c r="P128" s="227"/>
      <c r="Q128" s="227"/>
      <c r="R128" s="134"/>
    </row>
    <row r="129" spans="2:65" s="1" customFormat="1" ht="21.75" customHeight="1" x14ac:dyDescent="0.3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29.25" customHeight="1" x14ac:dyDescent="0.3">
      <c r="B130" s="35"/>
      <c r="C130" s="128" t="s">
        <v>153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290">
        <f>ROUND(N131+N132+N133+N134+N135+N136,2)</f>
        <v>0</v>
      </c>
      <c r="O130" s="222"/>
      <c r="P130" s="222"/>
      <c r="Q130" s="222"/>
      <c r="R130" s="37"/>
      <c r="T130" s="135"/>
      <c r="U130" s="136" t="s">
        <v>40</v>
      </c>
    </row>
    <row r="131" spans="2:65" s="1" customFormat="1" ht="18" customHeight="1" x14ac:dyDescent="0.3">
      <c r="B131" s="137"/>
      <c r="C131" s="138"/>
      <c r="D131" s="221" t="s">
        <v>154</v>
      </c>
      <c r="E131" s="288"/>
      <c r="F131" s="288"/>
      <c r="G131" s="288"/>
      <c r="H131" s="288"/>
      <c r="I131" s="138"/>
      <c r="J131" s="138"/>
      <c r="K131" s="138"/>
      <c r="L131" s="138"/>
      <c r="M131" s="138"/>
      <c r="N131" s="223">
        <f>ROUND(N90*T131,2)</f>
        <v>0</v>
      </c>
      <c r="O131" s="288"/>
      <c r="P131" s="288"/>
      <c r="Q131" s="288"/>
      <c r="R131" s="139"/>
      <c r="S131" s="140"/>
      <c r="T131" s="141"/>
      <c r="U131" s="142" t="s">
        <v>41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4" t="s">
        <v>115</v>
      </c>
      <c r="AZ131" s="143"/>
      <c r="BA131" s="143"/>
      <c r="BB131" s="143"/>
      <c r="BC131" s="143"/>
      <c r="BD131" s="143"/>
      <c r="BE131" s="145">
        <f t="shared" ref="BE131:BE136" si="0">IF(U131="základní",N131,0)</f>
        <v>0</v>
      </c>
      <c r="BF131" s="145">
        <f t="shared" ref="BF131:BF136" si="1">IF(U131="snížená",N131,0)</f>
        <v>0</v>
      </c>
      <c r="BG131" s="145">
        <f t="shared" ref="BG131:BG136" si="2">IF(U131="zákl. přenesená",N131,0)</f>
        <v>0</v>
      </c>
      <c r="BH131" s="145">
        <f t="shared" ref="BH131:BH136" si="3">IF(U131="sníž. přenesená",N131,0)</f>
        <v>0</v>
      </c>
      <c r="BI131" s="145">
        <f t="shared" ref="BI131:BI136" si="4">IF(U131="nulová",N131,0)</f>
        <v>0</v>
      </c>
      <c r="BJ131" s="144" t="s">
        <v>83</v>
      </c>
      <c r="BK131" s="143"/>
      <c r="BL131" s="143"/>
      <c r="BM131" s="143"/>
    </row>
    <row r="132" spans="2:65" s="1" customFormat="1" ht="18" customHeight="1" x14ac:dyDescent="0.3">
      <c r="B132" s="137"/>
      <c r="C132" s="138"/>
      <c r="D132" s="221" t="s">
        <v>155</v>
      </c>
      <c r="E132" s="288"/>
      <c r="F132" s="288"/>
      <c r="G132" s="288"/>
      <c r="H132" s="288"/>
      <c r="I132" s="138"/>
      <c r="J132" s="138"/>
      <c r="K132" s="138"/>
      <c r="L132" s="138"/>
      <c r="M132" s="138"/>
      <c r="N132" s="223">
        <f>ROUND(N90*T132,2)</f>
        <v>0</v>
      </c>
      <c r="O132" s="288"/>
      <c r="P132" s="288"/>
      <c r="Q132" s="288"/>
      <c r="R132" s="139"/>
      <c r="S132" s="140"/>
      <c r="T132" s="141"/>
      <c r="U132" s="142" t="s">
        <v>41</v>
      </c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4" t="s">
        <v>115</v>
      </c>
      <c r="AZ132" s="143"/>
      <c r="BA132" s="143"/>
      <c r="BB132" s="143"/>
      <c r="BC132" s="143"/>
      <c r="BD132" s="143"/>
      <c r="BE132" s="145">
        <f t="shared" si="0"/>
        <v>0</v>
      </c>
      <c r="BF132" s="145">
        <f t="shared" si="1"/>
        <v>0</v>
      </c>
      <c r="BG132" s="145">
        <f t="shared" si="2"/>
        <v>0</v>
      </c>
      <c r="BH132" s="145">
        <f t="shared" si="3"/>
        <v>0</v>
      </c>
      <c r="BI132" s="145">
        <f t="shared" si="4"/>
        <v>0</v>
      </c>
      <c r="BJ132" s="144" t="s">
        <v>83</v>
      </c>
      <c r="BK132" s="143"/>
      <c r="BL132" s="143"/>
      <c r="BM132" s="143"/>
    </row>
    <row r="133" spans="2:65" s="1" customFormat="1" ht="18" customHeight="1" x14ac:dyDescent="0.3">
      <c r="B133" s="137"/>
      <c r="C133" s="138"/>
      <c r="D133" s="221" t="s">
        <v>156</v>
      </c>
      <c r="E133" s="288"/>
      <c r="F133" s="288"/>
      <c r="G133" s="288"/>
      <c r="H133" s="288"/>
      <c r="I133" s="138"/>
      <c r="J133" s="138"/>
      <c r="K133" s="138"/>
      <c r="L133" s="138"/>
      <c r="M133" s="138"/>
      <c r="N133" s="223">
        <f>ROUND(N90*T133,2)</f>
        <v>0</v>
      </c>
      <c r="O133" s="288"/>
      <c r="P133" s="288"/>
      <c r="Q133" s="288"/>
      <c r="R133" s="139"/>
      <c r="S133" s="140"/>
      <c r="T133" s="141"/>
      <c r="U133" s="142" t="s">
        <v>41</v>
      </c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4" t="s">
        <v>115</v>
      </c>
      <c r="AZ133" s="143"/>
      <c r="BA133" s="143"/>
      <c r="BB133" s="143"/>
      <c r="BC133" s="143"/>
      <c r="BD133" s="143"/>
      <c r="BE133" s="145">
        <f t="shared" si="0"/>
        <v>0</v>
      </c>
      <c r="BF133" s="145">
        <f t="shared" si="1"/>
        <v>0</v>
      </c>
      <c r="BG133" s="145">
        <f t="shared" si="2"/>
        <v>0</v>
      </c>
      <c r="BH133" s="145">
        <f t="shared" si="3"/>
        <v>0</v>
      </c>
      <c r="BI133" s="145">
        <f t="shared" si="4"/>
        <v>0</v>
      </c>
      <c r="BJ133" s="144" t="s">
        <v>83</v>
      </c>
      <c r="BK133" s="143"/>
      <c r="BL133" s="143"/>
      <c r="BM133" s="143"/>
    </row>
    <row r="134" spans="2:65" s="1" customFormat="1" ht="18" customHeight="1" x14ac:dyDescent="0.3">
      <c r="B134" s="137"/>
      <c r="C134" s="138"/>
      <c r="D134" s="221" t="s">
        <v>157</v>
      </c>
      <c r="E134" s="288"/>
      <c r="F134" s="288"/>
      <c r="G134" s="288"/>
      <c r="H134" s="288"/>
      <c r="I134" s="138"/>
      <c r="J134" s="138"/>
      <c r="K134" s="138"/>
      <c r="L134" s="138"/>
      <c r="M134" s="138"/>
      <c r="N134" s="223">
        <f>ROUND(N90*T134,2)</f>
        <v>0</v>
      </c>
      <c r="O134" s="288"/>
      <c r="P134" s="288"/>
      <c r="Q134" s="288"/>
      <c r="R134" s="139"/>
      <c r="S134" s="140"/>
      <c r="T134" s="141"/>
      <c r="U134" s="142" t="s">
        <v>41</v>
      </c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4" t="s">
        <v>115</v>
      </c>
      <c r="AZ134" s="143"/>
      <c r="BA134" s="143"/>
      <c r="BB134" s="143"/>
      <c r="BC134" s="143"/>
      <c r="BD134" s="143"/>
      <c r="BE134" s="145">
        <f t="shared" si="0"/>
        <v>0</v>
      </c>
      <c r="BF134" s="145">
        <f t="shared" si="1"/>
        <v>0</v>
      </c>
      <c r="BG134" s="145">
        <f t="shared" si="2"/>
        <v>0</v>
      </c>
      <c r="BH134" s="145">
        <f t="shared" si="3"/>
        <v>0</v>
      </c>
      <c r="BI134" s="145">
        <f t="shared" si="4"/>
        <v>0</v>
      </c>
      <c r="BJ134" s="144" t="s">
        <v>83</v>
      </c>
      <c r="BK134" s="143"/>
      <c r="BL134" s="143"/>
      <c r="BM134" s="143"/>
    </row>
    <row r="135" spans="2:65" s="1" customFormat="1" ht="18" customHeight="1" x14ac:dyDescent="0.3">
      <c r="B135" s="137"/>
      <c r="C135" s="138"/>
      <c r="D135" s="221" t="s">
        <v>158</v>
      </c>
      <c r="E135" s="288"/>
      <c r="F135" s="288"/>
      <c r="G135" s="288"/>
      <c r="H135" s="288"/>
      <c r="I135" s="138"/>
      <c r="J135" s="138"/>
      <c r="K135" s="138"/>
      <c r="L135" s="138"/>
      <c r="M135" s="138"/>
      <c r="N135" s="223">
        <f>ROUND(N90*T135,2)</f>
        <v>0</v>
      </c>
      <c r="O135" s="288"/>
      <c r="P135" s="288"/>
      <c r="Q135" s="288"/>
      <c r="R135" s="139"/>
      <c r="S135" s="140"/>
      <c r="T135" s="141"/>
      <c r="U135" s="142" t="s">
        <v>41</v>
      </c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4" t="s">
        <v>115</v>
      </c>
      <c r="AZ135" s="143"/>
      <c r="BA135" s="143"/>
      <c r="BB135" s="143"/>
      <c r="BC135" s="143"/>
      <c r="BD135" s="143"/>
      <c r="BE135" s="145">
        <f t="shared" si="0"/>
        <v>0</v>
      </c>
      <c r="BF135" s="145">
        <f t="shared" si="1"/>
        <v>0</v>
      </c>
      <c r="BG135" s="145">
        <f t="shared" si="2"/>
        <v>0</v>
      </c>
      <c r="BH135" s="145">
        <f t="shared" si="3"/>
        <v>0</v>
      </c>
      <c r="BI135" s="145">
        <f t="shared" si="4"/>
        <v>0</v>
      </c>
      <c r="BJ135" s="144" t="s">
        <v>83</v>
      </c>
      <c r="BK135" s="143"/>
      <c r="BL135" s="143"/>
      <c r="BM135" s="143"/>
    </row>
    <row r="136" spans="2:65" s="1" customFormat="1" ht="18" customHeight="1" x14ac:dyDescent="0.3">
      <c r="B136" s="137"/>
      <c r="C136" s="138"/>
      <c r="D136" s="146" t="s">
        <v>159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223">
        <f>ROUND(N90*T136,2)</f>
        <v>0</v>
      </c>
      <c r="O136" s="288"/>
      <c r="P136" s="288"/>
      <c r="Q136" s="288"/>
      <c r="R136" s="139"/>
      <c r="S136" s="140"/>
      <c r="T136" s="147"/>
      <c r="U136" s="148" t="s">
        <v>41</v>
      </c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4" t="s">
        <v>160</v>
      </c>
      <c r="AZ136" s="143"/>
      <c r="BA136" s="143"/>
      <c r="BB136" s="143"/>
      <c r="BC136" s="143"/>
      <c r="BD136" s="143"/>
      <c r="BE136" s="145">
        <f t="shared" si="0"/>
        <v>0</v>
      </c>
      <c r="BF136" s="145">
        <f t="shared" si="1"/>
        <v>0</v>
      </c>
      <c r="BG136" s="145">
        <f t="shared" si="2"/>
        <v>0</v>
      </c>
      <c r="BH136" s="145">
        <f t="shared" si="3"/>
        <v>0</v>
      </c>
      <c r="BI136" s="145">
        <f t="shared" si="4"/>
        <v>0</v>
      </c>
      <c r="BJ136" s="144" t="s">
        <v>83</v>
      </c>
      <c r="BK136" s="143"/>
      <c r="BL136" s="143"/>
      <c r="BM136" s="143"/>
    </row>
    <row r="137" spans="2:65" s="1" customFormat="1" x14ac:dyDescent="0.3"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7"/>
    </row>
    <row r="138" spans="2:65" s="1" customFormat="1" ht="29.25" customHeight="1" x14ac:dyDescent="0.3">
      <c r="B138" s="35"/>
      <c r="C138" s="120" t="s">
        <v>126</v>
      </c>
      <c r="D138" s="121"/>
      <c r="E138" s="121"/>
      <c r="F138" s="121"/>
      <c r="G138" s="121"/>
      <c r="H138" s="121"/>
      <c r="I138" s="121"/>
      <c r="J138" s="121"/>
      <c r="K138" s="121"/>
      <c r="L138" s="218">
        <f>ROUND(SUM(N90+N130),2)</f>
        <v>0</v>
      </c>
      <c r="M138" s="289"/>
      <c r="N138" s="289"/>
      <c r="O138" s="289"/>
      <c r="P138" s="289"/>
      <c r="Q138" s="289"/>
      <c r="R138" s="37"/>
    </row>
    <row r="139" spans="2:65" s="1" customFormat="1" ht="6.95" customHeight="1" x14ac:dyDescent="0.3"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1"/>
    </row>
    <row r="143" spans="2:65" s="1" customFormat="1" ht="6.95" customHeight="1" x14ac:dyDescent="0.3"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4"/>
    </row>
    <row r="144" spans="2:65" s="1" customFormat="1" ht="36.950000000000003" customHeight="1" x14ac:dyDescent="0.3">
      <c r="B144" s="35"/>
      <c r="C144" s="251" t="s">
        <v>161</v>
      </c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37"/>
    </row>
    <row r="145" spans="2:65" s="1" customFormat="1" ht="6.95" customHeight="1" x14ac:dyDescent="0.3"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7"/>
    </row>
    <row r="146" spans="2:65" s="1" customFormat="1" ht="30" customHeight="1" x14ac:dyDescent="0.3">
      <c r="B146" s="35"/>
      <c r="C146" s="30" t="s">
        <v>17</v>
      </c>
      <c r="D146" s="36"/>
      <c r="E146" s="36"/>
      <c r="F146" s="282" t="str">
        <f>F6</f>
        <v>Praha GŠ - ekologizace kotelny v budově D</v>
      </c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36"/>
      <c r="R146" s="37"/>
    </row>
    <row r="147" spans="2:65" ht="30" customHeight="1" x14ac:dyDescent="0.3">
      <c r="B147" s="22"/>
      <c r="C147" s="30" t="s">
        <v>129</v>
      </c>
      <c r="D147" s="23"/>
      <c r="E147" s="23"/>
      <c r="F147" s="282" t="s">
        <v>130</v>
      </c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3"/>
      <c r="R147" s="24"/>
    </row>
    <row r="148" spans="2:65" ht="30" customHeight="1" x14ac:dyDescent="0.3">
      <c r="B148" s="22"/>
      <c r="C148" s="30" t="s">
        <v>131</v>
      </c>
      <c r="D148" s="23"/>
      <c r="E148" s="23"/>
      <c r="F148" s="282" t="s">
        <v>1612</v>
      </c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3"/>
      <c r="R148" s="24"/>
    </row>
    <row r="149" spans="2:65" s="1" customFormat="1" ht="36.950000000000003" customHeight="1" x14ac:dyDescent="0.3">
      <c r="B149" s="35"/>
      <c r="C149" s="69" t="s">
        <v>1112</v>
      </c>
      <c r="D149" s="36"/>
      <c r="E149" s="36"/>
      <c r="F149" s="234" t="str">
        <f>F9</f>
        <v>MR a EL1 - MR a EL1</v>
      </c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36"/>
      <c r="R149" s="37"/>
    </row>
    <row r="150" spans="2:65" s="1" customFormat="1" ht="6.95" customHeight="1" x14ac:dyDescent="0.3"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7"/>
    </row>
    <row r="151" spans="2:65" s="1" customFormat="1" ht="18" customHeight="1" x14ac:dyDescent="0.3">
      <c r="B151" s="35"/>
      <c r="C151" s="30" t="s">
        <v>22</v>
      </c>
      <c r="D151" s="36"/>
      <c r="E151" s="36"/>
      <c r="F151" s="28" t="str">
        <f>F11</f>
        <v xml:space="preserve"> </v>
      </c>
      <c r="G151" s="36"/>
      <c r="H151" s="36"/>
      <c r="I151" s="36"/>
      <c r="J151" s="36"/>
      <c r="K151" s="30" t="s">
        <v>24</v>
      </c>
      <c r="L151" s="36"/>
      <c r="M151" s="283" t="str">
        <f>IF(O11="","",O11)</f>
        <v>11.05.2016</v>
      </c>
      <c r="N151" s="222"/>
      <c r="O151" s="222"/>
      <c r="P151" s="222"/>
      <c r="Q151" s="36"/>
      <c r="R151" s="37"/>
    </row>
    <row r="152" spans="2:65" s="1" customFormat="1" ht="6.95" customHeight="1" x14ac:dyDescent="0.3"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7"/>
    </row>
    <row r="153" spans="2:65" s="1" customFormat="1" ht="15" x14ac:dyDescent="0.3">
      <c r="B153" s="35"/>
      <c r="C153" s="30" t="s">
        <v>26</v>
      </c>
      <c r="D153" s="36"/>
      <c r="E153" s="36"/>
      <c r="F153" s="28" t="str">
        <f>E14</f>
        <v>ARMÁDNÍ SERVISNÍ, P.O.</v>
      </c>
      <c r="G153" s="36"/>
      <c r="H153" s="36"/>
      <c r="I153" s="36"/>
      <c r="J153" s="36"/>
      <c r="K153" s="30" t="s">
        <v>33</v>
      </c>
      <c r="L153" s="36"/>
      <c r="M153" s="257" t="str">
        <f>E20</f>
        <v>EVČ s.r.o.</v>
      </c>
      <c r="N153" s="222"/>
      <c r="O153" s="222"/>
      <c r="P153" s="222"/>
      <c r="Q153" s="222"/>
      <c r="R153" s="37"/>
    </row>
    <row r="154" spans="2:65" s="1" customFormat="1" ht="14.45" customHeight="1" x14ac:dyDescent="0.3">
      <c r="B154" s="35"/>
      <c r="C154" s="30" t="s">
        <v>31</v>
      </c>
      <c r="D154" s="36"/>
      <c r="E154" s="36"/>
      <c r="F154" s="28" t="str">
        <f>IF(E17="","",E17)</f>
        <v>Vyplň údaj</v>
      </c>
      <c r="G154" s="36"/>
      <c r="H154" s="36"/>
      <c r="I154" s="36"/>
      <c r="J154" s="36"/>
      <c r="K154" s="30" t="s">
        <v>35</v>
      </c>
      <c r="L154" s="36"/>
      <c r="M154" s="257" t="str">
        <f>E23</f>
        <v>EVČ s.r.o.</v>
      </c>
      <c r="N154" s="222"/>
      <c r="O154" s="222"/>
      <c r="P154" s="222"/>
      <c r="Q154" s="222"/>
      <c r="R154" s="37"/>
    </row>
    <row r="155" spans="2:65" s="1" customFormat="1" ht="10.35" customHeight="1" x14ac:dyDescent="0.3"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7"/>
    </row>
    <row r="156" spans="2:65" s="9" customFormat="1" ht="29.25" customHeight="1" x14ac:dyDescent="0.3">
      <c r="B156" s="149"/>
      <c r="C156" s="150" t="s">
        <v>162</v>
      </c>
      <c r="D156" s="151" t="s">
        <v>163</v>
      </c>
      <c r="E156" s="151" t="s">
        <v>58</v>
      </c>
      <c r="F156" s="284" t="s">
        <v>164</v>
      </c>
      <c r="G156" s="285"/>
      <c r="H156" s="285"/>
      <c r="I156" s="285"/>
      <c r="J156" s="151" t="s">
        <v>165</v>
      </c>
      <c r="K156" s="151" t="s">
        <v>166</v>
      </c>
      <c r="L156" s="286" t="s">
        <v>167</v>
      </c>
      <c r="M156" s="285"/>
      <c r="N156" s="284" t="s">
        <v>137</v>
      </c>
      <c r="O156" s="285"/>
      <c r="P156" s="285"/>
      <c r="Q156" s="287"/>
      <c r="R156" s="152"/>
      <c r="T156" s="77" t="s">
        <v>168</v>
      </c>
      <c r="U156" s="78" t="s">
        <v>40</v>
      </c>
      <c r="V156" s="78" t="s">
        <v>169</v>
      </c>
      <c r="W156" s="78" t="s">
        <v>170</v>
      </c>
      <c r="X156" s="78" t="s">
        <v>171</v>
      </c>
      <c r="Y156" s="78" t="s">
        <v>172</v>
      </c>
      <c r="Z156" s="78" t="s">
        <v>173</v>
      </c>
      <c r="AA156" s="79" t="s">
        <v>174</v>
      </c>
    </row>
    <row r="157" spans="2:65" s="1" customFormat="1" ht="29.25" customHeight="1" x14ac:dyDescent="0.35">
      <c r="B157" s="35"/>
      <c r="C157" s="81" t="s">
        <v>134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276">
        <f>BK157</f>
        <v>0</v>
      </c>
      <c r="O157" s="277"/>
      <c r="P157" s="277"/>
      <c r="Q157" s="277"/>
      <c r="R157" s="37"/>
      <c r="T157" s="80"/>
      <c r="U157" s="51"/>
      <c r="V157" s="51"/>
      <c r="W157" s="153">
        <f>W158+W227+W255+W260+W276+W304+W319</f>
        <v>0</v>
      </c>
      <c r="X157" s="51"/>
      <c r="Y157" s="153">
        <f>Y158+Y227+Y255+Y260+Y276+Y304+Y319</f>
        <v>0</v>
      </c>
      <c r="Z157" s="51"/>
      <c r="AA157" s="154">
        <f>AA158+AA227+AA255+AA260+AA276+AA304+AA319</f>
        <v>0</v>
      </c>
      <c r="AT157" s="18" t="s">
        <v>75</v>
      </c>
      <c r="AU157" s="18" t="s">
        <v>139</v>
      </c>
      <c r="BK157" s="155">
        <f>BK158+BK227+BK255+BK260+BK276+BK304+BK319</f>
        <v>0</v>
      </c>
    </row>
    <row r="158" spans="2:65" s="10" customFormat="1" ht="37.35" customHeight="1" x14ac:dyDescent="0.35">
      <c r="B158" s="156"/>
      <c r="C158" s="157"/>
      <c r="D158" s="158" t="s">
        <v>1614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268">
        <f>BK158</f>
        <v>0</v>
      </c>
      <c r="O158" s="269"/>
      <c r="P158" s="269"/>
      <c r="Q158" s="269"/>
      <c r="R158" s="159"/>
      <c r="T158" s="160"/>
      <c r="U158" s="157"/>
      <c r="V158" s="157"/>
      <c r="W158" s="161">
        <f>W159+W197+W202+W205+W216+W219+W221+W225</f>
        <v>0</v>
      </c>
      <c r="X158" s="157"/>
      <c r="Y158" s="161">
        <f>Y159+Y197+Y202+Y205+Y216+Y219+Y221+Y225</f>
        <v>0</v>
      </c>
      <c r="Z158" s="157"/>
      <c r="AA158" s="162">
        <f>AA159+AA197+AA202+AA205+AA216+AA219+AA221+AA225</f>
        <v>0</v>
      </c>
      <c r="AR158" s="163" t="s">
        <v>83</v>
      </c>
      <c r="AT158" s="164" t="s">
        <v>75</v>
      </c>
      <c r="AU158" s="164" t="s">
        <v>76</v>
      </c>
      <c r="AY158" s="163" t="s">
        <v>175</v>
      </c>
      <c r="BK158" s="165">
        <f>BK159+BK197+BK202+BK205+BK216+BK219+BK221+BK225</f>
        <v>0</v>
      </c>
    </row>
    <row r="159" spans="2:65" s="10" customFormat="1" ht="19.899999999999999" customHeight="1" x14ac:dyDescent="0.3">
      <c r="B159" s="156"/>
      <c r="C159" s="157"/>
      <c r="D159" s="166" t="s">
        <v>1615</v>
      </c>
      <c r="E159" s="166"/>
      <c r="F159" s="166"/>
      <c r="G159" s="166"/>
      <c r="H159" s="166"/>
      <c r="I159" s="166"/>
      <c r="J159" s="166"/>
      <c r="K159" s="166"/>
      <c r="L159" s="166"/>
      <c r="M159" s="166"/>
      <c r="N159" s="266">
        <f>BK159</f>
        <v>0</v>
      </c>
      <c r="O159" s="267"/>
      <c r="P159" s="267"/>
      <c r="Q159" s="267"/>
      <c r="R159" s="159"/>
      <c r="T159" s="160"/>
      <c r="U159" s="157"/>
      <c r="V159" s="157"/>
      <c r="W159" s="161">
        <f>SUM(W160:W196)</f>
        <v>0</v>
      </c>
      <c r="X159" s="157"/>
      <c r="Y159" s="161">
        <f>SUM(Y160:Y196)</f>
        <v>0</v>
      </c>
      <c r="Z159" s="157"/>
      <c r="AA159" s="162">
        <f>SUM(AA160:AA196)</f>
        <v>0</v>
      </c>
      <c r="AR159" s="163" t="s">
        <v>83</v>
      </c>
      <c r="AT159" s="164" t="s">
        <v>75</v>
      </c>
      <c r="AU159" s="164" t="s">
        <v>83</v>
      </c>
      <c r="AY159" s="163" t="s">
        <v>175</v>
      </c>
      <c r="BK159" s="165">
        <f>SUM(BK160:BK196)</f>
        <v>0</v>
      </c>
    </row>
    <row r="160" spans="2:65" s="1" customFormat="1" ht="22.5" customHeight="1" x14ac:dyDescent="0.3">
      <c r="B160" s="137"/>
      <c r="C160" s="174" t="s">
        <v>76</v>
      </c>
      <c r="D160" s="174" t="s">
        <v>227</v>
      </c>
      <c r="E160" s="175" t="s">
        <v>1652</v>
      </c>
      <c r="F160" s="271" t="s">
        <v>1653</v>
      </c>
      <c r="G160" s="272"/>
      <c r="H160" s="272"/>
      <c r="I160" s="272"/>
      <c r="J160" s="176" t="s">
        <v>382</v>
      </c>
      <c r="K160" s="177">
        <v>1</v>
      </c>
      <c r="L160" s="273">
        <v>0</v>
      </c>
      <c r="M160" s="272"/>
      <c r="N160" s="274">
        <f t="shared" ref="N160:N196" si="5">ROUND(L160*K160,2)</f>
        <v>0</v>
      </c>
      <c r="O160" s="272"/>
      <c r="P160" s="272"/>
      <c r="Q160" s="272"/>
      <c r="R160" s="139"/>
      <c r="T160" s="171" t="s">
        <v>20</v>
      </c>
      <c r="U160" s="44" t="s">
        <v>41</v>
      </c>
      <c r="V160" s="36"/>
      <c r="W160" s="172">
        <f t="shared" ref="W160:W196" si="6">V160*K160</f>
        <v>0</v>
      </c>
      <c r="X160" s="172">
        <v>0</v>
      </c>
      <c r="Y160" s="172">
        <f t="shared" ref="Y160:Y196" si="7">X160*K160</f>
        <v>0</v>
      </c>
      <c r="Z160" s="172">
        <v>0</v>
      </c>
      <c r="AA160" s="173">
        <f t="shared" ref="AA160:AA196" si="8">Z160*K160</f>
        <v>0</v>
      </c>
      <c r="AR160" s="18" t="s">
        <v>201</v>
      </c>
      <c r="AT160" s="18" t="s">
        <v>227</v>
      </c>
      <c r="AU160" s="18" t="s">
        <v>87</v>
      </c>
      <c r="AY160" s="18" t="s">
        <v>175</v>
      </c>
      <c r="BE160" s="114">
        <f t="shared" ref="BE160:BE196" si="9">IF(U160="základní",N160,0)</f>
        <v>0</v>
      </c>
      <c r="BF160" s="114">
        <f t="shared" ref="BF160:BF196" si="10">IF(U160="snížená",N160,0)</f>
        <v>0</v>
      </c>
      <c r="BG160" s="114">
        <f t="shared" ref="BG160:BG196" si="11">IF(U160="zákl. přenesená",N160,0)</f>
        <v>0</v>
      </c>
      <c r="BH160" s="114">
        <f t="shared" ref="BH160:BH196" si="12">IF(U160="sníž. přenesená",N160,0)</f>
        <v>0</v>
      </c>
      <c r="BI160" s="114">
        <f t="shared" ref="BI160:BI196" si="13">IF(U160="nulová",N160,0)</f>
        <v>0</v>
      </c>
      <c r="BJ160" s="18" t="s">
        <v>83</v>
      </c>
      <c r="BK160" s="114">
        <f t="shared" ref="BK160:BK196" si="14">ROUND(L160*K160,2)</f>
        <v>0</v>
      </c>
      <c r="BL160" s="18" t="s">
        <v>201</v>
      </c>
      <c r="BM160" s="18" t="s">
        <v>83</v>
      </c>
    </row>
    <row r="161" spans="2:65" s="1" customFormat="1" ht="22.5" customHeight="1" x14ac:dyDescent="0.3">
      <c r="B161" s="137"/>
      <c r="C161" s="174" t="s">
        <v>76</v>
      </c>
      <c r="D161" s="174" t="s">
        <v>227</v>
      </c>
      <c r="E161" s="175" t="s">
        <v>1654</v>
      </c>
      <c r="F161" s="271" t="s">
        <v>1655</v>
      </c>
      <c r="G161" s="272"/>
      <c r="H161" s="272"/>
      <c r="I161" s="272"/>
      <c r="J161" s="176" t="s">
        <v>382</v>
      </c>
      <c r="K161" s="177">
        <v>2</v>
      </c>
      <c r="L161" s="273">
        <v>0</v>
      </c>
      <c r="M161" s="272"/>
      <c r="N161" s="274">
        <f t="shared" si="5"/>
        <v>0</v>
      </c>
      <c r="O161" s="272"/>
      <c r="P161" s="272"/>
      <c r="Q161" s="272"/>
      <c r="R161" s="139"/>
      <c r="T161" s="171" t="s">
        <v>20</v>
      </c>
      <c r="U161" s="44" t="s">
        <v>41</v>
      </c>
      <c r="V161" s="36"/>
      <c r="W161" s="172">
        <f t="shared" si="6"/>
        <v>0</v>
      </c>
      <c r="X161" s="172">
        <v>0</v>
      </c>
      <c r="Y161" s="172">
        <f t="shared" si="7"/>
        <v>0</v>
      </c>
      <c r="Z161" s="172">
        <v>0</v>
      </c>
      <c r="AA161" s="173">
        <f t="shared" si="8"/>
        <v>0</v>
      </c>
      <c r="AR161" s="18" t="s">
        <v>201</v>
      </c>
      <c r="AT161" s="18" t="s">
        <v>227</v>
      </c>
      <c r="AU161" s="18" t="s">
        <v>87</v>
      </c>
      <c r="AY161" s="18" t="s">
        <v>175</v>
      </c>
      <c r="BE161" s="114">
        <f t="shared" si="9"/>
        <v>0</v>
      </c>
      <c r="BF161" s="114">
        <f t="shared" si="10"/>
        <v>0</v>
      </c>
      <c r="BG161" s="114">
        <f t="shared" si="11"/>
        <v>0</v>
      </c>
      <c r="BH161" s="114">
        <f t="shared" si="12"/>
        <v>0</v>
      </c>
      <c r="BI161" s="114">
        <f t="shared" si="13"/>
        <v>0</v>
      </c>
      <c r="BJ161" s="18" t="s">
        <v>83</v>
      </c>
      <c r="BK161" s="114">
        <f t="shared" si="14"/>
        <v>0</v>
      </c>
      <c r="BL161" s="18" t="s">
        <v>201</v>
      </c>
      <c r="BM161" s="18" t="s">
        <v>87</v>
      </c>
    </row>
    <row r="162" spans="2:65" s="1" customFormat="1" ht="22.5" customHeight="1" x14ac:dyDescent="0.3">
      <c r="B162" s="137"/>
      <c r="C162" s="174" t="s">
        <v>76</v>
      </c>
      <c r="D162" s="174" t="s">
        <v>227</v>
      </c>
      <c r="E162" s="175" t="s">
        <v>1656</v>
      </c>
      <c r="F162" s="271" t="s">
        <v>1657</v>
      </c>
      <c r="G162" s="272"/>
      <c r="H162" s="272"/>
      <c r="I162" s="272"/>
      <c r="J162" s="176" t="s">
        <v>382</v>
      </c>
      <c r="K162" s="177">
        <v>2</v>
      </c>
      <c r="L162" s="273">
        <v>0</v>
      </c>
      <c r="M162" s="272"/>
      <c r="N162" s="274">
        <f t="shared" si="5"/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 t="shared" si="6"/>
        <v>0</v>
      </c>
      <c r="X162" s="172">
        <v>0</v>
      </c>
      <c r="Y162" s="172">
        <f t="shared" si="7"/>
        <v>0</v>
      </c>
      <c r="Z162" s="172">
        <v>0</v>
      </c>
      <c r="AA162" s="173">
        <f t="shared" si="8"/>
        <v>0</v>
      </c>
      <c r="AR162" s="18" t="s">
        <v>201</v>
      </c>
      <c r="AT162" s="18" t="s">
        <v>227</v>
      </c>
      <c r="AU162" s="18" t="s">
        <v>87</v>
      </c>
      <c r="AY162" s="18" t="s">
        <v>175</v>
      </c>
      <c r="BE162" s="114">
        <f t="shared" si="9"/>
        <v>0</v>
      </c>
      <c r="BF162" s="114">
        <f t="shared" si="10"/>
        <v>0</v>
      </c>
      <c r="BG162" s="114">
        <f t="shared" si="11"/>
        <v>0</v>
      </c>
      <c r="BH162" s="114">
        <f t="shared" si="12"/>
        <v>0</v>
      </c>
      <c r="BI162" s="114">
        <f t="shared" si="13"/>
        <v>0</v>
      </c>
      <c r="BJ162" s="18" t="s">
        <v>83</v>
      </c>
      <c r="BK162" s="114">
        <f t="shared" si="14"/>
        <v>0</v>
      </c>
      <c r="BL162" s="18" t="s">
        <v>201</v>
      </c>
      <c r="BM162" s="18" t="s">
        <v>97</v>
      </c>
    </row>
    <row r="163" spans="2:65" s="1" customFormat="1" ht="22.5" customHeight="1" x14ac:dyDescent="0.3">
      <c r="B163" s="137"/>
      <c r="C163" s="174" t="s">
        <v>76</v>
      </c>
      <c r="D163" s="174" t="s">
        <v>227</v>
      </c>
      <c r="E163" s="175" t="s">
        <v>1658</v>
      </c>
      <c r="F163" s="271" t="s">
        <v>1659</v>
      </c>
      <c r="G163" s="272"/>
      <c r="H163" s="272"/>
      <c r="I163" s="272"/>
      <c r="J163" s="176" t="s">
        <v>382</v>
      </c>
      <c r="K163" s="177">
        <v>2</v>
      </c>
      <c r="L163" s="273">
        <v>0</v>
      </c>
      <c r="M163" s="272"/>
      <c r="N163" s="274">
        <f t="shared" si="5"/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 t="shared" si="6"/>
        <v>0</v>
      </c>
      <c r="X163" s="172">
        <v>0</v>
      </c>
      <c r="Y163" s="172">
        <f t="shared" si="7"/>
        <v>0</v>
      </c>
      <c r="Z163" s="172">
        <v>0</v>
      </c>
      <c r="AA163" s="173">
        <f t="shared" si="8"/>
        <v>0</v>
      </c>
      <c r="AR163" s="18" t="s">
        <v>201</v>
      </c>
      <c r="AT163" s="18" t="s">
        <v>227</v>
      </c>
      <c r="AU163" s="18" t="s">
        <v>87</v>
      </c>
      <c r="AY163" s="18" t="s">
        <v>175</v>
      </c>
      <c r="BE163" s="114">
        <f t="shared" si="9"/>
        <v>0</v>
      </c>
      <c r="BF163" s="114">
        <f t="shared" si="10"/>
        <v>0</v>
      </c>
      <c r="BG163" s="114">
        <f t="shared" si="11"/>
        <v>0</v>
      </c>
      <c r="BH163" s="114">
        <f t="shared" si="12"/>
        <v>0</v>
      </c>
      <c r="BI163" s="114">
        <f t="shared" si="13"/>
        <v>0</v>
      </c>
      <c r="BJ163" s="18" t="s">
        <v>83</v>
      </c>
      <c r="BK163" s="114">
        <f t="shared" si="14"/>
        <v>0</v>
      </c>
      <c r="BL163" s="18" t="s">
        <v>201</v>
      </c>
      <c r="BM163" s="18" t="s">
        <v>201</v>
      </c>
    </row>
    <row r="164" spans="2:65" s="1" customFormat="1" ht="22.5" customHeight="1" x14ac:dyDescent="0.3">
      <c r="B164" s="137"/>
      <c r="C164" s="174" t="s">
        <v>76</v>
      </c>
      <c r="D164" s="174" t="s">
        <v>227</v>
      </c>
      <c r="E164" s="175" t="s">
        <v>1660</v>
      </c>
      <c r="F164" s="271" t="s">
        <v>1661</v>
      </c>
      <c r="G164" s="272"/>
      <c r="H164" s="272"/>
      <c r="I164" s="272"/>
      <c r="J164" s="176" t="s">
        <v>382</v>
      </c>
      <c r="K164" s="177">
        <v>1</v>
      </c>
      <c r="L164" s="273">
        <v>0</v>
      </c>
      <c r="M164" s="272"/>
      <c r="N164" s="274">
        <f t="shared" si="5"/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 t="shared" si="6"/>
        <v>0</v>
      </c>
      <c r="X164" s="172">
        <v>0</v>
      </c>
      <c r="Y164" s="172">
        <f t="shared" si="7"/>
        <v>0</v>
      </c>
      <c r="Z164" s="172">
        <v>0</v>
      </c>
      <c r="AA164" s="173">
        <f t="shared" si="8"/>
        <v>0</v>
      </c>
      <c r="AR164" s="18" t="s">
        <v>201</v>
      </c>
      <c r="AT164" s="18" t="s">
        <v>227</v>
      </c>
      <c r="AU164" s="18" t="s">
        <v>87</v>
      </c>
      <c r="AY164" s="18" t="s">
        <v>175</v>
      </c>
      <c r="BE164" s="114">
        <f t="shared" si="9"/>
        <v>0</v>
      </c>
      <c r="BF164" s="114">
        <f t="shared" si="10"/>
        <v>0</v>
      </c>
      <c r="BG164" s="114">
        <f t="shared" si="11"/>
        <v>0</v>
      </c>
      <c r="BH164" s="114">
        <f t="shared" si="12"/>
        <v>0</v>
      </c>
      <c r="BI164" s="114">
        <f t="shared" si="13"/>
        <v>0</v>
      </c>
      <c r="BJ164" s="18" t="s">
        <v>83</v>
      </c>
      <c r="BK164" s="114">
        <f t="shared" si="14"/>
        <v>0</v>
      </c>
      <c r="BL164" s="18" t="s">
        <v>201</v>
      </c>
      <c r="BM164" s="18" t="s">
        <v>205</v>
      </c>
    </row>
    <row r="165" spans="2:65" s="1" customFormat="1" ht="22.5" customHeight="1" x14ac:dyDescent="0.3">
      <c r="B165" s="137"/>
      <c r="C165" s="174" t="s">
        <v>76</v>
      </c>
      <c r="D165" s="174" t="s">
        <v>227</v>
      </c>
      <c r="E165" s="175" t="s">
        <v>1662</v>
      </c>
      <c r="F165" s="271" t="s">
        <v>1663</v>
      </c>
      <c r="G165" s="272"/>
      <c r="H165" s="272"/>
      <c r="I165" s="272"/>
      <c r="J165" s="176" t="s">
        <v>382</v>
      </c>
      <c r="K165" s="177">
        <v>1</v>
      </c>
      <c r="L165" s="273">
        <v>0</v>
      </c>
      <c r="M165" s="272"/>
      <c r="N165" s="274">
        <f t="shared" si="5"/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 t="shared" si="6"/>
        <v>0</v>
      </c>
      <c r="X165" s="172">
        <v>0</v>
      </c>
      <c r="Y165" s="172">
        <f t="shared" si="7"/>
        <v>0</v>
      </c>
      <c r="Z165" s="172">
        <v>0</v>
      </c>
      <c r="AA165" s="173">
        <f t="shared" si="8"/>
        <v>0</v>
      </c>
      <c r="AR165" s="18" t="s">
        <v>201</v>
      </c>
      <c r="AT165" s="18" t="s">
        <v>227</v>
      </c>
      <c r="AU165" s="18" t="s">
        <v>87</v>
      </c>
      <c r="AY165" s="18" t="s">
        <v>175</v>
      </c>
      <c r="BE165" s="114">
        <f t="shared" si="9"/>
        <v>0</v>
      </c>
      <c r="BF165" s="114">
        <f t="shared" si="10"/>
        <v>0</v>
      </c>
      <c r="BG165" s="114">
        <f t="shared" si="11"/>
        <v>0</v>
      </c>
      <c r="BH165" s="114">
        <f t="shared" si="12"/>
        <v>0</v>
      </c>
      <c r="BI165" s="114">
        <f t="shared" si="13"/>
        <v>0</v>
      </c>
      <c r="BJ165" s="18" t="s">
        <v>83</v>
      </c>
      <c r="BK165" s="114">
        <f t="shared" si="14"/>
        <v>0</v>
      </c>
      <c r="BL165" s="18" t="s">
        <v>201</v>
      </c>
      <c r="BM165" s="18" t="s">
        <v>209</v>
      </c>
    </row>
    <row r="166" spans="2:65" s="1" customFormat="1" ht="22.5" customHeight="1" x14ac:dyDescent="0.3">
      <c r="B166" s="137"/>
      <c r="C166" s="174" t="s">
        <v>76</v>
      </c>
      <c r="D166" s="174" t="s">
        <v>227</v>
      </c>
      <c r="E166" s="175" t="s">
        <v>1664</v>
      </c>
      <c r="F166" s="271" t="s">
        <v>1665</v>
      </c>
      <c r="G166" s="272"/>
      <c r="H166" s="272"/>
      <c r="I166" s="272"/>
      <c r="J166" s="176" t="s">
        <v>382</v>
      </c>
      <c r="K166" s="177">
        <v>3</v>
      </c>
      <c r="L166" s="273">
        <v>0</v>
      </c>
      <c r="M166" s="272"/>
      <c r="N166" s="274">
        <f t="shared" si="5"/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 t="shared" si="6"/>
        <v>0</v>
      </c>
      <c r="X166" s="172">
        <v>0</v>
      </c>
      <c r="Y166" s="172">
        <f t="shared" si="7"/>
        <v>0</v>
      </c>
      <c r="Z166" s="172">
        <v>0</v>
      </c>
      <c r="AA166" s="173">
        <f t="shared" si="8"/>
        <v>0</v>
      </c>
      <c r="AR166" s="18" t="s">
        <v>201</v>
      </c>
      <c r="AT166" s="18" t="s">
        <v>227</v>
      </c>
      <c r="AU166" s="18" t="s">
        <v>87</v>
      </c>
      <c r="AY166" s="18" t="s">
        <v>175</v>
      </c>
      <c r="BE166" s="114">
        <f t="shared" si="9"/>
        <v>0</v>
      </c>
      <c r="BF166" s="114">
        <f t="shared" si="10"/>
        <v>0</v>
      </c>
      <c r="BG166" s="114">
        <f t="shared" si="11"/>
        <v>0</v>
      </c>
      <c r="BH166" s="114">
        <f t="shared" si="12"/>
        <v>0</v>
      </c>
      <c r="BI166" s="114">
        <f t="shared" si="13"/>
        <v>0</v>
      </c>
      <c r="BJ166" s="18" t="s">
        <v>83</v>
      </c>
      <c r="BK166" s="114">
        <f t="shared" si="14"/>
        <v>0</v>
      </c>
      <c r="BL166" s="18" t="s">
        <v>201</v>
      </c>
      <c r="BM166" s="18" t="s">
        <v>1257</v>
      </c>
    </row>
    <row r="167" spans="2:65" s="1" customFormat="1" ht="22.5" customHeight="1" x14ac:dyDescent="0.3">
      <c r="B167" s="137"/>
      <c r="C167" s="174" t="s">
        <v>76</v>
      </c>
      <c r="D167" s="174" t="s">
        <v>227</v>
      </c>
      <c r="E167" s="175" t="s">
        <v>1666</v>
      </c>
      <c r="F167" s="271" t="s">
        <v>1667</v>
      </c>
      <c r="G167" s="272"/>
      <c r="H167" s="272"/>
      <c r="I167" s="272"/>
      <c r="J167" s="176" t="s">
        <v>382</v>
      </c>
      <c r="K167" s="177">
        <v>5</v>
      </c>
      <c r="L167" s="273">
        <v>0</v>
      </c>
      <c r="M167" s="272"/>
      <c r="N167" s="274">
        <f t="shared" si="5"/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 t="shared" si="6"/>
        <v>0</v>
      </c>
      <c r="X167" s="172">
        <v>0</v>
      </c>
      <c r="Y167" s="172">
        <f t="shared" si="7"/>
        <v>0</v>
      </c>
      <c r="Z167" s="172">
        <v>0</v>
      </c>
      <c r="AA167" s="173">
        <f t="shared" si="8"/>
        <v>0</v>
      </c>
      <c r="AR167" s="18" t="s">
        <v>201</v>
      </c>
      <c r="AT167" s="18" t="s">
        <v>227</v>
      </c>
      <c r="AU167" s="18" t="s">
        <v>87</v>
      </c>
      <c r="AY167" s="18" t="s">
        <v>175</v>
      </c>
      <c r="BE167" s="114">
        <f t="shared" si="9"/>
        <v>0</v>
      </c>
      <c r="BF167" s="114">
        <f t="shared" si="10"/>
        <v>0</v>
      </c>
      <c r="BG167" s="114">
        <f t="shared" si="11"/>
        <v>0</v>
      </c>
      <c r="BH167" s="114">
        <f t="shared" si="12"/>
        <v>0</v>
      </c>
      <c r="BI167" s="114">
        <f t="shared" si="13"/>
        <v>0</v>
      </c>
      <c r="BJ167" s="18" t="s">
        <v>83</v>
      </c>
      <c r="BK167" s="114">
        <f t="shared" si="14"/>
        <v>0</v>
      </c>
      <c r="BL167" s="18" t="s">
        <v>201</v>
      </c>
      <c r="BM167" s="18" t="s">
        <v>213</v>
      </c>
    </row>
    <row r="168" spans="2:65" s="1" customFormat="1" ht="22.5" customHeight="1" x14ac:dyDescent="0.3">
      <c r="B168" s="137"/>
      <c r="C168" s="174" t="s">
        <v>76</v>
      </c>
      <c r="D168" s="174" t="s">
        <v>227</v>
      </c>
      <c r="E168" s="175" t="s">
        <v>1668</v>
      </c>
      <c r="F168" s="271" t="s">
        <v>1669</v>
      </c>
      <c r="G168" s="272"/>
      <c r="H168" s="272"/>
      <c r="I168" s="272"/>
      <c r="J168" s="176" t="s">
        <v>382</v>
      </c>
      <c r="K168" s="177">
        <v>1</v>
      </c>
      <c r="L168" s="273">
        <v>0</v>
      </c>
      <c r="M168" s="272"/>
      <c r="N168" s="274">
        <f t="shared" si="5"/>
        <v>0</v>
      </c>
      <c r="O168" s="272"/>
      <c r="P168" s="272"/>
      <c r="Q168" s="272"/>
      <c r="R168" s="139"/>
      <c r="T168" s="171" t="s">
        <v>20</v>
      </c>
      <c r="U168" s="44" t="s">
        <v>41</v>
      </c>
      <c r="V168" s="36"/>
      <c r="W168" s="172">
        <f t="shared" si="6"/>
        <v>0</v>
      </c>
      <c r="X168" s="172">
        <v>0</v>
      </c>
      <c r="Y168" s="172">
        <f t="shared" si="7"/>
        <v>0</v>
      </c>
      <c r="Z168" s="172">
        <v>0</v>
      </c>
      <c r="AA168" s="173">
        <f t="shared" si="8"/>
        <v>0</v>
      </c>
      <c r="AR168" s="18" t="s">
        <v>201</v>
      </c>
      <c r="AT168" s="18" t="s">
        <v>227</v>
      </c>
      <c r="AU168" s="18" t="s">
        <v>87</v>
      </c>
      <c r="AY168" s="18" t="s">
        <v>175</v>
      </c>
      <c r="BE168" s="114">
        <f t="shared" si="9"/>
        <v>0</v>
      </c>
      <c r="BF168" s="114">
        <f t="shared" si="10"/>
        <v>0</v>
      </c>
      <c r="BG168" s="114">
        <f t="shared" si="11"/>
        <v>0</v>
      </c>
      <c r="BH168" s="114">
        <f t="shared" si="12"/>
        <v>0</v>
      </c>
      <c r="BI168" s="114">
        <f t="shared" si="13"/>
        <v>0</v>
      </c>
      <c r="BJ168" s="18" t="s">
        <v>83</v>
      </c>
      <c r="BK168" s="114">
        <f t="shared" si="14"/>
        <v>0</v>
      </c>
      <c r="BL168" s="18" t="s">
        <v>201</v>
      </c>
      <c r="BM168" s="18" t="s">
        <v>218</v>
      </c>
    </row>
    <row r="169" spans="2:65" s="1" customFormat="1" ht="31.5" customHeight="1" x14ac:dyDescent="0.3">
      <c r="B169" s="137"/>
      <c r="C169" s="174" t="s">
        <v>76</v>
      </c>
      <c r="D169" s="174" t="s">
        <v>227</v>
      </c>
      <c r="E169" s="175" t="s">
        <v>1670</v>
      </c>
      <c r="F169" s="271" t="s">
        <v>1671</v>
      </c>
      <c r="G169" s="272"/>
      <c r="H169" s="272"/>
      <c r="I169" s="272"/>
      <c r="J169" s="176" t="s">
        <v>382</v>
      </c>
      <c r="K169" s="177">
        <v>10</v>
      </c>
      <c r="L169" s="273">
        <v>0</v>
      </c>
      <c r="M169" s="272"/>
      <c r="N169" s="274">
        <f t="shared" si="5"/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 t="shared" si="6"/>
        <v>0</v>
      </c>
      <c r="X169" s="172">
        <v>0</v>
      </c>
      <c r="Y169" s="172">
        <f t="shared" si="7"/>
        <v>0</v>
      </c>
      <c r="Z169" s="172">
        <v>0</v>
      </c>
      <c r="AA169" s="173">
        <f t="shared" si="8"/>
        <v>0</v>
      </c>
      <c r="AR169" s="18" t="s">
        <v>201</v>
      </c>
      <c r="AT169" s="18" t="s">
        <v>227</v>
      </c>
      <c r="AU169" s="18" t="s">
        <v>87</v>
      </c>
      <c r="AY169" s="18" t="s">
        <v>175</v>
      </c>
      <c r="BE169" s="114">
        <f t="shared" si="9"/>
        <v>0</v>
      </c>
      <c r="BF169" s="114">
        <f t="shared" si="10"/>
        <v>0</v>
      </c>
      <c r="BG169" s="114">
        <f t="shared" si="11"/>
        <v>0</v>
      </c>
      <c r="BH169" s="114">
        <f t="shared" si="12"/>
        <v>0</v>
      </c>
      <c r="BI169" s="114">
        <f t="shared" si="13"/>
        <v>0</v>
      </c>
      <c r="BJ169" s="18" t="s">
        <v>83</v>
      </c>
      <c r="BK169" s="114">
        <f t="shared" si="14"/>
        <v>0</v>
      </c>
      <c r="BL169" s="18" t="s">
        <v>201</v>
      </c>
      <c r="BM169" s="18" t="s">
        <v>222</v>
      </c>
    </row>
    <row r="170" spans="2:65" s="1" customFormat="1" ht="31.5" customHeight="1" x14ac:dyDescent="0.3">
      <c r="B170" s="137"/>
      <c r="C170" s="174" t="s">
        <v>76</v>
      </c>
      <c r="D170" s="174" t="s">
        <v>227</v>
      </c>
      <c r="E170" s="175" t="s">
        <v>1672</v>
      </c>
      <c r="F170" s="271" t="s">
        <v>1673</v>
      </c>
      <c r="G170" s="272"/>
      <c r="H170" s="272"/>
      <c r="I170" s="272"/>
      <c r="J170" s="176" t="s">
        <v>382</v>
      </c>
      <c r="K170" s="177">
        <v>1</v>
      </c>
      <c r="L170" s="273">
        <v>0</v>
      </c>
      <c r="M170" s="272"/>
      <c r="N170" s="274">
        <f t="shared" si="5"/>
        <v>0</v>
      </c>
      <c r="O170" s="272"/>
      <c r="P170" s="272"/>
      <c r="Q170" s="272"/>
      <c r="R170" s="139"/>
      <c r="T170" s="171" t="s">
        <v>20</v>
      </c>
      <c r="U170" s="44" t="s">
        <v>41</v>
      </c>
      <c r="V170" s="36"/>
      <c r="W170" s="172">
        <f t="shared" si="6"/>
        <v>0</v>
      </c>
      <c r="X170" s="172">
        <v>0</v>
      </c>
      <c r="Y170" s="172">
        <f t="shared" si="7"/>
        <v>0</v>
      </c>
      <c r="Z170" s="172">
        <v>0</v>
      </c>
      <c r="AA170" s="173">
        <f t="shared" si="8"/>
        <v>0</v>
      </c>
      <c r="AR170" s="18" t="s">
        <v>201</v>
      </c>
      <c r="AT170" s="18" t="s">
        <v>227</v>
      </c>
      <c r="AU170" s="18" t="s">
        <v>87</v>
      </c>
      <c r="AY170" s="18" t="s">
        <v>175</v>
      </c>
      <c r="BE170" s="114">
        <f t="shared" si="9"/>
        <v>0</v>
      </c>
      <c r="BF170" s="114">
        <f t="shared" si="10"/>
        <v>0</v>
      </c>
      <c r="BG170" s="114">
        <f t="shared" si="11"/>
        <v>0</v>
      </c>
      <c r="BH170" s="114">
        <f t="shared" si="12"/>
        <v>0</v>
      </c>
      <c r="BI170" s="114">
        <f t="shared" si="13"/>
        <v>0</v>
      </c>
      <c r="BJ170" s="18" t="s">
        <v>83</v>
      </c>
      <c r="BK170" s="114">
        <f t="shared" si="14"/>
        <v>0</v>
      </c>
      <c r="BL170" s="18" t="s">
        <v>201</v>
      </c>
      <c r="BM170" s="18" t="s">
        <v>226</v>
      </c>
    </row>
    <row r="171" spans="2:65" s="1" customFormat="1" ht="31.5" customHeight="1" x14ac:dyDescent="0.3">
      <c r="B171" s="137"/>
      <c r="C171" s="174" t="s">
        <v>76</v>
      </c>
      <c r="D171" s="174" t="s">
        <v>227</v>
      </c>
      <c r="E171" s="175" t="s">
        <v>1674</v>
      </c>
      <c r="F171" s="271" t="s">
        <v>1675</v>
      </c>
      <c r="G171" s="272"/>
      <c r="H171" s="272"/>
      <c r="I171" s="272"/>
      <c r="J171" s="176" t="s">
        <v>382</v>
      </c>
      <c r="K171" s="177">
        <v>1</v>
      </c>
      <c r="L171" s="273">
        <v>0</v>
      </c>
      <c r="M171" s="272"/>
      <c r="N171" s="274">
        <f t="shared" si="5"/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 t="shared" si="6"/>
        <v>0</v>
      </c>
      <c r="X171" s="172">
        <v>0</v>
      </c>
      <c r="Y171" s="172">
        <f t="shared" si="7"/>
        <v>0</v>
      </c>
      <c r="Z171" s="172">
        <v>0</v>
      </c>
      <c r="AA171" s="173">
        <f t="shared" si="8"/>
        <v>0</v>
      </c>
      <c r="AR171" s="18" t="s">
        <v>201</v>
      </c>
      <c r="AT171" s="18" t="s">
        <v>227</v>
      </c>
      <c r="AU171" s="18" t="s">
        <v>87</v>
      </c>
      <c r="AY171" s="18" t="s">
        <v>175</v>
      </c>
      <c r="BE171" s="114">
        <f t="shared" si="9"/>
        <v>0</v>
      </c>
      <c r="BF171" s="114">
        <f t="shared" si="10"/>
        <v>0</v>
      </c>
      <c r="BG171" s="114">
        <f t="shared" si="11"/>
        <v>0</v>
      </c>
      <c r="BH171" s="114">
        <f t="shared" si="12"/>
        <v>0</v>
      </c>
      <c r="BI171" s="114">
        <f t="shared" si="13"/>
        <v>0</v>
      </c>
      <c r="BJ171" s="18" t="s">
        <v>83</v>
      </c>
      <c r="BK171" s="114">
        <f t="shared" si="14"/>
        <v>0</v>
      </c>
      <c r="BL171" s="18" t="s">
        <v>201</v>
      </c>
      <c r="BM171" s="18" t="s">
        <v>231</v>
      </c>
    </row>
    <row r="172" spans="2:65" s="1" customFormat="1" ht="31.5" customHeight="1" x14ac:dyDescent="0.3">
      <c r="B172" s="137"/>
      <c r="C172" s="174" t="s">
        <v>76</v>
      </c>
      <c r="D172" s="174" t="s">
        <v>227</v>
      </c>
      <c r="E172" s="175" t="s">
        <v>1676</v>
      </c>
      <c r="F172" s="271" t="s">
        <v>1677</v>
      </c>
      <c r="G172" s="272"/>
      <c r="H172" s="272"/>
      <c r="I172" s="272"/>
      <c r="J172" s="176" t="s">
        <v>382</v>
      </c>
      <c r="K172" s="177">
        <v>1</v>
      </c>
      <c r="L172" s="273">
        <v>0</v>
      </c>
      <c r="M172" s="272"/>
      <c r="N172" s="274">
        <f t="shared" si="5"/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 t="shared" si="6"/>
        <v>0</v>
      </c>
      <c r="X172" s="172">
        <v>0</v>
      </c>
      <c r="Y172" s="172">
        <f t="shared" si="7"/>
        <v>0</v>
      </c>
      <c r="Z172" s="172">
        <v>0</v>
      </c>
      <c r="AA172" s="173">
        <f t="shared" si="8"/>
        <v>0</v>
      </c>
      <c r="AR172" s="18" t="s">
        <v>201</v>
      </c>
      <c r="AT172" s="18" t="s">
        <v>227</v>
      </c>
      <c r="AU172" s="18" t="s">
        <v>87</v>
      </c>
      <c r="AY172" s="18" t="s">
        <v>175</v>
      </c>
      <c r="BE172" s="114">
        <f t="shared" si="9"/>
        <v>0</v>
      </c>
      <c r="BF172" s="114">
        <f t="shared" si="10"/>
        <v>0</v>
      </c>
      <c r="BG172" s="114">
        <f t="shared" si="11"/>
        <v>0</v>
      </c>
      <c r="BH172" s="114">
        <f t="shared" si="12"/>
        <v>0</v>
      </c>
      <c r="BI172" s="114">
        <f t="shared" si="13"/>
        <v>0</v>
      </c>
      <c r="BJ172" s="18" t="s">
        <v>83</v>
      </c>
      <c r="BK172" s="114">
        <f t="shared" si="14"/>
        <v>0</v>
      </c>
      <c r="BL172" s="18" t="s">
        <v>201</v>
      </c>
      <c r="BM172" s="18" t="s">
        <v>235</v>
      </c>
    </row>
    <row r="173" spans="2:65" s="1" customFormat="1" ht="31.5" customHeight="1" x14ac:dyDescent="0.3">
      <c r="B173" s="137"/>
      <c r="C173" s="174" t="s">
        <v>76</v>
      </c>
      <c r="D173" s="174" t="s">
        <v>227</v>
      </c>
      <c r="E173" s="175" t="s">
        <v>1678</v>
      </c>
      <c r="F173" s="271" t="s">
        <v>1679</v>
      </c>
      <c r="G173" s="272"/>
      <c r="H173" s="272"/>
      <c r="I173" s="272"/>
      <c r="J173" s="176" t="s">
        <v>382</v>
      </c>
      <c r="K173" s="177">
        <v>30</v>
      </c>
      <c r="L173" s="273">
        <v>0</v>
      </c>
      <c r="M173" s="272"/>
      <c r="N173" s="274">
        <f t="shared" si="5"/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 t="shared" si="6"/>
        <v>0</v>
      </c>
      <c r="X173" s="172">
        <v>0</v>
      </c>
      <c r="Y173" s="172">
        <f t="shared" si="7"/>
        <v>0</v>
      </c>
      <c r="Z173" s="172">
        <v>0</v>
      </c>
      <c r="AA173" s="173">
        <f t="shared" si="8"/>
        <v>0</v>
      </c>
      <c r="AR173" s="18" t="s">
        <v>201</v>
      </c>
      <c r="AT173" s="18" t="s">
        <v>227</v>
      </c>
      <c r="AU173" s="18" t="s">
        <v>87</v>
      </c>
      <c r="AY173" s="18" t="s">
        <v>175</v>
      </c>
      <c r="BE173" s="114">
        <f t="shared" si="9"/>
        <v>0</v>
      </c>
      <c r="BF173" s="114">
        <f t="shared" si="10"/>
        <v>0</v>
      </c>
      <c r="BG173" s="114">
        <f t="shared" si="11"/>
        <v>0</v>
      </c>
      <c r="BH173" s="114">
        <f t="shared" si="12"/>
        <v>0</v>
      </c>
      <c r="BI173" s="114">
        <f t="shared" si="13"/>
        <v>0</v>
      </c>
      <c r="BJ173" s="18" t="s">
        <v>83</v>
      </c>
      <c r="BK173" s="114">
        <f t="shared" si="14"/>
        <v>0</v>
      </c>
      <c r="BL173" s="18" t="s">
        <v>201</v>
      </c>
      <c r="BM173" s="18" t="s">
        <v>239</v>
      </c>
    </row>
    <row r="174" spans="2:65" s="1" customFormat="1" ht="22.5" customHeight="1" x14ac:dyDescent="0.3">
      <c r="B174" s="137"/>
      <c r="C174" s="174" t="s">
        <v>76</v>
      </c>
      <c r="D174" s="174" t="s">
        <v>227</v>
      </c>
      <c r="E174" s="175" t="s">
        <v>1680</v>
      </c>
      <c r="F174" s="271" t="s">
        <v>1681</v>
      </c>
      <c r="G174" s="272"/>
      <c r="H174" s="272"/>
      <c r="I174" s="272"/>
      <c r="J174" s="176" t="s">
        <v>382</v>
      </c>
      <c r="K174" s="177">
        <v>1</v>
      </c>
      <c r="L174" s="273">
        <v>0</v>
      </c>
      <c r="M174" s="272"/>
      <c r="N174" s="274">
        <f t="shared" si="5"/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 t="shared" si="6"/>
        <v>0</v>
      </c>
      <c r="X174" s="172">
        <v>0</v>
      </c>
      <c r="Y174" s="172">
        <f t="shared" si="7"/>
        <v>0</v>
      </c>
      <c r="Z174" s="172">
        <v>0</v>
      </c>
      <c r="AA174" s="173">
        <f t="shared" si="8"/>
        <v>0</v>
      </c>
      <c r="AR174" s="18" t="s">
        <v>201</v>
      </c>
      <c r="AT174" s="18" t="s">
        <v>227</v>
      </c>
      <c r="AU174" s="18" t="s">
        <v>87</v>
      </c>
      <c r="AY174" s="18" t="s">
        <v>175</v>
      </c>
      <c r="BE174" s="114">
        <f t="shared" si="9"/>
        <v>0</v>
      </c>
      <c r="BF174" s="114">
        <f t="shared" si="10"/>
        <v>0</v>
      </c>
      <c r="BG174" s="114">
        <f t="shared" si="11"/>
        <v>0</v>
      </c>
      <c r="BH174" s="114">
        <f t="shared" si="12"/>
        <v>0</v>
      </c>
      <c r="BI174" s="114">
        <f t="shared" si="13"/>
        <v>0</v>
      </c>
      <c r="BJ174" s="18" t="s">
        <v>83</v>
      </c>
      <c r="BK174" s="114">
        <f t="shared" si="14"/>
        <v>0</v>
      </c>
      <c r="BL174" s="18" t="s">
        <v>201</v>
      </c>
      <c r="BM174" s="18" t="s">
        <v>9</v>
      </c>
    </row>
    <row r="175" spans="2:65" s="1" customFormat="1" ht="22.5" customHeight="1" x14ac:dyDescent="0.3">
      <c r="B175" s="137"/>
      <c r="C175" s="174" t="s">
        <v>76</v>
      </c>
      <c r="D175" s="174" t="s">
        <v>227</v>
      </c>
      <c r="E175" s="175" t="s">
        <v>1682</v>
      </c>
      <c r="F175" s="271" t="s">
        <v>1683</v>
      </c>
      <c r="G175" s="272"/>
      <c r="H175" s="272"/>
      <c r="I175" s="272"/>
      <c r="J175" s="176" t="s">
        <v>382</v>
      </c>
      <c r="K175" s="177">
        <v>11</v>
      </c>
      <c r="L175" s="273">
        <v>0</v>
      </c>
      <c r="M175" s="272"/>
      <c r="N175" s="274">
        <f t="shared" si="5"/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 t="shared" si="6"/>
        <v>0</v>
      </c>
      <c r="X175" s="172">
        <v>0</v>
      </c>
      <c r="Y175" s="172">
        <f t="shared" si="7"/>
        <v>0</v>
      </c>
      <c r="Z175" s="172">
        <v>0</v>
      </c>
      <c r="AA175" s="173">
        <f t="shared" si="8"/>
        <v>0</v>
      </c>
      <c r="AR175" s="18" t="s">
        <v>201</v>
      </c>
      <c r="AT175" s="18" t="s">
        <v>227</v>
      </c>
      <c r="AU175" s="18" t="s">
        <v>87</v>
      </c>
      <c r="AY175" s="18" t="s">
        <v>175</v>
      </c>
      <c r="BE175" s="114">
        <f t="shared" si="9"/>
        <v>0</v>
      </c>
      <c r="BF175" s="114">
        <f t="shared" si="10"/>
        <v>0</v>
      </c>
      <c r="BG175" s="114">
        <f t="shared" si="11"/>
        <v>0</v>
      </c>
      <c r="BH175" s="114">
        <f t="shared" si="12"/>
        <v>0</v>
      </c>
      <c r="BI175" s="114">
        <f t="shared" si="13"/>
        <v>0</v>
      </c>
      <c r="BJ175" s="18" t="s">
        <v>83</v>
      </c>
      <c r="BK175" s="114">
        <f t="shared" si="14"/>
        <v>0</v>
      </c>
      <c r="BL175" s="18" t="s">
        <v>201</v>
      </c>
      <c r="BM175" s="18" t="s">
        <v>182</v>
      </c>
    </row>
    <row r="176" spans="2:65" s="1" customFormat="1" ht="22.5" customHeight="1" x14ac:dyDescent="0.3">
      <c r="B176" s="137"/>
      <c r="C176" s="174" t="s">
        <v>76</v>
      </c>
      <c r="D176" s="174" t="s">
        <v>227</v>
      </c>
      <c r="E176" s="175" t="s">
        <v>1684</v>
      </c>
      <c r="F176" s="271" t="s">
        <v>1685</v>
      </c>
      <c r="G176" s="272"/>
      <c r="H176" s="272"/>
      <c r="I176" s="272"/>
      <c r="J176" s="176" t="s">
        <v>382</v>
      </c>
      <c r="K176" s="177">
        <v>11</v>
      </c>
      <c r="L176" s="273">
        <v>0</v>
      </c>
      <c r="M176" s="272"/>
      <c r="N176" s="274">
        <f t="shared" si="5"/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 t="shared" si="6"/>
        <v>0</v>
      </c>
      <c r="X176" s="172">
        <v>0</v>
      </c>
      <c r="Y176" s="172">
        <f t="shared" si="7"/>
        <v>0</v>
      </c>
      <c r="Z176" s="172">
        <v>0</v>
      </c>
      <c r="AA176" s="173">
        <f t="shared" si="8"/>
        <v>0</v>
      </c>
      <c r="AR176" s="18" t="s">
        <v>201</v>
      </c>
      <c r="AT176" s="18" t="s">
        <v>227</v>
      </c>
      <c r="AU176" s="18" t="s">
        <v>87</v>
      </c>
      <c r="AY176" s="18" t="s">
        <v>175</v>
      </c>
      <c r="BE176" s="114">
        <f t="shared" si="9"/>
        <v>0</v>
      </c>
      <c r="BF176" s="114">
        <f t="shared" si="10"/>
        <v>0</v>
      </c>
      <c r="BG176" s="114">
        <f t="shared" si="11"/>
        <v>0</v>
      </c>
      <c r="BH176" s="114">
        <f t="shared" si="12"/>
        <v>0</v>
      </c>
      <c r="BI176" s="114">
        <f t="shared" si="13"/>
        <v>0</v>
      </c>
      <c r="BJ176" s="18" t="s">
        <v>83</v>
      </c>
      <c r="BK176" s="114">
        <f t="shared" si="14"/>
        <v>0</v>
      </c>
      <c r="BL176" s="18" t="s">
        <v>201</v>
      </c>
      <c r="BM176" s="18" t="s">
        <v>249</v>
      </c>
    </row>
    <row r="177" spans="2:65" s="1" customFormat="1" ht="22.5" customHeight="1" x14ac:dyDescent="0.3">
      <c r="B177" s="137"/>
      <c r="C177" s="174" t="s">
        <v>76</v>
      </c>
      <c r="D177" s="174" t="s">
        <v>227</v>
      </c>
      <c r="E177" s="175" t="s">
        <v>1686</v>
      </c>
      <c r="F177" s="271" t="s">
        <v>1687</v>
      </c>
      <c r="G177" s="272"/>
      <c r="H177" s="272"/>
      <c r="I177" s="272"/>
      <c r="J177" s="176" t="s">
        <v>382</v>
      </c>
      <c r="K177" s="177">
        <v>11</v>
      </c>
      <c r="L177" s="273">
        <v>0</v>
      </c>
      <c r="M177" s="272"/>
      <c r="N177" s="274">
        <f t="shared" si="5"/>
        <v>0</v>
      </c>
      <c r="O177" s="272"/>
      <c r="P177" s="272"/>
      <c r="Q177" s="272"/>
      <c r="R177" s="139"/>
      <c r="T177" s="171" t="s">
        <v>20</v>
      </c>
      <c r="U177" s="44" t="s">
        <v>41</v>
      </c>
      <c r="V177" s="36"/>
      <c r="W177" s="172">
        <f t="shared" si="6"/>
        <v>0</v>
      </c>
      <c r="X177" s="172">
        <v>0</v>
      </c>
      <c r="Y177" s="172">
        <f t="shared" si="7"/>
        <v>0</v>
      </c>
      <c r="Z177" s="172">
        <v>0</v>
      </c>
      <c r="AA177" s="173">
        <f t="shared" si="8"/>
        <v>0</v>
      </c>
      <c r="AR177" s="18" t="s">
        <v>201</v>
      </c>
      <c r="AT177" s="18" t="s">
        <v>227</v>
      </c>
      <c r="AU177" s="18" t="s">
        <v>87</v>
      </c>
      <c r="AY177" s="18" t="s">
        <v>175</v>
      </c>
      <c r="BE177" s="114">
        <f t="shared" si="9"/>
        <v>0</v>
      </c>
      <c r="BF177" s="114">
        <f t="shared" si="10"/>
        <v>0</v>
      </c>
      <c r="BG177" s="114">
        <f t="shared" si="11"/>
        <v>0</v>
      </c>
      <c r="BH177" s="114">
        <f t="shared" si="12"/>
        <v>0</v>
      </c>
      <c r="BI177" s="114">
        <f t="shared" si="13"/>
        <v>0</v>
      </c>
      <c r="BJ177" s="18" t="s">
        <v>83</v>
      </c>
      <c r="BK177" s="114">
        <f t="shared" si="14"/>
        <v>0</v>
      </c>
      <c r="BL177" s="18" t="s">
        <v>201</v>
      </c>
      <c r="BM177" s="18" t="s">
        <v>254</v>
      </c>
    </row>
    <row r="178" spans="2:65" s="1" customFormat="1" ht="22.5" customHeight="1" x14ac:dyDescent="0.3">
      <c r="B178" s="137"/>
      <c r="C178" s="174" t="s">
        <v>76</v>
      </c>
      <c r="D178" s="174" t="s">
        <v>227</v>
      </c>
      <c r="E178" s="175" t="s">
        <v>1688</v>
      </c>
      <c r="F178" s="271" t="s">
        <v>1689</v>
      </c>
      <c r="G178" s="272"/>
      <c r="H178" s="272"/>
      <c r="I178" s="272"/>
      <c r="J178" s="176" t="s">
        <v>382</v>
      </c>
      <c r="K178" s="177">
        <v>1</v>
      </c>
      <c r="L178" s="273">
        <v>0</v>
      </c>
      <c r="M178" s="272"/>
      <c r="N178" s="274">
        <f t="shared" si="5"/>
        <v>0</v>
      </c>
      <c r="O178" s="272"/>
      <c r="P178" s="272"/>
      <c r="Q178" s="272"/>
      <c r="R178" s="139"/>
      <c r="T178" s="171" t="s">
        <v>20</v>
      </c>
      <c r="U178" s="44" t="s">
        <v>41</v>
      </c>
      <c r="V178" s="36"/>
      <c r="W178" s="172">
        <f t="shared" si="6"/>
        <v>0</v>
      </c>
      <c r="X178" s="172">
        <v>0</v>
      </c>
      <c r="Y178" s="172">
        <f t="shared" si="7"/>
        <v>0</v>
      </c>
      <c r="Z178" s="172">
        <v>0</v>
      </c>
      <c r="AA178" s="173">
        <f t="shared" si="8"/>
        <v>0</v>
      </c>
      <c r="AR178" s="18" t="s">
        <v>201</v>
      </c>
      <c r="AT178" s="18" t="s">
        <v>227</v>
      </c>
      <c r="AU178" s="18" t="s">
        <v>87</v>
      </c>
      <c r="AY178" s="18" t="s">
        <v>175</v>
      </c>
      <c r="BE178" s="114">
        <f t="shared" si="9"/>
        <v>0</v>
      </c>
      <c r="BF178" s="114">
        <f t="shared" si="10"/>
        <v>0</v>
      </c>
      <c r="BG178" s="114">
        <f t="shared" si="11"/>
        <v>0</v>
      </c>
      <c r="BH178" s="114">
        <f t="shared" si="12"/>
        <v>0</v>
      </c>
      <c r="BI178" s="114">
        <f t="shared" si="13"/>
        <v>0</v>
      </c>
      <c r="BJ178" s="18" t="s">
        <v>83</v>
      </c>
      <c r="BK178" s="114">
        <f t="shared" si="14"/>
        <v>0</v>
      </c>
      <c r="BL178" s="18" t="s">
        <v>201</v>
      </c>
      <c r="BM178" s="18" t="s">
        <v>259</v>
      </c>
    </row>
    <row r="179" spans="2:65" s="1" customFormat="1" ht="22.5" customHeight="1" x14ac:dyDescent="0.3">
      <c r="B179" s="137"/>
      <c r="C179" s="174" t="s">
        <v>76</v>
      </c>
      <c r="D179" s="174" t="s">
        <v>227</v>
      </c>
      <c r="E179" s="175" t="s">
        <v>1690</v>
      </c>
      <c r="F179" s="271" t="s">
        <v>1691</v>
      </c>
      <c r="G179" s="272"/>
      <c r="H179" s="272"/>
      <c r="I179" s="272"/>
      <c r="J179" s="176" t="s">
        <v>382</v>
      </c>
      <c r="K179" s="177">
        <v>1</v>
      </c>
      <c r="L179" s="273">
        <v>0</v>
      </c>
      <c r="M179" s="272"/>
      <c r="N179" s="274">
        <f t="shared" si="5"/>
        <v>0</v>
      </c>
      <c r="O179" s="272"/>
      <c r="P179" s="272"/>
      <c r="Q179" s="272"/>
      <c r="R179" s="139"/>
      <c r="T179" s="171" t="s">
        <v>20</v>
      </c>
      <c r="U179" s="44" t="s">
        <v>41</v>
      </c>
      <c r="V179" s="36"/>
      <c r="W179" s="172">
        <f t="shared" si="6"/>
        <v>0</v>
      </c>
      <c r="X179" s="172">
        <v>0</v>
      </c>
      <c r="Y179" s="172">
        <f t="shared" si="7"/>
        <v>0</v>
      </c>
      <c r="Z179" s="172">
        <v>0</v>
      </c>
      <c r="AA179" s="173">
        <f t="shared" si="8"/>
        <v>0</v>
      </c>
      <c r="AR179" s="18" t="s">
        <v>201</v>
      </c>
      <c r="AT179" s="18" t="s">
        <v>227</v>
      </c>
      <c r="AU179" s="18" t="s">
        <v>87</v>
      </c>
      <c r="AY179" s="18" t="s">
        <v>175</v>
      </c>
      <c r="BE179" s="114">
        <f t="shared" si="9"/>
        <v>0</v>
      </c>
      <c r="BF179" s="114">
        <f t="shared" si="10"/>
        <v>0</v>
      </c>
      <c r="BG179" s="114">
        <f t="shared" si="11"/>
        <v>0</v>
      </c>
      <c r="BH179" s="114">
        <f t="shared" si="12"/>
        <v>0</v>
      </c>
      <c r="BI179" s="114">
        <f t="shared" si="13"/>
        <v>0</v>
      </c>
      <c r="BJ179" s="18" t="s">
        <v>83</v>
      </c>
      <c r="BK179" s="114">
        <f t="shared" si="14"/>
        <v>0</v>
      </c>
      <c r="BL179" s="18" t="s">
        <v>201</v>
      </c>
      <c r="BM179" s="18" t="s">
        <v>271</v>
      </c>
    </row>
    <row r="180" spans="2:65" s="1" customFormat="1" ht="22.5" customHeight="1" x14ac:dyDescent="0.3">
      <c r="B180" s="137"/>
      <c r="C180" s="174" t="s">
        <v>76</v>
      </c>
      <c r="D180" s="174" t="s">
        <v>227</v>
      </c>
      <c r="E180" s="175" t="s">
        <v>1692</v>
      </c>
      <c r="F180" s="271" t="s">
        <v>1693</v>
      </c>
      <c r="G180" s="272"/>
      <c r="H180" s="272"/>
      <c r="I180" s="272"/>
      <c r="J180" s="176" t="s">
        <v>382</v>
      </c>
      <c r="K180" s="177">
        <v>49</v>
      </c>
      <c r="L180" s="273">
        <v>0</v>
      </c>
      <c r="M180" s="272"/>
      <c r="N180" s="274">
        <f t="shared" si="5"/>
        <v>0</v>
      </c>
      <c r="O180" s="272"/>
      <c r="P180" s="272"/>
      <c r="Q180" s="272"/>
      <c r="R180" s="139"/>
      <c r="T180" s="171" t="s">
        <v>20</v>
      </c>
      <c r="U180" s="44" t="s">
        <v>41</v>
      </c>
      <c r="V180" s="36"/>
      <c r="W180" s="172">
        <f t="shared" si="6"/>
        <v>0</v>
      </c>
      <c r="X180" s="172">
        <v>0</v>
      </c>
      <c r="Y180" s="172">
        <f t="shared" si="7"/>
        <v>0</v>
      </c>
      <c r="Z180" s="172">
        <v>0</v>
      </c>
      <c r="AA180" s="173">
        <f t="shared" si="8"/>
        <v>0</v>
      </c>
      <c r="AR180" s="18" t="s">
        <v>201</v>
      </c>
      <c r="AT180" s="18" t="s">
        <v>227</v>
      </c>
      <c r="AU180" s="18" t="s">
        <v>87</v>
      </c>
      <c r="AY180" s="18" t="s">
        <v>175</v>
      </c>
      <c r="BE180" s="114">
        <f t="shared" si="9"/>
        <v>0</v>
      </c>
      <c r="BF180" s="114">
        <f t="shared" si="10"/>
        <v>0</v>
      </c>
      <c r="BG180" s="114">
        <f t="shared" si="11"/>
        <v>0</v>
      </c>
      <c r="BH180" s="114">
        <f t="shared" si="12"/>
        <v>0</v>
      </c>
      <c r="BI180" s="114">
        <f t="shared" si="13"/>
        <v>0</v>
      </c>
      <c r="BJ180" s="18" t="s">
        <v>83</v>
      </c>
      <c r="BK180" s="114">
        <f t="shared" si="14"/>
        <v>0</v>
      </c>
      <c r="BL180" s="18" t="s">
        <v>201</v>
      </c>
      <c r="BM180" s="18" t="s">
        <v>8</v>
      </c>
    </row>
    <row r="181" spans="2:65" s="1" customFormat="1" ht="22.5" customHeight="1" x14ac:dyDescent="0.3">
      <c r="B181" s="137"/>
      <c r="C181" s="174" t="s">
        <v>76</v>
      </c>
      <c r="D181" s="174" t="s">
        <v>227</v>
      </c>
      <c r="E181" s="175" t="s">
        <v>1694</v>
      </c>
      <c r="F181" s="271" t="s">
        <v>1695</v>
      </c>
      <c r="G181" s="272"/>
      <c r="H181" s="272"/>
      <c r="I181" s="272"/>
      <c r="J181" s="176" t="s">
        <v>382</v>
      </c>
      <c r="K181" s="177">
        <v>30</v>
      </c>
      <c r="L181" s="273">
        <v>0</v>
      </c>
      <c r="M181" s="272"/>
      <c r="N181" s="274">
        <f t="shared" si="5"/>
        <v>0</v>
      </c>
      <c r="O181" s="272"/>
      <c r="P181" s="272"/>
      <c r="Q181" s="272"/>
      <c r="R181" s="139"/>
      <c r="T181" s="171" t="s">
        <v>20</v>
      </c>
      <c r="U181" s="44" t="s">
        <v>41</v>
      </c>
      <c r="V181" s="36"/>
      <c r="W181" s="172">
        <f t="shared" si="6"/>
        <v>0</v>
      </c>
      <c r="X181" s="172">
        <v>0</v>
      </c>
      <c r="Y181" s="172">
        <f t="shared" si="7"/>
        <v>0</v>
      </c>
      <c r="Z181" s="172">
        <v>0</v>
      </c>
      <c r="AA181" s="173">
        <f t="shared" si="8"/>
        <v>0</v>
      </c>
      <c r="AR181" s="18" t="s">
        <v>201</v>
      </c>
      <c r="AT181" s="18" t="s">
        <v>227</v>
      </c>
      <c r="AU181" s="18" t="s">
        <v>87</v>
      </c>
      <c r="AY181" s="18" t="s">
        <v>175</v>
      </c>
      <c r="BE181" s="114">
        <f t="shared" si="9"/>
        <v>0</v>
      </c>
      <c r="BF181" s="114">
        <f t="shared" si="10"/>
        <v>0</v>
      </c>
      <c r="BG181" s="114">
        <f t="shared" si="11"/>
        <v>0</v>
      </c>
      <c r="BH181" s="114">
        <f t="shared" si="12"/>
        <v>0</v>
      </c>
      <c r="BI181" s="114">
        <f t="shared" si="13"/>
        <v>0</v>
      </c>
      <c r="BJ181" s="18" t="s">
        <v>83</v>
      </c>
      <c r="BK181" s="114">
        <f t="shared" si="14"/>
        <v>0</v>
      </c>
      <c r="BL181" s="18" t="s">
        <v>201</v>
      </c>
      <c r="BM181" s="18" t="s">
        <v>278</v>
      </c>
    </row>
    <row r="182" spans="2:65" s="1" customFormat="1" ht="22.5" customHeight="1" x14ac:dyDescent="0.3">
      <c r="B182" s="137"/>
      <c r="C182" s="174" t="s">
        <v>76</v>
      </c>
      <c r="D182" s="174" t="s">
        <v>227</v>
      </c>
      <c r="E182" s="175" t="s">
        <v>1696</v>
      </c>
      <c r="F182" s="271" t="s">
        <v>1697</v>
      </c>
      <c r="G182" s="272"/>
      <c r="H182" s="272"/>
      <c r="I182" s="272"/>
      <c r="J182" s="176" t="s">
        <v>382</v>
      </c>
      <c r="K182" s="177">
        <v>13</v>
      </c>
      <c r="L182" s="273">
        <v>0</v>
      </c>
      <c r="M182" s="272"/>
      <c r="N182" s="274">
        <f t="shared" si="5"/>
        <v>0</v>
      </c>
      <c r="O182" s="272"/>
      <c r="P182" s="272"/>
      <c r="Q182" s="272"/>
      <c r="R182" s="139"/>
      <c r="T182" s="171" t="s">
        <v>20</v>
      </c>
      <c r="U182" s="44" t="s">
        <v>41</v>
      </c>
      <c r="V182" s="36"/>
      <c r="W182" s="172">
        <f t="shared" si="6"/>
        <v>0</v>
      </c>
      <c r="X182" s="172">
        <v>0</v>
      </c>
      <c r="Y182" s="172">
        <f t="shared" si="7"/>
        <v>0</v>
      </c>
      <c r="Z182" s="172">
        <v>0</v>
      </c>
      <c r="AA182" s="173">
        <f t="shared" si="8"/>
        <v>0</v>
      </c>
      <c r="AR182" s="18" t="s">
        <v>201</v>
      </c>
      <c r="AT182" s="18" t="s">
        <v>227</v>
      </c>
      <c r="AU182" s="18" t="s">
        <v>87</v>
      </c>
      <c r="AY182" s="18" t="s">
        <v>175</v>
      </c>
      <c r="BE182" s="114">
        <f t="shared" si="9"/>
        <v>0</v>
      </c>
      <c r="BF182" s="114">
        <f t="shared" si="10"/>
        <v>0</v>
      </c>
      <c r="BG182" s="114">
        <f t="shared" si="11"/>
        <v>0</v>
      </c>
      <c r="BH182" s="114">
        <f t="shared" si="12"/>
        <v>0</v>
      </c>
      <c r="BI182" s="114">
        <f t="shared" si="13"/>
        <v>0</v>
      </c>
      <c r="BJ182" s="18" t="s">
        <v>83</v>
      </c>
      <c r="BK182" s="114">
        <f t="shared" si="14"/>
        <v>0</v>
      </c>
      <c r="BL182" s="18" t="s">
        <v>201</v>
      </c>
      <c r="BM182" s="18" t="s">
        <v>282</v>
      </c>
    </row>
    <row r="183" spans="2:65" s="1" customFormat="1" ht="22.5" customHeight="1" x14ac:dyDescent="0.3">
      <c r="B183" s="137"/>
      <c r="C183" s="174" t="s">
        <v>76</v>
      </c>
      <c r="D183" s="174" t="s">
        <v>227</v>
      </c>
      <c r="E183" s="175" t="s">
        <v>1698</v>
      </c>
      <c r="F183" s="271" t="s">
        <v>1699</v>
      </c>
      <c r="G183" s="272"/>
      <c r="H183" s="272"/>
      <c r="I183" s="272"/>
      <c r="J183" s="176" t="s">
        <v>382</v>
      </c>
      <c r="K183" s="177">
        <v>1</v>
      </c>
      <c r="L183" s="273">
        <v>0</v>
      </c>
      <c r="M183" s="272"/>
      <c r="N183" s="274">
        <f t="shared" si="5"/>
        <v>0</v>
      </c>
      <c r="O183" s="272"/>
      <c r="P183" s="272"/>
      <c r="Q183" s="272"/>
      <c r="R183" s="139"/>
      <c r="T183" s="171" t="s">
        <v>20</v>
      </c>
      <c r="U183" s="44" t="s">
        <v>41</v>
      </c>
      <c r="V183" s="36"/>
      <c r="W183" s="172">
        <f t="shared" si="6"/>
        <v>0</v>
      </c>
      <c r="X183" s="172">
        <v>0</v>
      </c>
      <c r="Y183" s="172">
        <f t="shared" si="7"/>
        <v>0</v>
      </c>
      <c r="Z183" s="172">
        <v>0</v>
      </c>
      <c r="AA183" s="173">
        <f t="shared" si="8"/>
        <v>0</v>
      </c>
      <c r="AR183" s="18" t="s">
        <v>201</v>
      </c>
      <c r="AT183" s="18" t="s">
        <v>227</v>
      </c>
      <c r="AU183" s="18" t="s">
        <v>87</v>
      </c>
      <c r="AY183" s="18" t="s">
        <v>175</v>
      </c>
      <c r="BE183" s="114">
        <f t="shared" si="9"/>
        <v>0</v>
      </c>
      <c r="BF183" s="114">
        <f t="shared" si="10"/>
        <v>0</v>
      </c>
      <c r="BG183" s="114">
        <f t="shared" si="11"/>
        <v>0</v>
      </c>
      <c r="BH183" s="114">
        <f t="shared" si="12"/>
        <v>0</v>
      </c>
      <c r="BI183" s="114">
        <f t="shared" si="13"/>
        <v>0</v>
      </c>
      <c r="BJ183" s="18" t="s">
        <v>83</v>
      </c>
      <c r="BK183" s="114">
        <f t="shared" si="14"/>
        <v>0</v>
      </c>
      <c r="BL183" s="18" t="s">
        <v>201</v>
      </c>
      <c r="BM183" s="18" t="s">
        <v>286</v>
      </c>
    </row>
    <row r="184" spans="2:65" s="1" customFormat="1" ht="22.5" customHeight="1" x14ac:dyDescent="0.3">
      <c r="B184" s="137"/>
      <c r="C184" s="174" t="s">
        <v>76</v>
      </c>
      <c r="D184" s="174" t="s">
        <v>227</v>
      </c>
      <c r="E184" s="175" t="s">
        <v>1700</v>
      </c>
      <c r="F184" s="271" t="s">
        <v>1701</v>
      </c>
      <c r="G184" s="272"/>
      <c r="H184" s="272"/>
      <c r="I184" s="272"/>
      <c r="J184" s="176" t="s">
        <v>382</v>
      </c>
      <c r="K184" s="177">
        <v>1</v>
      </c>
      <c r="L184" s="273">
        <v>0</v>
      </c>
      <c r="M184" s="272"/>
      <c r="N184" s="274">
        <f t="shared" si="5"/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 t="shared" si="6"/>
        <v>0</v>
      </c>
      <c r="X184" s="172">
        <v>0</v>
      </c>
      <c r="Y184" s="172">
        <f t="shared" si="7"/>
        <v>0</v>
      </c>
      <c r="Z184" s="172">
        <v>0</v>
      </c>
      <c r="AA184" s="173">
        <f t="shared" si="8"/>
        <v>0</v>
      </c>
      <c r="AR184" s="18" t="s">
        <v>201</v>
      </c>
      <c r="AT184" s="18" t="s">
        <v>227</v>
      </c>
      <c r="AU184" s="18" t="s">
        <v>87</v>
      </c>
      <c r="AY184" s="18" t="s">
        <v>175</v>
      </c>
      <c r="BE184" s="114">
        <f t="shared" si="9"/>
        <v>0</v>
      </c>
      <c r="BF184" s="114">
        <f t="shared" si="10"/>
        <v>0</v>
      </c>
      <c r="BG184" s="114">
        <f t="shared" si="11"/>
        <v>0</v>
      </c>
      <c r="BH184" s="114">
        <f t="shared" si="12"/>
        <v>0</v>
      </c>
      <c r="BI184" s="114">
        <f t="shared" si="13"/>
        <v>0</v>
      </c>
      <c r="BJ184" s="18" t="s">
        <v>83</v>
      </c>
      <c r="BK184" s="114">
        <f t="shared" si="14"/>
        <v>0</v>
      </c>
      <c r="BL184" s="18" t="s">
        <v>201</v>
      </c>
      <c r="BM184" s="18" t="s">
        <v>294</v>
      </c>
    </row>
    <row r="185" spans="2:65" s="1" customFormat="1" ht="22.5" customHeight="1" x14ac:dyDescent="0.3">
      <c r="B185" s="137"/>
      <c r="C185" s="174" t="s">
        <v>76</v>
      </c>
      <c r="D185" s="174" t="s">
        <v>227</v>
      </c>
      <c r="E185" s="175" t="s">
        <v>1702</v>
      </c>
      <c r="F185" s="271" t="s">
        <v>1703</v>
      </c>
      <c r="G185" s="272"/>
      <c r="H185" s="272"/>
      <c r="I185" s="272"/>
      <c r="J185" s="176" t="s">
        <v>382</v>
      </c>
      <c r="K185" s="177">
        <v>1</v>
      </c>
      <c r="L185" s="273">
        <v>0</v>
      </c>
      <c r="M185" s="272"/>
      <c r="N185" s="274">
        <f t="shared" si="5"/>
        <v>0</v>
      </c>
      <c r="O185" s="272"/>
      <c r="P185" s="272"/>
      <c r="Q185" s="272"/>
      <c r="R185" s="139"/>
      <c r="T185" s="171" t="s">
        <v>20</v>
      </c>
      <c r="U185" s="44" t="s">
        <v>41</v>
      </c>
      <c r="V185" s="36"/>
      <c r="W185" s="172">
        <f t="shared" si="6"/>
        <v>0</v>
      </c>
      <c r="X185" s="172">
        <v>0</v>
      </c>
      <c r="Y185" s="172">
        <f t="shared" si="7"/>
        <v>0</v>
      </c>
      <c r="Z185" s="172">
        <v>0</v>
      </c>
      <c r="AA185" s="173">
        <f t="shared" si="8"/>
        <v>0</v>
      </c>
      <c r="AR185" s="18" t="s">
        <v>201</v>
      </c>
      <c r="AT185" s="18" t="s">
        <v>227</v>
      </c>
      <c r="AU185" s="18" t="s">
        <v>87</v>
      </c>
      <c r="AY185" s="18" t="s">
        <v>175</v>
      </c>
      <c r="BE185" s="114">
        <f t="shared" si="9"/>
        <v>0</v>
      </c>
      <c r="BF185" s="114">
        <f t="shared" si="10"/>
        <v>0</v>
      </c>
      <c r="BG185" s="114">
        <f t="shared" si="11"/>
        <v>0</v>
      </c>
      <c r="BH185" s="114">
        <f t="shared" si="12"/>
        <v>0</v>
      </c>
      <c r="BI185" s="114">
        <f t="shared" si="13"/>
        <v>0</v>
      </c>
      <c r="BJ185" s="18" t="s">
        <v>83</v>
      </c>
      <c r="BK185" s="114">
        <f t="shared" si="14"/>
        <v>0</v>
      </c>
      <c r="BL185" s="18" t="s">
        <v>201</v>
      </c>
      <c r="BM185" s="18" t="s">
        <v>302</v>
      </c>
    </row>
    <row r="186" spans="2:65" s="1" customFormat="1" ht="22.5" customHeight="1" x14ac:dyDescent="0.3">
      <c r="B186" s="137"/>
      <c r="C186" s="174" t="s">
        <v>76</v>
      </c>
      <c r="D186" s="174" t="s">
        <v>227</v>
      </c>
      <c r="E186" s="175" t="s">
        <v>1704</v>
      </c>
      <c r="F186" s="271" t="s">
        <v>1705</v>
      </c>
      <c r="G186" s="272"/>
      <c r="H186" s="272"/>
      <c r="I186" s="272"/>
      <c r="J186" s="176" t="s">
        <v>382</v>
      </c>
      <c r="K186" s="177">
        <v>15</v>
      </c>
      <c r="L186" s="273">
        <v>0</v>
      </c>
      <c r="M186" s="272"/>
      <c r="N186" s="274">
        <f t="shared" si="5"/>
        <v>0</v>
      </c>
      <c r="O186" s="272"/>
      <c r="P186" s="272"/>
      <c r="Q186" s="272"/>
      <c r="R186" s="139"/>
      <c r="T186" s="171" t="s">
        <v>20</v>
      </c>
      <c r="U186" s="44" t="s">
        <v>41</v>
      </c>
      <c r="V186" s="36"/>
      <c r="W186" s="172">
        <f t="shared" si="6"/>
        <v>0</v>
      </c>
      <c r="X186" s="172">
        <v>0</v>
      </c>
      <c r="Y186" s="172">
        <f t="shared" si="7"/>
        <v>0</v>
      </c>
      <c r="Z186" s="172">
        <v>0</v>
      </c>
      <c r="AA186" s="173">
        <f t="shared" si="8"/>
        <v>0</v>
      </c>
      <c r="AR186" s="18" t="s">
        <v>201</v>
      </c>
      <c r="AT186" s="18" t="s">
        <v>227</v>
      </c>
      <c r="AU186" s="18" t="s">
        <v>87</v>
      </c>
      <c r="AY186" s="18" t="s">
        <v>175</v>
      </c>
      <c r="BE186" s="114">
        <f t="shared" si="9"/>
        <v>0</v>
      </c>
      <c r="BF186" s="114">
        <f t="shared" si="10"/>
        <v>0</v>
      </c>
      <c r="BG186" s="114">
        <f t="shared" si="11"/>
        <v>0</v>
      </c>
      <c r="BH186" s="114">
        <f t="shared" si="12"/>
        <v>0</v>
      </c>
      <c r="BI186" s="114">
        <f t="shared" si="13"/>
        <v>0</v>
      </c>
      <c r="BJ186" s="18" t="s">
        <v>83</v>
      </c>
      <c r="BK186" s="114">
        <f t="shared" si="14"/>
        <v>0</v>
      </c>
      <c r="BL186" s="18" t="s">
        <v>201</v>
      </c>
      <c r="BM186" s="18" t="s">
        <v>1022</v>
      </c>
    </row>
    <row r="187" spans="2:65" s="1" customFormat="1" ht="22.5" customHeight="1" x14ac:dyDescent="0.3">
      <c r="B187" s="137"/>
      <c r="C187" s="174" t="s">
        <v>76</v>
      </c>
      <c r="D187" s="174" t="s">
        <v>227</v>
      </c>
      <c r="E187" s="175" t="s">
        <v>1706</v>
      </c>
      <c r="F187" s="271" t="s">
        <v>1707</v>
      </c>
      <c r="G187" s="272"/>
      <c r="H187" s="272"/>
      <c r="I187" s="272"/>
      <c r="J187" s="176" t="s">
        <v>382</v>
      </c>
      <c r="K187" s="177">
        <v>120</v>
      </c>
      <c r="L187" s="273">
        <v>0</v>
      </c>
      <c r="M187" s="272"/>
      <c r="N187" s="274">
        <f t="shared" si="5"/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 t="shared" si="6"/>
        <v>0</v>
      </c>
      <c r="X187" s="172">
        <v>0</v>
      </c>
      <c r="Y187" s="172">
        <f t="shared" si="7"/>
        <v>0</v>
      </c>
      <c r="Z187" s="172">
        <v>0</v>
      </c>
      <c r="AA187" s="173">
        <f t="shared" si="8"/>
        <v>0</v>
      </c>
      <c r="AR187" s="18" t="s">
        <v>201</v>
      </c>
      <c r="AT187" s="18" t="s">
        <v>227</v>
      </c>
      <c r="AU187" s="18" t="s">
        <v>87</v>
      </c>
      <c r="AY187" s="18" t="s">
        <v>175</v>
      </c>
      <c r="BE187" s="114">
        <f t="shared" si="9"/>
        <v>0</v>
      </c>
      <c r="BF187" s="114">
        <f t="shared" si="10"/>
        <v>0</v>
      </c>
      <c r="BG187" s="114">
        <f t="shared" si="11"/>
        <v>0</v>
      </c>
      <c r="BH187" s="114">
        <f t="shared" si="12"/>
        <v>0</v>
      </c>
      <c r="BI187" s="114">
        <f t="shared" si="13"/>
        <v>0</v>
      </c>
      <c r="BJ187" s="18" t="s">
        <v>83</v>
      </c>
      <c r="BK187" s="114">
        <f t="shared" si="14"/>
        <v>0</v>
      </c>
      <c r="BL187" s="18" t="s">
        <v>201</v>
      </c>
      <c r="BM187" s="18" t="s">
        <v>310</v>
      </c>
    </row>
    <row r="188" spans="2:65" s="1" customFormat="1" ht="22.5" customHeight="1" x14ac:dyDescent="0.3">
      <c r="B188" s="137"/>
      <c r="C188" s="174" t="s">
        <v>76</v>
      </c>
      <c r="D188" s="174" t="s">
        <v>227</v>
      </c>
      <c r="E188" s="175" t="s">
        <v>1708</v>
      </c>
      <c r="F188" s="271" t="s">
        <v>1709</v>
      </c>
      <c r="G188" s="272"/>
      <c r="H188" s="272"/>
      <c r="I188" s="272"/>
      <c r="J188" s="176" t="s">
        <v>382</v>
      </c>
      <c r="K188" s="177">
        <v>3</v>
      </c>
      <c r="L188" s="273">
        <v>0</v>
      </c>
      <c r="M188" s="272"/>
      <c r="N188" s="274">
        <f t="shared" si="5"/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 t="shared" si="6"/>
        <v>0</v>
      </c>
      <c r="X188" s="172">
        <v>0</v>
      </c>
      <c r="Y188" s="172">
        <f t="shared" si="7"/>
        <v>0</v>
      </c>
      <c r="Z188" s="172">
        <v>0</v>
      </c>
      <c r="AA188" s="173">
        <f t="shared" si="8"/>
        <v>0</v>
      </c>
      <c r="AR188" s="18" t="s">
        <v>201</v>
      </c>
      <c r="AT188" s="18" t="s">
        <v>227</v>
      </c>
      <c r="AU188" s="18" t="s">
        <v>87</v>
      </c>
      <c r="AY188" s="18" t="s">
        <v>175</v>
      </c>
      <c r="BE188" s="114">
        <f t="shared" si="9"/>
        <v>0</v>
      </c>
      <c r="BF188" s="114">
        <f t="shared" si="10"/>
        <v>0</v>
      </c>
      <c r="BG188" s="114">
        <f t="shared" si="11"/>
        <v>0</v>
      </c>
      <c r="BH188" s="114">
        <f t="shared" si="12"/>
        <v>0</v>
      </c>
      <c r="BI188" s="114">
        <f t="shared" si="13"/>
        <v>0</v>
      </c>
      <c r="BJ188" s="18" t="s">
        <v>83</v>
      </c>
      <c r="BK188" s="114">
        <f t="shared" si="14"/>
        <v>0</v>
      </c>
      <c r="BL188" s="18" t="s">
        <v>201</v>
      </c>
      <c r="BM188" s="18" t="s">
        <v>1030</v>
      </c>
    </row>
    <row r="189" spans="2:65" s="1" customFormat="1" ht="22.5" customHeight="1" x14ac:dyDescent="0.3">
      <c r="B189" s="137"/>
      <c r="C189" s="174" t="s">
        <v>76</v>
      </c>
      <c r="D189" s="174" t="s">
        <v>227</v>
      </c>
      <c r="E189" s="175" t="s">
        <v>1710</v>
      </c>
      <c r="F189" s="271" t="s">
        <v>1711</v>
      </c>
      <c r="G189" s="272"/>
      <c r="H189" s="272"/>
      <c r="I189" s="272"/>
      <c r="J189" s="176" t="s">
        <v>382</v>
      </c>
      <c r="K189" s="177">
        <v>15</v>
      </c>
      <c r="L189" s="273">
        <v>0</v>
      </c>
      <c r="M189" s="272"/>
      <c r="N189" s="274">
        <f t="shared" si="5"/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 t="shared" si="6"/>
        <v>0</v>
      </c>
      <c r="X189" s="172">
        <v>0</v>
      </c>
      <c r="Y189" s="172">
        <f t="shared" si="7"/>
        <v>0</v>
      </c>
      <c r="Z189" s="172">
        <v>0</v>
      </c>
      <c r="AA189" s="173">
        <f t="shared" si="8"/>
        <v>0</v>
      </c>
      <c r="AR189" s="18" t="s">
        <v>201</v>
      </c>
      <c r="AT189" s="18" t="s">
        <v>227</v>
      </c>
      <c r="AU189" s="18" t="s">
        <v>87</v>
      </c>
      <c r="AY189" s="18" t="s">
        <v>175</v>
      </c>
      <c r="BE189" s="114">
        <f t="shared" si="9"/>
        <v>0</v>
      </c>
      <c r="BF189" s="114">
        <f t="shared" si="10"/>
        <v>0</v>
      </c>
      <c r="BG189" s="114">
        <f t="shared" si="11"/>
        <v>0</v>
      </c>
      <c r="BH189" s="114">
        <f t="shared" si="12"/>
        <v>0</v>
      </c>
      <c r="BI189" s="114">
        <f t="shared" si="13"/>
        <v>0</v>
      </c>
      <c r="BJ189" s="18" t="s">
        <v>83</v>
      </c>
      <c r="BK189" s="114">
        <f t="shared" si="14"/>
        <v>0</v>
      </c>
      <c r="BL189" s="18" t="s">
        <v>201</v>
      </c>
      <c r="BM189" s="18" t="s">
        <v>314</v>
      </c>
    </row>
    <row r="190" spans="2:65" s="1" customFormat="1" ht="22.5" customHeight="1" x14ac:dyDescent="0.3">
      <c r="B190" s="137"/>
      <c r="C190" s="174" t="s">
        <v>76</v>
      </c>
      <c r="D190" s="174" t="s">
        <v>227</v>
      </c>
      <c r="E190" s="175" t="s">
        <v>1712</v>
      </c>
      <c r="F190" s="271" t="s">
        <v>1713</v>
      </c>
      <c r="G190" s="272"/>
      <c r="H190" s="272"/>
      <c r="I190" s="272"/>
      <c r="J190" s="176" t="s">
        <v>382</v>
      </c>
      <c r="K190" s="177">
        <v>1</v>
      </c>
      <c r="L190" s="273">
        <v>0</v>
      </c>
      <c r="M190" s="272"/>
      <c r="N190" s="274">
        <f t="shared" si="5"/>
        <v>0</v>
      </c>
      <c r="O190" s="272"/>
      <c r="P190" s="272"/>
      <c r="Q190" s="272"/>
      <c r="R190" s="139"/>
      <c r="T190" s="171" t="s">
        <v>20</v>
      </c>
      <c r="U190" s="44" t="s">
        <v>41</v>
      </c>
      <c r="V190" s="36"/>
      <c r="W190" s="172">
        <f t="shared" si="6"/>
        <v>0</v>
      </c>
      <c r="X190" s="172">
        <v>0</v>
      </c>
      <c r="Y190" s="172">
        <f t="shared" si="7"/>
        <v>0</v>
      </c>
      <c r="Z190" s="172">
        <v>0</v>
      </c>
      <c r="AA190" s="173">
        <f t="shared" si="8"/>
        <v>0</v>
      </c>
      <c r="AR190" s="18" t="s">
        <v>201</v>
      </c>
      <c r="AT190" s="18" t="s">
        <v>227</v>
      </c>
      <c r="AU190" s="18" t="s">
        <v>87</v>
      </c>
      <c r="AY190" s="18" t="s">
        <v>175</v>
      </c>
      <c r="BE190" s="114">
        <f t="shared" si="9"/>
        <v>0</v>
      </c>
      <c r="BF190" s="114">
        <f t="shared" si="10"/>
        <v>0</v>
      </c>
      <c r="BG190" s="114">
        <f t="shared" si="11"/>
        <v>0</v>
      </c>
      <c r="BH190" s="114">
        <f t="shared" si="12"/>
        <v>0</v>
      </c>
      <c r="BI190" s="114">
        <f t="shared" si="13"/>
        <v>0</v>
      </c>
      <c r="BJ190" s="18" t="s">
        <v>83</v>
      </c>
      <c r="BK190" s="114">
        <f t="shared" si="14"/>
        <v>0</v>
      </c>
      <c r="BL190" s="18" t="s">
        <v>201</v>
      </c>
      <c r="BM190" s="18" t="s">
        <v>318</v>
      </c>
    </row>
    <row r="191" spans="2:65" s="1" customFormat="1" ht="22.5" customHeight="1" x14ac:dyDescent="0.3">
      <c r="B191" s="137"/>
      <c r="C191" s="174" t="s">
        <v>76</v>
      </c>
      <c r="D191" s="174" t="s">
        <v>227</v>
      </c>
      <c r="E191" s="175" t="s">
        <v>1714</v>
      </c>
      <c r="F191" s="271" t="s">
        <v>1715</v>
      </c>
      <c r="G191" s="272"/>
      <c r="H191" s="272"/>
      <c r="I191" s="272"/>
      <c r="J191" s="176" t="s">
        <v>382</v>
      </c>
      <c r="K191" s="177">
        <v>1</v>
      </c>
      <c r="L191" s="273">
        <v>0</v>
      </c>
      <c r="M191" s="272"/>
      <c r="N191" s="274">
        <f t="shared" si="5"/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 t="shared" si="6"/>
        <v>0</v>
      </c>
      <c r="X191" s="172">
        <v>0</v>
      </c>
      <c r="Y191" s="172">
        <f t="shared" si="7"/>
        <v>0</v>
      </c>
      <c r="Z191" s="172">
        <v>0</v>
      </c>
      <c r="AA191" s="173">
        <f t="shared" si="8"/>
        <v>0</v>
      </c>
      <c r="AR191" s="18" t="s">
        <v>201</v>
      </c>
      <c r="AT191" s="18" t="s">
        <v>227</v>
      </c>
      <c r="AU191" s="18" t="s">
        <v>87</v>
      </c>
      <c r="AY191" s="18" t="s">
        <v>175</v>
      </c>
      <c r="BE191" s="114">
        <f t="shared" si="9"/>
        <v>0</v>
      </c>
      <c r="BF191" s="114">
        <f t="shared" si="10"/>
        <v>0</v>
      </c>
      <c r="BG191" s="114">
        <f t="shared" si="11"/>
        <v>0</v>
      </c>
      <c r="BH191" s="114">
        <f t="shared" si="12"/>
        <v>0</v>
      </c>
      <c r="BI191" s="114">
        <f t="shared" si="13"/>
        <v>0</v>
      </c>
      <c r="BJ191" s="18" t="s">
        <v>83</v>
      </c>
      <c r="BK191" s="114">
        <f t="shared" si="14"/>
        <v>0</v>
      </c>
      <c r="BL191" s="18" t="s">
        <v>201</v>
      </c>
      <c r="BM191" s="18" t="s">
        <v>181</v>
      </c>
    </row>
    <row r="192" spans="2:65" s="1" customFormat="1" ht="22.5" customHeight="1" x14ac:dyDescent="0.3">
      <c r="B192" s="137"/>
      <c r="C192" s="174" t="s">
        <v>76</v>
      </c>
      <c r="D192" s="174" t="s">
        <v>227</v>
      </c>
      <c r="E192" s="175" t="s">
        <v>1716</v>
      </c>
      <c r="F192" s="271" t="s">
        <v>1717</v>
      </c>
      <c r="G192" s="272"/>
      <c r="H192" s="272"/>
      <c r="I192" s="272"/>
      <c r="J192" s="176" t="s">
        <v>382</v>
      </c>
      <c r="K192" s="177">
        <v>1</v>
      </c>
      <c r="L192" s="273">
        <v>0</v>
      </c>
      <c r="M192" s="272"/>
      <c r="N192" s="274">
        <f t="shared" si="5"/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 t="shared" si="6"/>
        <v>0</v>
      </c>
      <c r="X192" s="172">
        <v>0</v>
      </c>
      <c r="Y192" s="172">
        <f t="shared" si="7"/>
        <v>0</v>
      </c>
      <c r="Z192" s="172">
        <v>0</v>
      </c>
      <c r="AA192" s="173">
        <f t="shared" si="8"/>
        <v>0</v>
      </c>
      <c r="AR192" s="18" t="s">
        <v>201</v>
      </c>
      <c r="AT192" s="18" t="s">
        <v>227</v>
      </c>
      <c r="AU192" s="18" t="s">
        <v>87</v>
      </c>
      <c r="AY192" s="18" t="s">
        <v>175</v>
      </c>
      <c r="BE192" s="114">
        <f t="shared" si="9"/>
        <v>0</v>
      </c>
      <c r="BF192" s="114">
        <f t="shared" si="10"/>
        <v>0</v>
      </c>
      <c r="BG192" s="114">
        <f t="shared" si="11"/>
        <v>0</v>
      </c>
      <c r="BH192" s="114">
        <f t="shared" si="12"/>
        <v>0</v>
      </c>
      <c r="BI192" s="114">
        <f t="shared" si="13"/>
        <v>0</v>
      </c>
      <c r="BJ192" s="18" t="s">
        <v>83</v>
      </c>
      <c r="BK192" s="114">
        <f t="shared" si="14"/>
        <v>0</v>
      </c>
      <c r="BL192" s="18" t="s">
        <v>201</v>
      </c>
      <c r="BM192" s="18" t="s">
        <v>334</v>
      </c>
    </row>
    <row r="193" spans="2:65" s="1" customFormat="1" ht="22.5" customHeight="1" x14ac:dyDescent="0.3">
      <c r="B193" s="137"/>
      <c r="C193" s="174" t="s">
        <v>76</v>
      </c>
      <c r="D193" s="174" t="s">
        <v>227</v>
      </c>
      <c r="E193" s="175" t="s">
        <v>1718</v>
      </c>
      <c r="F193" s="271" t="s">
        <v>1719</v>
      </c>
      <c r="G193" s="272"/>
      <c r="H193" s="272"/>
      <c r="I193" s="272"/>
      <c r="J193" s="176" t="s">
        <v>382</v>
      </c>
      <c r="K193" s="177">
        <v>1</v>
      </c>
      <c r="L193" s="273">
        <v>0</v>
      </c>
      <c r="M193" s="272"/>
      <c r="N193" s="274">
        <f t="shared" si="5"/>
        <v>0</v>
      </c>
      <c r="O193" s="272"/>
      <c r="P193" s="272"/>
      <c r="Q193" s="272"/>
      <c r="R193" s="139"/>
      <c r="T193" s="171" t="s">
        <v>20</v>
      </c>
      <c r="U193" s="44" t="s">
        <v>41</v>
      </c>
      <c r="V193" s="36"/>
      <c r="W193" s="172">
        <f t="shared" si="6"/>
        <v>0</v>
      </c>
      <c r="X193" s="172">
        <v>0</v>
      </c>
      <c r="Y193" s="172">
        <f t="shared" si="7"/>
        <v>0</v>
      </c>
      <c r="Z193" s="172">
        <v>0</v>
      </c>
      <c r="AA193" s="173">
        <f t="shared" si="8"/>
        <v>0</v>
      </c>
      <c r="AR193" s="18" t="s">
        <v>201</v>
      </c>
      <c r="AT193" s="18" t="s">
        <v>227</v>
      </c>
      <c r="AU193" s="18" t="s">
        <v>87</v>
      </c>
      <c r="AY193" s="18" t="s">
        <v>175</v>
      </c>
      <c r="BE193" s="114">
        <f t="shared" si="9"/>
        <v>0</v>
      </c>
      <c r="BF193" s="114">
        <f t="shared" si="10"/>
        <v>0</v>
      </c>
      <c r="BG193" s="114">
        <f t="shared" si="11"/>
        <v>0</v>
      </c>
      <c r="BH193" s="114">
        <f t="shared" si="12"/>
        <v>0</v>
      </c>
      <c r="BI193" s="114">
        <f t="shared" si="13"/>
        <v>0</v>
      </c>
      <c r="BJ193" s="18" t="s">
        <v>83</v>
      </c>
      <c r="BK193" s="114">
        <f t="shared" si="14"/>
        <v>0</v>
      </c>
      <c r="BL193" s="18" t="s">
        <v>201</v>
      </c>
      <c r="BM193" s="18" t="s">
        <v>338</v>
      </c>
    </row>
    <row r="194" spans="2:65" s="1" customFormat="1" ht="31.5" customHeight="1" x14ac:dyDescent="0.3">
      <c r="B194" s="137"/>
      <c r="C194" s="174" t="s">
        <v>76</v>
      </c>
      <c r="D194" s="174" t="s">
        <v>227</v>
      </c>
      <c r="E194" s="175" t="s">
        <v>1720</v>
      </c>
      <c r="F194" s="271" t="s">
        <v>1721</v>
      </c>
      <c r="G194" s="272"/>
      <c r="H194" s="272"/>
      <c r="I194" s="272"/>
      <c r="J194" s="176" t="s">
        <v>382</v>
      </c>
      <c r="K194" s="177">
        <v>1</v>
      </c>
      <c r="L194" s="273">
        <v>0</v>
      </c>
      <c r="M194" s="272"/>
      <c r="N194" s="274">
        <f t="shared" si="5"/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 t="shared" si="6"/>
        <v>0</v>
      </c>
      <c r="X194" s="172">
        <v>0</v>
      </c>
      <c r="Y194" s="172">
        <f t="shared" si="7"/>
        <v>0</v>
      </c>
      <c r="Z194" s="172">
        <v>0</v>
      </c>
      <c r="AA194" s="173">
        <f t="shared" si="8"/>
        <v>0</v>
      </c>
      <c r="AR194" s="18" t="s">
        <v>201</v>
      </c>
      <c r="AT194" s="18" t="s">
        <v>227</v>
      </c>
      <c r="AU194" s="18" t="s">
        <v>87</v>
      </c>
      <c r="AY194" s="18" t="s">
        <v>175</v>
      </c>
      <c r="BE194" s="114">
        <f t="shared" si="9"/>
        <v>0</v>
      </c>
      <c r="BF194" s="114">
        <f t="shared" si="10"/>
        <v>0</v>
      </c>
      <c r="BG194" s="114">
        <f t="shared" si="11"/>
        <v>0</v>
      </c>
      <c r="BH194" s="114">
        <f t="shared" si="12"/>
        <v>0</v>
      </c>
      <c r="BI194" s="114">
        <f t="shared" si="13"/>
        <v>0</v>
      </c>
      <c r="BJ194" s="18" t="s">
        <v>83</v>
      </c>
      <c r="BK194" s="114">
        <f t="shared" si="14"/>
        <v>0</v>
      </c>
      <c r="BL194" s="18" t="s">
        <v>201</v>
      </c>
      <c r="BM194" s="18" t="s">
        <v>342</v>
      </c>
    </row>
    <row r="195" spans="2:65" s="1" customFormat="1" ht="57" customHeight="1" x14ac:dyDescent="0.3">
      <c r="B195" s="137"/>
      <c r="C195" s="174" t="s">
        <v>76</v>
      </c>
      <c r="D195" s="174" t="s">
        <v>227</v>
      </c>
      <c r="E195" s="175" t="s">
        <v>1722</v>
      </c>
      <c r="F195" s="271" t="s">
        <v>1723</v>
      </c>
      <c r="G195" s="272"/>
      <c r="H195" s="272"/>
      <c r="I195" s="272"/>
      <c r="J195" s="176" t="s">
        <v>382</v>
      </c>
      <c r="K195" s="177">
        <v>1</v>
      </c>
      <c r="L195" s="273">
        <v>0</v>
      </c>
      <c r="M195" s="272"/>
      <c r="N195" s="274">
        <f t="shared" si="5"/>
        <v>0</v>
      </c>
      <c r="O195" s="272"/>
      <c r="P195" s="272"/>
      <c r="Q195" s="272"/>
      <c r="R195" s="139"/>
      <c r="T195" s="171" t="s">
        <v>20</v>
      </c>
      <c r="U195" s="44" t="s">
        <v>41</v>
      </c>
      <c r="V195" s="36"/>
      <c r="W195" s="172">
        <f t="shared" si="6"/>
        <v>0</v>
      </c>
      <c r="X195" s="172">
        <v>0</v>
      </c>
      <c r="Y195" s="172">
        <f t="shared" si="7"/>
        <v>0</v>
      </c>
      <c r="Z195" s="172">
        <v>0</v>
      </c>
      <c r="AA195" s="173">
        <f t="shared" si="8"/>
        <v>0</v>
      </c>
      <c r="AR195" s="18" t="s">
        <v>201</v>
      </c>
      <c r="AT195" s="18" t="s">
        <v>227</v>
      </c>
      <c r="AU195" s="18" t="s">
        <v>87</v>
      </c>
      <c r="AY195" s="18" t="s">
        <v>175</v>
      </c>
      <c r="BE195" s="114">
        <f t="shared" si="9"/>
        <v>0</v>
      </c>
      <c r="BF195" s="114">
        <f t="shared" si="10"/>
        <v>0</v>
      </c>
      <c r="BG195" s="114">
        <f t="shared" si="11"/>
        <v>0</v>
      </c>
      <c r="BH195" s="114">
        <f t="shared" si="12"/>
        <v>0</v>
      </c>
      <c r="BI195" s="114">
        <f t="shared" si="13"/>
        <v>0</v>
      </c>
      <c r="BJ195" s="18" t="s">
        <v>83</v>
      </c>
      <c r="BK195" s="114">
        <f t="shared" si="14"/>
        <v>0</v>
      </c>
      <c r="BL195" s="18" t="s">
        <v>201</v>
      </c>
      <c r="BM195" s="18" t="s">
        <v>346</v>
      </c>
    </row>
    <row r="196" spans="2:65" s="1" customFormat="1" ht="44.25" customHeight="1" x14ac:dyDescent="0.3">
      <c r="B196" s="137"/>
      <c r="C196" s="174" t="s">
        <v>76</v>
      </c>
      <c r="D196" s="174" t="s">
        <v>227</v>
      </c>
      <c r="E196" s="175" t="s">
        <v>1724</v>
      </c>
      <c r="F196" s="271" t="s">
        <v>1725</v>
      </c>
      <c r="G196" s="272"/>
      <c r="H196" s="272"/>
      <c r="I196" s="272"/>
      <c r="J196" s="176" t="s">
        <v>382</v>
      </c>
      <c r="K196" s="177">
        <v>1</v>
      </c>
      <c r="L196" s="273">
        <v>0</v>
      </c>
      <c r="M196" s="272"/>
      <c r="N196" s="274">
        <f t="shared" si="5"/>
        <v>0</v>
      </c>
      <c r="O196" s="272"/>
      <c r="P196" s="272"/>
      <c r="Q196" s="272"/>
      <c r="R196" s="139"/>
      <c r="T196" s="171" t="s">
        <v>20</v>
      </c>
      <c r="U196" s="44" t="s">
        <v>41</v>
      </c>
      <c r="V196" s="36"/>
      <c r="W196" s="172">
        <f t="shared" si="6"/>
        <v>0</v>
      </c>
      <c r="X196" s="172">
        <v>0</v>
      </c>
      <c r="Y196" s="172">
        <f t="shared" si="7"/>
        <v>0</v>
      </c>
      <c r="Z196" s="172">
        <v>0</v>
      </c>
      <c r="AA196" s="173">
        <f t="shared" si="8"/>
        <v>0</v>
      </c>
      <c r="AR196" s="18" t="s">
        <v>201</v>
      </c>
      <c r="AT196" s="18" t="s">
        <v>227</v>
      </c>
      <c r="AU196" s="18" t="s">
        <v>87</v>
      </c>
      <c r="AY196" s="18" t="s">
        <v>175</v>
      </c>
      <c r="BE196" s="114">
        <f t="shared" si="9"/>
        <v>0</v>
      </c>
      <c r="BF196" s="114">
        <f t="shared" si="10"/>
        <v>0</v>
      </c>
      <c r="BG196" s="114">
        <f t="shared" si="11"/>
        <v>0</v>
      </c>
      <c r="BH196" s="114">
        <f t="shared" si="12"/>
        <v>0</v>
      </c>
      <c r="BI196" s="114">
        <f t="shared" si="13"/>
        <v>0</v>
      </c>
      <c r="BJ196" s="18" t="s">
        <v>83</v>
      </c>
      <c r="BK196" s="114">
        <f t="shared" si="14"/>
        <v>0</v>
      </c>
      <c r="BL196" s="18" t="s">
        <v>201</v>
      </c>
      <c r="BM196" s="18" t="s">
        <v>350</v>
      </c>
    </row>
    <row r="197" spans="2:65" s="10" customFormat="1" ht="29.85" customHeight="1" x14ac:dyDescent="0.3">
      <c r="B197" s="156"/>
      <c r="C197" s="157"/>
      <c r="D197" s="166" t="s">
        <v>1616</v>
      </c>
      <c r="E197" s="166"/>
      <c r="F197" s="166"/>
      <c r="G197" s="166"/>
      <c r="H197" s="166"/>
      <c r="I197" s="166"/>
      <c r="J197" s="166"/>
      <c r="K197" s="166"/>
      <c r="L197" s="166"/>
      <c r="M197" s="166"/>
      <c r="N197" s="264">
        <f>BK197</f>
        <v>0</v>
      </c>
      <c r="O197" s="265"/>
      <c r="P197" s="265"/>
      <c r="Q197" s="265"/>
      <c r="R197" s="159"/>
      <c r="T197" s="160"/>
      <c r="U197" s="157"/>
      <c r="V197" s="157"/>
      <c r="W197" s="161">
        <f>SUM(W198:W201)</f>
        <v>0</v>
      </c>
      <c r="X197" s="157"/>
      <c r="Y197" s="161">
        <f>SUM(Y198:Y201)</f>
        <v>0</v>
      </c>
      <c r="Z197" s="157"/>
      <c r="AA197" s="162">
        <f>SUM(AA198:AA201)</f>
        <v>0</v>
      </c>
      <c r="AR197" s="163" t="s">
        <v>83</v>
      </c>
      <c r="AT197" s="164" t="s">
        <v>75</v>
      </c>
      <c r="AU197" s="164" t="s">
        <v>83</v>
      </c>
      <c r="AY197" s="163" t="s">
        <v>175</v>
      </c>
      <c r="BK197" s="165">
        <f>SUM(BK198:BK201)</f>
        <v>0</v>
      </c>
    </row>
    <row r="198" spans="2:65" s="1" customFormat="1" ht="31.5" customHeight="1" x14ac:dyDescent="0.3">
      <c r="B198" s="137"/>
      <c r="C198" s="174" t="s">
        <v>76</v>
      </c>
      <c r="D198" s="174" t="s">
        <v>227</v>
      </c>
      <c r="E198" s="175" t="s">
        <v>1726</v>
      </c>
      <c r="F198" s="271" t="s">
        <v>1727</v>
      </c>
      <c r="G198" s="272"/>
      <c r="H198" s="272"/>
      <c r="I198" s="272"/>
      <c r="J198" s="176" t="s">
        <v>382</v>
      </c>
      <c r="K198" s="177">
        <v>1</v>
      </c>
      <c r="L198" s="273">
        <v>0</v>
      </c>
      <c r="M198" s="272"/>
      <c r="N198" s="274">
        <f>ROUND(L198*K198,2)</f>
        <v>0</v>
      </c>
      <c r="O198" s="272"/>
      <c r="P198" s="272"/>
      <c r="Q198" s="272"/>
      <c r="R198" s="139"/>
      <c r="T198" s="171" t="s">
        <v>20</v>
      </c>
      <c r="U198" s="44" t="s">
        <v>41</v>
      </c>
      <c r="V198" s="36"/>
      <c r="W198" s="172">
        <f>V198*K198</f>
        <v>0</v>
      </c>
      <c r="X198" s="172">
        <v>0</v>
      </c>
      <c r="Y198" s="172">
        <f>X198*K198</f>
        <v>0</v>
      </c>
      <c r="Z198" s="172">
        <v>0</v>
      </c>
      <c r="AA198" s="173">
        <f>Z198*K198</f>
        <v>0</v>
      </c>
      <c r="AR198" s="18" t="s">
        <v>201</v>
      </c>
      <c r="AT198" s="18" t="s">
        <v>227</v>
      </c>
      <c r="AU198" s="18" t="s">
        <v>87</v>
      </c>
      <c r="AY198" s="18" t="s">
        <v>175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8" t="s">
        <v>83</v>
      </c>
      <c r="BK198" s="114">
        <f>ROUND(L198*K198,2)</f>
        <v>0</v>
      </c>
      <c r="BL198" s="18" t="s">
        <v>201</v>
      </c>
      <c r="BM198" s="18" t="s">
        <v>354</v>
      </c>
    </row>
    <row r="199" spans="2:65" s="1" customFormat="1" ht="22.5" customHeight="1" x14ac:dyDescent="0.3">
      <c r="B199" s="137"/>
      <c r="C199" s="174" t="s">
        <v>76</v>
      </c>
      <c r="D199" s="174" t="s">
        <v>227</v>
      </c>
      <c r="E199" s="175" t="s">
        <v>1728</v>
      </c>
      <c r="F199" s="271" t="s">
        <v>1729</v>
      </c>
      <c r="G199" s="272"/>
      <c r="H199" s="272"/>
      <c r="I199" s="272"/>
      <c r="J199" s="176" t="s">
        <v>382</v>
      </c>
      <c r="K199" s="177">
        <v>1</v>
      </c>
      <c r="L199" s="273">
        <v>0</v>
      </c>
      <c r="M199" s="272"/>
      <c r="N199" s="274">
        <f>ROUND(L199*K199,2)</f>
        <v>0</v>
      </c>
      <c r="O199" s="272"/>
      <c r="P199" s="272"/>
      <c r="Q199" s="272"/>
      <c r="R199" s="139"/>
      <c r="T199" s="171" t="s">
        <v>20</v>
      </c>
      <c r="U199" s="44" t="s">
        <v>41</v>
      </c>
      <c r="V199" s="36"/>
      <c r="W199" s="172">
        <f>V199*K199</f>
        <v>0</v>
      </c>
      <c r="X199" s="172">
        <v>0</v>
      </c>
      <c r="Y199" s="172">
        <f>X199*K199</f>
        <v>0</v>
      </c>
      <c r="Z199" s="172">
        <v>0</v>
      </c>
      <c r="AA199" s="173">
        <f>Z199*K199</f>
        <v>0</v>
      </c>
      <c r="AR199" s="18" t="s">
        <v>201</v>
      </c>
      <c r="AT199" s="18" t="s">
        <v>227</v>
      </c>
      <c r="AU199" s="18" t="s">
        <v>87</v>
      </c>
      <c r="AY199" s="18" t="s">
        <v>175</v>
      </c>
      <c r="BE199" s="114">
        <f>IF(U199="základní",N199,0)</f>
        <v>0</v>
      </c>
      <c r="BF199" s="114">
        <f>IF(U199="snížená",N199,0)</f>
        <v>0</v>
      </c>
      <c r="BG199" s="114">
        <f>IF(U199="zákl. přenesená",N199,0)</f>
        <v>0</v>
      </c>
      <c r="BH199" s="114">
        <f>IF(U199="sníž. přenesená",N199,0)</f>
        <v>0</v>
      </c>
      <c r="BI199" s="114">
        <f>IF(U199="nulová",N199,0)</f>
        <v>0</v>
      </c>
      <c r="BJ199" s="18" t="s">
        <v>83</v>
      </c>
      <c r="BK199" s="114">
        <f>ROUND(L199*K199,2)</f>
        <v>0</v>
      </c>
      <c r="BL199" s="18" t="s">
        <v>201</v>
      </c>
      <c r="BM199" s="18" t="s">
        <v>358</v>
      </c>
    </row>
    <row r="200" spans="2:65" s="1" customFormat="1" ht="31.5" customHeight="1" x14ac:dyDescent="0.3">
      <c r="B200" s="137"/>
      <c r="C200" s="174" t="s">
        <v>76</v>
      </c>
      <c r="D200" s="174" t="s">
        <v>227</v>
      </c>
      <c r="E200" s="175" t="s">
        <v>1730</v>
      </c>
      <c r="F200" s="271" t="s">
        <v>1731</v>
      </c>
      <c r="G200" s="272"/>
      <c r="H200" s="272"/>
      <c r="I200" s="272"/>
      <c r="J200" s="176" t="s">
        <v>382</v>
      </c>
      <c r="K200" s="177">
        <v>1</v>
      </c>
      <c r="L200" s="273">
        <v>0</v>
      </c>
      <c r="M200" s="272"/>
      <c r="N200" s="274">
        <f>ROUND(L200*K200,2)</f>
        <v>0</v>
      </c>
      <c r="O200" s="272"/>
      <c r="P200" s="272"/>
      <c r="Q200" s="272"/>
      <c r="R200" s="139"/>
      <c r="T200" s="171" t="s">
        <v>20</v>
      </c>
      <c r="U200" s="44" t="s">
        <v>41</v>
      </c>
      <c r="V200" s="36"/>
      <c r="W200" s="172">
        <f>V200*K200</f>
        <v>0</v>
      </c>
      <c r="X200" s="172">
        <v>0</v>
      </c>
      <c r="Y200" s="172">
        <f>X200*K200</f>
        <v>0</v>
      </c>
      <c r="Z200" s="172">
        <v>0</v>
      </c>
      <c r="AA200" s="173">
        <f>Z200*K200</f>
        <v>0</v>
      </c>
      <c r="AR200" s="18" t="s">
        <v>201</v>
      </c>
      <c r="AT200" s="18" t="s">
        <v>227</v>
      </c>
      <c r="AU200" s="18" t="s">
        <v>87</v>
      </c>
      <c r="AY200" s="18" t="s">
        <v>175</v>
      </c>
      <c r="BE200" s="114">
        <f>IF(U200="základní",N200,0)</f>
        <v>0</v>
      </c>
      <c r="BF200" s="114">
        <f>IF(U200="snížená",N200,0)</f>
        <v>0</v>
      </c>
      <c r="BG200" s="114">
        <f>IF(U200="zákl. přenesená",N200,0)</f>
        <v>0</v>
      </c>
      <c r="BH200" s="114">
        <f>IF(U200="sníž. přenesená",N200,0)</f>
        <v>0</v>
      </c>
      <c r="BI200" s="114">
        <f>IF(U200="nulová",N200,0)</f>
        <v>0</v>
      </c>
      <c r="BJ200" s="18" t="s">
        <v>83</v>
      </c>
      <c r="BK200" s="114">
        <f>ROUND(L200*K200,2)</f>
        <v>0</v>
      </c>
      <c r="BL200" s="18" t="s">
        <v>201</v>
      </c>
      <c r="BM200" s="18" t="s">
        <v>366</v>
      </c>
    </row>
    <row r="201" spans="2:65" s="1" customFormat="1" ht="22.5" customHeight="1" x14ac:dyDescent="0.3">
      <c r="B201" s="137"/>
      <c r="C201" s="174" t="s">
        <v>76</v>
      </c>
      <c r="D201" s="174" t="s">
        <v>227</v>
      </c>
      <c r="E201" s="175" t="s">
        <v>1732</v>
      </c>
      <c r="F201" s="271" t="s">
        <v>1733</v>
      </c>
      <c r="G201" s="272"/>
      <c r="H201" s="272"/>
      <c r="I201" s="272"/>
      <c r="J201" s="176" t="s">
        <v>382</v>
      </c>
      <c r="K201" s="177">
        <v>1</v>
      </c>
      <c r="L201" s="273">
        <v>0</v>
      </c>
      <c r="M201" s="272"/>
      <c r="N201" s="274">
        <f>ROUND(L201*K201,2)</f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>V201*K201</f>
        <v>0</v>
      </c>
      <c r="X201" s="172">
        <v>0</v>
      </c>
      <c r="Y201" s="172">
        <f>X201*K201</f>
        <v>0</v>
      </c>
      <c r="Z201" s="172">
        <v>0</v>
      </c>
      <c r="AA201" s="173">
        <f>Z201*K201</f>
        <v>0</v>
      </c>
      <c r="AR201" s="18" t="s">
        <v>201</v>
      </c>
      <c r="AT201" s="18" t="s">
        <v>227</v>
      </c>
      <c r="AU201" s="18" t="s">
        <v>87</v>
      </c>
      <c r="AY201" s="18" t="s">
        <v>175</v>
      </c>
      <c r="BE201" s="114">
        <f>IF(U201="základní",N201,0)</f>
        <v>0</v>
      </c>
      <c r="BF201" s="114">
        <f>IF(U201="snížená",N201,0)</f>
        <v>0</v>
      </c>
      <c r="BG201" s="114">
        <f>IF(U201="zákl. přenesená",N201,0)</f>
        <v>0</v>
      </c>
      <c r="BH201" s="114">
        <f>IF(U201="sníž. přenesená",N201,0)</f>
        <v>0</v>
      </c>
      <c r="BI201" s="114">
        <f>IF(U201="nulová",N201,0)</f>
        <v>0</v>
      </c>
      <c r="BJ201" s="18" t="s">
        <v>83</v>
      </c>
      <c r="BK201" s="114">
        <f>ROUND(L201*K201,2)</f>
        <v>0</v>
      </c>
      <c r="BL201" s="18" t="s">
        <v>201</v>
      </c>
      <c r="BM201" s="18" t="s">
        <v>403</v>
      </c>
    </row>
    <row r="202" spans="2:65" s="10" customFormat="1" ht="29.85" customHeight="1" x14ac:dyDescent="0.3">
      <c r="B202" s="156"/>
      <c r="C202" s="157"/>
      <c r="D202" s="166" t="s">
        <v>1617</v>
      </c>
      <c r="E202" s="166"/>
      <c r="F202" s="166"/>
      <c r="G202" s="166"/>
      <c r="H202" s="166"/>
      <c r="I202" s="166"/>
      <c r="J202" s="166"/>
      <c r="K202" s="166"/>
      <c r="L202" s="166"/>
      <c r="M202" s="166"/>
      <c r="N202" s="264">
        <f>BK202</f>
        <v>0</v>
      </c>
      <c r="O202" s="265"/>
      <c r="P202" s="265"/>
      <c r="Q202" s="265"/>
      <c r="R202" s="159"/>
      <c r="T202" s="160"/>
      <c r="U202" s="157"/>
      <c r="V202" s="157"/>
      <c r="W202" s="161">
        <f>SUM(W203:W204)</f>
        <v>0</v>
      </c>
      <c r="X202" s="157"/>
      <c r="Y202" s="161">
        <f>SUM(Y203:Y204)</f>
        <v>0</v>
      </c>
      <c r="Z202" s="157"/>
      <c r="AA202" s="162">
        <f>SUM(AA203:AA204)</f>
        <v>0</v>
      </c>
      <c r="AR202" s="163" t="s">
        <v>83</v>
      </c>
      <c r="AT202" s="164" t="s">
        <v>75</v>
      </c>
      <c r="AU202" s="164" t="s">
        <v>83</v>
      </c>
      <c r="AY202" s="163" t="s">
        <v>175</v>
      </c>
      <c r="BK202" s="165">
        <f>SUM(BK203:BK204)</f>
        <v>0</v>
      </c>
    </row>
    <row r="203" spans="2:65" s="1" customFormat="1" ht="22.5" customHeight="1" x14ac:dyDescent="0.3">
      <c r="B203" s="137"/>
      <c r="C203" s="174" t="s">
        <v>76</v>
      </c>
      <c r="D203" s="174" t="s">
        <v>227</v>
      </c>
      <c r="E203" s="175" t="s">
        <v>1734</v>
      </c>
      <c r="F203" s="271" t="s">
        <v>1735</v>
      </c>
      <c r="G203" s="272"/>
      <c r="H203" s="272"/>
      <c r="I203" s="272"/>
      <c r="J203" s="176" t="s">
        <v>382</v>
      </c>
      <c r="K203" s="177">
        <v>116</v>
      </c>
      <c r="L203" s="273">
        <v>0</v>
      </c>
      <c r="M203" s="272"/>
      <c r="N203" s="274">
        <f>ROUND(L203*K203,2)</f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>V203*K203</f>
        <v>0</v>
      </c>
      <c r="X203" s="172">
        <v>0</v>
      </c>
      <c r="Y203" s="172">
        <f>X203*K203</f>
        <v>0</v>
      </c>
      <c r="Z203" s="172">
        <v>0</v>
      </c>
      <c r="AA203" s="173">
        <f>Z203*K203</f>
        <v>0</v>
      </c>
      <c r="AR203" s="18" t="s">
        <v>201</v>
      </c>
      <c r="AT203" s="18" t="s">
        <v>227</v>
      </c>
      <c r="AU203" s="18" t="s">
        <v>87</v>
      </c>
      <c r="AY203" s="18" t="s">
        <v>175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8" t="s">
        <v>83</v>
      </c>
      <c r="BK203" s="114">
        <f>ROUND(L203*K203,2)</f>
        <v>0</v>
      </c>
      <c r="BL203" s="18" t="s">
        <v>201</v>
      </c>
      <c r="BM203" s="18" t="s">
        <v>407</v>
      </c>
    </row>
    <row r="204" spans="2:65" s="1" customFormat="1" ht="22.5" customHeight="1" x14ac:dyDescent="0.3">
      <c r="B204" s="137"/>
      <c r="C204" s="174" t="s">
        <v>76</v>
      </c>
      <c r="D204" s="174" t="s">
        <v>227</v>
      </c>
      <c r="E204" s="175" t="s">
        <v>1736</v>
      </c>
      <c r="F204" s="271" t="s">
        <v>1737</v>
      </c>
      <c r="G204" s="272"/>
      <c r="H204" s="272"/>
      <c r="I204" s="272"/>
      <c r="J204" s="176" t="s">
        <v>382</v>
      </c>
      <c r="K204" s="177">
        <v>1</v>
      </c>
      <c r="L204" s="273">
        <v>0</v>
      </c>
      <c r="M204" s="272"/>
      <c r="N204" s="274">
        <f>ROUND(L204*K204,2)</f>
        <v>0</v>
      </c>
      <c r="O204" s="272"/>
      <c r="P204" s="272"/>
      <c r="Q204" s="272"/>
      <c r="R204" s="139"/>
      <c r="T204" s="171" t="s">
        <v>20</v>
      </c>
      <c r="U204" s="44" t="s">
        <v>41</v>
      </c>
      <c r="V204" s="36"/>
      <c r="W204" s="172">
        <f>V204*K204</f>
        <v>0</v>
      </c>
      <c r="X204" s="172">
        <v>0</v>
      </c>
      <c r="Y204" s="172">
        <f>X204*K204</f>
        <v>0</v>
      </c>
      <c r="Z204" s="172">
        <v>0</v>
      </c>
      <c r="AA204" s="173">
        <f>Z204*K204</f>
        <v>0</v>
      </c>
      <c r="AR204" s="18" t="s">
        <v>201</v>
      </c>
      <c r="AT204" s="18" t="s">
        <v>227</v>
      </c>
      <c r="AU204" s="18" t="s">
        <v>87</v>
      </c>
      <c r="AY204" s="18" t="s">
        <v>175</v>
      </c>
      <c r="BE204" s="114">
        <f>IF(U204="základní",N204,0)</f>
        <v>0</v>
      </c>
      <c r="BF204" s="114">
        <f>IF(U204="snížená",N204,0)</f>
        <v>0</v>
      </c>
      <c r="BG204" s="114">
        <f>IF(U204="zákl. přenesená",N204,0)</f>
        <v>0</v>
      </c>
      <c r="BH204" s="114">
        <f>IF(U204="sníž. přenesená",N204,0)</f>
        <v>0</v>
      </c>
      <c r="BI204" s="114">
        <f>IF(U204="nulová",N204,0)</f>
        <v>0</v>
      </c>
      <c r="BJ204" s="18" t="s">
        <v>83</v>
      </c>
      <c r="BK204" s="114">
        <f>ROUND(L204*K204,2)</f>
        <v>0</v>
      </c>
      <c r="BL204" s="18" t="s">
        <v>201</v>
      </c>
      <c r="BM204" s="18" t="s">
        <v>411</v>
      </c>
    </row>
    <row r="205" spans="2:65" s="10" customFormat="1" ht="29.85" customHeight="1" x14ac:dyDescent="0.3">
      <c r="B205" s="156"/>
      <c r="C205" s="157"/>
      <c r="D205" s="166" t="s">
        <v>1618</v>
      </c>
      <c r="E205" s="166"/>
      <c r="F205" s="166"/>
      <c r="G205" s="166"/>
      <c r="H205" s="166"/>
      <c r="I205" s="166"/>
      <c r="J205" s="166"/>
      <c r="K205" s="166"/>
      <c r="L205" s="166"/>
      <c r="M205" s="166"/>
      <c r="N205" s="264">
        <f>BK205</f>
        <v>0</v>
      </c>
      <c r="O205" s="265"/>
      <c r="P205" s="265"/>
      <c r="Q205" s="265"/>
      <c r="R205" s="159"/>
      <c r="T205" s="160"/>
      <c r="U205" s="157"/>
      <c r="V205" s="157"/>
      <c r="W205" s="161">
        <f>SUM(W206:W215)</f>
        <v>0</v>
      </c>
      <c r="X205" s="157"/>
      <c r="Y205" s="161">
        <f>SUM(Y206:Y215)</f>
        <v>0</v>
      </c>
      <c r="Z205" s="157"/>
      <c r="AA205" s="162">
        <f>SUM(AA206:AA215)</f>
        <v>0</v>
      </c>
      <c r="AR205" s="163" t="s">
        <v>83</v>
      </c>
      <c r="AT205" s="164" t="s">
        <v>75</v>
      </c>
      <c r="AU205" s="164" t="s">
        <v>83</v>
      </c>
      <c r="AY205" s="163" t="s">
        <v>175</v>
      </c>
      <c r="BK205" s="165">
        <f>SUM(BK206:BK215)</f>
        <v>0</v>
      </c>
    </row>
    <row r="206" spans="2:65" s="1" customFormat="1" ht="44.25" customHeight="1" x14ac:dyDescent="0.3">
      <c r="B206" s="137"/>
      <c r="C206" s="174" t="s">
        <v>76</v>
      </c>
      <c r="D206" s="174" t="s">
        <v>227</v>
      </c>
      <c r="E206" s="175" t="s">
        <v>1738</v>
      </c>
      <c r="F206" s="271" t="s">
        <v>1739</v>
      </c>
      <c r="G206" s="272"/>
      <c r="H206" s="272"/>
      <c r="I206" s="272"/>
      <c r="J206" s="176" t="s">
        <v>382</v>
      </c>
      <c r="K206" s="177">
        <v>1</v>
      </c>
      <c r="L206" s="273">
        <v>0</v>
      </c>
      <c r="M206" s="272"/>
      <c r="N206" s="274">
        <f t="shared" ref="N206:N215" si="15">ROUND(L206*K206,2)</f>
        <v>0</v>
      </c>
      <c r="O206" s="272"/>
      <c r="P206" s="272"/>
      <c r="Q206" s="272"/>
      <c r="R206" s="139"/>
      <c r="T206" s="171" t="s">
        <v>20</v>
      </c>
      <c r="U206" s="44" t="s">
        <v>41</v>
      </c>
      <c r="V206" s="36"/>
      <c r="W206" s="172">
        <f t="shared" ref="W206:W215" si="16">V206*K206</f>
        <v>0</v>
      </c>
      <c r="X206" s="172">
        <v>0</v>
      </c>
      <c r="Y206" s="172">
        <f t="shared" ref="Y206:Y215" si="17">X206*K206</f>
        <v>0</v>
      </c>
      <c r="Z206" s="172">
        <v>0</v>
      </c>
      <c r="AA206" s="173">
        <f t="shared" ref="AA206:AA215" si="18">Z206*K206</f>
        <v>0</v>
      </c>
      <c r="AR206" s="18" t="s">
        <v>201</v>
      </c>
      <c r="AT206" s="18" t="s">
        <v>227</v>
      </c>
      <c r="AU206" s="18" t="s">
        <v>87</v>
      </c>
      <c r="AY206" s="18" t="s">
        <v>175</v>
      </c>
      <c r="BE206" s="114">
        <f t="shared" ref="BE206:BE215" si="19">IF(U206="základní",N206,0)</f>
        <v>0</v>
      </c>
      <c r="BF206" s="114">
        <f t="shared" ref="BF206:BF215" si="20">IF(U206="snížená",N206,0)</f>
        <v>0</v>
      </c>
      <c r="BG206" s="114">
        <f t="shared" ref="BG206:BG215" si="21">IF(U206="zákl. přenesená",N206,0)</f>
        <v>0</v>
      </c>
      <c r="BH206" s="114">
        <f t="shared" ref="BH206:BH215" si="22">IF(U206="sníž. přenesená",N206,0)</f>
        <v>0</v>
      </c>
      <c r="BI206" s="114">
        <f t="shared" ref="BI206:BI215" si="23">IF(U206="nulová",N206,0)</f>
        <v>0</v>
      </c>
      <c r="BJ206" s="18" t="s">
        <v>83</v>
      </c>
      <c r="BK206" s="114">
        <f t="shared" ref="BK206:BK215" si="24">ROUND(L206*K206,2)</f>
        <v>0</v>
      </c>
      <c r="BL206" s="18" t="s">
        <v>201</v>
      </c>
      <c r="BM206" s="18" t="s">
        <v>423</v>
      </c>
    </row>
    <row r="207" spans="2:65" s="1" customFormat="1" ht="31.5" customHeight="1" x14ac:dyDescent="0.3">
      <c r="B207" s="137"/>
      <c r="C207" s="174" t="s">
        <v>76</v>
      </c>
      <c r="D207" s="174" t="s">
        <v>227</v>
      </c>
      <c r="E207" s="175" t="s">
        <v>1740</v>
      </c>
      <c r="F207" s="271" t="s">
        <v>1741</v>
      </c>
      <c r="G207" s="272"/>
      <c r="H207" s="272"/>
      <c r="I207" s="272"/>
      <c r="J207" s="176" t="s">
        <v>382</v>
      </c>
      <c r="K207" s="177">
        <v>3</v>
      </c>
      <c r="L207" s="273">
        <v>0</v>
      </c>
      <c r="M207" s="272"/>
      <c r="N207" s="274">
        <f t="shared" si="15"/>
        <v>0</v>
      </c>
      <c r="O207" s="272"/>
      <c r="P207" s="272"/>
      <c r="Q207" s="272"/>
      <c r="R207" s="139"/>
      <c r="T207" s="171" t="s">
        <v>20</v>
      </c>
      <c r="U207" s="44" t="s">
        <v>41</v>
      </c>
      <c r="V207" s="36"/>
      <c r="W207" s="172">
        <f t="shared" si="16"/>
        <v>0</v>
      </c>
      <c r="X207" s="172">
        <v>0</v>
      </c>
      <c r="Y207" s="172">
        <f t="shared" si="17"/>
        <v>0</v>
      </c>
      <c r="Z207" s="172">
        <v>0</v>
      </c>
      <c r="AA207" s="173">
        <f t="shared" si="18"/>
        <v>0</v>
      </c>
      <c r="AR207" s="18" t="s">
        <v>201</v>
      </c>
      <c r="AT207" s="18" t="s">
        <v>227</v>
      </c>
      <c r="AU207" s="18" t="s">
        <v>87</v>
      </c>
      <c r="AY207" s="18" t="s">
        <v>175</v>
      </c>
      <c r="BE207" s="114">
        <f t="shared" si="19"/>
        <v>0</v>
      </c>
      <c r="BF207" s="114">
        <f t="shared" si="20"/>
        <v>0</v>
      </c>
      <c r="BG207" s="114">
        <f t="shared" si="21"/>
        <v>0</v>
      </c>
      <c r="BH207" s="114">
        <f t="shared" si="22"/>
        <v>0</v>
      </c>
      <c r="BI207" s="114">
        <f t="shared" si="23"/>
        <v>0</v>
      </c>
      <c r="BJ207" s="18" t="s">
        <v>83</v>
      </c>
      <c r="BK207" s="114">
        <f t="shared" si="24"/>
        <v>0</v>
      </c>
      <c r="BL207" s="18" t="s">
        <v>201</v>
      </c>
      <c r="BM207" s="18" t="s">
        <v>419</v>
      </c>
    </row>
    <row r="208" spans="2:65" s="1" customFormat="1" ht="31.5" customHeight="1" x14ac:dyDescent="0.3">
      <c r="B208" s="137"/>
      <c r="C208" s="174" t="s">
        <v>76</v>
      </c>
      <c r="D208" s="174" t="s">
        <v>227</v>
      </c>
      <c r="E208" s="175" t="s">
        <v>1742</v>
      </c>
      <c r="F208" s="271" t="s">
        <v>1743</v>
      </c>
      <c r="G208" s="272"/>
      <c r="H208" s="272"/>
      <c r="I208" s="272"/>
      <c r="J208" s="176" t="s">
        <v>382</v>
      </c>
      <c r="K208" s="177">
        <v>1</v>
      </c>
      <c r="L208" s="273">
        <v>0</v>
      </c>
      <c r="M208" s="272"/>
      <c r="N208" s="274">
        <f t="shared" si="15"/>
        <v>0</v>
      </c>
      <c r="O208" s="272"/>
      <c r="P208" s="272"/>
      <c r="Q208" s="272"/>
      <c r="R208" s="139"/>
      <c r="T208" s="171" t="s">
        <v>20</v>
      </c>
      <c r="U208" s="44" t="s">
        <v>41</v>
      </c>
      <c r="V208" s="36"/>
      <c r="W208" s="172">
        <f t="shared" si="16"/>
        <v>0</v>
      </c>
      <c r="X208" s="172">
        <v>0</v>
      </c>
      <c r="Y208" s="172">
        <f t="shared" si="17"/>
        <v>0</v>
      </c>
      <c r="Z208" s="172">
        <v>0</v>
      </c>
      <c r="AA208" s="173">
        <f t="shared" si="18"/>
        <v>0</v>
      </c>
      <c r="AR208" s="18" t="s">
        <v>201</v>
      </c>
      <c r="AT208" s="18" t="s">
        <v>227</v>
      </c>
      <c r="AU208" s="18" t="s">
        <v>87</v>
      </c>
      <c r="AY208" s="18" t="s">
        <v>175</v>
      </c>
      <c r="BE208" s="114">
        <f t="shared" si="19"/>
        <v>0</v>
      </c>
      <c r="BF208" s="114">
        <f t="shared" si="20"/>
        <v>0</v>
      </c>
      <c r="BG208" s="114">
        <f t="shared" si="21"/>
        <v>0</v>
      </c>
      <c r="BH208" s="114">
        <f t="shared" si="22"/>
        <v>0</v>
      </c>
      <c r="BI208" s="114">
        <f t="shared" si="23"/>
        <v>0</v>
      </c>
      <c r="BJ208" s="18" t="s">
        <v>83</v>
      </c>
      <c r="BK208" s="114">
        <f t="shared" si="24"/>
        <v>0</v>
      </c>
      <c r="BL208" s="18" t="s">
        <v>201</v>
      </c>
      <c r="BM208" s="18" t="s">
        <v>427</v>
      </c>
    </row>
    <row r="209" spans="2:65" s="1" customFormat="1" ht="31.5" customHeight="1" x14ac:dyDescent="0.3">
      <c r="B209" s="137"/>
      <c r="C209" s="174" t="s">
        <v>76</v>
      </c>
      <c r="D209" s="174" t="s">
        <v>227</v>
      </c>
      <c r="E209" s="175" t="s">
        <v>1744</v>
      </c>
      <c r="F209" s="271" t="s">
        <v>1745</v>
      </c>
      <c r="G209" s="272"/>
      <c r="H209" s="272"/>
      <c r="I209" s="272"/>
      <c r="J209" s="176" t="s">
        <v>382</v>
      </c>
      <c r="K209" s="177">
        <v>1</v>
      </c>
      <c r="L209" s="273">
        <v>0</v>
      </c>
      <c r="M209" s="272"/>
      <c r="N209" s="274">
        <f t="shared" si="15"/>
        <v>0</v>
      </c>
      <c r="O209" s="272"/>
      <c r="P209" s="272"/>
      <c r="Q209" s="272"/>
      <c r="R209" s="139"/>
      <c r="T209" s="171" t="s">
        <v>20</v>
      </c>
      <c r="U209" s="44" t="s">
        <v>41</v>
      </c>
      <c r="V209" s="36"/>
      <c r="W209" s="172">
        <f t="shared" si="16"/>
        <v>0</v>
      </c>
      <c r="X209" s="172">
        <v>0</v>
      </c>
      <c r="Y209" s="172">
        <f t="shared" si="17"/>
        <v>0</v>
      </c>
      <c r="Z209" s="172">
        <v>0</v>
      </c>
      <c r="AA209" s="173">
        <f t="shared" si="18"/>
        <v>0</v>
      </c>
      <c r="AR209" s="18" t="s">
        <v>201</v>
      </c>
      <c r="AT209" s="18" t="s">
        <v>227</v>
      </c>
      <c r="AU209" s="18" t="s">
        <v>87</v>
      </c>
      <c r="AY209" s="18" t="s">
        <v>175</v>
      </c>
      <c r="BE209" s="114">
        <f t="shared" si="19"/>
        <v>0</v>
      </c>
      <c r="BF209" s="114">
        <f t="shared" si="20"/>
        <v>0</v>
      </c>
      <c r="BG209" s="114">
        <f t="shared" si="21"/>
        <v>0</v>
      </c>
      <c r="BH209" s="114">
        <f t="shared" si="22"/>
        <v>0</v>
      </c>
      <c r="BI209" s="114">
        <f t="shared" si="23"/>
        <v>0</v>
      </c>
      <c r="BJ209" s="18" t="s">
        <v>83</v>
      </c>
      <c r="BK209" s="114">
        <f t="shared" si="24"/>
        <v>0</v>
      </c>
      <c r="BL209" s="18" t="s">
        <v>201</v>
      </c>
      <c r="BM209" s="18" t="s">
        <v>431</v>
      </c>
    </row>
    <row r="210" spans="2:65" s="1" customFormat="1" ht="31.5" customHeight="1" x14ac:dyDescent="0.3">
      <c r="B210" s="137"/>
      <c r="C210" s="174" t="s">
        <v>76</v>
      </c>
      <c r="D210" s="174" t="s">
        <v>227</v>
      </c>
      <c r="E210" s="175" t="s">
        <v>1746</v>
      </c>
      <c r="F210" s="271" t="s">
        <v>1747</v>
      </c>
      <c r="G210" s="272"/>
      <c r="H210" s="272"/>
      <c r="I210" s="272"/>
      <c r="J210" s="176" t="s">
        <v>382</v>
      </c>
      <c r="K210" s="177">
        <v>1</v>
      </c>
      <c r="L210" s="273">
        <v>0</v>
      </c>
      <c r="M210" s="272"/>
      <c r="N210" s="274">
        <f t="shared" si="15"/>
        <v>0</v>
      </c>
      <c r="O210" s="272"/>
      <c r="P210" s="272"/>
      <c r="Q210" s="272"/>
      <c r="R210" s="139"/>
      <c r="T210" s="171" t="s">
        <v>20</v>
      </c>
      <c r="U210" s="44" t="s">
        <v>41</v>
      </c>
      <c r="V210" s="36"/>
      <c r="W210" s="172">
        <f t="shared" si="16"/>
        <v>0</v>
      </c>
      <c r="X210" s="172">
        <v>0</v>
      </c>
      <c r="Y210" s="172">
        <f t="shared" si="17"/>
        <v>0</v>
      </c>
      <c r="Z210" s="172">
        <v>0</v>
      </c>
      <c r="AA210" s="173">
        <f t="shared" si="18"/>
        <v>0</v>
      </c>
      <c r="AR210" s="18" t="s">
        <v>201</v>
      </c>
      <c r="AT210" s="18" t="s">
        <v>227</v>
      </c>
      <c r="AU210" s="18" t="s">
        <v>87</v>
      </c>
      <c r="AY210" s="18" t="s">
        <v>175</v>
      </c>
      <c r="BE210" s="114">
        <f t="shared" si="19"/>
        <v>0</v>
      </c>
      <c r="BF210" s="114">
        <f t="shared" si="20"/>
        <v>0</v>
      </c>
      <c r="BG210" s="114">
        <f t="shared" si="21"/>
        <v>0</v>
      </c>
      <c r="BH210" s="114">
        <f t="shared" si="22"/>
        <v>0</v>
      </c>
      <c r="BI210" s="114">
        <f t="shared" si="23"/>
        <v>0</v>
      </c>
      <c r="BJ210" s="18" t="s">
        <v>83</v>
      </c>
      <c r="BK210" s="114">
        <f t="shared" si="24"/>
        <v>0</v>
      </c>
      <c r="BL210" s="18" t="s">
        <v>201</v>
      </c>
      <c r="BM210" s="18" t="s">
        <v>379</v>
      </c>
    </row>
    <row r="211" spans="2:65" s="1" customFormat="1" ht="31.5" customHeight="1" x14ac:dyDescent="0.3">
      <c r="B211" s="137"/>
      <c r="C211" s="174" t="s">
        <v>76</v>
      </c>
      <c r="D211" s="174" t="s">
        <v>227</v>
      </c>
      <c r="E211" s="175" t="s">
        <v>1748</v>
      </c>
      <c r="F211" s="271" t="s">
        <v>1749</v>
      </c>
      <c r="G211" s="272"/>
      <c r="H211" s="272"/>
      <c r="I211" s="272"/>
      <c r="J211" s="176" t="s">
        <v>382</v>
      </c>
      <c r="K211" s="177">
        <v>4</v>
      </c>
      <c r="L211" s="273">
        <v>0</v>
      </c>
      <c r="M211" s="272"/>
      <c r="N211" s="274">
        <f t="shared" si="15"/>
        <v>0</v>
      </c>
      <c r="O211" s="272"/>
      <c r="P211" s="272"/>
      <c r="Q211" s="272"/>
      <c r="R211" s="139"/>
      <c r="T211" s="171" t="s">
        <v>20</v>
      </c>
      <c r="U211" s="44" t="s">
        <v>41</v>
      </c>
      <c r="V211" s="36"/>
      <c r="W211" s="172">
        <f t="shared" si="16"/>
        <v>0</v>
      </c>
      <c r="X211" s="172">
        <v>0</v>
      </c>
      <c r="Y211" s="172">
        <f t="shared" si="17"/>
        <v>0</v>
      </c>
      <c r="Z211" s="172">
        <v>0</v>
      </c>
      <c r="AA211" s="173">
        <f t="shared" si="18"/>
        <v>0</v>
      </c>
      <c r="AR211" s="18" t="s">
        <v>201</v>
      </c>
      <c r="AT211" s="18" t="s">
        <v>227</v>
      </c>
      <c r="AU211" s="18" t="s">
        <v>87</v>
      </c>
      <c r="AY211" s="18" t="s">
        <v>175</v>
      </c>
      <c r="BE211" s="114">
        <f t="shared" si="19"/>
        <v>0</v>
      </c>
      <c r="BF211" s="114">
        <f t="shared" si="20"/>
        <v>0</v>
      </c>
      <c r="BG211" s="114">
        <f t="shared" si="21"/>
        <v>0</v>
      </c>
      <c r="BH211" s="114">
        <f t="shared" si="22"/>
        <v>0</v>
      </c>
      <c r="BI211" s="114">
        <f t="shared" si="23"/>
        <v>0</v>
      </c>
      <c r="BJ211" s="18" t="s">
        <v>83</v>
      </c>
      <c r="BK211" s="114">
        <f t="shared" si="24"/>
        <v>0</v>
      </c>
      <c r="BL211" s="18" t="s">
        <v>201</v>
      </c>
      <c r="BM211" s="18" t="s">
        <v>384</v>
      </c>
    </row>
    <row r="212" spans="2:65" s="1" customFormat="1" ht="31.5" customHeight="1" x14ac:dyDescent="0.3">
      <c r="B212" s="137"/>
      <c r="C212" s="174" t="s">
        <v>76</v>
      </c>
      <c r="D212" s="174" t="s">
        <v>227</v>
      </c>
      <c r="E212" s="175" t="s">
        <v>1750</v>
      </c>
      <c r="F212" s="271" t="s">
        <v>1751</v>
      </c>
      <c r="G212" s="272"/>
      <c r="H212" s="272"/>
      <c r="I212" s="272"/>
      <c r="J212" s="176" t="s">
        <v>382</v>
      </c>
      <c r="K212" s="177">
        <v>2</v>
      </c>
      <c r="L212" s="273">
        <v>0</v>
      </c>
      <c r="M212" s="272"/>
      <c r="N212" s="274">
        <f t="shared" si="15"/>
        <v>0</v>
      </c>
      <c r="O212" s="272"/>
      <c r="P212" s="272"/>
      <c r="Q212" s="272"/>
      <c r="R212" s="139"/>
      <c r="T212" s="171" t="s">
        <v>20</v>
      </c>
      <c r="U212" s="44" t="s">
        <v>41</v>
      </c>
      <c r="V212" s="36"/>
      <c r="W212" s="172">
        <f t="shared" si="16"/>
        <v>0</v>
      </c>
      <c r="X212" s="172">
        <v>0</v>
      </c>
      <c r="Y212" s="172">
        <f t="shared" si="17"/>
        <v>0</v>
      </c>
      <c r="Z212" s="172">
        <v>0</v>
      </c>
      <c r="AA212" s="173">
        <f t="shared" si="18"/>
        <v>0</v>
      </c>
      <c r="AR212" s="18" t="s">
        <v>201</v>
      </c>
      <c r="AT212" s="18" t="s">
        <v>227</v>
      </c>
      <c r="AU212" s="18" t="s">
        <v>87</v>
      </c>
      <c r="AY212" s="18" t="s">
        <v>175</v>
      </c>
      <c r="BE212" s="114">
        <f t="shared" si="19"/>
        <v>0</v>
      </c>
      <c r="BF212" s="114">
        <f t="shared" si="20"/>
        <v>0</v>
      </c>
      <c r="BG212" s="114">
        <f t="shared" si="21"/>
        <v>0</v>
      </c>
      <c r="BH212" s="114">
        <f t="shared" si="22"/>
        <v>0</v>
      </c>
      <c r="BI212" s="114">
        <f t="shared" si="23"/>
        <v>0</v>
      </c>
      <c r="BJ212" s="18" t="s">
        <v>83</v>
      </c>
      <c r="BK212" s="114">
        <f t="shared" si="24"/>
        <v>0</v>
      </c>
      <c r="BL212" s="18" t="s">
        <v>201</v>
      </c>
      <c r="BM212" s="18" t="s">
        <v>435</v>
      </c>
    </row>
    <row r="213" spans="2:65" s="1" customFormat="1" ht="31.5" customHeight="1" x14ac:dyDescent="0.3">
      <c r="B213" s="137"/>
      <c r="C213" s="174" t="s">
        <v>76</v>
      </c>
      <c r="D213" s="174" t="s">
        <v>227</v>
      </c>
      <c r="E213" s="175" t="s">
        <v>1752</v>
      </c>
      <c r="F213" s="271" t="s">
        <v>1753</v>
      </c>
      <c r="G213" s="272"/>
      <c r="H213" s="272"/>
      <c r="I213" s="272"/>
      <c r="J213" s="176" t="s">
        <v>382</v>
      </c>
      <c r="K213" s="177">
        <v>6</v>
      </c>
      <c r="L213" s="273">
        <v>0</v>
      </c>
      <c r="M213" s="272"/>
      <c r="N213" s="274">
        <f t="shared" si="15"/>
        <v>0</v>
      </c>
      <c r="O213" s="272"/>
      <c r="P213" s="272"/>
      <c r="Q213" s="272"/>
      <c r="R213" s="139"/>
      <c r="T213" s="171" t="s">
        <v>20</v>
      </c>
      <c r="U213" s="44" t="s">
        <v>41</v>
      </c>
      <c r="V213" s="36"/>
      <c r="W213" s="172">
        <f t="shared" si="16"/>
        <v>0</v>
      </c>
      <c r="X213" s="172">
        <v>0</v>
      </c>
      <c r="Y213" s="172">
        <f t="shared" si="17"/>
        <v>0</v>
      </c>
      <c r="Z213" s="172">
        <v>0</v>
      </c>
      <c r="AA213" s="173">
        <f t="shared" si="18"/>
        <v>0</v>
      </c>
      <c r="AR213" s="18" t="s">
        <v>201</v>
      </c>
      <c r="AT213" s="18" t="s">
        <v>227</v>
      </c>
      <c r="AU213" s="18" t="s">
        <v>87</v>
      </c>
      <c r="AY213" s="18" t="s">
        <v>175</v>
      </c>
      <c r="BE213" s="114">
        <f t="shared" si="19"/>
        <v>0</v>
      </c>
      <c r="BF213" s="114">
        <f t="shared" si="20"/>
        <v>0</v>
      </c>
      <c r="BG213" s="114">
        <f t="shared" si="21"/>
        <v>0</v>
      </c>
      <c r="BH213" s="114">
        <f t="shared" si="22"/>
        <v>0</v>
      </c>
      <c r="BI213" s="114">
        <f t="shared" si="23"/>
        <v>0</v>
      </c>
      <c r="BJ213" s="18" t="s">
        <v>83</v>
      </c>
      <c r="BK213" s="114">
        <f t="shared" si="24"/>
        <v>0</v>
      </c>
      <c r="BL213" s="18" t="s">
        <v>201</v>
      </c>
      <c r="BM213" s="18" t="s">
        <v>439</v>
      </c>
    </row>
    <row r="214" spans="2:65" s="1" customFormat="1" ht="22.5" customHeight="1" x14ac:dyDescent="0.3">
      <c r="B214" s="137"/>
      <c r="C214" s="174" t="s">
        <v>76</v>
      </c>
      <c r="D214" s="174" t="s">
        <v>227</v>
      </c>
      <c r="E214" s="175" t="s">
        <v>1754</v>
      </c>
      <c r="F214" s="271" t="s">
        <v>1755</v>
      </c>
      <c r="G214" s="272"/>
      <c r="H214" s="272"/>
      <c r="I214" s="272"/>
      <c r="J214" s="176" t="s">
        <v>382</v>
      </c>
      <c r="K214" s="177">
        <v>4</v>
      </c>
      <c r="L214" s="273">
        <v>0</v>
      </c>
      <c r="M214" s="272"/>
      <c r="N214" s="274">
        <f t="shared" si="15"/>
        <v>0</v>
      </c>
      <c r="O214" s="272"/>
      <c r="P214" s="272"/>
      <c r="Q214" s="272"/>
      <c r="R214" s="139"/>
      <c r="T214" s="171" t="s">
        <v>20</v>
      </c>
      <c r="U214" s="44" t="s">
        <v>41</v>
      </c>
      <c r="V214" s="36"/>
      <c r="W214" s="172">
        <f t="shared" si="16"/>
        <v>0</v>
      </c>
      <c r="X214" s="172">
        <v>0</v>
      </c>
      <c r="Y214" s="172">
        <f t="shared" si="17"/>
        <v>0</v>
      </c>
      <c r="Z214" s="172">
        <v>0</v>
      </c>
      <c r="AA214" s="173">
        <f t="shared" si="18"/>
        <v>0</v>
      </c>
      <c r="AR214" s="18" t="s">
        <v>201</v>
      </c>
      <c r="AT214" s="18" t="s">
        <v>227</v>
      </c>
      <c r="AU214" s="18" t="s">
        <v>87</v>
      </c>
      <c r="AY214" s="18" t="s">
        <v>175</v>
      </c>
      <c r="BE214" s="114">
        <f t="shared" si="19"/>
        <v>0</v>
      </c>
      <c r="BF214" s="114">
        <f t="shared" si="20"/>
        <v>0</v>
      </c>
      <c r="BG214" s="114">
        <f t="shared" si="21"/>
        <v>0</v>
      </c>
      <c r="BH214" s="114">
        <f t="shared" si="22"/>
        <v>0</v>
      </c>
      <c r="BI214" s="114">
        <f t="shared" si="23"/>
        <v>0</v>
      </c>
      <c r="BJ214" s="18" t="s">
        <v>83</v>
      </c>
      <c r="BK214" s="114">
        <f t="shared" si="24"/>
        <v>0</v>
      </c>
      <c r="BL214" s="18" t="s">
        <v>201</v>
      </c>
      <c r="BM214" s="18" t="s">
        <v>388</v>
      </c>
    </row>
    <row r="215" spans="2:65" s="1" customFormat="1" ht="22.5" customHeight="1" x14ac:dyDescent="0.3">
      <c r="B215" s="137"/>
      <c r="C215" s="174" t="s">
        <v>76</v>
      </c>
      <c r="D215" s="174" t="s">
        <v>227</v>
      </c>
      <c r="E215" s="175" t="s">
        <v>1756</v>
      </c>
      <c r="F215" s="271" t="s">
        <v>1757</v>
      </c>
      <c r="G215" s="272"/>
      <c r="H215" s="272"/>
      <c r="I215" s="272"/>
      <c r="J215" s="176" t="s">
        <v>382</v>
      </c>
      <c r="K215" s="177">
        <v>2</v>
      </c>
      <c r="L215" s="273">
        <v>0</v>
      </c>
      <c r="M215" s="272"/>
      <c r="N215" s="274">
        <f t="shared" si="15"/>
        <v>0</v>
      </c>
      <c r="O215" s="272"/>
      <c r="P215" s="272"/>
      <c r="Q215" s="272"/>
      <c r="R215" s="139"/>
      <c r="T215" s="171" t="s">
        <v>20</v>
      </c>
      <c r="U215" s="44" t="s">
        <v>41</v>
      </c>
      <c r="V215" s="36"/>
      <c r="W215" s="172">
        <f t="shared" si="16"/>
        <v>0</v>
      </c>
      <c r="X215" s="172">
        <v>0</v>
      </c>
      <c r="Y215" s="172">
        <f t="shared" si="17"/>
        <v>0</v>
      </c>
      <c r="Z215" s="172">
        <v>0</v>
      </c>
      <c r="AA215" s="173">
        <f t="shared" si="18"/>
        <v>0</v>
      </c>
      <c r="AR215" s="18" t="s">
        <v>201</v>
      </c>
      <c r="AT215" s="18" t="s">
        <v>227</v>
      </c>
      <c r="AU215" s="18" t="s">
        <v>87</v>
      </c>
      <c r="AY215" s="18" t="s">
        <v>175</v>
      </c>
      <c r="BE215" s="114">
        <f t="shared" si="19"/>
        <v>0</v>
      </c>
      <c r="BF215" s="114">
        <f t="shared" si="20"/>
        <v>0</v>
      </c>
      <c r="BG215" s="114">
        <f t="shared" si="21"/>
        <v>0</v>
      </c>
      <c r="BH215" s="114">
        <f t="shared" si="22"/>
        <v>0</v>
      </c>
      <c r="BI215" s="114">
        <f t="shared" si="23"/>
        <v>0</v>
      </c>
      <c r="BJ215" s="18" t="s">
        <v>83</v>
      </c>
      <c r="BK215" s="114">
        <f t="shared" si="24"/>
        <v>0</v>
      </c>
      <c r="BL215" s="18" t="s">
        <v>201</v>
      </c>
      <c r="BM215" s="18" t="s">
        <v>392</v>
      </c>
    </row>
    <row r="216" spans="2:65" s="10" customFormat="1" ht="29.85" customHeight="1" x14ac:dyDescent="0.3">
      <c r="B216" s="156"/>
      <c r="C216" s="157"/>
      <c r="D216" s="166" t="s">
        <v>1619</v>
      </c>
      <c r="E216" s="166"/>
      <c r="F216" s="166"/>
      <c r="G216" s="166"/>
      <c r="H216" s="166"/>
      <c r="I216" s="166"/>
      <c r="J216" s="166"/>
      <c r="K216" s="166"/>
      <c r="L216" s="166"/>
      <c r="M216" s="166"/>
      <c r="N216" s="264">
        <f>BK216</f>
        <v>0</v>
      </c>
      <c r="O216" s="265"/>
      <c r="P216" s="265"/>
      <c r="Q216" s="265"/>
      <c r="R216" s="159"/>
      <c r="T216" s="160"/>
      <c r="U216" s="157"/>
      <c r="V216" s="157"/>
      <c r="W216" s="161">
        <f>SUM(W217:W218)</f>
        <v>0</v>
      </c>
      <c r="X216" s="157"/>
      <c r="Y216" s="161">
        <f>SUM(Y217:Y218)</f>
        <v>0</v>
      </c>
      <c r="Z216" s="157"/>
      <c r="AA216" s="162">
        <f>SUM(AA217:AA218)</f>
        <v>0</v>
      </c>
      <c r="AR216" s="163" t="s">
        <v>83</v>
      </c>
      <c r="AT216" s="164" t="s">
        <v>75</v>
      </c>
      <c r="AU216" s="164" t="s">
        <v>83</v>
      </c>
      <c r="AY216" s="163" t="s">
        <v>175</v>
      </c>
      <c r="BK216" s="165">
        <f>SUM(BK217:BK218)</f>
        <v>0</v>
      </c>
    </row>
    <row r="217" spans="2:65" s="1" customFormat="1" ht="44.25" customHeight="1" x14ac:dyDescent="0.3">
      <c r="B217" s="137"/>
      <c r="C217" s="174" t="s">
        <v>76</v>
      </c>
      <c r="D217" s="174" t="s">
        <v>227</v>
      </c>
      <c r="E217" s="175" t="s">
        <v>1758</v>
      </c>
      <c r="F217" s="271" t="s">
        <v>1759</v>
      </c>
      <c r="G217" s="272"/>
      <c r="H217" s="272"/>
      <c r="I217" s="272"/>
      <c r="J217" s="176" t="s">
        <v>382</v>
      </c>
      <c r="K217" s="177">
        <v>1</v>
      </c>
      <c r="L217" s="273">
        <v>0</v>
      </c>
      <c r="M217" s="272"/>
      <c r="N217" s="274">
        <f>ROUND(L217*K217,2)</f>
        <v>0</v>
      </c>
      <c r="O217" s="272"/>
      <c r="P217" s="272"/>
      <c r="Q217" s="272"/>
      <c r="R217" s="139"/>
      <c r="T217" s="171" t="s">
        <v>20</v>
      </c>
      <c r="U217" s="44" t="s">
        <v>41</v>
      </c>
      <c r="V217" s="36"/>
      <c r="W217" s="172">
        <f>V217*K217</f>
        <v>0</v>
      </c>
      <c r="X217" s="172">
        <v>0</v>
      </c>
      <c r="Y217" s="172">
        <f>X217*K217</f>
        <v>0</v>
      </c>
      <c r="Z217" s="172">
        <v>0</v>
      </c>
      <c r="AA217" s="173">
        <f>Z217*K217</f>
        <v>0</v>
      </c>
      <c r="AR217" s="18" t="s">
        <v>201</v>
      </c>
      <c r="AT217" s="18" t="s">
        <v>227</v>
      </c>
      <c r="AU217" s="18" t="s">
        <v>87</v>
      </c>
      <c r="AY217" s="18" t="s">
        <v>175</v>
      </c>
      <c r="BE217" s="114">
        <f>IF(U217="základní",N217,0)</f>
        <v>0</v>
      </c>
      <c r="BF217" s="114">
        <f>IF(U217="snížená",N217,0)</f>
        <v>0</v>
      </c>
      <c r="BG217" s="114">
        <f>IF(U217="zákl. přenesená",N217,0)</f>
        <v>0</v>
      </c>
      <c r="BH217" s="114">
        <f>IF(U217="sníž. přenesená",N217,0)</f>
        <v>0</v>
      </c>
      <c r="BI217" s="114">
        <f>IF(U217="nulová",N217,0)</f>
        <v>0</v>
      </c>
      <c r="BJ217" s="18" t="s">
        <v>83</v>
      </c>
      <c r="BK217" s="114">
        <f>ROUND(L217*K217,2)</f>
        <v>0</v>
      </c>
      <c r="BL217" s="18" t="s">
        <v>201</v>
      </c>
      <c r="BM217" s="18" t="s">
        <v>443</v>
      </c>
    </row>
    <row r="218" spans="2:65" s="1" customFormat="1" ht="22.5" customHeight="1" x14ac:dyDescent="0.3">
      <c r="B218" s="137"/>
      <c r="C218" s="174" t="s">
        <v>76</v>
      </c>
      <c r="D218" s="174" t="s">
        <v>227</v>
      </c>
      <c r="E218" s="175" t="s">
        <v>1760</v>
      </c>
      <c r="F218" s="271" t="s">
        <v>1761</v>
      </c>
      <c r="G218" s="272"/>
      <c r="H218" s="272"/>
      <c r="I218" s="272"/>
      <c r="J218" s="176" t="s">
        <v>1762</v>
      </c>
      <c r="K218" s="177">
        <v>1</v>
      </c>
      <c r="L218" s="273">
        <v>0</v>
      </c>
      <c r="M218" s="272"/>
      <c r="N218" s="274">
        <f>ROUND(L218*K218,2)</f>
        <v>0</v>
      </c>
      <c r="O218" s="272"/>
      <c r="P218" s="272"/>
      <c r="Q218" s="272"/>
      <c r="R218" s="139"/>
      <c r="T218" s="171" t="s">
        <v>20</v>
      </c>
      <c r="U218" s="44" t="s">
        <v>41</v>
      </c>
      <c r="V218" s="36"/>
      <c r="W218" s="172">
        <f>V218*K218</f>
        <v>0</v>
      </c>
      <c r="X218" s="172">
        <v>0</v>
      </c>
      <c r="Y218" s="172">
        <f>X218*K218</f>
        <v>0</v>
      </c>
      <c r="Z218" s="172">
        <v>0</v>
      </c>
      <c r="AA218" s="173">
        <f>Z218*K218</f>
        <v>0</v>
      </c>
      <c r="AR218" s="18" t="s">
        <v>201</v>
      </c>
      <c r="AT218" s="18" t="s">
        <v>227</v>
      </c>
      <c r="AU218" s="18" t="s">
        <v>87</v>
      </c>
      <c r="AY218" s="18" t="s">
        <v>175</v>
      </c>
      <c r="BE218" s="114">
        <f>IF(U218="základní",N218,0)</f>
        <v>0</v>
      </c>
      <c r="BF218" s="114">
        <f>IF(U218="snížená",N218,0)</f>
        <v>0</v>
      </c>
      <c r="BG218" s="114">
        <f>IF(U218="zákl. přenesená",N218,0)</f>
        <v>0</v>
      </c>
      <c r="BH218" s="114">
        <f>IF(U218="sníž. přenesená",N218,0)</f>
        <v>0</v>
      </c>
      <c r="BI218" s="114">
        <f>IF(U218="nulová",N218,0)</f>
        <v>0</v>
      </c>
      <c r="BJ218" s="18" t="s">
        <v>83</v>
      </c>
      <c r="BK218" s="114">
        <f>ROUND(L218*K218,2)</f>
        <v>0</v>
      </c>
      <c r="BL218" s="18" t="s">
        <v>201</v>
      </c>
      <c r="BM218" s="18" t="s">
        <v>448</v>
      </c>
    </row>
    <row r="219" spans="2:65" s="10" customFormat="1" ht="29.85" customHeight="1" x14ac:dyDescent="0.3">
      <c r="B219" s="156"/>
      <c r="C219" s="157"/>
      <c r="D219" s="166" t="s">
        <v>1620</v>
      </c>
      <c r="E219" s="166"/>
      <c r="F219" s="166"/>
      <c r="G219" s="166"/>
      <c r="H219" s="166"/>
      <c r="I219" s="166"/>
      <c r="J219" s="166"/>
      <c r="K219" s="166"/>
      <c r="L219" s="166"/>
      <c r="M219" s="166"/>
      <c r="N219" s="264">
        <f>BK219</f>
        <v>0</v>
      </c>
      <c r="O219" s="265"/>
      <c r="P219" s="265"/>
      <c r="Q219" s="265"/>
      <c r="R219" s="159"/>
      <c r="T219" s="160"/>
      <c r="U219" s="157"/>
      <c r="V219" s="157"/>
      <c r="W219" s="161">
        <f>W220</f>
        <v>0</v>
      </c>
      <c r="X219" s="157"/>
      <c r="Y219" s="161">
        <f>Y220</f>
        <v>0</v>
      </c>
      <c r="Z219" s="157"/>
      <c r="AA219" s="162">
        <f>AA220</f>
        <v>0</v>
      </c>
      <c r="AR219" s="163" t="s">
        <v>83</v>
      </c>
      <c r="AT219" s="164" t="s">
        <v>75</v>
      </c>
      <c r="AU219" s="164" t="s">
        <v>83</v>
      </c>
      <c r="AY219" s="163" t="s">
        <v>175</v>
      </c>
      <c r="BK219" s="165">
        <f>BK220</f>
        <v>0</v>
      </c>
    </row>
    <row r="220" spans="2:65" s="1" customFormat="1" ht="69.75" customHeight="1" x14ac:dyDescent="0.3">
      <c r="B220" s="137"/>
      <c r="C220" s="174" t="s">
        <v>76</v>
      </c>
      <c r="D220" s="174" t="s">
        <v>227</v>
      </c>
      <c r="E220" s="175" t="s">
        <v>1763</v>
      </c>
      <c r="F220" s="271" t="s">
        <v>1764</v>
      </c>
      <c r="G220" s="272"/>
      <c r="H220" s="272"/>
      <c r="I220" s="272"/>
      <c r="J220" s="176" t="s">
        <v>382</v>
      </c>
      <c r="K220" s="177">
        <v>1</v>
      </c>
      <c r="L220" s="273">
        <v>0</v>
      </c>
      <c r="M220" s="272"/>
      <c r="N220" s="274">
        <f>ROUND(L220*K220,2)</f>
        <v>0</v>
      </c>
      <c r="O220" s="272"/>
      <c r="P220" s="272"/>
      <c r="Q220" s="272"/>
      <c r="R220" s="139"/>
      <c r="T220" s="171" t="s">
        <v>20</v>
      </c>
      <c r="U220" s="44" t="s">
        <v>41</v>
      </c>
      <c r="V220" s="36"/>
      <c r="W220" s="172">
        <f>V220*K220</f>
        <v>0</v>
      </c>
      <c r="X220" s="172">
        <v>0</v>
      </c>
      <c r="Y220" s="172">
        <f>X220*K220</f>
        <v>0</v>
      </c>
      <c r="Z220" s="172">
        <v>0</v>
      </c>
      <c r="AA220" s="173">
        <f>Z220*K220</f>
        <v>0</v>
      </c>
      <c r="AR220" s="18" t="s">
        <v>201</v>
      </c>
      <c r="AT220" s="18" t="s">
        <v>227</v>
      </c>
      <c r="AU220" s="18" t="s">
        <v>87</v>
      </c>
      <c r="AY220" s="18" t="s">
        <v>175</v>
      </c>
      <c r="BE220" s="114">
        <f>IF(U220="základní",N220,0)</f>
        <v>0</v>
      </c>
      <c r="BF220" s="114">
        <f>IF(U220="snížená",N220,0)</f>
        <v>0</v>
      </c>
      <c r="BG220" s="114">
        <f>IF(U220="zákl. přenesená",N220,0)</f>
        <v>0</v>
      </c>
      <c r="BH220" s="114">
        <f>IF(U220="sníž. přenesená",N220,0)</f>
        <v>0</v>
      </c>
      <c r="BI220" s="114">
        <f>IF(U220="nulová",N220,0)</f>
        <v>0</v>
      </c>
      <c r="BJ220" s="18" t="s">
        <v>83</v>
      </c>
      <c r="BK220" s="114">
        <f>ROUND(L220*K220,2)</f>
        <v>0</v>
      </c>
      <c r="BL220" s="18" t="s">
        <v>201</v>
      </c>
      <c r="BM220" s="18" t="s">
        <v>452</v>
      </c>
    </row>
    <row r="221" spans="2:65" s="10" customFormat="1" ht="29.85" customHeight="1" x14ac:dyDescent="0.3">
      <c r="B221" s="156"/>
      <c r="C221" s="157"/>
      <c r="D221" s="166" t="s">
        <v>1621</v>
      </c>
      <c r="E221" s="166"/>
      <c r="F221" s="166"/>
      <c r="G221" s="166"/>
      <c r="H221" s="166"/>
      <c r="I221" s="166"/>
      <c r="J221" s="166"/>
      <c r="K221" s="166"/>
      <c r="L221" s="166"/>
      <c r="M221" s="166"/>
      <c r="N221" s="264">
        <f>BK221</f>
        <v>0</v>
      </c>
      <c r="O221" s="265"/>
      <c r="P221" s="265"/>
      <c r="Q221" s="265"/>
      <c r="R221" s="159"/>
      <c r="T221" s="160"/>
      <c r="U221" s="157"/>
      <c r="V221" s="157"/>
      <c r="W221" s="161">
        <f>SUM(W222:W224)</f>
        <v>0</v>
      </c>
      <c r="X221" s="157"/>
      <c r="Y221" s="161">
        <f>SUM(Y222:Y224)</f>
        <v>0</v>
      </c>
      <c r="Z221" s="157"/>
      <c r="AA221" s="162">
        <f>SUM(AA222:AA224)</f>
        <v>0</v>
      </c>
      <c r="AR221" s="163" t="s">
        <v>83</v>
      </c>
      <c r="AT221" s="164" t="s">
        <v>75</v>
      </c>
      <c r="AU221" s="164" t="s">
        <v>83</v>
      </c>
      <c r="AY221" s="163" t="s">
        <v>175</v>
      </c>
      <c r="BK221" s="165">
        <f>SUM(BK222:BK224)</f>
        <v>0</v>
      </c>
    </row>
    <row r="222" spans="2:65" s="1" customFormat="1" ht="22.5" customHeight="1" x14ac:dyDescent="0.3">
      <c r="B222" s="137"/>
      <c r="C222" s="174" t="s">
        <v>76</v>
      </c>
      <c r="D222" s="174" t="s">
        <v>227</v>
      </c>
      <c r="E222" s="175" t="s">
        <v>1765</v>
      </c>
      <c r="F222" s="271" t="s">
        <v>1766</v>
      </c>
      <c r="G222" s="272"/>
      <c r="H222" s="272"/>
      <c r="I222" s="272"/>
      <c r="J222" s="176" t="s">
        <v>1762</v>
      </c>
      <c r="K222" s="177">
        <v>1</v>
      </c>
      <c r="L222" s="273">
        <v>0</v>
      </c>
      <c r="M222" s="272"/>
      <c r="N222" s="274">
        <f>ROUND(L222*K222,2)</f>
        <v>0</v>
      </c>
      <c r="O222" s="272"/>
      <c r="P222" s="272"/>
      <c r="Q222" s="272"/>
      <c r="R222" s="139"/>
      <c r="T222" s="171" t="s">
        <v>20</v>
      </c>
      <c r="U222" s="44" t="s">
        <v>41</v>
      </c>
      <c r="V222" s="36"/>
      <c r="W222" s="172">
        <f>V222*K222</f>
        <v>0</v>
      </c>
      <c r="X222" s="172">
        <v>0</v>
      </c>
      <c r="Y222" s="172">
        <f>X222*K222</f>
        <v>0</v>
      </c>
      <c r="Z222" s="172">
        <v>0</v>
      </c>
      <c r="AA222" s="173">
        <f>Z222*K222</f>
        <v>0</v>
      </c>
      <c r="AR222" s="18" t="s">
        <v>201</v>
      </c>
      <c r="AT222" s="18" t="s">
        <v>227</v>
      </c>
      <c r="AU222" s="18" t="s">
        <v>87</v>
      </c>
      <c r="AY222" s="18" t="s">
        <v>175</v>
      </c>
      <c r="BE222" s="114">
        <f>IF(U222="základní",N222,0)</f>
        <v>0</v>
      </c>
      <c r="BF222" s="114">
        <f>IF(U222="snížená",N222,0)</f>
        <v>0</v>
      </c>
      <c r="BG222" s="114">
        <f>IF(U222="zákl. přenesená",N222,0)</f>
        <v>0</v>
      </c>
      <c r="BH222" s="114">
        <f>IF(U222="sníž. přenesená",N222,0)</f>
        <v>0</v>
      </c>
      <c r="BI222" s="114">
        <f>IF(U222="nulová",N222,0)</f>
        <v>0</v>
      </c>
      <c r="BJ222" s="18" t="s">
        <v>83</v>
      </c>
      <c r="BK222" s="114">
        <f>ROUND(L222*K222,2)</f>
        <v>0</v>
      </c>
      <c r="BL222" s="18" t="s">
        <v>201</v>
      </c>
      <c r="BM222" s="18" t="s">
        <v>460</v>
      </c>
    </row>
    <row r="223" spans="2:65" s="1" customFormat="1" ht="22.5" customHeight="1" x14ac:dyDescent="0.3">
      <c r="B223" s="137"/>
      <c r="C223" s="174" t="s">
        <v>76</v>
      </c>
      <c r="D223" s="174" t="s">
        <v>227</v>
      </c>
      <c r="E223" s="175" t="s">
        <v>1767</v>
      </c>
      <c r="F223" s="271" t="s">
        <v>1768</v>
      </c>
      <c r="G223" s="272"/>
      <c r="H223" s="272"/>
      <c r="I223" s="272"/>
      <c r="J223" s="176" t="s">
        <v>1762</v>
      </c>
      <c r="K223" s="177">
        <v>1</v>
      </c>
      <c r="L223" s="273">
        <v>0</v>
      </c>
      <c r="M223" s="272"/>
      <c r="N223" s="274">
        <f>ROUND(L223*K223,2)</f>
        <v>0</v>
      </c>
      <c r="O223" s="272"/>
      <c r="P223" s="272"/>
      <c r="Q223" s="272"/>
      <c r="R223" s="139"/>
      <c r="T223" s="171" t="s">
        <v>20</v>
      </c>
      <c r="U223" s="44" t="s">
        <v>41</v>
      </c>
      <c r="V223" s="36"/>
      <c r="W223" s="172">
        <f>V223*K223</f>
        <v>0</v>
      </c>
      <c r="X223" s="172">
        <v>0</v>
      </c>
      <c r="Y223" s="172">
        <f>X223*K223</f>
        <v>0</v>
      </c>
      <c r="Z223" s="172">
        <v>0</v>
      </c>
      <c r="AA223" s="173">
        <f>Z223*K223</f>
        <v>0</v>
      </c>
      <c r="AR223" s="18" t="s">
        <v>201</v>
      </c>
      <c r="AT223" s="18" t="s">
        <v>227</v>
      </c>
      <c r="AU223" s="18" t="s">
        <v>87</v>
      </c>
      <c r="AY223" s="18" t="s">
        <v>175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8" t="s">
        <v>83</v>
      </c>
      <c r="BK223" s="114">
        <f>ROUND(L223*K223,2)</f>
        <v>0</v>
      </c>
      <c r="BL223" s="18" t="s">
        <v>201</v>
      </c>
      <c r="BM223" s="18" t="s">
        <v>1037</v>
      </c>
    </row>
    <row r="224" spans="2:65" s="1" customFormat="1" ht="22.5" customHeight="1" x14ac:dyDescent="0.3">
      <c r="B224" s="137"/>
      <c r="C224" s="174" t="s">
        <v>76</v>
      </c>
      <c r="D224" s="174" t="s">
        <v>227</v>
      </c>
      <c r="E224" s="175" t="s">
        <v>1769</v>
      </c>
      <c r="F224" s="271" t="s">
        <v>1770</v>
      </c>
      <c r="G224" s="272"/>
      <c r="H224" s="272"/>
      <c r="I224" s="272"/>
      <c r="J224" s="176" t="s">
        <v>1762</v>
      </c>
      <c r="K224" s="177">
        <v>1</v>
      </c>
      <c r="L224" s="273">
        <v>0</v>
      </c>
      <c r="M224" s="272"/>
      <c r="N224" s="274">
        <f>ROUND(L224*K224,2)</f>
        <v>0</v>
      </c>
      <c r="O224" s="272"/>
      <c r="P224" s="272"/>
      <c r="Q224" s="272"/>
      <c r="R224" s="139"/>
      <c r="T224" s="171" t="s">
        <v>20</v>
      </c>
      <c r="U224" s="44" t="s">
        <v>41</v>
      </c>
      <c r="V224" s="36"/>
      <c r="W224" s="172">
        <f>V224*K224</f>
        <v>0</v>
      </c>
      <c r="X224" s="172">
        <v>0</v>
      </c>
      <c r="Y224" s="172">
        <f>X224*K224</f>
        <v>0</v>
      </c>
      <c r="Z224" s="172">
        <v>0</v>
      </c>
      <c r="AA224" s="173">
        <f>Z224*K224</f>
        <v>0</v>
      </c>
      <c r="AR224" s="18" t="s">
        <v>201</v>
      </c>
      <c r="AT224" s="18" t="s">
        <v>227</v>
      </c>
      <c r="AU224" s="18" t="s">
        <v>87</v>
      </c>
      <c r="AY224" s="18" t="s">
        <v>175</v>
      </c>
      <c r="BE224" s="114">
        <f>IF(U224="základní",N224,0)</f>
        <v>0</v>
      </c>
      <c r="BF224" s="114">
        <f>IF(U224="snížená",N224,0)</f>
        <v>0</v>
      </c>
      <c r="BG224" s="114">
        <f>IF(U224="zákl. přenesená",N224,0)</f>
        <v>0</v>
      </c>
      <c r="BH224" s="114">
        <f>IF(U224="sníž. přenesená",N224,0)</f>
        <v>0</v>
      </c>
      <c r="BI224" s="114">
        <f>IF(U224="nulová",N224,0)</f>
        <v>0</v>
      </c>
      <c r="BJ224" s="18" t="s">
        <v>83</v>
      </c>
      <c r="BK224" s="114">
        <f>ROUND(L224*K224,2)</f>
        <v>0</v>
      </c>
      <c r="BL224" s="18" t="s">
        <v>201</v>
      </c>
      <c r="BM224" s="18" t="s">
        <v>464</v>
      </c>
    </row>
    <row r="225" spans="2:65" s="10" customFormat="1" ht="29.85" customHeight="1" x14ac:dyDescent="0.3">
      <c r="B225" s="156"/>
      <c r="C225" s="157"/>
      <c r="D225" s="166" t="s">
        <v>1622</v>
      </c>
      <c r="E225" s="166"/>
      <c r="F225" s="166"/>
      <c r="G225" s="166"/>
      <c r="H225" s="166"/>
      <c r="I225" s="166"/>
      <c r="J225" s="166"/>
      <c r="K225" s="166"/>
      <c r="L225" s="166"/>
      <c r="M225" s="166"/>
      <c r="N225" s="264">
        <f>BK225</f>
        <v>0</v>
      </c>
      <c r="O225" s="265"/>
      <c r="P225" s="265"/>
      <c r="Q225" s="265"/>
      <c r="R225" s="159"/>
      <c r="T225" s="160"/>
      <c r="U225" s="157"/>
      <c r="V225" s="157"/>
      <c r="W225" s="161">
        <f>W226</f>
        <v>0</v>
      </c>
      <c r="X225" s="157"/>
      <c r="Y225" s="161">
        <f>Y226</f>
        <v>0</v>
      </c>
      <c r="Z225" s="157"/>
      <c r="AA225" s="162">
        <f>AA226</f>
        <v>0</v>
      </c>
      <c r="AR225" s="163" t="s">
        <v>83</v>
      </c>
      <c r="AT225" s="164" t="s">
        <v>75</v>
      </c>
      <c r="AU225" s="164" t="s">
        <v>83</v>
      </c>
      <c r="AY225" s="163" t="s">
        <v>175</v>
      </c>
      <c r="BK225" s="165">
        <f>BK226</f>
        <v>0</v>
      </c>
    </row>
    <row r="226" spans="2:65" s="1" customFormat="1" ht="22.5" customHeight="1" x14ac:dyDescent="0.3">
      <c r="B226" s="137"/>
      <c r="C226" s="174" t="s">
        <v>76</v>
      </c>
      <c r="D226" s="174" t="s">
        <v>227</v>
      </c>
      <c r="E226" s="175" t="s">
        <v>1771</v>
      </c>
      <c r="F226" s="271" t="s">
        <v>1772</v>
      </c>
      <c r="G226" s="272"/>
      <c r="H226" s="272"/>
      <c r="I226" s="272"/>
      <c r="J226" s="176" t="s">
        <v>332</v>
      </c>
      <c r="K226" s="177">
        <v>1</v>
      </c>
      <c r="L226" s="273">
        <v>0</v>
      </c>
      <c r="M226" s="272"/>
      <c r="N226" s="274">
        <f>ROUND(L226*K226,2)</f>
        <v>0</v>
      </c>
      <c r="O226" s="272"/>
      <c r="P226" s="272"/>
      <c r="Q226" s="272"/>
      <c r="R226" s="139"/>
      <c r="T226" s="171" t="s">
        <v>20</v>
      </c>
      <c r="U226" s="44" t="s">
        <v>41</v>
      </c>
      <c r="V226" s="36"/>
      <c r="W226" s="172">
        <f>V226*K226</f>
        <v>0</v>
      </c>
      <c r="X226" s="172">
        <v>0</v>
      </c>
      <c r="Y226" s="172">
        <f>X226*K226</f>
        <v>0</v>
      </c>
      <c r="Z226" s="172">
        <v>0</v>
      </c>
      <c r="AA226" s="173">
        <f>Z226*K226</f>
        <v>0</v>
      </c>
      <c r="AR226" s="18" t="s">
        <v>201</v>
      </c>
      <c r="AT226" s="18" t="s">
        <v>227</v>
      </c>
      <c r="AU226" s="18" t="s">
        <v>87</v>
      </c>
      <c r="AY226" s="18" t="s">
        <v>175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8" t="s">
        <v>83</v>
      </c>
      <c r="BK226" s="114">
        <f>ROUND(L226*K226,2)</f>
        <v>0</v>
      </c>
      <c r="BL226" s="18" t="s">
        <v>201</v>
      </c>
      <c r="BM226" s="18" t="s">
        <v>468</v>
      </c>
    </row>
    <row r="227" spans="2:65" s="10" customFormat="1" ht="37.35" customHeight="1" x14ac:dyDescent="0.35">
      <c r="B227" s="156"/>
      <c r="C227" s="157"/>
      <c r="D227" s="158" t="s">
        <v>1623</v>
      </c>
      <c r="E227" s="158"/>
      <c r="F227" s="158"/>
      <c r="G227" s="158"/>
      <c r="H227" s="158"/>
      <c r="I227" s="158"/>
      <c r="J227" s="158"/>
      <c r="K227" s="158"/>
      <c r="L227" s="158"/>
      <c r="M227" s="158"/>
      <c r="N227" s="298">
        <f>BK227</f>
        <v>0</v>
      </c>
      <c r="O227" s="299"/>
      <c r="P227" s="299"/>
      <c r="Q227" s="299"/>
      <c r="R227" s="159"/>
      <c r="T227" s="160"/>
      <c r="U227" s="157"/>
      <c r="V227" s="157"/>
      <c r="W227" s="161">
        <f>W228+W238+W240+W245+W248+W251</f>
        <v>0</v>
      </c>
      <c r="X227" s="157"/>
      <c r="Y227" s="161">
        <f>Y228+Y238+Y240+Y245+Y248+Y251</f>
        <v>0</v>
      </c>
      <c r="Z227" s="157"/>
      <c r="AA227" s="162">
        <f>AA228+AA238+AA240+AA245+AA248+AA251</f>
        <v>0</v>
      </c>
      <c r="AR227" s="163" t="s">
        <v>83</v>
      </c>
      <c r="AT227" s="164" t="s">
        <v>75</v>
      </c>
      <c r="AU227" s="164" t="s">
        <v>76</v>
      </c>
      <c r="AY227" s="163" t="s">
        <v>175</v>
      </c>
      <c r="BK227" s="165">
        <f>BK228+BK238+BK240+BK245+BK248+BK251</f>
        <v>0</v>
      </c>
    </row>
    <row r="228" spans="2:65" s="10" customFormat="1" ht="19.899999999999999" customHeight="1" x14ac:dyDescent="0.3">
      <c r="B228" s="156"/>
      <c r="C228" s="157"/>
      <c r="D228" s="166" t="s">
        <v>1624</v>
      </c>
      <c r="E228" s="166"/>
      <c r="F228" s="166"/>
      <c r="G228" s="166"/>
      <c r="H228" s="166"/>
      <c r="I228" s="166"/>
      <c r="J228" s="166"/>
      <c r="K228" s="166"/>
      <c r="L228" s="166"/>
      <c r="M228" s="166"/>
      <c r="N228" s="266">
        <f>BK228</f>
        <v>0</v>
      </c>
      <c r="O228" s="267"/>
      <c r="P228" s="267"/>
      <c r="Q228" s="267"/>
      <c r="R228" s="159"/>
      <c r="T228" s="160"/>
      <c r="U228" s="157"/>
      <c r="V228" s="157"/>
      <c r="W228" s="161">
        <f>SUM(W229:W237)</f>
        <v>0</v>
      </c>
      <c r="X228" s="157"/>
      <c r="Y228" s="161">
        <f>SUM(Y229:Y237)</f>
        <v>0</v>
      </c>
      <c r="Z228" s="157"/>
      <c r="AA228" s="162">
        <f>SUM(AA229:AA237)</f>
        <v>0</v>
      </c>
      <c r="AR228" s="163" t="s">
        <v>83</v>
      </c>
      <c r="AT228" s="164" t="s">
        <v>75</v>
      </c>
      <c r="AU228" s="164" t="s">
        <v>83</v>
      </c>
      <c r="AY228" s="163" t="s">
        <v>175</v>
      </c>
      <c r="BK228" s="165">
        <f>SUM(BK229:BK237)</f>
        <v>0</v>
      </c>
    </row>
    <row r="229" spans="2:65" s="1" customFormat="1" ht="31.5" customHeight="1" x14ac:dyDescent="0.3">
      <c r="B229" s="137"/>
      <c r="C229" s="174" t="s">
        <v>76</v>
      </c>
      <c r="D229" s="174" t="s">
        <v>227</v>
      </c>
      <c r="E229" s="175" t="s">
        <v>1773</v>
      </c>
      <c r="F229" s="271" t="s">
        <v>1774</v>
      </c>
      <c r="G229" s="272"/>
      <c r="H229" s="272"/>
      <c r="I229" s="272"/>
      <c r="J229" s="176" t="s">
        <v>382</v>
      </c>
      <c r="K229" s="177">
        <v>17</v>
      </c>
      <c r="L229" s="273">
        <v>0</v>
      </c>
      <c r="M229" s="272"/>
      <c r="N229" s="274">
        <f t="shared" ref="N229:N237" si="25">ROUND(L229*K229,2)</f>
        <v>0</v>
      </c>
      <c r="O229" s="272"/>
      <c r="P229" s="272"/>
      <c r="Q229" s="272"/>
      <c r="R229" s="139"/>
      <c r="T229" s="171" t="s">
        <v>20</v>
      </c>
      <c r="U229" s="44" t="s">
        <v>41</v>
      </c>
      <c r="V229" s="36"/>
      <c r="W229" s="172">
        <f t="shared" ref="W229:W237" si="26">V229*K229</f>
        <v>0</v>
      </c>
      <c r="X229" s="172">
        <v>0</v>
      </c>
      <c r="Y229" s="172">
        <f t="shared" ref="Y229:Y237" si="27">X229*K229</f>
        <v>0</v>
      </c>
      <c r="Z229" s="172">
        <v>0</v>
      </c>
      <c r="AA229" s="173">
        <f t="shared" ref="AA229:AA237" si="28">Z229*K229</f>
        <v>0</v>
      </c>
      <c r="AR229" s="18" t="s">
        <v>201</v>
      </c>
      <c r="AT229" s="18" t="s">
        <v>227</v>
      </c>
      <c r="AU229" s="18" t="s">
        <v>87</v>
      </c>
      <c r="AY229" s="18" t="s">
        <v>175</v>
      </c>
      <c r="BE229" s="114">
        <f t="shared" ref="BE229:BE237" si="29">IF(U229="základní",N229,0)</f>
        <v>0</v>
      </c>
      <c r="BF229" s="114">
        <f t="shared" ref="BF229:BF237" si="30">IF(U229="snížená",N229,0)</f>
        <v>0</v>
      </c>
      <c r="BG229" s="114">
        <f t="shared" ref="BG229:BG237" si="31">IF(U229="zákl. přenesená",N229,0)</f>
        <v>0</v>
      </c>
      <c r="BH229" s="114">
        <f t="shared" ref="BH229:BH237" si="32">IF(U229="sníž. přenesená",N229,0)</f>
        <v>0</v>
      </c>
      <c r="BI229" s="114">
        <f t="shared" ref="BI229:BI237" si="33">IF(U229="nulová",N229,0)</f>
        <v>0</v>
      </c>
      <c r="BJ229" s="18" t="s">
        <v>83</v>
      </c>
      <c r="BK229" s="114">
        <f t="shared" ref="BK229:BK237" si="34">ROUND(L229*K229,2)</f>
        <v>0</v>
      </c>
      <c r="BL229" s="18" t="s">
        <v>201</v>
      </c>
      <c r="BM229" s="18" t="s">
        <v>1041</v>
      </c>
    </row>
    <row r="230" spans="2:65" s="1" customFormat="1" ht="22.5" customHeight="1" x14ac:dyDescent="0.3">
      <c r="B230" s="137"/>
      <c r="C230" s="174" t="s">
        <v>76</v>
      </c>
      <c r="D230" s="174" t="s">
        <v>227</v>
      </c>
      <c r="E230" s="175" t="s">
        <v>1775</v>
      </c>
      <c r="F230" s="271" t="s">
        <v>1776</v>
      </c>
      <c r="G230" s="272"/>
      <c r="H230" s="272"/>
      <c r="I230" s="272"/>
      <c r="J230" s="176" t="s">
        <v>382</v>
      </c>
      <c r="K230" s="177">
        <v>17</v>
      </c>
      <c r="L230" s="273">
        <v>0</v>
      </c>
      <c r="M230" s="272"/>
      <c r="N230" s="274">
        <f t="shared" si="25"/>
        <v>0</v>
      </c>
      <c r="O230" s="272"/>
      <c r="P230" s="272"/>
      <c r="Q230" s="272"/>
      <c r="R230" s="139"/>
      <c r="T230" s="171" t="s">
        <v>20</v>
      </c>
      <c r="U230" s="44" t="s">
        <v>41</v>
      </c>
      <c r="V230" s="36"/>
      <c r="W230" s="172">
        <f t="shared" si="26"/>
        <v>0</v>
      </c>
      <c r="X230" s="172">
        <v>0</v>
      </c>
      <c r="Y230" s="172">
        <f t="shared" si="27"/>
        <v>0</v>
      </c>
      <c r="Z230" s="172">
        <v>0</v>
      </c>
      <c r="AA230" s="173">
        <f t="shared" si="28"/>
        <v>0</v>
      </c>
      <c r="AR230" s="18" t="s">
        <v>201</v>
      </c>
      <c r="AT230" s="18" t="s">
        <v>227</v>
      </c>
      <c r="AU230" s="18" t="s">
        <v>87</v>
      </c>
      <c r="AY230" s="18" t="s">
        <v>175</v>
      </c>
      <c r="BE230" s="114">
        <f t="shared" si="29"/>
        <v>0</v>
      </c>
      <c r="BF230" s="114">
        <f t="shared" si="30"/>
        <v>0</v>
      </c>
      <c r="BG230" s="114">
        <f t="shared" si="31"/>
        <v>0</v>
      </c>
      <c r="BH230" s="114">
        <f t="shared" si="32"/>
        <v>0</v>
      </c>
      <c r="BI230" s="114">
        <f t="shared" si="33"/>
        <v>0</v>
      </c>
      <c r="BJ230" s="18" t="s">
        <v>83</v>
      </c>
      <c r="BK230" s="114">
        <f t="shared" si="34"/>
        <v>0</v>
      </c>
      <c r="BL230" s="18" t="s">
        <v>201</v>
      </c>
      <c r="BM230" s="18" t="s">
        <v>476</v>
      </c>
    </row>
    <row r="231" spans="2:65" s="1" customFormat="1" ht="57" customHeight="1" x14ac:dyDescent="0.3">
      <c r="B231" s="137"/>
      <c r="C231" s="174" t="s">
        <v>76</v>
      </c>
      <c r="D231" s="174" t="s">
        <v>227</v>
      </c>
      <c r="E231" s="175" t="s">
        <v>1777</v>
      </c>
      <c r="F231" s="271" t="s">
        <v>1778</v>
      </c>
      <c r="G231" s="272"/>
      <c r="H231" s="272"/>
      <c r="I231" s="272"/>
      <c r="J231" s="176" t="s">
        <v>382</v>
      </c>
      <c r="K231" s="177">
        <v>2</v>
      </c>
      <c r="L231" s="273">
        <v>0</v>
      </c>
      <c r="M231" s="272"/>
      <c r="N231" s="274">
        <f t="shared" si="25"/>
        <v>0</v>
      </c>
      <c r="O231" s="272"/>
      <c r="P231" s="272"/>
      <c r="Q231" s="272"/>
      <c r="R231" s="139"/>
      <c r="T231" s="171" t="s">
        <v>20</v>
      </c>
      <c r="U231" s="44" t="s">
        <v>41</v>
      </c>
      <c r="V231" s="36"/>
      <c r="W231" s="172">
        <f t="shared" si="26"/>
        <v>0</v>
      </c>
      <c r="X231" s="172">
        <v>0</v>
      </c>
      <c r="Y231" s="172">
        <f t="shared" si="27"/>
        <v>0</v>
      </c>
      <c r="Z231" s="172">
        <v>0</v>
      </c>
      <c r="AA231" s="173">
        <f t="shared" si="28"/>
        <v>0</v>
      </c>
      <c r="AR231" s="18" t="s">
        <v>201</v>
      </c>
      <c r="AT231" s="18" t="s">
        <v>227</v>
      </c>
      <c r="AU231" s="18" t="s">
        <v>87</v>
      </c>
      <c r="AY231" s="18" t="s">
        <v>175</v>
      </c>
      <c r="BE231" s="114">
        <f t="shared" si="29"/>
        <v>0</v>
      </c>
      <c r="BF231" s="114">
        <f t="shared" si="30"/>
        <v>0</v>
      </c>
      <c r="BG231" s="114">
        <f t="shared" si="31"/>
        <v>0</v>
      </c>
      <c r="BH231" s="114">
        <f t="shared" si="32"/>
        <v>0</v>
      </c>
      <c r="BI231" s="114">
        <f t="shared" si="33"/>
        <v>0</v>
      </c>
      <c r="BJ231" s="18" t="s">
        <v>83</v>
      </c>
      <c r="BK231" s="114">
        <f t="shared" si="34"/>
        <v>0</v>
      </c>
      <c r="BL231" s="18" t="s">
        <v>201</v>
      </c>
      <c r="BM231" s="18" t="s">
        <v>488</v>
      </c>
    </row>
    <row r="232" spans="2:65" s="1" customFormat="1" ht="31.5" customHeight="1" x14ac:dyDescent="0.3">
      <c r="B232" s="137"/>
      <c r="C232" s="174" t="s">
        <v>76</v>
      </c>
      <c r="D232" s="174" t="s">
        <v>227</v>
      </c>
      <c r="E232" s="175" t="s">
        <v>1779</v>
      </c>
      <c r="F232" s="271" t="s">
        <v>1780</v>
      </c>
      <c r="G232" s="272"/>
      <c r="H232" s="272"/>
      <c r="I232" s="272"/>
      <c r="J232" s="176" t="s">
        <v>382</v>
      </c>
      <c r="K232" s="177">
        <v>2</v>
      </c>
      <c r="L232" s="273">
        <v>0</v>
      </c>
      <c r="M232" s="272"/>
      <c r="N232" s="274">
        <f t="shared" si="25"/>
        <v>0</v>
      </c>
      <c r="O232" s="272"/>
      <c r="P232" s="272"/>
      <c r="Q232" s="272"/>
      <c r="R232" s="139"/>
      <c r="T232" s="171" t="s">
        <v>20</v>
      </c>
      <c r="U232" s="44" t="s">
        <v>41</v>
      </c>
      <c r="V232" s="36"/>
      <c r="W232" s="172">
        <f t="shared" si="26"/>
        <v>0</v>
      </c>
      <c r="X232" s="172">
        <v>0</v>
      </c>
      <c r="Y232" s="172">
        <f t="shared" si="27"/>
        <v>0</v>
      </c>
      <c r="Z232" s="172">
        <v>0</v>
      </c>
      <c r="AA232" s="173">
        <f t="shared" si="28"/>
        <v>0</v>
      </c>
      <c r="AR232" s="18" t="s">
        <v>201</v>
      </c>
      <c r="AT232" s="18" t="s">
        <v>227</v>
      </c>
      <c r="AU232" s="18" t="s">
        <v>87</v>
      </c>
      <c r="AY232" s="18" t="s">
        <v>175</v>
      </c>
      <c r="BE232" s="114">
        <f t="shared" si="29"/>
        <v>0</v>
      </c>
      <c r="BF232" s="114">
        <f t="shared" si="30"/>
        <v>0</v>
      </c>
      <c r="BG232" s="114">
        <f t="shared" si="31"/>
        <v>0</v>
      </c>
      <c r="BH232" s="114">
        <f t="shared" si="32"/>
        <v>0</v>
      </c>
      <c r="BI232" s="114">
        <f t="shared" si="33"/>
        <v>0</v>
      </c>
      <c r="BJ232" s="18" t="s">
        <v>83</v>
      </c>
      <c r="BK232" s="114">
        <f t="shared" si="34"/>
        <v>0</v>
      </c>
      <c r="BL232" s="18" t="s">
        <v>201</v>
      </c>
      <c r="BM232" s="18" t="s">
        <v>492</v>
      </c>
    </row>
    <row r="233" spans="2:65" s="1" customFormat="1" ht="31.5" customHeight="1" x14ac:dyDescent="0.3">
      <c r="B233" s="137"/>
      <c r="C233" s="174" t="s">
        <v>76</v>
      </c>
      <c r="D233" s="174" t="s">
        <v>227</v>
      </c>
      <c r="E233" s="175" t="s">
        <v>1781</v>
      </c>
      <c r="F233" s="271" t="s">
        <v>1782</v>
      </c>
      <c r="G233" s="272"/>
      <c r="H233" s="272"/>
      <c r="I233" s="272"/>
      <c r="J233" s="176" t="s">
        <v>382</v>
      </c>
      <c r="K233" s="177">
        <v>2</v>
      </c>
      <c r="L233" s="273">
        <v>0</v>
      </c>
      <c r="M233" s="272"/>
      <c r="N233" s="274">
        <f t="shared" si="25"/>
        <v>0</v>
      </c>
      <c r="O233" s="272"/>
      <c r="P233" s="272"/>
      <c r="Q233" s="272"/>
      <c r="R233" s="139"/>
      <c r="T233" s="171" t="s">
        <v>20</v>
      </c>
      <c r="U233" s="44" t="s">
        <v>41</v>
      </c>
      <c r="V233" s="36"/>
      <c r="W233" s="172">
        <f t="shared" si="26"/>
        <v>0</v>
      </c>
      <c r="X233" s="172">
        <v>0</v>
      </c>
      <c r="Y233" s="172">
        <f t="shared" si="27"/>
        <v>0</v>
      </c>
      <c r="Z233" s="172">
        <v>0</v>
      </c>
      <c r="AA233" s="173">
        <f t="shared" si="28"/>
        <v>0</v>
      </c>
      <c r="AR233" s="18" t="s">
        <v>201</v>
      </c>
      <c r="AT233" s="18" t="s">
        <v>227</v>
      </c>
      <c r="AU233" s="18" t="s">
        <v>87</v>
      </c>
      <c r="AY233" s="18" t="s">
        <v>175</v>
      </c>
      <c r="BE233" s="114">
        <f t="shared" si="29"/>
        <v>0</v>
      </c>
      <c r="BF233" s="114">
        <f t="shared" si="30"/>
        <v>0</v>
      </c>
      <c r="BG233" s="114">
        <f t="shared" si="31"/>
        <v>0</v>
      </c>
      <c r="BH233" s="114">
        <f t="shared" si="32"/>
        <v>0</v>
      </c>
      <c r="BI233" s="114">
        <f t="shared" si="33"/>
        <v>0</v>
      </c>
      <c r="BJ233" s="18" t="s">
        <v>83</v>
      </c>
      <c r="BK233" s="114">
        <f t="shared" si="34"/>
        <v>0</v>
      </c>
      <c r="BL233" s="18" t="s">
        <v>201</v>
      </c>
      <c r="BM233" s="18" t="s">
        <v>496</v>
      </c>
    </row>
    <row r="234" spans="2:65" s="1" customFormat="1" ht="22.5" customHeight="1" x14ac:dyDescent="0.3">
      <c r="B234" s="137"/>
      <c r="C234" s="174" t="s">
        <v>76</v>
      </c>
      <c r="D234" s="174" t="s">
        <v>227</v>
      </c>
      <c r="E234" s="175" t="s">
        <v>1783</v>
      </c>
      <c r="F234" s="271" t="s">
        <v>1784</v>
      </c>
      <c r="G234" s="272"/>
      <c r="H234" s="272"/>
      <c r="I234" s="272"/>
      <c r="J234" s="176" t="s">
        <v>382</v>
      </c>
      <c r="K234" s="177">
        <v>2</v>
      </c>
      <c r="L234" s="273">
        <v>0</v>
      </c>
      <c r="M234" s="272"/>
      <c r="N234" s="274">
        <f t="shared" si="25"/>
        <v>0</v>
      </c>
      <c r="O234" s="272"/>
      <c r="P234" s="272"/>
      <c r="Q234" s="272"/>
      <c r="R234" s="139"/>
      <c r="T234" s="171" t="s">
        <v>20</v>
      </c>
      <c r="U234" s="44" t="s">
        <v>41</v>
      </c>
      <c r="V234" s="36"/>
      <c r="W234" s="172">
        <f t="shared" si="26"/>
        <v>0</v>
      </c>
      <c r="X234" s="172">
        <v>0</v>
      </c>
      <c r="Y234" s="172">
        <f t="shared" si="27"/>
        <v>0</v>
      </c>
      <c r="Z234" s="172">
        <v>0</v>
      </c>
      <c r="AA234" s="173">
        <f t="shared" si="28"/>
        <v>0</v>
      </c>
      <c r="AR234" s="18" t="s">
        <v>201</v>
      </c>
      <c r="AT234" s="18" t="s">
        <v>227</v>
      </c>
      <c r="AU234" s="18" t="s">
        <v>87</v>
      </c>
      <c r="AY234" s="18" t="s">
        <v>175</v>
      </c>
      <c r="BE234" s="114">
        <f t="shared" si="29"/>
        <v>0</v>
      </c>
      <c r="BF234" s="114">
        <f t="shared" si="30"/>
        <v>0</v>
      </c>
      <c r="BG234" s="114">
        <f t="shared" si="31"/>
        <v>0</v>
      </c>
      <c r="BH234" s="114">
        <f t="shared" si="32"/>
        <v>0</v>
      </c>
      <c r="BI234" s="114">
        <f t="shared" si="33"/>
        <v>0</v>
      </c>
      <c r="BJ234" s="18" t="s">
        <v>83</v>
      </c>
      <c r="BK234" s="114">
        <f t="shared" si="34"/>
        <v>0</v>
      </c>
      <c r="BL234" s="18" t="s">
        <v>201</v>
      </c>
      <c r="BM234" s="18" t="s">
        <v>500</v>
      </c>
    </row>
    <row r="235" spans="2:65" s="1" customFormat="1" ht="31.5" customHeight="1" x14ac:dyDescent="0.3">
      <c r="B235" s="137"/>
      <c r="C235" s="174" t="s">
        <v>76</v>
      </c>
      <c r="D235" s="174" t="s">
        <v>227</v>
      </c>
      <c r="E235" s="175" t="s">
        <v>1785</v>
      </c>
      <c r="F235" s="271" t="s">
        <v>1786</v>
      </c>
      <c r="G235" s="272"/>
      <c r="H235" s="272"/>
      <c r="I235" s="272"/>
      <c r="J235" s="176" t="s">
        <v>382</v>
      </c>
      <c r="K235" s="177">
        <v>1</v>
      </c>
      <c r="L235" s="273">
        <v>0</v>
      </c>
      <c r="M235" s="272"/>
      <c r="N235" s="274">
        <f t="shared" si="25"/>
        <v>0</v>
      </c>
      <c r="O235" s="272"/>
      <c r="P235" s="272"/>
      <c r="Q235" s="272"/>
      <c r="R235" s="139"/>
      <c r="T235" s="171" t="s">
        <v>20</v>
      </c>
      <c r="U235" s="44" t="s">
        <v>41</v>
      </c>
      <c r="V235" s="36"/>
      <c r="W235" s="172">
        <f t="shared" si="26"/>
        <v>0</v>
      </c>
      <c r="X235" s="172">
        <v>0</v>
      </c>
      <c r="Y235" s="172">
        <f t="shared" si="27"/>
        <v>0</v>
      </c>
      <c r="Z235" s="172">
        <v>0</v>
      </c>
      <c r="AA235" s="173">
        <f t="shared" si="28"/>
        <v>0</v>
      </c>
      <c r="AR235" s="18" t="s">
        <v>201</v>
      </c>
      <c r="AT235" s="18" t="s">
        <v>227</v>
      </c>
      <c r="AU235" s="18" t="s">
        <v>87</v>
      </c>
      <c r="AY235" s="18" t="s">
        <v>175</v>
      </c>
      <c r="BE235" s="114">
        <f t="shared" si="29"/>
        <v>0</v>
      </c>
      <c r="BF235" s="114">
        <f t="shared" si="30"/>
        <v>0</v>
      </c>
      <c r="BG235" s="114">
        <f t="shared" si="31"/>
        <v>0</v>
      </c>
      <c r="BH235" s="114">
        <f t="shared" si="32"/>
        <v>0</v>
      </c>
      <c r="BI235" s="114">
        <f t="shared" si="33"/>
        <v>0</v>
      </c>
      <c r="BJ235" s="18" t="s">
        <v>83</v>
      </c>
      <c r="BK235" s="114">
        <f t="shared" si="34"/>
        <v>0</v>
      </c>
      <c r="BL235" s="18" t="s">
        <v>201</v>
      </c>
      <c r="BM235" s="18" t="s">
        <v>504</v>
      </c>
    </row>
    <row r="236" spans="2:65" s="1" customFormat="1" ht="31.5" customHeight="1" x14ac:dyDescent="0.3">
      <c r="B236" s="137"/>
      <c r="C236" s="174" t="s">
        <v>76</v>
      </c>
      <c r="D236" s="174" t="s">
        <v>227</v>
      </c>
      <c r="E236" s="175" t="s">
        <v>1787</v>
      </c>
      <c r="F236" s="271" t="s">
        <v>1788</v>
      </c>
      <c r="G236" s="272"/>
      <c r="H236" s="272"/>
      <c r="I236" s="272"/>
      <c r="J236" s="176" t="s">
        <v>382</v>
      </c>
      <c r="K236" s="177">
        <v>2</v>
      </c>
      <c r="L236" s="273">
        <v>0</v>
      </c>
      <c r="M236" s="272"/>
      <c r="N236" s="274">
        <f t="shared" si="25"/>
        <v>0</v>
      </c>
      <c r="O236" s="272"/>
      <c r="P236" s="272"/>
      <c r="Q236" s="272"/>
      <c r="R236" s="139"/>
      <c r="T236" s="171" t="s">
        <v>20</v>
      </c>
      <c r="U236" s="44" t="s">
        <v>41</v>
      </c>
      <c r="V236" s="36"/>
      <c r="W236" s="172">
        <f t="shared" si="26"/>
        <v>0</v>
      </c>
      <c r="X236" s="172">
        <v>0</v>
      </c>
      <c r="Y236" s="172">
        <f t="shared" si="27"/>
        <v>0</v>
      </c>
      <c r="Z236" s="172">
        <v>0</v>
      </c>
      <c r="AA236" s="173">
        <f t="shared" si="28"/>
        <v>0</v>
      </c>
      <c r="AR236" s="18" t="s">
        <v>201</v>
      </c>
      <c r="AT236" s="18" t="s">
        <v>227</v>
      </c>
      <c r="AU236" s="18" t="s">
        <v>87</v>
      </c>
      <c r="AY236" s="18" t="s">
        <v>175</v>
      </c>
      <c r="BE236" s="114">
        <f t="shared" si="29"/>
        <v>0</v>
      </c>
      <c r="BF236" s="114">
        <f t="shared" si="30"/>
        <v>0</v>
      </c>
      <c r="BG236" s="114">
        <f t="shared" si="31"/>
        <v>0</v>
      </c>
      <c r="BH236" s="114">
        <f t="shared" si="32"/>
        <v>0</v>
      </c>
      <c r="BI236" s="114">
        <f t="shared" si="33"/>
        <v>0</v>
      </c>
      <c r="BJ236" s="18" t="s">
        <v>83</v>
      </c>
      <c r="BK236" s="114">
        <f t="shared" si="34"/>
        <v>0</v>
      </c>
      <c r="BL236" s="18" t="s">
        <v>201</v>
      </c>
      <c r="BM236" s="18" t="s">
        <v>508</v>
      </c>
    </row>
    <row r="237" spans="2:65" s="1" customFormat="1" ht="22.5" customHeight="1" x14ac:dyDescent="0.3">
      <c r="B237" s="137"/>
      <c r="C237" s="174" t="s">
        <v>76</v>
      </c>
      <c r="D237" s="174" t="s">
        <v>227</v>
      </c>
      <c r="E237" s="175" t="s">
        <v>1775</v>
      </c>
      <c r="F237" s="271" t="s">
        <v>1776</v>
      </c>
      <c r="G237" s="272"/>
      <c r="H237" s="272"/>
      <c r="I237" s="272"/>
      <c r="J237" s="176" t="s">
        <v>382</v>
      </c>
      <c r="K237" s="177">
        <v>2</v>
      </c>
      <c r="L237" s="273">
        <v>0</v>
      </c>
      <c r="M237" s="272"/>
      <c r="N237" s="274">
        <f t="shared" si="25"/>
        <v>0</v>
      </c>
      <c r="O237" s="272"/>
      <c r="P237" s="272"/>
      <c r="Q237" s="272"/>
      <c r="R237" s="139"/>
      <c r="T237" s="171" t="s">
        <v>20</v>
      </c>
      <c r="U237" s="44" t="s">
        <v>41</v>
      </c>
      <c r="V237" s="36"/>
      <c r="W237" s="172">
        <f t="shared" si="26"/>
        <v>0</v>
      </c>
      <c r="X237" s="172">
        <v>0</v>
      </c>
      <c r="Y237" s="172">
        <f t="shared" si="27"/>
        <v>0</v>
      </c>
      <c r="Z237" s="172">
        <v>0</v>
      </c>
      <c r="AA237" s="173">
        <f t="shared" si="28"/>
        <v>0</v>
      </c>
      <c r="AR237" s="18" t="s">
        <v>201</v>
      </c>
      <c r="AT237" s="18" t="s">
        <v>227</v>
      </c>
      <c r="AU237" s="18" t="s">
        <v>87</v>
      </c>
      <c r="AY237" s="18" t="s">
        <v>175</v>
      </c>
      <c r="BE237" s="114">
        <f t="shared" si="29"/>
        <v>0</v>
      </c>
      <c r="BF237" s="114">
        <f t="shared" si="30"/>
        <v>0</v>
      </c>
      <c r="BG237" s="114">
        <f t="shared" si="31"/>
        <v>0</v>
      </c>
      <c r="BH237" s="114">
        <f t="shared" si="32"/>
        <v>0</v>
      </c>
      <c r="BI237" s="114">
        <f t="shared" si="33"/>
        <v>0</v>
      </c>
      <c r="BJ237" s="18" t="s">
        <v>83</v>
      </c>
      <c r="BK237" s="114">
        <f t="shared" si="34"/>
        <v>0</v>
      </c>
      <c r="BL237" s="18" t="s">
        <v>201</v>
      </c>
      <c r="BM237" s="18" t="s">
        <v>920</v>
      </c>
    </row>
    <row r="238" spans="2:65" s="10" customFormat="1" ht="29.85" customHeight="1" x14ac:dyDescent="0.3">
      <c r="B238" s="156"/>
      <c r="C238" s="157"/>
      <c r="D238" s="166" t="s">
        <v>1625</v>
      </c>
      <c r="E238" s="166"/>
      <c r="F238" s="166"/>
      <c r="G238" s="166"/>
      <c r="H238" s="166"/>
      <c r="I238" s="166"/>
      <c r="J238" s="166"/>
      <c r="K238" s="166"/>
      <c r="L238" s="166"/>
      <c r="M238" s="166"/>
      <c r="N238" s="264">
        <f>BK238</f>
        <v>0</v>
      </c>
      <c r="O238" s="265"/>
      <c r="P238" s="265"/>
      <c r="Q238" s="265"/>
      <c r="R238" s="159"/>
      <c r="T238" s="160"/>
      <c r="U238" s="157"/>
      <c r="V238" s="157"/>
      <c r="W238" s="161">
        <f>W239</f>
        <v>0</v>
      </c>
      <c r="X238" s="157"/>
      <c r="Y238" s="161">
        <f>Y239</f>
        <v>0</v>
      </c>
      <c r="Z238" s="157"/>
      <c r="AA238" s="162">
        <f>AA239</f>
        <v>0</v>
      </c>
      <c r="AR238" s="163" t="s">
        <v>83</v>
      </c>
      <c r="AT238" s="164" t="s">
        <v>75</v>
      </c>
      <c r="AU238" s="164" t="s">
        <v>83</v>
      </c>
      <c r="AY238" s="163" t="s">
        <v>175</v>
      </c>
      <c r="BK238" s="165">
        <f>BK239</f>
        <v>0</v>
      </c>
    </row>
    <row r="239" spans="2:65" s="1" customFormat="1" ht="44.25" customHeight="1" x14ac:dyDescent="0.3">
      <c r="B239" s="137"/>
      <c r="C239" s="174" t="s">
        <v>76</v>
      </c>
      <c r="D239" s="174" t="s">
        <v>227</v>
      </c>
      <c r="E239" s="175" t="s">
        <v>1789</v>
      </c>
      <c r="F239" s="271" t="s">
        <v>1790</v>
      </c>
      <c r="G239" s="272"/>
      <c r="H239" s="272"/>
      <c r="I239" s="272"/>
      <c r="J239" s="176" t="s">
        <v>382</v>
      </c>
      <c r="K239" s="177">
        <v>1</v>
      </c>
      <c r="L239" s="273">
        <v>0</v>
      </c>
      <c r="M239" s="272"/>
      <c r="N239" s="274">
        <f>ROUND(L239*K239,2)</f>
        <v>0</v>
      </c>
      <c r="O239" s="272"/>
      <c r="P239" s="272"/>
      <c r="Q239" s="272"/>
      <c r="R239" s="139"/>
      <c r="T239" s="171" t="s">
        <v>20</v>
      </c>
      <c r="U239" s="44" t="s">
        <v>41</v>
      </c>
      <c r="V239" s="36"/>
      <c r="W239" s="172">
        <f>V239*K239</f>
        <v>0</v>
      </c>
      <c r="X239" s="172">
        <v>0</v>
      </c>
      <c r="Y239" s="172">
        <f>X239*K239</f>
        <v>0</v>
      </c>
      <c r="Z239" s="172">
        <v>0</v>
      </c>
      <c r="AA239" s="173">
        <f>Z239*K239</f>
        <v>0</v>
      </c>
      <c r="AR239" s="18" t="s">
        <v>201</v>
      </c>
      <c r="AT239" s="18" t="s">
        <v>227</v>
      </c>
      <c r="AU239" s="18" t="s">
        <v>87</v>
      </c>
      <c r="AY239" s="18" t="s">
        <v>175</v>
      </c>
      <c r="BE239" s="114">
        <f>IF(U239="základní",N239,0)</f>
        <v>0</v>
      </c>
      <c r="BF239" s="114">
        <f>IF(U239="snížená",N239,0)</f>
        <v>0</v>
      </c>
      <c r="BG239" s="114">
        <f>IF(U239="zákl. přenesená",N239,0)</f>
        <v>0</v>
      </c>
      <c r="BH239" s="114">
        <f>IF(U239="sníž. přenesená",N239,0)</f>
        <v>0</v>
      </c>
      <c r="BI239" s="114">
        <f>IF(U239="nulová",N239,0)</f>
        <v>0</v>
      </c>
      <c r="BJ239" s="18" t="s">
        <v>83</v>
      </c>
      <c r="BK239" s="114">
        <f>ROUND(L239*K239,2)</f>
        <v>0</v>
      </c>
      <c r="BL239" s="18" t="s">
        <v>201</v>
      </c>
      <c r="BM239" s="18" t="s">
        <v>516</v>
      </c>
    </row>
    <row r="240" spans="2:65" s="10" customFormat="1" ht="29.85" customHeight="1" x14ac:dyDescent="0.3">
      <c r="B240" s="156"/>
      <c r="C240" s="157"/>
      <c r="D240" s="166" t="s">
        <v>1626</v>
      </c>
      <c r="E240" s="166"/>
      <c r="F240" s="166"/>
      <c r="G240" s="166"/>
      <c r="H240" s="166"/>
      <c r="I240" s="166"/>
      <c r="J240" s="166"/>
      <c r="K240" s="166"/>
      <c r="L240" s="166"/>
      <c r="M240" s="166"/>
      <c r="N240" s="264">
        <f>BK240</f>
        <v>0</v>
      </c>
      <c r="O240" s="265"/>
      <c r="P240" s="265"/>
      <c r="Q240" s="265"/>
      <c r="R240" s="159"/>
      <c r="T240" s="160"/>
      <c r="U240" s="157"/>
      <c r="V240" s="157"/>
      <c r="W240" s="161">
        <f>SUM(W241:W244)</f>
        <v>0</v>
      </c>
      <c r="X240" s="157"/>
      <c r="Y240" s="161">
        <f>SUM(Y241:Y244)</f>
        <v>0</v>
      </c>
      <c r="Z240" s="157"/>
      <c r="AA240" s="162">
        <f>SUM(AA241:AA244)</f>
        <v>0</v>
      </c>
      <c r="AR240" s="163" t="s">
        <v>83</v>
      </c>
      <c r="AT240" s="164" t="s">
        <v>75</v>
      </c>
      <c r="AU240" s="164" t="s">
        <v>83</v>
      </c>
      <c r="AY240" s="163" t="s">
        <v>175</v>
      </c>
      <c r="BK240" s="165">
        <f>SUM(BK241:BK244)</f>
        <v>0</v>
      </c>
    </row>
    <row r="241" spans="2:65" s="1" customFormat="1" ht="31.5" customHeight="1" x14ac:dyDescent="0.3">
      <c r="B241" s="137"/>
      <c r="C241" s="174" t="s">
        <v>76</v>
      </c>
      <c r="D241" s="174" t="s">
        <v>227</v>
      </c>
      <c r="E241" s="175" t="s">
        <v>1791</v>
      </c>
      <c r="F241" s="271" t="s">
        <v>1792</v>
      </c>
      <c r="G241" s="272"/>
      <c r="H241" s="272"/>
      <c r="I241" s="272"/>
      <c r="J241" s="176" t="s">
        <v>382</v>
      </c>
      <c r="K241" s="177">
        <v>1</v>
      </c>
      <c r="L241" s="273">
        <v>0</v>
      </c>
      <c r="M241" s="272"/>
      <c r="N241" s="274">
        <f>ROUND(L241*K241,2)</f>
        <v>0</v>
      </c>
      <c r="O241" s="272"/>
      <c r="P241" s="272"/>
      <c r="Q241" s="272"/>
      <c r="R241" s="139"/>
      <c r="T241" s="171" t="s">
        <v>20</v>
      </c>
      <c r="U241" s="44" t="s">
        <v>41</v>
      </c>
      <c r="V241" s="36"/>
      <c r="W241" s="172">
        <f>V241*K241</f>
        <v>0</v>
      </c>
      <c r="X241" s="172">
        <v>0</v>
      </c>
      <c r="Y241" s="172">
        <f>X241*K241</f>
        <v>0</v>
      </c>
      <c r="Z241" s="172">
        <v>0</v>
      </c>
      <c r="AA241" s="173">
        <f>Z241*K241</f>
        <v>0</v>
      </c>
      <c r="AR241" s="18" t="s">
        <v>201</v>
      </c>
      <c r="AT241" s="18" t="s">
        <v>227</v>
      </c>
      <c r="AU241" s="18" t="s">
        <v>87</v>
      </c>
      <c r="AY241" s="18" t="s">
        <v>175</v>
      </c>
      <c r="BE241" s="114">
        <f>IF(U241="základní",N241,0)</f>
        <v>0</v>
      </c>
      <c r="BF241" s="114">
        <f>IF(U241="snížená",N241,0)</f>
        <v>0</v>
      </c>
      <c r="BG241" s="114">
        <f>IF(U241="zákl. přenesená",N241,0)</f>
        <v>0</v>
      </c>
      <c r="BH241" s="114">
        <f>IF(U241="sníž. přenesená",N241,0)</f>
        <v>0</v>
      </c>
      <c r="BI241" s="114">
        <f>IF(U241="nulová",N241,0)</f>
        <v>0</v>
      </c>
      <c r="BJ241" s="18" t="s">
        <v>83</v>
      </c>
      <c r="BK241" s="114">
        <f>ROUND(L241*K241,2)</f>
        <v>0</v>
      </c>
      <c r="BL241" s="18" t="s">
        <v>201</v>
      </c>
      <c r="BM241" s="18" t="s">
        <v>524</v>
      </c>
    </row>
    <row r="242" spans="2:65" s="1" customFormat="1" ht="22.5" customHeight="1" x14ac:dyDescent="0.3">
      <c r="B242" s="137"/>
      <c r="C242" s="174" t="s">
        <v>76</v>
      </c>
      <c r="D242" s="174" t="s">
        <v>227</v>
      </c>
      <c r="E242" s="175" t="s">
        <v>1793</v>
      </c>
      <c r="F242" s="271" t="s">
        <v>1794</v>
      </c>
      <c r="G242" s="272"/>
      <c r="H242" s="272"/>
      <c r="I242" s="272"/>
      <c r="J242" s="176" t="s">
        <v>382</v>
      </c>
      <c r="K242" s="177">
        <v>1</v>
      </c>
      <c r="L242" s="273">
        <v>0</v>
      </c>
      <c r="M242" s="272"/>
      <c r="N242" s="274">
        <f>ROUND(L242*K242,2)</f>
        <v>0</v>
      </c>
      <c r="O242" s="272"/>
      <c r="P242" s="272"/>
      <c r="Q242" s="272"/>
      <c r="R242" s="139"/>
      <c r="T242" s="171" t="s">
        <v>20</v>
      </c>
      <c r="U242" s="44" t="s">
        <v>41</v>
      </c>
      <c r="V242" s="36"/>
      <c r="W242" s="172">
        <f>V242*K242</f>
        <v>0</v>
      </c>
      <c r="X242" s="172">
        <v>0</v>
      </c>
      <c r="Y242" s="172">
        <f>X242*K242</f>
        <v>0</v>
      </c>
      <c r="Z242" s="172">
        <v>0</v>
      </c>
      <c r="AA242" s="173">
        <f>Z242*K242</f>
        <v>0</v>
      </c>
      <c r="AR242" s="18" t="s">
        <v>201</v>
      </c>
      <c r="AT242" s="18" t="s">
        <v>227</v>
      </c>
      <c r="AU242" s="18" t="s">
        <v>87</v>
      </c>
      <c r="AY242" s="18" t="s">
        <v>175</v>
      </c>
      <c r="BE242" s="114">
        <f>IF(U242="základní",N242,0)</f>
        <v>0</v>
      </c>
      <c r="BF242" s="114">
        <f>IF(U242="snížená",N242,0)</f>
        <v>0</v>
      </c>
      <c r="BG242" s="114">
        <f>IF(U242="zákl. přenesená",N242,0)</f>
        <v>0</v>
      </c>
      <c r="BH242" s="114">
        <f>IF(U242="sníž. přenesená",N242,0)</f>
        <v>0</v>
      </c>
      <c r="BI242" s="114">
        <f>IF(U242="nulová",N242,0)</f>
        <v>0</v>
      </c>
      <c r="BJ242" s="18" t="s">
        <v>83</v>
      </c>
      <c r="BK242" s="114">
        <f>ROUND(L242*K242,2)</f>
        <v>0</v>
      </c>
      <c r="BL242" s="18" t="s">
        <v>201</v>
      </c>
      <c r="BM242" s="18" t="s">
        <v>532</v>
      </c>
    </row>
    <row r="243" spans="2:65" s="1" customFormat="1" ht="22.5" customHeight="1" x14ac:dyDescent="0.3">
      <c r="B243" s="137"/>
      <c r="C243" s="174" t="s">
        <v>76</v>
      </c>
      <c r="D243" s="174" t="s">
        <v>227</v>
      </c>
      <c r="E243" s="175" t="s">
        <v>1795</v>
      </c>
      <c r="F243" s="271" t="s">
        <v>1796</v>
      </c>
      <c r="G243" s="272"/>
      <c r="H243" s="272"/>
      <c r="I243" s="272"/>
      <c r="J243" s="176" t="s">
        <v>382</v>
      </c>
      <c r="K243" s="177">
        <v>1</v>
      </c>
      <c r="L243" s="273">
        <v>0</v>
      </c>
      <c r="M243" s="272"/>
      <c r="N243" s="274">
        <f>ROUND(L243*K243,2)</f>
        <v>0</v>
      </c>
      <c r="O243" s="272"/>
      <c r="P243" s="272"/>
      <c r="Q243" s="272"/>
      <c r="R243" s="139"/>
      <c r="T243" s="171" t="s">
        <v>20</v>
      </c>
      <c r="U243" s="44" t="s">
        <v>41</v>
      </c>
      <c r="V243" s="36"/>
      <c r="W243" s="172">
        <f>V243*K243</f>
        <v>0</v>
      </c>
      <c r="X243" s="172">
        <v>0</v>
      </c>
      <c r="Y243" s="172">
        <f>X243*K243</f>
        <v>0</v>
      </c>
      <c r="Z243" s="172">
        <v>0</v>
      </c>
      <c r="AA243" s="173">
        <f>Z243*K243</f>
        <v>0</v>
      </c>
      <c r="AR243" s="18" t="s">
        <v>201</v>
      </c>
      <c r="AT243" s="18" t="s">
        <v>227</v>
      </c>
      <c r="AU243" s="18" t="s">
        <v>87</v>
      </c>
      <c r="AY243" s="18" t="s">
        <v>175</v>
      </c>
      <c r="BE243" s="114">
        <f>IF(U243="základní",N243,0)</f>
        <v>0</v>
      </c>
      <c r="BF243" s="114">
        <f>IF(U243="snížená",N243,0)</f>
        <v>0</v>
      </c>
      <c r="BG243" s="114">
        <f>IF(U243="zákl. přenesená",N243,0)</f>
        <v>0</v>
      </c>
      <c r="BH243" s="114">
        <f>IF(U243="sníž. přenesená",N243,0)</f>
        <v>0</v>
      </c>
      <c r="BI243" s="114">
        <f>IF(U243="nulová",N243,0)</f>
        <v>0</v>
      </c>
      <c r="BJ243" s="18" t="s">
        <v>83</v>
      </c>
      <c r="BK243" s="114">
        <f>ROUND(L243*K243,2)</f>
        <v>0</v>
      </c>
      <c r="BL243" s="18" t="s">
        <v>201</v>
      </c>
      <c r="BM243" s="18" t="s">
        <v>913</v>
      </c>
    </row>
    <row r="244" spans="2:65" s="1" customFormat="1" ht="22.5" customHeight="1" x14ac:dyDescent="0.3">
      <c r="B244" s="137"/>
      <c r="C244" s="174" t="s">
        <v>76</v>
      </c>
      <c r="D244" s="174" t="s">
        <v>227</v>
      </c>
      <c r="E244" s="175" t="s">
        <v>1797</v>
      </c>
      <c r="F244" s="271" t="s">
        <v>1798</v>
      </c>
      <c r="G244" s="272"/>
      <c r="H244" s="272"/>
      <c r="I244" s="272"/>
      <c r="J244" s="176" t="s">
        <v>382</v>
      </c>
      <c r="K244" s="177">
        <v>1</v>
      </c>
      <c r="L244" s="273">
        <v>0</v>
      </c>
      <c r="M244" s="272"/>
      <c r="N244" s="274">
        <f>ROUND(L244*K244,2)</f>
        <v>0</v>
      </c>
      <c r="O244" s="272"/>
      <c r="P244" s="272"/>
      <c r="Q244" s="272"/>
      <c r="R244" s="139"/>
      <c r="T244" s="171" t="s">
        <v>20</v>
      </c>
      <c r="U244" s="44" t="s">
        <v>41</v>
      </c>
      <c r="V244" s="36"/>
      <c r="W244" s="172">
        <f>V244*K244</f>
        <v>0</v>
      </c>
      <c r="X244" s="172">
        <v>0</v>
      </c>
      <c r="Y244" s="172">
        <f>X244*K244</f>
        <v>0</v>
      </c>
      <c r="Z244" s="172">
        <v>0</v>
      </c>
      <c r="AA244" s="173">
        <f>Z244*K244</f>
        <v>0</v>
      </c>
      <c r="AR244" s="18" t="s">
        <v>201</v>
      </c>
      <c r="AT244" s="18" t="s">
        <v>227</v>
      </c>
      <c r="AU244" s="18" t="s">
        <v>87</v>
      </c>
      <c r="AY244" s="18" t="s">
        <v>175</v>
      </c>
      <c r="BE244" s="114">
        <f>IF(U244="základní",N244,0)</f>
        <v>0</v>
      </c>
      <c r="BF244" s="114">
        <f>IF(U244="snížená",N244,0)</f>
        <v>0</v>
      </c>
      <c r="BG244" s="114">
        <f>IF(U244="zákl. přenesená",N244,0)</f>
        <v>0</v>
      </c>
      <c r="BH244" s="114">
        <f>IF(U244="sníž. přenesená",N244,0)</f>
        <v>0</v>
      </c>
      <c r="BI244" s="114">
        <f>IF(U244="nulová",N244,0)</f>
        <v>0</v>
      </c>
      <c r="BJ244" s="18" t="s">
        <v>83</v>
      </c>
      <c r="BK244" s="114">
        <f>ROUND(L244*K244,2)</f>
        <v>0</v>
      </c>
      <c r="BL244" s="18" t="s">
        <v>201</v>
      </c>
      <c r="BM244" s="18" t="s">
        <v>969</v>
      </c>
    </row>
    <row r="245" spans="2:65" s="10" customFormat="1" ht="29.85" customHeight="1" x14ac:dyDescent="0.3">
      <c r="B245" s="156"/>
      <c r="C245" s="157"/>
      <c r="D245" s="166" t="s">
        <v>1627</v>
      </c>
      <c r="E245" s="166"/>
      <c r="F245" s="166"/>
      <c r="G245" s="166"/>
      <c r="H245" s="166"/>
      <c r="I245" s="166"/>
      <c r="J245" s="166"/>
      <c r="K245" s="166"/>
      <c r="L245" s="166"/>
      <c r="M245" s="166"/>
      <c r="N245" s="264">
        <f>BK245</f>
        <v>0</v>
      </c>
      <c r="O245" s="265"/>
      <c r="P245" s="265"/>
      <c r="Q245" s="265"/>
      <c r="R245" s="159"/>
      <c r="T245" s="160"/>
      <c r="U245" s="157"/>
      <c r="V245" s="157"/>
      <c r="W245" s="161">
        <f>SUM(W246:W247)</f>
        <v>0</v>
      </c>
      <c r="X245" s="157"/>
      <c r="Y245" s="161">
        <f>SUM(Y246:Y247)</f>
        <v>0</v>
      </c>
      <c r="Z245" s="157"/>
      <c r="AA245" s="162">
        <f>SUM(AA246:AA247)</f>
        <v>0</v>
      </c>
      <c r="AR245" s="163" t="s">
        <v>83</v>
      </c>
      <c r="AT245" s="164" t="s">
        <v>75</v>
      </c>
      <c r="AU245" s="164" t="s">
        <v>83</v>
      </c>
      <c r="AY245" s="163" t="s">
        <v>175</v>
      </c>
      <c r="BK245" s="165">
        <f>SUM(BK246:BK247)</f>
        <v>0</v>
      </c>
    </row>
    <row r="246" spans="2:65" s="1" customFormat="1" ht="22.5" customHeight="1" x14ac:dyDescent="0.3">
      <c r="B246" s="137"/>
      <c r="C246" s="174" t="s">
        <v>76</v>
      </c>
      <c r="D246" s="174" t="s">
        <v>227</v>
      </c>
      <c r="E246" s="175" t="s">
        <v>1799</v>
      </c>
      <c r="F246" s="271" t="s">
        <v>1800</v>
      </c>
      <c r="G246" s="272"/>
      <c r="H246" s="272"/>
      <c r="I246" s="272"/>
      <c r="J246" s="176" t="s">
        <v>382</v>
      </c>
      <c r="K246" s="177">
        <v>2</v>
      </c>
      <c r="L246" s="273">
        <v>0</v>
      </c>
      <c r="M246" s="272"/>
      <c r="N246" s="274">
        <f>ROUND(L246*K246,2)</f>
        <v>0</v>
      </c>
      <c r="O246" s="272"/>
      <c r="P246" s="272"/>
      <c r="Q246" s="272"/>
      <c r="R246" s="139"/>
      <c r="T246" s="171" t="s">
        <v>20</v>
      </c>
      <c r="U246" s="44" t="s">
        <v>41</v>
      </c>
      <c r="V246" s="36"/>
      <c r="W246" s="172">
        <f>V246*K246</f>
        <v>0</v>
      </c>
      <c r="X246" s="172">
        <v>0</v>
      </c>
      <c r="Y246" s="172">
        <f>X246*K246</f>
        <v>0</v>
      </c>
      <c r="Z246" s="172">
        <v>0</v>
      </c>
      <c r="AA246" s="173">
        <f>Z246*K246</f>
        <v>0</v>
      </c>
      <c r="AR246" s="18" t="s">
        <v>201</v>
      </c>
      <c r="AT246" s="18" t="s">
        <v>227</v>
      </c>
      <c r="AU246" s="18" t="s">
        <v>87</v>
      </c>
      <c r="AY246" s="18" t="s">
        <v>175</v>
      </c>
      <c r="BE246" s="114">
        <f>IF(U246="základní",N246,0)</f>
        <v>0</v>
      </c>
      <c r="BF246" s="114">
        <f>IF(U246="snížená",N246,0)</f>
        <v>0</v>
      </c>
      <c r="BG246" s="114">
        <f>IF(U246="zákl. přenesená",N246,0)</f>
        <v>0</v>
      </c>
      <c r="BH246" s="114">
        <f>IF(U246="sníž. přenesená",N246,0)</f>
        <v>0</v>
      </c>
      <c r="BI246" s="114">
        <f>IF(U246="nulová",N246,0)</f>
        <v>0</v>
      </c>
      <c r="BJ246" s="18" t="s">
        <v>83</v>
      </c>
      <c r="BK246" s="114">
        <f>ROUND(L246*K246,2)</f>
        <v>0</v>
      </c>
      <c r="BL246" s="18" t="s">
        <v>201</v>
      </c>
      <c r="BM246" s="18" t="s">
        <v>540</v>
      </c>
    </row>
    <row r="247" spans="2:65" s="1" customFormat="1" ht="44.25" customHeight="1" x14ac:dyDescent="0.3">
      <c r="B247" s="137"/>
      <c r="C247" s="174" t="s">
        <v>76</v>
      </c>
      <c r="D247" s="174" t="s">
        <v>227</v>
      </c>
      <c r="E247" s="175" t="s">
        <v>1801</v>
      </c>
      <c r="F247" s="271" t="s">
        <v>1802</v>
      </c>
      <c r="G247" s="272"/>
      <c r="H247" s="272"/>
      <c r="I247" s="272"/>
      <c r="J247" s="176" t="s">
        <v>382</v>
      </c>
      <c r="K247" s="177">
        <v>1</v>
      </c>
      <c r="L247" s="273">
        <v>0</v>
      </c>
      <c r="M247" s="272"/>
      <c r="N247" s="274">
        <f>ROUND(L247*K247,2)</f>
        <v>0</v>
      </c>
      <c r="O247" s="272"/>
      <c r="P247" s="272"/>
      <c r="Q247" s="272"/>
      <c r="R247" s="139"/>
      <c r="T247" s="171" t="s">
        <v>20</v>
      </c>
      <c r="U247" s="44" t="s">
        <v>41</v>
      </c>
      <c r="V247" s="36"/>
      <c r="W247" s="172">
        <f>V247*K247</f>
        <v>0</v>
      </c>
      <c r="X247" s="172">
        <v>0</v>
      </c>
      <c r="Y247" s="172">
        <f>X247*K247</f>
        <v>0</v>
      </c>
      <c r="Z247" s="172">
        <v>0</v>
      </c>
      <c r="AA247" s="173">
        <f>Z247*K247</f>
        <v>0</v>
      </c>
      <c r="AR247" s="18" t="s">
        <v>201</v>
      </c>
      <c r="AT247" s="18" t="s">
        <v>227</v>
      </c>
      <c r="AU247" s="18" t="s">
        <v>87</v>
      </c>
      <c r="AY247" s="18" t="s">
        <v>175</v>
      </c>
      <c r="BE247" s="114">
        <f>IF(U247="základní",N247,0)</f>
        <v>0</v>
      </c>
      <c r="BF247" s="114">
        <f>IF(U247="snížená",N247,0)</f>
        <v>0</v>
      </c>
      <c r="BG247" s="114">
        <f>IF(U247="zákl. přenesená",N247,0)</f>
        <v>0</v>
      </c>
      <c r="BH247" s="114">
        <f>IF(U247="sníž. přenesená",N247,0)</f>
        <v>0</v>
      </c>
      <c r="BI247" s="114">
        <f>IF(U247="nulová",N247,0)</f>
        <v>0</v>
      </c>
      <c r="BJ247" s="18" t="s">
        <v>83</v>
      </c>
      <c r="BK247" s="114">
        <f>ROUND(L247*K247,2)</f>
        <v>0</v>
      </c>
      <c r="BL247" s="18" t="s">
        <v>201</v>
      </c>
      <c r="BM247" s="18" t="s">
        <v>544</v>
      </c>
    </row>
    <row r="248" spans="2:65" s="10" customFormat="1" ht="29.85" customHeight="1" x14ac:dyDescent="0.3">
      <c r="B248" s="156"/>
      <c r="C248" s="157"/>
      <c r="D248" s="166" t="s">
        <v>1628</v>
      </c>
      <c r="E248" s="166"/>
      <c r="F248" s="166"/>
      <c r="G248" s="166"/>
      <c r="H248" s="166"/>
      <c r="I248" s="166"/>
      <c r="J248" s="166"/>
      <c r="K248" s="166"/>
      <c r="L248" s="166"/>
      <c r="M248" s="166"/>
      <c r="N248" s="264">
        <f>BK248</f>
        <v>0</v>
      </c>
      <c r="O248" s="265"/>
      <c r="P248" s="265"/>
      <c r="Q248" s="265"/>
      <c r="R248" s="159"/>
      <c r="T248" s="160"/>
      <c r="U248" s="157"/>
      <c r="V248" s="157"/>
      <c r="W248" s="161">
        <f>SUM(W249:W250)</f>
        <v>0</v>
      </c>
      <c r="X248" s="157"/>
      <c r="Y248" s="161">
        <f>SUM(Y249:Y250)</f>
        <v>0</v>
      </c>
      <c r="Z248" s="157"/>
      <c r="AA248" s="162">
        <f>SUM(AA249:AA250)</f>
        <v>0</v>
      </c>
      <c r="AR248" s="163" t="s">
        <v>83</v>
      </c>
      <c r="AT248" s="164" t="s">
        <v>75</v>
      </c>
      <c r="AU248" s="164" t="s">
        <v>83</v>
      </c>
      <c r="AY248" s="163" t="s">
        <v>175</v>
      </c>
      <c r="BK248" s="165">
        <f>SUM(BK249:BK250)</f>
        <v>0</v>
      </c>
    </row>
    <row r="249" spans="2:65" s="1" customFormat="1" ht="22.5" customHeight="1" x14ac:dyDescent="0.3">
      <c r="B249" s="137"/>
      <c r="C249" s="174" t="s">
        <v>76</v>
      </c>
      <c r="D249" s="174" t="s">
        <v>227</v>
      </c>
      <c r="E249" s="175" t="s">
        <v>1803</v>
      </c>
      <c r="F249" s="271" t="s">
        <v>1804</v>
      </c>
      <c r="G249" s="272"/>
      <c r="H249" s="272"/>
      <c r="I249" s="272"/>
      <c r="J249" s="176" t="s">
        <v>382</v>
      </c>
      <c r="K249" s="177">
        <v>1</v>
      </c>
      <c r="L249" s="273">
        <v>0</v>
      </c>
      <c r="M249" s="272"/>
      <c r="N249" s="274">
        <f>ROUND(L249*K249,2)</f>
        <v>0</v>
      </c>
      <c r="O249" s="272"/>
      <c r="P249" s="272"/>
      <c r="Q249" s="272"/>
      <c r="R249" s="139"/>
      <c r="T249" s="171" t="s">
        <v>20</v>
      </c>
      <c r="U249" s="44" t="s">
        <v>41</v>
      </c>
      <c r="V249" s="36"/>
      <c r="W249" s="172">
        <f>V249*K249</f>
        <v>0</v>
      </c>
      <c r="X249" s="172">
        <v>0</v>
      </c>
      <c r="Y249" s="172">
        <f>X249*K249</f>
        <v>0</v>
      </c>
      <c r="Z249" s="172">
        <v>0</v>
      </c>
      <c r="AA249" s="173">
        <f>Z249*K249</f>
        <v>0</v>
      </c>
      <c r="AR249" s="18" t="s">
        <v>201</v>
      </c>
      <c r="AT249" s="18" t="s">
        <v>227</v>
      </c>
      <c r="AU249" s="18" t="s">
        <v>87</v>
      </c>
      <c r="AY249" s="18" t="s">
        <v>175</v>
      </c>
      <c r="BE249" s="114">
        <f>IF(U249="základní",N249,0)</f>
        <v>0</v>
      </c>
      <c r="BF249" s="114">
        <f>IF(U249="snížená",N249,0)</f>
        <v>0</v>
      </c>
      <c r="BG249" s="114">
        <f>IF(U249="zákl. přenesená",N249,0)</f>
        <v>0</v>
      </c>
      <c r="BH249" s="114">
        <f>IF(U249="sníž. přenesená",N249,0)</f>
        <v>0</v>
      </c>
      <c r="BI249" s="114">
        <f>IF(U249="nulová",N249,0)</f>
        <v>0</v>
      </c>
      <c r="BJ249" s="18" t="s">
        <v>83</v>
      </c>
      <c r="BK249" s="114">
        <f>ROUND(L249*K249,2)</f>
        <v>0</v>
      </c>
      <c r="BL249" s="18" t="s">
        <v>201</v>
      </c>
      <c r="BM249" s="18" t="s">
        <v>548</v>
      </c>
    </row>
    <row r="250" spans="2:65" s="1" customFormat="1" ht="44.25" customHeight="1" x14ac:dyDescent="0.3">
      <c r="B250" s="137"/>
      <c r="C250" s="174" t="s">
        <v>76</v>
      </c>
      <c r="D250" s="174" t="s">
        <v>227</v>
      </c>
      <c r="E250" s="175" t="s">
        <v>1801</v>
      </c>
      <c r="F250" s="271" t="s">
        <v>1802</v>
      </c>
      <c r="G250" s="272"/>
      <c r="H250" s="272"/>
      <c r="I250" s="272"/>
      <c r="J250" s="176" t="s">
        <v>382</v>
      </c>
      <c r="K250" s="177">
        <v>1</v>
      </c>
      <c r="L250" s="273">
        <v>0</v>
      </c>
      <c r="M250" s="272"/>
      <c r="N250" s="274">
        <f>ROUND(L250*K250,2)</f>
        <v>0</v>
      </c>
      <c r="O250" s="272"/>
      <c r="P250" s="272"/>
      <c r="Q250" s="272"/>
      <c r="R250" s="139"/>
      <c r="T250" s="171" t="s">
        <v>20</v>
      </c>
      <c r="U250" s="44" t="s">
        <v>41</v>
      </c>
      <c r="V250" s="36"/>
      <c r="W250" s="172">
        <f>V250*K250</f>
        <v>0</v>
      </c>
      <c r="X250" s="172">
        <v>0</v>
      </c>
      <c r="Y250" s="172">
        <f>X250*K250</f>
        <v>0</v>
      </c>
      <c r="Z250" s="172">
        <v>0</v>
      </c>
      <c r="AA250" s="173">
        <f>Z250*K250</f>
        <v>0</v>
      </c>
      <c r="AR250" s="18" t="s">
        <v>201</v>
      </c>
      <c r="AT250" s="18" t="s">
        <v>227</v>
      </c>
      <c r="AU250" s="18" t="s">
        <v>87</v>
      </c>
      <c r="AY250" s="18" t="s">
        <v>175</v>
      </c>
      <c r="BE250" s="114">
        <f>IF(U250="základní",N250,0)</f>
        <v>0</v>
      </c>
      <c r="BF250" s="114">
        <f>IF(U250="snížená",N250,0)</f>
        <v>0</v>
      </c>
      <c r="BG250" s="114">
        <f>IF(U250="zákl. přenesená",N250,0)</f>
        <v>0</v>
      </c>
      <c r="BH250" s="114">
        <f>IF(U250="sníž. přenesená",N250,0)</f>
        <v>0</v>
      </c>
      <c r="BI250" s="114">
        <f>IF(U250="nulová",N250,0)</f>
        <v>0</v>
      </c>
      <c r="BJ250" s="18" t="s">
        <v>83</v>
      </c>
      <c r="BK250" s="114">
        <f>ROUND(L250*K250,2)</f>
        <v>0</v>
      </c>
      <c r="BL250" s="18" t="s">
        <v>201</v>
      </c>
      <c r="BM250" s="18" t="s">
        <v>552</v>
      </c>
    </row>
    <row r="251" spans="2:65" s="10" customFormat="1" ht="29.85" customHeight="1" x14ac:dyDescent="0.3">
      <c r="B251" s="156"/>
      <c r="C251" s="157"/>
      <c r="D251" s="166" t="s">
        <v>1629</v>
      </c>
      <c r="E251" s="166"/>
      <c r="F251" s="166"/>
      <c r="G251" s="166"/>
      <c r="H251" s="166"/>
      <c r="I251" s="166"/>
      <c r="J251" s="166"/>
      <c r="K251" s="166"/>
      <c r="L251" s="166"/>
      <c r="M251" s="166"/>
      <c r="N251" s="264">
        <f>BK251</f>
        <v>0</v>
      </c>
      <c r="O251" s="265"/>
      <c r="P251" s="265"/>
      <c r="Q251" s="265"/>
      <c r="R251" s="159"/>
      <c r="T251" s="160"/>
      <c r="U251" s="157"/>
      <c r="V251" s="157"/>
      <c r="W251" s="161">
        <f>SUM(W252:W254)</f>
        <v>0</v>
      </c>
      <c r="X251" s="157"/>
      <c r="Y251" s="161">
        <f>SUM(Y252:Y254)</f>
        <v>0</v>
      </c>
      <c r="Z251" s="157"/>
      <c r="AA251" s="162">
        <f>SUM(AA252:AA254)</f>
        <v>0</v>
      </c>
      <c r="AR251" s="163" t="s">
        <v>83</v>
      </c>
      <c r="AT251" s="164" t="s">
        <v>75</v>
      </c>
      <c r="AU251" s="164" t="s">
        <v>83</v>
      </c>
      <c r="AY251" s="163" t="s">
        <v>175</v>
      </c>
      <c r="BK251" s="165">
        <f>SUM(BK252:BK254)</f>
        <v>0</v>
      </c>
    </row>
    <row r="252" spans="2:65" s="1" customFormat="1" ht="22.5" customHeight="1" x14ac:dyDescent="0.3">
      <c r="B252" s="137"/>
      <c r="C252" s="174" t="s">
        <v>76</v>
      </c>
      <c r="D252" s="174" t="s">
        <v>227</v>
      </c>
      <c r="E252" s="175" t="s">
        <v>1805</v>
      </c>
      <c r="F252" s="271" t="s">
        <v>1806</v>
      </c>
      <c r="G252" s="272"/>
      <c r="H252" s="272"/>
      <c r="I252" s="272"/>
      <c r="J252" s="176" t="s">
        <v>382</v>
      </c>
      <c r="K252" s="177">
        <v>1</v>
      </c>
      <c r="L252" s="273">
        <v>0</v>
      </c>
      <c r="M252" s="272"/>
      <c r="N252" s="274">
        <f>ROUND(L252*K252,2)</f>
        <v>0</v>
      </c>
      <c r="O252" s="272"/>
      <c r="P252" s="272"/>
      <c r="Q252" s="272"/>
      <c r="R252" s="139"/>
      <c r="T252" s="171" t="s">
        <v>20</v>
      </c>
      <c r="U252" s="44" t="s">
        <v>41</v>
      </c>
      <c r="V252" s="36"/>
      <c r="W252" s="172">
        <f>V252*K252</f>
        <v>0</v>
      </c>
      <c r="X252" s="172">
        <v>0</v>
      </c>
      <c r="Y252" s="172">
        <f>X252*K252</f>
        <v>0</v>
      </c>
      <c r="Z252" s="172">
        <v>0</v>
      </c>
      <c r="AA252" s="173">
        <f>Z252*K252</f>
        <v>0</v>
      </c>
      <c r="AR252" s="18" t="s">
        <v>201</v>
      </c>
      <c r="AT252" s="18" t="s">
        <v>227</v>
      </c>
      <c r="AU252" s="18" t="s">
        <v>87</v>
      </c>
      <c r="AY252" s="18" t="s">
        <v>175</v>
      </c>
      <c r="BE252" s="114">
        <f>IF(U252="základní",N252,0)</f>
        <v>0</v>
      </c>
      <c r="BF252" s="114">
        <f>IF(U252="snížená",N252,0)</f>
        <v>0</v>
      </c>
      <c r="BG252" s="114">
        <f>IF(U252="zákl. přenesená",N252,0)</f>
        <v>0</v>
      </c>
      <c r="BH252" s="114">
        <f>IF(U252="sníž. přenesená",N252,0)</f>
        <v>0</v>
      </c>
      <c r="BI252" s="114">
        <f>IF(U252="nulová",N252,0)</f>
        <v>0</v>
      </c>
      <c r="BJ252" s="18" t="s">
        <v>83</v>
      </c>
      <c r="BK252" s="114">
        <f>ROUND(L252*K252,2)</f>
        <v>0</v>
      </c>
      <c r="BL252" s="18" t="s">
        <v>201</v>
      </c>
      <c r="BM252" s="18" t="s">
        <v>556</v>
      </c>
    </row>
    <row r="253" spans="2:65" s="1" customFormat="1" ht="44.25" customHeight="1" x14ac:dyDescent="0.3">
      <c r="B253" s="137"/>
      <c r="C253" s="174" t="s">
        <v>76</v>
      </c>
      <c r="D253" s="174" t="s">
        <v>227</v>
      </c>
      <c r="E253" s="175" t="s">
        <v>1807</v>
      </c>
      <c r="F253" s="271" t="s">
        <v>1808</v>
      </c>
      <c r="G253" s="272"/>
      <c r="H253" s="272"/>
      <c r="I253" s="272"/>
      <c r="J253" s="176" t="s">
        <v>382</v>
      </c>
      <c r="K253" s="177">
        <v>2</v>
      </c>
      <c r="L253" s="273">
        <v>0</v>
      </c>
      <c r="M253" s="272"/>
      <c r="N253" s="274">
        <f>ROUND(L253*K253,2)</f>
        <v>0</v>
      </c>
      <c r="O253" s="272"/>
      <c r="P253" s="272"/>
      <c r="Q253" s="272"/>
      <c r="R253" s="139"/>
      <c r="T253" s="171" t="s">
        <v>20</v>
      </c>
      <c r="U253" s="44" t="s">
        <v>41</v>
      </c>
      <c r="V253" s="36"/>
      <c r="W253" s="172">
        <f>V253*K253</f>
        <v>0</v>
      </c>
      <c r="X253" s="172">
        <v>0</v>
      </c>
      <c r="Y253" s="172">
        <f>X253*K253</f>
        <v>0</v>
      </c>
      <c r="Z253" s="172">
        <v>0</v>
      </c>
      <c r="AA253" s="173">
        <f>Z253*K253</f>
        <v>0</v>
      </c>
      <c r="AR253" s="18" t="s">
        <v>201</v>
      </c>
      <c r="AT253" s="18" t="s">
        <v>227</v>
      </c>
      <c r="AU253" s="18" t="s">
        <v>87</v>
      </c>
      <c r="AY253" s="18" t="s">
        <v>175</v>
      </c>
      <c r="BE253" s="114">
        <f>IF(U253="základní",N253,0)</f>
        <v>0</v>
      </c>
      <c r="BF253" s="114">
        <f>IF(U253="snížená",N253,0)</f>
        <v>0</v>
      </c>
      <c r="BG253" s="114">
        <f>IF(U253="zákl. přenesená",N253,0)</f>
        <v>0</v>
      </c>
      <c r="BH253" s="114">
        <f>IF(U253="sníž. přenesená",N253,0)</f>
        <v>0</v>
      </c>
      <c r="BI253" s="114">
        <f>IF(U253="nulová",N253,0)</f>
        <v>0</v>
      </c>
      <c r="BJ253" s="18" t="s">
        <v>83</v>
      </c>
      <c r="BK253" s="114">
        <f>ROUND(L253*K253,2)</f>
        <v>0</v>
      </c>
      <c r="BL253" s="18" t="s">
        <v>201</v>
      </c>
      <c r="BM253" s="18" t="s">
        <v>1809</v>
      </c>
    </row>
    <row r="254" spans="2:65" s="1" customFormat="1" ht="44.25" customHeight="1" x14ac:dyDescent="0.3">
      <c r="B254" s="137"/>
      <c r="C254" s="174" t="s">
        <v>76</v>
      </c>
      <c r="D254" s="174" t="s">
        <v>227</v>
      </c>
      <c r="E254" s="175" t="s">
        <v>1810</v>
      </c>
      <c r="F254" s="271" t="s">
        <v>1811</v>
      </c>
      <c r="G254" s="272"/>
      <c r="H254" s="272"/>
      <c r="I254" s="272"/>
      <c r="J254" s="176" t="s">
        <v>382</v>
      </c>
      <c r="K254" s="177">
        <v>3</v>
      </c>
      <c r="L254" s="273">
        <v>0</v>
      </c>
      <c r="M254" s="272"/>
      <c r="N254" s="274">
        <f>ROUND(L254*K254,2)</f>
        <v>0</v>
      </c>
      <c r="O254" s="272"/>
      <c r="P254" s="272"/>
      <c r="Q254" s="272"/>
      <c r="R254" s="139"/>
      <c r="T254" s="171" t="s">
        <v>20</v>
      </c>
      <c r="U254" s="44" t="s">
        <v>41</v>
      </c>
      <c r="V254" s="36"/>
      <c r="W254" s="172">
        <f>V254*K254</f>
        <v>0</v>
      </c>
      <c r="X254" s="172">
        <v>0</v>
      </c>
      <c r="Y254" s="172">
        <f>X254*K254</f>
        <v>0</v>
      </c>
      <c r="Z254" s="172">
        <v>0</v>
      </c>
      <c r="AA254" s="173">
        <f>Z254*K254</f>
        <v>0</v>
      </c>
      <c r="AR254" s="18" t="s">
        <v>201</v>
      </c>
      <c r="AT254" s="18" t="s">
        <v>227</v>
      </c>
      <c r="AU254" s="18" t="s">
        <v>87</v>
      </c>
      <c r="AY254" s="18" t="s">
        <v>175</v>
      </c>
      <c r="BE254" s="114">
        <f>IF(U254="základní",N254,0)</f>
        <v>0</v>
      </c>
      <c r="BF254" s="114">
        <f>IF(U254="snížená",N254,0)</f>
        <v>0</v>
      </c>
      <c r="BG254" s="114">
        <f>IF(U254="zákl. přenesená",N254,0)</f>
        <v>0</v>
      </c>
      <c r="BH254" s="114">
        <f>IF(U254="sníž. přenesená",N254,0)</f>
        <v>0</v>
      </c>
      <c r="BI254" s="114">
        <f>IF(U254="nulová",N254,0)</f>
        <v>0</v>
      </c>
      <c r="BJ254" s="18" t="s">
        <v>83</v>
      </c>
      <c r="BK254" s="114">
        <f>ROUND(L254*K254,2)</f>
        <v>0</v>
      </c>
      <c r="BL254" s="18" t="s">
        <v>201</v>
      </c>
      <c r="BM254" s="18" t="s">
        <v>572</v>
      </c>
    </row>
    <row r="255" spans="2:65" s="10" customFormat="1" ht="37.35" customHeight="1" x14ac:dyDescent="0.35">
      <c r="B255" s="156"/>
      <c r="C255" s="157"/>
      <c r="D255" s="158" t="s">
        <v>1630</v>
      </c>
      <c r="E255" s="158"/>
      <c r="F255" s="158"/>
      <c r="G255" s="158"/>
      <c r="H255" s="158"/>
      <c r="I255" s="158"/>
      <c r="J255" s="158"/>
      <c r="K255" s="158"/>
      <c r="L255" s="158"/>
      <c r="M255" s="158"/>
      <c r="N255" s="298">
        <f>BK255</f>
        <v>0</v>
      </c>
      <c r="O255" s="299"/>
      <c r="P255" s="299"/>
      <c r="Q255" s="299"/>
      <c r="R255" s="159"/>
      <c r="T255" s="160"/>
      <c r="U255" s="157"/>
      <c r="V255" s="157"/>
      <c r="W255" s="161">
        <f>W256</f>
        <v>0</v>
      </c>
      <c r="X255" s="157"/>
      <c r="Y255" s="161">
        <f>Y256</f>
        <v>0</v>
      </c>
      <c r="Z255" s="157"/>
      <c r="AA255" s="162">
        <f>AA256</f>
        <v>0</v>
      </c>
      <c r="AR255" s="163" t="s">
        <v>83</v>
      </c>
      <c r="AT255" s="164" t="s">
        <v>75</v>
      </c>
      <c r="AU255" s="164" t="s">
        <v>76</v>
      </c>
      <c r="AY255" s="163" t="s">
        <v>175</v>
      </c>
      <c r="BK255" s="165">
        <f>BK256</f>
        <v>0</v>
      </c>
    </row>
    <row r="256" spans="2:65" s="10" customFormat="1" ht="19.899999999999999" customHeight="1" x14ac:dyDescent="0.3">
      <c r="B256" s="156"/>
      <c r="C256" s="157"/>
      <c r="D256" s="166" t="s">
        <v>1631</v>
      </c>
      <c r="E256" s="166"/>
      <c r="F256" s="166"/>
      <c r="G256" s="166"/>
      <c r="H256" s="166"/>
      <c r="I256" s="166"/>
      <c r="J256" s="166"/>
      <c r="K256" s="166"/>
      <c r="L256" s="166"/>
      <c r="M256" s="166"/>
      <c r="N256" s="266">
        <f>BK256</f>
        <v>0</v>
      </c>
      <c r="O256" s="267"/>
      <c r="P256" s="267"/>
      <c r="Q256" s="267"/>
      <c r="R256" s="159"/>
      <c r="T256" s="160"/>
      <c r="U256" s="157"/>
      <c r="V256" s="157"/>
      <c r="W256" s="161">
        <f>SUM(W257:W259)</f>
        <v>0</v>
      </c>
      <c r="X256" s="157"/>
      <c r="Y256" s="161">
        <f>SUM(Y257:Y259)</f>
        <v>0</v>
      </c>
      <c r="Z256" s="157"/>
      <c r="AA256" s="162">
        <f>SUM(AA257:AA259)</f>
        <v>0</v>
      </c>
      <c r="AR256" s="163" t="s">
        <v>83</v>
      </c>
      <c r="AT256" s="164" t="s">
        <v>75</v>
      </c>
      <c r="AU256" s="164" t="s">
        <v>83</v>
      </c>
      <c r="AY256" s="163" t="s">
        <v>175</v>
      </c>
      <c r="BK256" s="165">
        <f>SUM(BK257:BK259)</f>
        <v>0</v>
      </c>
    </row>
    <row r="257" spans="2:65" s="1" customFormat="1" ht="22.5" customHeight="1" x14ac:dyDescent="0.3">
      <c r="B257" s="137"/>
      <c r="C257" s="174" t="s">
        <v>76</v>
      </c>
      <c r="D257" s="174" t="s">
        <v>227</v>
      </c>
      <c r="E257" s="175" t="s">
        <v>1812</v>
      </c>
      <c r="F257" s="271" t="s">
        <v>1813</v>
      </c>
      <c r="G257" s="272"/>
      <c r="H257" s="272"/>
      <c r="I257" s="272"/>
      <c r="J257" s="176" t="s">
        <v>575</v>
      </c>
      <c r="K257" s="177">
        <v>12</v>
      </c>
      <c r="L257" s="273">
        <v>0</v>
      </c>
      <c r="M257" s="272"/>
      <c r="N257" s="274">
        <f>ROUND(L257*K257,2)</f>
        <v>0</v>
      </c>
      <c r="O257" s="272"/>
      <c r="P257" s="272"/>
      <c r="Q257" s="272"/>
      <c r="R257" s="139"/>
      <c r="T257" s="171" t="s">
        <v>20</v>
      </c>
      <c r="U257" s="44" t="s">
        <v>41</v>
      </c>
      <c r="V257" s="36"/>
      <c r="W257" s="172">
        <f>V257*K257</f>
        <v>0</v>
      </c>
      <c r="X257" s="172">
        <v>0</v>
      </c>
      <c r="Y257" s="172">
        <f>X257*K257</f>
        <v>0</v>
      </c>
      <c r="Z257" s="172">
        <v>0</v>
      </c>
      <c r="AA257" s="173">
        <f>Z257*K257</f>
        <v>0</v>
      </c>
      <c r="AR257" s="18" t="s">
        <v>201</v>
      </c>
      <c r="AT257" s="18" t="s">
        <v>227</v>
      </c>
      <c r="AU257" s="18" t="s">
        <v>87</v>
      </c>
      <c r="AY257" s="18" t="s">
        <v>175</v>
      </c>
      <c r="BE257" s="114">
        <f>IF(U257="základní",N257,0)</f>
        <v>0</v>
      </c>
      <c r="BF257" s="114">
        <f>IF(U257="snížená",N257,0)</f>
        <v>0</v>
      </c>
      <c r="BG257" s="114">
        <f>IF(U257="zákl. přenesená",N257,0)</f>
        <v>0</v>
      </c>
      <c r="BH257" s="114">
        <f>IF(U257="sníž. přenesená",N257,0)</f>
        <v>0</v>
      </c>
      <c r="BI257" s="114">
        <f>IF(U257="nulová",N257,0)</f>
        <v>0</v>
      </c>
      <c r="BJ257" s="18" t="s">
        <v>83</v>
      </c>
      <c r="BK257" s="114">
        <f>ROUND(L257*K257,2)</f>
        <v>0</v>
      </c>
      <c r="BL257" s="18" t="s">
        <v>201</v>
      </c>
      <c r="BM257" s="18" t="s">
        <v>577</v>
      </c>
    </row>
    <row r="258" spans="2:65" s="1" customFormat="1" ht="22.5" customHeight="1" x14ac:dyDescent="0.3">
      <c r="B258" s="137"/>
      <c r="C258" s="174" t="s">
        <v>76</v>
      </c>
      <c r="D258" s="174" t="s">
        <v>227</v>
      </c>
      <c r="E258" s="175" t="s">
        <v>1814</v>
      </c>
      <c r="F258" s="271" t="s">
        <v>1815</v>
      </c>
      <c r="G258" s="272"/>
      <c r="H258" s="272"/>
      <c r="I258" s="272"/>
      <c r="J258" s="176" t="s">
        <v>575</v>
      </c>
      <c r="K258" s="177">
        <v>48</v>
      </c>
      <c r="L258" s="273">
        <v>0</v>
      </c>
      <c r="M258" s="272"/>
      <c r="N258" s="274">
        <f>ROUND(L258*K258,2)</f>
        <v>0</v>
      </c>
      <c r="O258" s="272"/>
      <c r="P258" s="272"/>
      <c r="Q258" s="272"/>
      <c r="R258" s="139"/>
      <c r="T258" s="171" t="s">
        <v>20</v>
      </c>
      <c r="U258" s="44" t="s">
        <v>41</v>
      </c>
      <c r="V258" s="36"/>
      <c r="W258" s="172">
        <f>V258*K258</f>
        <v>0</v>
      </c>
      <c r="X258" s="172">
        <v>0</v>
      </c>
      <c r="Y258" s="172">
        <f>X258*K258</f>
        <v>0</v>
      </c>
      <c r="Z258" s="172">
        <v>0</v>
      </c>
      <c r="AA258" s="173">
        <f>Z258*K258</f>
        <v>0</v>
      </c>
      <c r="AR258" s="18" t="s">
        <v>201</v>
      </c>
      <c r="AT258" s="18" t="s">
        <v>227</v>
      </c>
      <c r="AU258" s="18" t="s">
        <v>87</v>
      </c>
      <c r="AY258" s="18" t="s">
        <v>175</v>
      </c>
      <c r="BE258" s="114">
        <f>IF(U258="základní",N258,0)</f>
        <v>0</v>
      </c>
      <c r="BF258" s="114">
        <f>IF(U258="snížená",N258,0)</f>
        <v>0</v>
      </c>
      <c r="BG258" s="114">
        <f>IF(U258="zákl. přenesená",N258,0)</f>
        <v>0</v>
      </c>
      <c r="BH258" s="114">
        <f>IF(U258="sníž. přenesená",N258,0)</f>
        <v>0</v>
      </c>
      <c r="BI258" s="114">
        <f>IF(U258="nulová",N258,0)</f>
        <v>0</v>
      </c>
      <c r="BJ258" s="18" t="s">
        <v>83</v>
      </c>
      <c r="BK258" s="114">
        <f>ROUND(L258*K258,2)</f>
        <v>0</v>
      </c>
      <c r="BL258" s="18" t="s">
        <v>201</v>
      </c>
      <c r="BM258" s="18" t="s">
        <v>581</v>
      </c>
    </row>
    <row r="259" spans="2:65" s="1" customFormat="1" ht="22.5" customHeight="1" x14ac:dyDescent="0.3">
      <c r="B259" s="137"/>
      <c r="C259" s="174" t="s">
        <v>76</v>
      </c>
      <c r="D259" s="174" t="s">
        <v>227</v>
      </c>
      <c r="E259" s="175" t="s">
        <v>1816</v>
      </c>
      <c r="F259" s="271" t="s">
        <v>1817</v>
      </c>
      <c r="G259" s="272"/>
      <c r="H259" s="272"/>
      <c r="I259" s="272"/>
      <c r="J259" s="176" t="s">
        <v>575</v>
      </c>
      <c r="K259" s="177">
        <v>20</v>
      </c>
      <c r="L259" s="273">
        <v>0</v>
      </c>
      <c r="M259" s="272"/>
      <c r="N259" s="274">
        <f>ROUND(L259*K259,2)</f>
        <v>0</v>
      </c>
      <c r="O259" s="272"/>
      <c r="P259" s="272"/>
      <c r="Q259" s="272"/>
      <c r="R259" s="139"/>
      <c r="T259" s="171" t="s">
        <v>20</v>
      </c>
      <c r="U259" s="44" t="s">
        <v>41</v>
      </c>
      <c r="V259" s="36"/>
      <c r="W259" s="172">
        <f>V259*K259</f>
        <v>0</v>
      </c>
      <c r="X259" s="172">
        <v>0</v>
      </c>
      <c r="Y259" s="172">
        <f>X259*K259</f>
        <v>0</v>
      </c>
      <c r="Z259" s="172">
        <v>0</v>
      </c>
      <c r="AA259" s="173">
        <f>Z259*K259</f>
        <v>0</v>
      </c>
      <c r="AR259" s="18" t="s">
        <v>201</v>
      </c>
      <c r="AT259" s="18" t="s">
        <v>227</v>
      </c>
      <c r="AU259" s="18" t="s">
        <v>87</v>
      </c>
      <c r="AY259" s="18" t="s">
        <v>175</v>
      </c>
      <c r="BE259" s="114">
        <f>IF(U259="základní",N259,0)</f>
        <v>0</v>
      </c>
      <c r="BF259" s="114">
        <f>IF(U259="snížená",N259,0)</f>
        <v>0</v>
      </c>
      <c r="BG259" s="114">
        <f>IF(U259="zákl. přenesená",N259,0)</f>
        <v>0</v>
      </c>
      <c r="BH259" s="114">
        <f>IF(U259="sníž. přenesená",N259,0)</f>
        <v>0</v>
      </c>
      <c r="BI259" s="114">
        <f>IF(U259="nulová",N259,0)</f>
        <v>0</v>
      </c>
      <c r="BJ259" s="18" t="s">
        <v>83</v>
      </c>
      <c r="BK259" s="114">
        <f>ROUND(L259*K259,2)</f>
        <v>0</v>
      </c>
      <c r="BL259" s="18" t="s">
        <v>201</v>
      </c>
      <c r="BM259" s="18" t="s">
        <v>586</v>
      </c>
    </row>
    <row r="260" spans="2:65" s="10" customFormat="1" ht="37.35" customHeight="1" x14ac:dyDescent="0.35">
      <c r="B260" s="156"/>
      <c r="C260" s="157"/>
      <c r="D260" s="158" t="s">
        <v>1632</v>
      </c>
      <c r="E260" s="158"/>
      <c r="F260" s="158"/>
      <c r="G260" s="158"/>
      <c r="H260" s="158"/>
      <c r="I260" s="158"/>
      <c r="J260" s="158"/>
      <c r="K260" s="158"/>
      <c r="L260" s="158"/>
      <c r="M260" s="158"/>
      <c r="N260" s="298">
        <f>BK260</f>
        <v>0</v>
      </c>
      <c r="O260" s="299"/>
      <c r="P260" s="299"/>
      <c r="Q260" s="299"/>
      <c r="R260" s="159"/>
      <c r="T260" s="160"/>
      <c r="U260" s="157"/>
      <c r="V260" s="157"/>
      <c r="W260" s="161">
        <f>W261+W266+W272</f>
        <v>0</v>
      </c>
      <c r="X260" s="157"/>
      <c r="Y260" s="161">
        <f>Y261+Y266+Y272</f>
        <v>0</v>
      </c>
      <c r="Z260" s="157"/>
      <c r="AA260" s="162">
        <f>AA261+AA266+AA272</f>
        <v>0</v>
      </c>
      <c r="AR260" s="163" t="s">
        <v>83</v>
      </c>
      <c r="AT260" s="164" t="s">
        <v>75</v>
      </c>
      <c r="AU260" s="164" t="s">
        <v>76</v>
      </c>
      <c r="AY260" s="163" t="s">
        <v>175</v>
      </c>
      <c r="BK260" s="165">
        <f>BK261+BK266+BK272</f>
        <v>0</v>
      </c>
    </row>
    <row r="261" spans="2:65" s="10" customFormat="1" ht="19.899999999999999" customHeight="1" x14ac:dyDescent="0.3">
      <c r="B261" s="156"/>
      <c r="C261" s="157"/>
      <c r="D261" s="166" t="s">
        <v>1633</v>
      </c>
      <c r="E261" s="166"/>
      <c r="F261" s="166"/>
      <c r="G261" s="166"/>
      <c r="H261" s="166"/>
      <c r="I261" s="166"/>
      <c r="J261" s="166"/>
      <c r="K261" s="166"/>
      <c r="L261" s="166"/>
      <c r="M261" s="166"/>
      <c r="N261" s="266">
        <f>BK261</f>
        <v>0</v>
      </c>
      <c r="O261" s="267"/>
      <c r="P261" s="267"/>
      <c r="Q261" s="267"/>
      <c r="R261" s="159"/>
      <c r="T261" s="160"/>
      <c r="U261" s="157"/>
      <c r="V261" s="157"/>
      <c r="W261" s="161">
        <f>SUM(W262:W265)</f>
        <v>0</v>
      </c>
      <c r="X261" s="157"/>
      <c r="Y261" s="161">
        <f>SUM(Y262:Y265)</f>
        <v>0</v>
      </c>
      <c r="Z261" s="157"/>
      <c r="AA261" s="162">
        <f>SUM(AA262:AA265)</f>
        <v>0</v>
      </c>
      <c r="AR261" s="163" t="s">
        <v>83</v>
      </c>
      <c r="AT261" s="164" t="s">
        <v>75</v>
      </c>
      <c r="AU261" s="164" t="s">
        <v>83</v>
      </c>
      <c r="AY261" s="163" t="s">
        <v>175</v>
      </c>
      <c r="BK261" s="165">
        <f>SUM(BK262:BK265)</f>
        <v>0</v>
      </c>
    </row>
    <row r="262" spans="2:65" s="1" customFormat="1" ht="22.5" customHeight="1" x14ac:dyDescent="0.3">
      <c r="B262" s="137"/>
      <c r="C262" s="174" t="s">
        <v>76</v>
      </c>
      <c r="D262" s="174" t="s">
        <v>227</v>
      </c>
      <c r="E262" s="175" t="s">
        <v>1818</v>
      </c>
      <c r="F262" s="271" t="s">
        <v>1819</v>
      </c>
      <c r="G262" s="272"/>
      <c r="H262" s="272"/>
      <c r="I262" s="272"/>
      <c r="J262" s="176" t="s">
        <v>180</v>
      </c>
      <c r="K262" s="177">
        <v>56</v>
      </c>
      <c r="L262" s="273">
        <v>0</v>
      </c>
      <c r="M262" s="272"/>
      <c r="N262" s="274">
        <f>ROUND(L262*K262,2)</f>
        <v>0</v>
      </c>
      <c r="O262" s="272"/>
      <c r="P262" s="272"/>
      <c r="Q262" s="272"/>
      <c r="R262" s="139"/>
      <c r="T262" s="171" t="s">
        <v>20</v>
      </c>
      <c r="U262" s="44" t="s">
        <v>41</v>
      </c>
      <c r="V262" s="36"/>
      <c r="W262" s="172">
        <f>V262*K262</f>
        <v>0</v>
      </c>
      <c r="X262" s="172">
        <v>0</v>
      </c>
      <c r="Y262" s="172">
        <f>X262*K262</f>
        <v>0</v>
      </c>
      <c r="Z262" s="172">
        <v>0</v>
      </c>
      <c r="AA262" s="173">
        <f>Z262*K262</f>
        <v>0</v>
      </c>
      <c r="AR262" s="18" t="s">
        <v>201</v>
      </c>
      <c r="AT262" s="18" t="s">
        <v>227</v>
      </c>
      <c r="AU262" s="18" t="s">
        <v>87</v>
      </c>
      <c r="AY262" s="18" t="s">
        <v>175</v>
      </c>
      <c r="BE262" s="114">
        <f>IF(U262="základní",N262,0)</f>
        <v>0</v>
      </c>
      <c r="BF262" s="114">
        <f>IF(U262="snížená",N262,0)</f>
        <v>0</v>
      </c>
      <c r="BG262" s="114">
        <f>IF(U262="zákl. přenesená",N262,0)</f>
        <v>0</v>
      </c>
      <c r="BH262" s="114">
        <f>IF(U262="sníž. přenesená",N262,0)</f>
        <v>0</v>
      </c>
      <c r="BI262" s="114">
        <f>IF(U262="nulová",N262,0)</f>
        <v>0</v>
      </c>
      <c r="BJ262" s="18" t="s">
        <v>83</v>
      </c>
      <c r="BK262" s="114">
        <f>ROUND(L262*K262,2)</f>
        <v>0</v>
      </c>
      <c r="BL262" s="18" t="s">
        <v>201</v>
      </c>
      <c r="BM262" s="18" t="s">
        <v>589</v>
      </c>
    </row>
    <row r="263" spans="2:65" s="1" customFormat="1" ht="22.5" customHeight="1" x14ac:dyDescent="0.3">
      <c r="B263" s="137"/>
      <c r="C263" s="174" t="s">
        <v>76</v>
      </c>
      <c r="D263" s="174" t="s">
        <v>227</v>
      </c>
      <c r="E263" s="175" t="s">
        <v>1820</v>
      </c>
      <c r="F263" s="271" t="s">
        <v>1821</v>
      </c>
      <c r="G263" s="272"/>
      <c r="H263" s="272"/>
      <c r="I263" s="272"/>
      <c r="J263" s="176" t="s">
        <v>180</v>
      </c>
      <c r="K263" s="177">
        <v>50</v>
      </c>
      <c r="L263" s="273">
        <v>0</v>
      </c>
      <c r="M263" s="272"/>
      <c r="N263" s="274">
        <f>ROUND(L263*K263,2)</f>
        <v>0</v>
      </c>
      <c r="O263" s="272"/>
      <c r="P263" s="272"/>
      <c r="Q263" s="272"/>
      <c r="R263" s="139"/>
      <c r="T263" s="171" t="s">
        <v>20</v>
      </c>
      <c r="U263" s="44" t="s">
        <v>41</v>
      </c>
      <c r="V263" s="36"/>
      <c r="W263" s="172">
        <f>V263*K263</f>
        <v>0</v>
      </c>
      <c r="X263" s="172">
        <v>0</v>
      </c>
      <c r="Y263" s="172">
        <f>X263*K263</f>
        <v>0</v>
      </c>
      <c r="Z263" s="172">
        <v>0</v>
      </c>
      <c r="AA263" s="173">
        <f>Z263*K263</f>
        <v>0</v>
      </c>
      <c r="AR263" s="18" t="s">
        <v>201</v>
      </c>
      <c r="AT263" s="18" t="s">
        <v>227</v>
      </c>
      <c r="AU263" s="18" t="s">
        <v>87</v>
      </c>
      <c r="AY263" s="18" t="s">
        <v>175</v>
      </c>
      <c r="BE263" s="114">
        <f>IF(U263="základní",N263,0)</f>
        <v>0</v>
      </c>
      <c r="BF263" s="114">
        <f>IF(U263="snížená",N263,0)</f>
        <v>0</v>
      </c>
      <c r="BG263" s="114">
        <f>IF(U263="zákl. přenesená",N263,0)</f>
        <v>0</v>
      </c>
      <c r="BH263" s="114">
        <f>IF(U263="sníž. přenesená",N263,0)</f>
        <v>0</v>
      </c>
      <c r="BI263" s="114">
        <f>IF(U263="nulová",N263,0)</f>
        <v>0</v>
      </c>
      <c r="BJ263" s="18" t="s">
        <v>83</v>
      </c>
      <c r="BK263" s="114">
        <f>ROUND(L263*K263,2)</f>
        <v>0</v>
      </c>
      <c r="BL263" s="18" t="s">
        <v>201</v>
      </c>
      <c r="BM263" s="18" t="s">
        <v>1822</v>
      </c>
    </row>
    <row r="264" spans="2:65" s="1" customFormat="1" ht="31.5" customHeight="1" x14ac:dyDescent="0.3">
      <c r="B264" s="137"/>
      <c r="C264" s="174" t="s">
        <v>76</v>
      </c>
      <c r="D264" s="174" t="s">
        <v>227</v>
      </c>
      <c r="E264" s="175" t="s">
        <v>1823</v>
      </c>
      <c r="F264" s="271" t="s">
        <v>1824</v>
      </c>
      <c r="G264" s="272"/>
      <c r="H264" s="272"/>
      <c r="I264" s="272"/>
      <c r="J264" s="176" t="s">
        <v>382</v>
      </c>
      <c r="K264" s="177">
        <v>1</v>
      </c>
      <c r="L264" s="273">
        <v>0</v>
      </c>
      <c r="M264" s="272"/>
      <c r="N264" s="274">
        <f>ROUND(L264*K264,2)</f>
        <v>0</v>
      </c>
      <c r="O264" s="272"/>
      <c r="P264" s="272"/>
      <c r="Q264" s="272"/>
      <c r="R264" s="139"/>
      <c r="T264" s="171" t="s">
        <v>20</v>
      </c>
      <c r="U264" s="44" t="s">
        <v>41</v>
      </c>
      <c r="V264" s="36"/>
      <c r="W264" s="172">
        <f>V264*K264</f>
        <v>0</v>
      </c>
      <c r="X264" s="172">
        <v>0</v>
      </c>
      <c r="Y264" s="172">
        <f>X264*K264</f>
        <v>0</v>
      </c>
      <c r="Z264" s="172">
        <v>0</v>
      </c>
      <c r="AA264" s="173">
        <f>Z264*K264</f>
        <v>0</v>
      </c>
      <c r="AR264" s="18" t="s">
        <v>201</v>
      </c>
      <c r="AT264" s="18" t="s">
        <v>227</v>
      </c>
      <c r="AU264" s="18" t="s">
        <v>87</v>
      </c>
      <c r="AY264" s="18" t="s">
        <v>175</v>
      </c>
      <c r="BE264" s="114">
        <f>IF(U264="základní",N264,0)</f>
        <v>0</v>
      </c>
      <c r="BF264" s="114">
        <f>IF(U264="snížená",N264,0)</f>
        <v>0</v>
      </c>
      <c r="BG264" s="114">
        <f>IF(U264="zákl. přenesená",N264,0)</f>
        <v>0</v>
      </c>
      <c r="BH264" s="114">
        <f>IF(U264="sníž. přenesená",N264,0)</f>
        <v>0</v>
      </c>
      <c r="BI264" s="114">
        <f>IF(U264="nulová",N264,0)</f>
        <v>0</v>
      </c>
      <c r="BJ264" s="18" t="s">
        <v>83</v>
      </c>
      <c r="BK264" s="114">
        <f>ROUND(L264*K264,2)</f>
        <v>0</v>
      </c>
      <c r="BL264" s="18" t="s">
        <v>201</v>
      </c>
      <c r="BM264" s="18" t="s">
        <v>593</v>
      </c>
    </row>
    <row r="265" spans="2:65" s="1" customFormat="1" ht="31.5" customHeight="1" x14ac:dyDescent="0.3">
      <c r="B265" s="137"/>
      <c r="C265" s="174" t="s">
        <v>76</v>
      </c>
      <c r="D265" s="174" t="s">
        <v>227</v>
      </c>
      <c r="E265" s="175" t="s">
        <v>1825</v>
      </c>
      <c r="F265" s="271" t="s">
        <v>1826</v>
      </c>
      <c r="G265" s="272"/>
      <c r="H265" s="272"/>
      <c r="I265" s="272"/>
      <c r="J265" s="176" t="s">
        <v>382</v>
      </c>
      <c r="K265" s="177">
        <v>30</v>
      </c>
      <c r="L265" s="273">
        <v>0</v>
      </c>
      <c r="M265" s="272"/>
      <c r="N265" s="274">
        <f>ROUND(L265*K265,2)</f>
        <v>0</v>
      </c>
      <c r="O265" s="272"/>
      <c r="P265" s="272"/>
      <c r="Q265" s="272"/>
      <c r="R265" s="139"/>
      <c r="T265" s="171" t="s">
        <v>20</v>
      </c>
      <c r="U265" s="44" t="s">
        <v>41</v>
      </c>
      <c r="V265" s="36"/>
      <c r="W265" s="172">
        <f>V265*K265</f>
        <v>0</v>
      </c>
      <c r="X265" s="172">
        <v>0</v>
      </c>
      <c r="Y265" s="172">
        <f>X265*K265</f>
        <v>0</v>
      </c>
      <c r="Z265" s="172">
        <v>0</v>
      </c>
      <c r="AA265" s="173">
        <f>Z265*K265</f>
        <v>0</v>
      </c>
      <c r="AR265" s="18" t="s">
        <v>201</v>
      </c>
      <c r="AT265" s="18" t="s">
        <v>227</v>
      </c>
      <c r="AU265" s="18" t="s">
        <v>87</v>
      </c>
      <c r="AY265" s="18" t="s">
        <v>175</v>
      </c>
      <c r="BE265" s="114">
        <f>IF(U265="základní",N265,0)</f>
        <v>0</v>
      </c>
      <c r="BF265" s="114">
        <f>IF(U265="snížená",N265,0)</f>
        <v>0</v>
      </c>
      <c r="BG265" s="114">
        <f>IF(U265="zákl. přenesená",N265,0)</f>
        <v>0</v>
      </c>
      <c r="BH265" s="114">
        <f>IF(U265="sníž. přenesená",N265,0)</f>
        <v>0</v>
      </c>
      <c r="BI265" s="114">
        <f>IF(U265="nulová",N265,0)</f>
        <v>0</v>
      </c>
      <c r="BJ265" s="18" t="s">
        <v>83</v>
      </c>
      <c r="BK265" s="114">
        <f>ROUND(L265*K265,2)</f>
        <v>0</v>
      </c>
      <c r="BL265" s="18" t="s">
        <v>201</v>
      </c>
      <c r="BM265" s="18" t="s">
        <v>1827</v>
      </c>
    </row>
    <row r="266" spans="2:65" s="10" customFormat="1" ht="29.85" customHeight="1" x14ac:dyDescent="0.3">
      <c r="B266" s="156"/>
      <c r="C266" s="157"/>
      <c r="D266" s="166" t="s">
        <v>1634</v>
      </c>
      <c r="E266" s="166"/>
      <c r="F266" s="166"/>
      <c r="G266" s="166"/>
      <c r="H266" s="166"/>
      <c r="I266" s="166"/>
      <c r="J266" s="166"/>
      <c r="K266" s="166"/>
      <c r="L266" s="166"/>
      <c r="M266" s="166"/>
      <c r="N266" s="264">
        <f>BK266</f>
        <v>0</v>
      </c>
      <c r="O266" s="265"/>
      <c r="P266" s="265"/>
      <c r="Q266" s="265"/>
      <c r="R266" s="159"/>
      <c r="T266" s="160"/>
      <c r="U266" s="157"/>
      <c r="V266" s="157"/>
      <c r="W266" s="161">
        <f>SUM(W267:W271)</f>
        <v>0</v>
      </c>
      <c r="X266" s="157"/>
      <c r="Y266" s="161">
        <f>SUM(Y267:Y271)</f>
        <v>0</v>
      </c>
      <c r="Z266" s="157"/>
      <c r="AA266" s="162">
        <f>SUM(AA267:AA271)</f>
        <v>0</v>
      </c>
      <c r="AR266" s="163" t="s">
        <v>83</v>
      </c>
      <c r="AT266" s="164" t="s">
        <v>75</v>
      </c>
      <c r="AU266" s="164" t="s">
        <v>83</v>
      </c>
      <c r="AY266" s="163" t="s">
        <v>175</v>
      </c>
      <c r="BK266" s="165">
        <f>SUM(BK267:BK271)</f>
        <v>0</v>
      </c>
    </row>
    <row r="267" spans="2:65" s="1" customFormat="1" ht="22.5" customHeight="1" x14ac:dyDescent="0.3">
      <c r="B267" s="137"/>
      <c r="C267" s="174" t="s">
        <v>76</v>
      </c>
      <c r="D267" s="174" t="s">
        <v>227</v>
      </c>
      <c r="E267" s="175" t="s">
        <v>1828</v>
      </c>
      <c r="F267" s="271" t="s">
        <v>1829</v>
      </c>
      <c r="G267" s="272"/>
      <c r="H267" s="272"/>
      <c r="I267" s="272"/>
      <c r="J267" s="176" t="s">
        <v>180</v>
      </c>
      <c r="K267" s="177">
        <v>15</v>
      </c>
      <c r="L267" s="273">
        <v>0</v>
      </c>
      <c r="M267" s="272"/>
      <c r="N267" s="274">
        <f>ROUND(L267*K267,2)</f>
        <v>0</v>
      </c>
      <c r="O267" s="272"/>
      <c r="P267" s="272"/>
      <c r="Q267" s="272"/>
      <c r="R267" s="139"/>
      <c r="T267" s="171" t="s">
        <v>20</v>
      </c>
      <c r="U267" s="44" t="s">
        <v>41</v>
      </c>
      <c r="V267" s="36"/>
      <c r="W267" s="172">
        <f>V267*K267</f>
        <v>0</v>
      </c>
      <c r="X267" s="172">
        <v>0</v>
      </c>
      <c r="Y267" s="172">
        <f>X267*K267</f>
        <v>0</v>
      </c>
      <c r="Z267" s="172">
        <v>0</v>
      </c>
      <c r="AA267" s="173">
        <f>Z267*K267</f>
        <v>0</v>
      </c>
      <c r="AR267" s="18" t="s">
        <v>201</v>
      </c>
      <c r="AT267" s="18" t="s">
        <v>227</v>
      </c>
      <c r="AU267" s="18" t="s">
        <v>87</v>
      </c>
      <c r="AY267" s="18" t="s">
        <v>175</v>
      </c>
      <c r="BE267" s="114">
        <f>IF(U267="základní",N267,0)</f>
        <v>0</v>
      </c>
      <c r="BF267" s="114">
        <f>IF(U267="snížená",N267,0)</f>
        <v>0</v>
      </c>
      <c r="BG267" s="114">
        <f>IF(U267="zákl. přenesená",N267,0)</f>
        <v>0</v>
      </c>
      <c r="BH267" s="114">
        <f>IF(U267="sníž. přenesená",N267,0)</f>
        <v>0</v>
      </c>
      <c r="BI267" s="114">
        <f>IF(U267="nulová",N267,0)</f>
        <v>0</v>
      </c>
      <c r="BJ267" s="18" t="s">
        <v>83</v>
      </c>
      <c r="BK267" s="114">
        <f>ROUND(L267*K267,2)</f>
        <v>0</v>
      </c>
      <c r="BL267" s="18" t="s">
        <v>201</v>
      </c>
      <c r="BM267" s="18" t="s">
        <v>1830</v>
      </c>
    </row>
    <row r="268" spans="2:65" s="1" customFormat="1" ht="22.5" customHeight="1" x14ac:dyDescent="0.3">
      <c r="B268" s="137"/>
      <c r="C268" s="174" t="s">
        <v>76</v>
      </c>
      <c r="D268" s="174" t="s">
        <v>227</v>
      </c>
      <c r="E268" s="175" t="s">
        <v>1818</v>
      </c>
      <c r="F268" s="271" t="s">
        <v>1819</v>
      </c>
      <c r="G268" s="272"/>
      <c r="H268" s="272"/>
      <c r="I268" s="272"/>
      <c r="J268" s="176" t="s">
        <v>180</v>
      </c>
      <c r="K268" s="177">
        <v>10</v>
      </c>
      <c r="L268" s="273">
        <v>0</v>
      </c>
      <c r="M268" s="272"/>
      <c r="N268" s="274">
        <f>ROUND(L268*K268,2)</f>
        <v>0</v>
      </c>
      <c r="O268" s="272"/>
      <c r="P268" s="272"/>
      <c r="Q268" s="272"/>
      <c r="R268" s="139"/>
      <c r="T268" s="171" t="s">
        <v>20</v>
      </c>
      <c r="U268" s="44" t="s">
        <v>41</v>
      </c>
      <c r="V268" s="36"/>
      <c r="W268" s="172">
        <f>V268*K268</f>
        <v>0</v>
      </c>
      <c r="X268" s="172">
        <v>0</v>
      </c>
      <c r="Y268" s="172">
        <f>X268*K268</f>
        <v>0</v>
      </c>
      <c r="Z268" s="172">
        <v>0</v>
      </c>
      <c r="AA268" s="173">
        <f>Z268*K268</f>
        <v>0</v>
      </c>
      <c r="AR268" s="18" t="s">
        <v>201</v>
      </c>
      <c r="AT268" s="18" t="s">
        <v>227</v>
      </c>
      <c r="AU268" s="18" t="s">
        <v>87</v>
      </c>
      <c r="AY268" s="18" t="s">
        <v>175</v>
      </c>
      <c r="BE268" s="114">
        <f>IF(U268="základní",N268,0)</f>
        <v>0</v>
      </c>
      <c r="BF268" s="114">
        <f>IF(U268="snížená",N268,0)</f>
        <v>0</v>
      </c>
      <c r="BG268" s="114">
        <f>IF(U268="zákl. přenesená",N268,0)</f>
        <v>0</v>
      </c>
      <c r="BH268" s="114">
        <f>IF(U268="sníž. přenesená",N268,0)</f>
        <v>0</v>
      </c>
      <c r="BI268" s="114">
        <f>IF(U268="nulová",N268,0)</f>
        <v>0</v>
      </c>
      <c r="BJ268" s="18" t="s">
        <v>83</v>
      </c>
      <c r="BK268" s="114">
        <f>ROUND(L268*K268,2)</f>
        <v>0</v>
      </c>
      <c r="BL268" s="18" t="s">
        <v>201</v>
      </c>
      <c r="BM268" s="18" t="s">
        <v>629</v>
      </c>
    </row>
    <row r="269" spans="2:65" s="1" customFormat="1" ht="31.5" customHeight="1" x14ac:dyDescent="0.3">
      <c r="B269" s="137"/>
      <c r="C269" s="174" t="s">
        <v>76</v>
      </c>
      <c r="D269" s="174" t="s">
        <v>227</v>
      </c>
      <c r="E269" s="175" t="s">
        <v>1823</v>
      </c>
      <c r="F269" s="271" t="s">
        <v>1824</v>
      </c>
      <c r="G269" s="272"/>
      <c r="H269" s="272"/>
      <c r="I269" s="272"/>
      <c r="J269" s="176" t="s">
        <v>382</v>
      </c>
      <c r="K269" s="177">
        <v>1</v>
      </c>
      <c r="L269" s="273">
        <v>0</v>
      </c>
      <c r="M269" s="272"/>
      <c r="N269" s="274">
        <f>ROUND(L269*K269,2)</f>
        <v>0</v>
      </c>
      <c r="O269" s="272"/>
      <c r="P269" s="272"/>
      <c r="Q269" s="272"/>
      <c r="R269" s="139"/>
      <c r="T269" s="171" t="s">
        <v>20</v>
      </c>
      <c r="U269" s="44" t="s">
        <v>41</v>
      </c>
      <c r="V269" s="36"/>
      <c r="W269" s="172">
        <f>V269*K269</f>
        <v>0</v>
      </c>
      <c r="X269" s="172">
        <v>0</v>
      </c>
      <c r="Y269" s="172">
        <f>X269*K269</f>
        <v>0</v>
      </c>
      <c r="Z269" s="172">
        <v>0</v>
      </c>
      <c r="AA269" s="173">
        <f>Z269*K269</f>
        <v>0</v>
      </c>
      <c r="AR269" s="18" t="s">
        <v>201</v>
      </c>
      <c r="AT269" s="18" t="s">
        <v>227</v>
      </c>
      <c r="AU269" s="18" t="s">
        <v>87</v>
      </c>
      <c r="AY269" s="18" t="s">
        <v>175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8" t="s">
        <v>83</v>
      </c>
      <c r="BK269" s="114">
        <f>ROUND(L269*K269,2)</f>
        <v>0</v>
      </c>
      <c r="BL269" s="18" t="s">
        <v>201</v>
      </c>
      <c r="BM269" s="18" t="s">
        <v>1831</v>
      </c>
    </row>
    <row r="270" spans="2:65" s="1" customFormat="1" ht="22.5" customHeight="1" x14ac:dyDescent="0.3">
      <c r="B270" s="137"/>
      <c r="C270" s="174" t="s">
        <v>76</v>
      </c>
      <c r="D270" s="174" t="s">
        <v>227</v>
      </c>
      <c r="E270" s="175" t="s">
        <v>1832</v>
      </c>
      <c r="F270" s="271" t="s">
        <v>1833</v>
      </c>
      <c r="G270" s="272"/>
      <c r="H270" s="272"/>
      <c r="I270" s="272"/>
      <c r="J270" s="176" t="s">
        <v>382</v>
      </c>
      <c r="K270" s="177">
        <v>3</v>
      </c>
      <c r="L270" s="273">
        <v>0</v>
      </c>
      <c r="M270" s="272"/>
      <c r="N270" s="274">
        <f>ROUND(L270*K270,2)</f>
        <v>0</v>
      </c>
      <c r="O270" s="272"/>
      <c r="P270" s="272"/>
      <c r="Q270" s="272"/>
      <c r="R270" s="139"/>
      <c r="T270" s="171" t="s">
        <v>20</v>
      </c>
      <c r="U270" s="44" t="s">
        <v>41</v>
      </c>
      <c r="V270" s="36"/>
      <c r="W270" s="172">
        <f>V270*K270</f>
        <v>0</v>
      </c>
      <c r="X270" s="172">
        <v>0</v>
      </c>
      <c r="Y270" s="172">
        <f>X270*K270</f>
        <v>0</v>
      </c>
      <c r="Z270" s="172">
        <v>0</v>
      </c>
      <c r="AA270" s="173">
        <f>Z270*K270</f>
        <v>0</v>
      </c>
      <c r="AR270" s="18" t="s">
        <v>201</v>
      </c>
      <c r="AT270" s="18" t="s">
        <v>227</v>
      </c>
      <c r="AU270" s="18" t="s">
        <v>87</v>
      </c>
      <c r="AY270" s="18" t="s">
        <v>175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8" t="s">
        <v>83</v>
      </c>
      <c r="BK270" s="114">
        <f>ROUND(L270*K270,2)</f>
        <v>0</v>
      </c>
      <c r="BL270" s="18" t="s">
        <v>201</v>
      </c>
      <c r="BM270" s="18" t="s">
        <v>633</v>
      </c>
    </row>
    <row r="271" spans="2:65" s="1" customFormat="1" ht="22.5" customHeight="1" x14ac:dyDescent="0.3">
      <c r="B271" s="137"/>
      <c r="C271" s="174" t="s">
        <v>76</v>
      </c>
      <c r="D271" s="174" t="s">
        <v>227</v>
      </c>
      <c r="E271" s="175" t="s">
        <v>1834</v>
      </c>
      <c r="F271" s="271" t="s">
        <v>1835</v>
      </c>
      <c r="G271" s="272"/>
      <c r="H271" s="272"/>
      <c r="I271" s="272"/>
      <c r="J271" s="176" t="s">
        <v>382</v>
      </c>
      <c r="K271" s="177">
        <v>2</v>
      </c>
      <c r="L271" s="273">
        <v>0</v>
      </c>
      <c r="M271" s="272"/>
      <c r="N271" s="274">
        <f>ROUND(L271*K271,2)</f>
        <v>0</v>
      </c>
      <c r="O271" s="272"/>
      <c r="P271" s="272"/>
      <c r="Q271" s="272"/>
      <c r="R271" s="139"/>
      <c r="T271" s="171" t="s">
        <v>20</v>
      </c>
      <c r="U271" s="44" t="s">
        <v>41</v>
      </c>
      <c r="V271" s="36"/>
      <c r="W271" s="172">
        <f>V271*K271</f>
        <v>0</v>
      </c>
      <c r="X271" s="172">
        <v>0</v>
      </c>
      <c r="Y271" s="172">
        <f>X271*K271</f>
        <v>0</v>
      </c>
      <c r="Z271" s="172">
        <v>0</v>
      </c>
      <c r="AA271" s="173">
        <f>Z271*K271</f>
        <v>0</v>
      </c>
      <c r="AR271" s="18" t="s">
        <v>201</v>
      </c>
      <c r="AT271" s="18" t="s">
        <v>227</v>
      </c>
      <c r="AU271" s="18" t="s">
        <v>87</v>
      </c>
      <c r="AY271" s="18" t="s">
        <v>175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8" t="s">
        <v>83</v>
      </c>
      <c r="BK271" s="114">
        <f>ROUND(L271*K271,2)</f>
        <v>0</v>
      </c>
      <c r="BL271" s="18" t="s">
        <v>201</v>
      </c>
      <c r="BM271" s="18" t="s">
        <v>637</v>
      </c>
    </row>
    <row r="272" spans="2:65" s="10" customFormat="1" ht="29.85" customHeight="1" x14ac:dyDescent="0.3">
      <c r="B272" s="156"/>
      <c r="C272" s="157"/>
      <c r="D272" s="166" t="s">
        <v>1635</v>
      </c>
      <c r="E272" s="166"/>
      <c r="F272" s="166"/>
      <c r="G272" s="166"/>
      <c r="H272" s="166"/>
      <c r="I272" s="166"/>
      <c r="J272" s="166"/>
      <c r="K272" s="166"/>
      <c r="L272" s="166"/>
      <c r="M272" s="166"/>
      <c r="N272" s="264">
        <f>BK272</f>
        <v>0</v>
      </c>
      <c r="O272" s="265"/>
      <c r="P272" s="265"/>
      <c r="Q272" s="265"/>
      <c r="R272" s="159"/>
      <c r="T272" s="160"/>
      <c r="U272" s="157"/>
      <c r="V272" s="157"/>
      <c r="W272" s="161">
        <f>SUM(W273:W275)</f>
        <v>0</v>
      </c>
      <c r="X272" s="157"/>
      <c r="Y272" s="161">
        <f>SUM(Y273:Y275)</f>
        <v>0</v>
      </c>
      <c r="Z272" s="157"/>
      <c r="AA272" s="162">
        <f>SUM(AA273:AA275)</f>
        <v>0</v>
      </c>
      <c r="AR272" s="163" t="s">
        <v>83</v>
      </c>
      <c r="AT272" s="164" t="s">
        <v>75</v>
      </c>
      <c r="AU272" s="164" t="s">
        <v>83</v>
      </c>
      <c r="AY272" s="163" t="s">
        <v>175</v>
      </c>
      <c r="BK272" s="165">
        <f>SUM(BK273:BK275)</f>
        <v>0</v>
      </c>
    </row>
    <row r="273" spans="2:65" s="1" customFormat="1" ht="22.5" customHeight="1" x14ac:dyDescent="0.3">
      <c r="B273" s="137"/>
      <c r="C273" s="174" t="s">
        <v>76</v>
      </c>
      <c r="D273" s="174" t="s">
        <v>227</v>
      </c>
      <c r="E273" s="175" t="s">
        <v>1836</v>
      </c>
      <c r="F273" s="271" t="s">
        <v>1837</v>
      </c>
      <c r="G273" s="272"/>
      <c r="H273" s="272"/>
      <c r="I273" s="272"/>
      <c r="J273" s="176" t="s">
        <v>382</v>
      </c>
      <c r="K273" s="177">
        <v>4</v>
      </c>
      <c r="L273" s="273">
        <v>0</v>
      </c>
      <c r="M273" s="272"/>
      <c r="N273" s="274">
        <f>ROUND(L273*K273,2)</f>
        <v>0</v>
      </c>
      <c r="O273" s="272"/>
      <c r="P273" s="272"/>
      <c r="Q273" s="272"/>
      <c r="R273" s="139"/>
      <c r="T273" s="171" t="s">
        <v>20</v>
      </c>
      <c r="U273" s="44" t="s">
        <v>41</v>
      </c>
      <c r="V273" s="36"/>
      <c r="W273" s="172">
        <f>V273*K273</f>
        <v>0</v>
      </c>
      <c r="X273" s="172">
        <v>0</v>
      </c>
      <c r="Y273" s="172">
        <f>X273*K273</f>
        <v>0</v>
      </c>
      <c r="Z273" s="172">
        <v>0</v>
      </c>
      <c r="AA273" s="173">
        <f>Z273*K273</f>
        <v>0</v>
      </c>
      <c r="AR273" s="18" t="s">
        <v>201</v>
      </c>
      <c r="AT273" s="18" t="s">
        <v>227</v>
      </c>
      <c r="AU273" s="18" t="s">
        <v>87</v>
      </c>
      <c r="AY273" s="18" t="s">
        <v>175</v>
      </c>
      <c r="BE273" s="114">
        <f>IF(U273="základní",N273,0)</f>
        <v>0</v>
      </c>
      <c r="BF273" s="114">
        <f>IF(U273="snížená",N273,0)</f>
        <v>0</v>
      </c>
      <c r="BG273" s="114">
        <f>IF(U273="zákl. přenesená",N273,0)</f>
        <v>0</v>
      </c>
      <c r="BH273" s="114">
        <f>IF(U273="sníž. přenesená",N273,0)</f>
        <v>0</v>
      </c>
      <c r="BI273" s="114">
        <f>IF(U273="nulová",N273,0)</f>
        <v>0</v>
      </c>
      <c r="BJ273" s="18" t="s">
        <v>83</v>
      </c>
      <c r="BK273" s="114">
        <f>ROUND(L273*K273,2)</f>
        <v>0</v>
      </c>
      <c r="BL273" s="18" t="s">
        <v>201</v>
      </c>
      <c r="BM273" s="18" t="s">
        <v>641</v>
      </c>
    </row>
    <row r="274" spans="2:65" s="1" customFormat="1" ht="22.5" customHeight="1" x14ac:dyDescent="0.3">
      <c r="B274" s="137"/>
      <c r="C274" s="174" t="s">
        <v>76</v>
      </c>
      <c r="D274" s="174" t="s">
        <v>227</v>
      </c>
      <c r="E274" s="175" t="s">
        <v>1828</v>
      </c>
      <c r="F274" s="271" t="s">
        <v>1829</v>
      </c>
      <c r="G274" s="272"/>
      <c r="H274" s="272"/>
      <c r="I274" s="272"/>
      <c r="J274" s="176" t="s">
        <v>180</v>
      </c>
      <c r="K274" s="177">
        <v>16</v>
      </c>
      <c r="L274" s="273">
        <v>0</v>
      </c>
      <c r="M274" s="272"/>
      <c r="N274" s="274">
        <f>ROUND(L274*K274,2)</f>
        <v>0</v>
      </c>
      <c r="O274" s="272"/>
      <c r="P274" s="272"/>
      <c r="Q274" s="272"/>
      <c r="R274" s="139"/>
      <c r="T274" s="171" t="s">
        <v>20</v>
      </c>
      <c r="U274" s="44" t="s">
        <v>41</v>
      </c>
      <c r="V274" s="36"/>
      <c r="W274" s="172">
        <f>V274*K274</f>
        <v>0</v>
      </c>
      <c r="X274" s="172">
        <v>0</v>
      </c>
      <c r="Y274" s="172">
        <f>X274*K274</f>
        <v>0</v>
      </c>
      <c r="Z274" s="172">
        <v>0</v>
      </c>
      <c r="AA274" s="173">
        <f>Z274*K274</f>
        <v>0</v>
      </c>
      <c r="AR274" s="18" t="s">
        <v>201</v>
      </c>
      <c r="AT274" s="18" t="s">
        <v>227</v>
      </c>
      <c r="AU274" s="18" t="s">
        <v>87</v>
      </c>
      <c r="AY274" s="18" t="s">
        <v>175</v>
      </c>
      <c r="BE274" s="114">
        <f>IF(U274="základní",N274,0)</f>
        <v>0</v>
      </c>
      <c r="BF274" s="114">
        <f>IF(U274="snížená",N274,0)</f>
        <v>0</v>
      </c>
      <c r="BG274" s="114">
        <f>IF(U274="zákl. přenesená",N274,0)</f>
        <v>0</v>
      </c>
      <c r="BH274" s="114">
        <f>IF(U274="sníž. přenesená",N274,0)</f>
        <v>0</v>
      </c>
      <c r="BI274" s="114">
        <f>IF(U274="nulová",N274,0)</f>
        <v>0</v>
      </c>
      <c r="BJ274" s="18" t="s">
        <v>83</v>
      </c>
      <c r="BK274" s="114">
        <f>ROUND(L274*K274,2)</f>
        <v>0</v>
      </c>
      <c r="BL274" s="18" t="s">
        <v>201</v>
      </c>
      <c r="BM274" s="18" t="s">
        <v>645</v>
      </c>
    </row>
    <row r="275" spans="2:65" s="1" customFormat="1" ht="22.5" customHeight="1" x14ac:dyDescent="0.3">
      <c r="B275" s="137"/>
      <c r="C275" s="174" t="s">
        <v>76</v>
      </c>
      <c r="D275" s="174" t="s">
        <v>227</v>
      </c>
      <c r="E275" s="175" t="s">
        <v>1832</v>
      </c>
      <c r="F275" s="271" t="s">
        <v>1833</v>
      </c>
      <c r="G275" s="272"/>
      <c r="H275" s="272"/>
      <c r="I275" s="272"/>
      <c r="J275" s="176" t="s">
        <v>382</v>
      </c>
      <c r="K275" s="177">
        <v>2</v>
      </c>
      <c r="L275" s="273">
        <v>0</v>
      </c>
      <c r="M275" s="272"/>
      <c r="N275" s="274">
        <f>ROUND(L275*K275,2)</f>
        <v>0</v>
      </c>
      <c r="O275" s="272"/>
      <c r="P275" s="272"/>
      <c r="Q275" s="272"/>
      <c r="R275" s="139"/>
      <c r="T275" s="171" t="s">
        <v>20</v>
      </c>
      <c r="U275" s="44" t="s">
        <v>41</v>
      </c>
      <c r="V275" s="36"/>
      <c r="W275" s="172">
        <f>V275*K275</f>
        <v>0</v>
      </c>
      <c r="X275" s="172">
        <v>0</v>
      </c>
      <c r="Y275" s="172">
        <f>X275*K275</f>
        <v>0</v>
      </c>
      <c r="Z275" s="172">
        <v>0</v>
      </c>
      <c r="AA275" s="173">
        <f>Z275*K275</f>
        <v>0</v>
      </c>
      <c r="AR275" s="18" t="s">
        <v>201</v>
      </c>
      <c r="AT275" s="18" t="s">
        <v>227</v>
      </c>
      <c r="AU275" s="18" t="s">
        <v>87</v>
      </c>
      <c r="AY275" s="18" t="s">
        <v>175</v>
      </c>
      <c r="BE275" s="114">
        <f>IF(U275="základní",N275,0)</f>
        <v>0</v>
      </c>
      <c r="BF275" s="114">
        <f>IF(U275="snížená",N275,0)</f>
        <v>0</v>
      </c>
      <c r="BG275" s="114">
        <f>IF(U275="zákl. přenesená",N275,0)</f>
        <v>0</v>
      </c>
      <c r="BH275" s="114">
        <f>IF(U275="sníž. přenesená",N275,0)</f>
        <v>0</v>
      </c>
      <c r="BI275" s="114">
        <f>IF(U275="nulová",N275,0)</f>
        <v>0</v>
      </c>
      <c r="BJ275" s="18" t="s">
        <v>83</v>
      </c>
      <c r="BK275" s="114">
        <f>ROUND(L275*K275,2)</f>
        <v>0</v>
      </c>
      <c r="BL275" s="18" t="s">
        <v>201</v>
      </c>
      <c r="BM275" s="18" t="s">
        <v>649</v>
      </c>
    </row>
    <row r="276" spans="2:65" s="10" customFormat="1" ht="37.35" customHeight="1" x14ac:dyDescent="0.35">
      <c r="B276" s="156"/>
      <c r="C276" s="157"/>
      <c r="D276" s="158" t="s">
        <v>1636</v>
      </c>
      <c r="E276" s="158"/>
      <c r="F276" s="158"/>
      <c r="G276" s="158"/>
      <c r="H276" s="158"/>
      <c r="I276" s="158"/>
      <c r="J276" s="158"/>
      <c r="K276" s="158"/>
      <c r="L276" s="158"/>
      <c r="M276" s="158"/>
      <c r="N276" s="298">
        <f>BK276</f>
        <v>0</v>
      </c>
      <c r="O276" s="299"/>
      <c r="P276" s="299"/>
      <c r="Q276" s="299"/>
      <c r="R276" s="159"/>
      <c r="T276" s="160"/>
      <c r="U276" s="157"/>
      <c r="V276" s="157"/>
      <c r="W276" s="161">
        <f>W277+W280+SUM(W282:W284)+W289+W293+W297+W300</f>
        <v>0</v>
      </c>
      <c r="X276" s="157"/>
      <c r="Y276" s="161">
        <f>Y277+Y280+SUM(Y282:Y284)+Y289+Y293+Y297+Y300</f>
        <v>0</v>
      </c>
      <c r="Z276" s="157"/>
      <c r="AA276" s="162">
        <f>AA277+AA280+SUM(AA282:AA284)+AA289+AA293+AA297+AA300</f>
        <v>0</v>
      </c>
      <c r="AR276" s="163" t="s">
        <v>83</v>
      </c>
      <c r="AT276" s="164" t="s">
        <v>75</v>
      </c>
      <c r="AU276" s="164" t="s">
        <v>76</v>
      </c>
      <c r="AY276" s="163" t="s">
        <v>175</v>
      </c>
      <c r="BK276" s="165">
        <f>BK277+BK280+SUM(BK282:BK284)+BK289+BK293+BK297+BK300</f>
        <v>0</v>
      </c>
    </row>
    <row r="277" spans="2:65" s="10" customFormat="1" ht="19.899999999999999" customHeight="1" x14ac:dyDescent="0.3">
      <c r="B277" s="156"/>
      <c r="C277" s="157"/>
      <c r="D277" s="166" t="s">
        <v>1637</v>
      </c>
      <c r="E277" s="166"/>
      <c r="F277" s="166"/>
      <c r="G277" s="166"/>
      <c r="H277" s="166"/>
      <c r="I277" s="166"/>
      <c r="J277" s="166"/>
      <c r="K277" s="166"/>
      <c r="L277" s="166"/>
      <c r="M277" s="166"/>
      <c r="N277" s="266">
        <f>BK277</f>
        <v>0</v>
      </c>
      <c r="O277" s="267"/>
      <c r="P277" s="267"/>
      <c r="Q277" s="267"/>
      <c r="R277" s="159"/>
      <c r="T277" s="160"/>
      <c r="U277" s="157"/>
      <c r="V277" s="157"/>
      <c r="W277" s="161">
        <f>SUM(W278:W279)</f>
        <v>0</v>
      </c>
      <c r="X277" s="157"/>
      <c r="Y277" s="161">
        <f>SUM(Y278:Y279)</f>
        <v>0</v>
      </c>
      <c r="Z277" s="157"/>
      <c r="AA277" s="162">
        <f>SUM(AA278:AA279)</f>
        <v>0</v>
      </c>
      <c r="AR277" s="163" t="s">
        <v>83</v>
      </c>
      <c r="AT277" s="164" t="s">
        <v>75</v>
      </c>
      <c r="AU277" s="164" t="s">
        <v>83</v>
      </c>
      <c r="AY277" s="163" t="s">
        <v>175</v>
      </c>
      <c r="BK277" s="165">
        <f>SUM(BK278:BK279)</f>
        <v>0</v>
      </c>
    </row>
    <row r="278" spans="2:65" s="1" customFormat="1" ht="22.5" customHeight="1" x14ac:dyDescent="0.3">
      <c r="B278" s="137"/>
      <c r="C278" s="174" t="s">
        <v>76</v>
      </c>
      <c r="D278" s="174" t="s">
        <v>227</v>
      </c>
      <c r="E278" s="175" t="s">
        <v>1838</v>
      </c>
      <c r="F278" s="271" t="s">
        <v>1839</v>
      </c>
      <c r="G278" s="272"/>
      <c r="H278" s="272"/>
      <c r="I278" s="272"/>
      <c r="J278" s="176" t="s">
        <v>908</v>
      </c>
      <c r="K278" s="177">
        <v>25</v>
      </c>
      <c r="L278" s="273">
        <v>0</v>
      </c>
      <c r="M278" s="272"/>
      <c r="N278" s="274">
        <f>ROUND(L278*K278,2)</f>
        <v>0</v>
      </c>
      <c r="O278" s="272"/>
      <c r="P278" s="272"/>
      <c r="Q278" s="272"/>
      <c r="R278" s="139"/>
      <c r="T278" s="171" t="s">
        <v>20</v>
      </c>
      <c r="U278" s="44" t="s">
        <v>41</v>
      </c>
      <c r="V278" s="36"/>
      <c r="W278" s="172">
        <f>V278*K278</f>
        <v>0</v>
      </c>
      <c r="X278" s="172">
        <v>0</v>
      </c>
      <c r="Y278" s="172">
        <f>X278*K278</f>
        <v>0</v>
      </c>
      <c r="Z278" s="172">
        <v>0</v>
      </c>
      <c r="AA278" s="173">
        <f>Z278*K278</f>
        <v>0</v>
      </c>
      <c r="AR278" s="18" t="s">
        <v>201</v>
      </c>
      <c r="AT278" s="18" t="s">
        <v>227</v>
      </c>
      <c r="AU278" s="18" t="s">
        <v>87</v>
      </c>
      <c r="AY278" s="18" t="s">
        <v>175</v>
      </c>
      <c r="BE278" s="114">
        <f>IF(U278="základní",N278,0)</f>
        <v>0</v>
      </c>
      <c r="BF278" s="114">
        <f>IF(U278="snížená",N278,0)</f>
        <v>0</v>
      </c>
      <c r="BG278" s="114">
        <f>IF(U278="zákl. přenesená",N278,0)</f>
        <v>0</v>
      </c>
      <c r="BH278" s="114">
        <f>IF(U278="sníž. přenesená",N278,0)</f>
        <v>0</v>
      </c>
      <c r="BI278" s="114">
        <f>IF(U278="nulová",N278,0)</f>
        <v>0</v>
      </c>
      <c r="BJ278" s="18" t="s">
        <v>83</v>
      </c>
      <c r="BK278" s="114">
        <f>ROUND(L278*K278,2)</f>
        <v>0</v>
      </c>
      <c r="BL278" s="18" t="s">
        <v>201</v>
      </c>
      <c r="BM278" s="18" t="s">
        <v>653</v>
      </c>
    </row>
    <row r="279" spans="2:65" s="1" customFormat="1" ht="22.5" customHeight="1" x14ac:dyDescent="0.3">
      <c r="B279" s="35"/>
      <c r="C279" s="36"/>
      <c r="D279" s="36"/>
      <c r="E279" s="36"/>
      <c r="F279" s="275" t="s">
        <v>1840</v>
      </c>
      <c r="G279" s="222"/>
      <c r="H279" s="222"/>
      <c r="I279" s="222"/>
      <c r="J279" s="36"/>
      <c r="K279" s="36"/>
      <c r="L279" s="36"/>
      <c r="M279" s="36"/>
      <c r="N279" s="36"/>
      <c r="O279" s="36"/>
      <c r="P279" s="36"/>
      <c r="Q279" s="36"/>
      <c r="R279" s="37"/>
      <c r="T279" s="74"/>
      <c r="U279" s="36"/>
      <c r="V279" s="36"/>
      <c r="W279" s="36"/>
      <c r="X279" s="36"/>
      <c r="Y279" s="36"/>
      <c r="Z279" s="36"/>
      <c r="AA279" s="75"/>
      <c r="AT279" s="18" t="s">
        <v>840</v>
      </c>
      <c r="AU279" s="18" t="s">
        <v>87</v>
      </c>
    </row>
    <row r="280" spans="2:65" s="10" customFormat="1" ht="29.85" customHeight="1" x14ac:dyDescent="0.3">
      <c r="B280" s="156"/>
      <c r="C280" s="157"/>
      <c r="D280" s="166" t="s">
        <v>1638</v>
      </c>
      <c r="E280" s="166"/>
      <c r="F280" s="166"/>
      <c r="G280" s="166"/>
      <c r="H280" s="166"/>
      <c r="I280" s="166"/>
      <c r="J280" s="166"/>
      <c r="K280" s="166"/>
      <c r="L280" s="166"/>
      <c r="M280" s="166"/>
      <c r="N280" s="266">
        <f>BK280</f>
        <v>0</v>
      </c>
      <c r="O280" s="267"/>
      <c r="P280" s="267"/>
      <c r="Q280" s="267"/>
      <c r="R280" s="159"/>
      <c r="T280" s="160"/>
      <c r="U280" s="157"/>
      <c r="V280" s="157"/>
      <c r="W280" s="161">
        <f>W281</f>
        <v>0</v>
      </c>
      <c r="X280" s="157"/>
      <c r="Y280" s="161">
        <f>Y281</f>
        <v>0</v>
      </c>
      <c r="Z280" s="157"/>
      <c r="AA280" s="162">
        <f>AA281</f>
        <v>0</v>
      </c>
      <c r="AR280" s="163" t="s">
        <v>83</v>
      </c>
      <c r="AT280" s="164" t="s">
        <v>75</v>
      </c>
      <c r="AU280" s="164" t="s">
        <v>83</v>
      </c>
      <c r="AY280" s="163" t="s">
        <v>175</v>
      </c>
      <c r="BK280" s="165">
        <f>BK281</f>
        <v>0</v>
      </c>
    </row>
    <row r="281" spans="2:65" s="1" customFormat="1" ht="22.5" customHeight="1" x14ac:dyDescent="0.3">
      <c r="B281" s="137"/>
      <c r="C281" s="174" t="s">
        <v>76</v>
      </c>
      <c r="D281" s="174" t="s">
        <v>227</v>
      </c>
      <c r="E281" s="175" t="s">
        <v>1841</v>
      </c>
      <c r="F281" s="271" t="s">
        <v>1842</v>
      </c>
      <c r="G281" s="272"/>
      <c r="H281" s="272"/>
      <c r="I281" s="272"/>
      <c r="J281" s="176" t="s">
        <v>1762</v>
      </c>
      <c r="K281" s="177">
        <v>3</v>
      </c>
      <c r="L281" s="273">
        <v>0</v>
      </c>
      <c r="M281" s="272"/>
      <c r="N281" s="274">
        <f>ROUND(L281*K281,2)</f>
        <v>0</v>
      </c>
      <c r="O281" s="272"/>
      <c r="P281" s="272"/>
      <c r="Q281" s="272"/>
      <c r="R281" s="139"/>
      <c r="T281" s="171" t="s">
        <v>20</v>
      </c>
      <c r="U281" s="44" t="s">
        <v>41</v>
      </c>
      <c r="V281" s="36"/>
      <c r="W281" s="172">
        <f>V281*K281</f>
        <v>0</v>
      </c>
      <c r="X281" s="172">
        <v>0</v>
      </c>
      <c r="Y281" s="172">
        <f>X281*K281</f>
        <v>0</v>
      </c>
      <c r="Z281" s="172">
        <v>0</v>
      </c>
      <c r="AA281" s="173">
        <f>Z281*K281</f>
        <v>0</v>
      </c>
      <c r="AR281" s="18" t="s">
        <v>201</v>
      </c>
      <c r="AT281" s="18" t="s">
        <v>227</v>
      </c>
      <c r="AU281" s="18" t="s">
        <v>87</v>
      </c>
      <c r="AY281" s="18" t="s">
        <v>175</v>
      </c>
      <c r="BE281" s="114">
        <f>IF(U281="základní",N281,0)</f>
        <v>0</v>
      </c>
      <c r="BF281" s="114">
        <f>IF(U281="snížená",N281,0)</f>
        <v>0</v>
      </c>
      <c r="BG281" s="114">
        <f>IF(U281="zákl. přenesená",N281,0)</f>
        <v>0</v>
      </c>
      <c r="BH281" s="114">
        <f>IF(U281="sníž. přenesená",N281,0)</f>
        <v>0</v>
      </c>
      <c r="BI281" s="114">
        <f>IF(U281="nulová",N281,0)</f>
        <v>0</v>
      </c>
      <c r="BJ281" s="18" t="s">
        <v>83</v>
      </c>
      <c r="BK281" s="114">
        <f>ROUND(L281*K281,2)</f>
        <v>0</v>
      </c>
      <c r="BL281" s="18" t="s">
        <v>201</v>
      </c>
      <c r="BM281" s="18" t="s">
        <v>657</v>
      </c>
    </row>
    <row r="282" spans="2:65" s="10" customFormat="1" ht="29.85" customHeight="1" x14ac:dyDescent="0.3">
      <c r="B282" s="156"/>
      <c r="C282" s="157"/>
      <c r="D282" s="166" t="s">
        <v>1639</v>
      </c>
      <c r="E282" s="166"/>
      <c r="F282" s="166"/>
      <c r="G282" s="166"/>
      <c r="H282" s="166"/>
      <c r="I282" s="166"/>
      <c r="J282" s="166"/>
      <c r="K282" s="166"/>
      <c r="L282" s="166"/>
      <c r="M282" s="166"/>
      <c r="N282" s="312">
        <f>BK282</f>
        <v>0</v>
      </c>
      <c r="O282" s="313"/>
      <c r="P282" s="313"/>
      <c r="Q282" s="313"/>
      <c r="R282" s="159"/>
      <c r="T282" s="160"/>
      <c r="U282" s="157"/>
      <c r="V282" s="157"/>
      <c r="W282" s="161">
        <v>0</v>
      </c>
      <c r="X282" s="157"/>
      <c r="Y282" s="161">
        <v>0</v>
      </c>
      <c r="Z282" s="157"/>
      <c r="AA282" s="162">
        <v>0</v>
      </c>
      <c r="AR282" s="163" t="s">
        <v>83</v>
      </c>
      <c r="AT282" s="164" t="s">
        <v>75</v>
      </c>
      <c r="AU282" s="164" t="s">
        <v>83</v>
      </c>
      <c r="AY282" s="163" t="s">
        <v>175</v>
      </c>
      <c r="BK282" s="165">
        <v>0</v>
      </c>
    </row>
    <row r="283" spans="2:65" s="10" customFormat="1" ht="19.899999999999999" customHeight="1" x14ac:dyDescent="0.3">
      <c r="B283" s="156"/>
      <c r="C283" s="157"/>
      <c r="D283" s="166" t="s">
        <v>1640</v>
      </c>
      <c r="E283" s="166"/>
      <c r="F283" s="166"/>
      <c r="G283" s="166"/>
      <c r="H283" s="166"/>
      <c r="I283" s="166"/>
      <c r="J283" s="166"/>
      <c r="K283" s="166"/>
      <c r="L283" s="166"/>
      <c r="M283" s="166"/>
      <c r="N283" s="314">
        <f>BK283</f>
        <v>0</v>
      </c>
      <c r="O283" s="224"/>
      <c r="P283" s="224"/>
      <c r="Q283" s="224"/>
      <c r="R283" s="159"/>
      <c r="T283" s="160"/>
      <c r="U283" s="157"/>
      <c r="V283" s="157"/>
      <c r="W283" s="161">
        <v>0</v>
      </c>
      <c r="X283" s="157"/>
      <c r="Y283" s="161">
        <v>0</v>
      </c>
      <c r="Z283" s="157"/>
      <c r="AA283" s="162">
        <v>0</v>
      </c>
      <c r="AR283" s="163" t="s">
        <v>83</v>
      </c>
      <c r="AT283" s="164" t="s">
        <v>75</v>
      </c>
      <c r="AU283" s="164" t="s">
        <v>83</v>
      </c>
      <c r="AY283" s="163" t="s">
        <v>175</v>
      </c>
      <c r="BK283" s="165">
        <v>0</v>
      </c>
    </row>
    <row r="284" spans="2:65" s="10" customFormat="1" ht="19.899999999999999" customHeight="1" x14ac:dyDescent="0.3">
      <c r="B284" s="156"/>
      <c r="C284" s="157"/>
      <c r="D284" s="166" t="s">
        <v>1641</v>
      </c>
      <c r="E284" s="166"/>
      <c r="F284" s="166"/>
      <c r="G284" s="166"/>
      <c r="H284" s="166"/>
      <c r="I284" s="166"/>
      <c r="J284" s="166"/>
      <c r="K284" s="166"/>
      <c r="L284" s="166"/>
      <c r="M284" s="166"/>
      <c r="N284" s="266">
        <f>BK284</f>
        <v>0</v>
      </c>
      <c r="O284" s="267"/>
      <c r="P284" s="267"/>
      <c r="Q284" s="267"/>
      <c r="R284" s="159"/>
      <c r="T284" s="160"/>
      <c r="U284" s="157"/>
      <c r="V284" s="157"/>
      <c r="W284" s="161">
        <f>SUM(W285:W288)</f>
        <v>0</v>
      </c>
      <c r="X284" s="157"/>
      <c r="Y284" s="161">
        <f>SUM(Y285:Y288)</f>
        <v>0</v>
      </c>
      <c r="Z284" s="157"/>
      <c r="AA284" s="162">
        <f>SUM(AA285:AA288)</f>
        <v>0</v>
      </c>
      <c r="AR284" s="163" t="s">
        <v>83</v>
      </c>
      <c r="AT284" s="164" t="s">
        <v>75</v>
      </c>
      <c r="AU284" s="164" t="s">
        <v>83</v>
      </c>
      <c r="AY284" s="163" t="s">
        <v>175</v>
      </c>
      <c r="BK284" s="165">
        <f>SUM(BK285:BK288)</f>
        <v>0</v>
      </c>
    </row>
    <row r="285" spans="2:65" s="1" customFormat="1" ht="22.5" customHeight="1" x14ac:dyDescent="0.3">
      <c r="B285" s="137"/>
      <c r="C285" s="174" t="s">
        <v>76</v>
      </c>
      <c r="D285" s="174" t="s">
        <v>227</v>
      </c>
      <c r="E285" s="175" t="s">
        <v>1843</v>
      </c>
      <c r="F285" s="271" t="s">
        <v>1844</v>
      </c>
      <c r="G285" s="272"/>
      <c r="H285" s="272"/>
      <c r="I285" s="272"/>
      <c r="J285" s="176" t="s">
        <v>180</v>
      </c>
      <c r="K285" s="177">
        <v>51</v>
      </c>
      <c r="L285" s="273">
        <v>0</v>
      </c>
      <c r="M285" s="272"/>
      <c r="N285" s="274">
        <f>ROUND(L285*K285,2)</f>
        <v>0</v>
      </c>
      <c r="O285" s="272"/>
      <c r="P285" s="272"/>
      <c r="Q285" s="272"/>
      <c r="R285" s="139"/>
      <c r="T285" s="171" t="s">
        <v>20</v>
      </c>
      <c r="U285" s="44" t="s">
        <v>41</v>
      </c>
      <c r="V285" s="36"/>
      <c r="W285" s="172">
        <f>V285*K285</f>
        <v>0</v>
      </c>
      <c r="X285" s="172">
        <v>0</v>
      </c>
      <c r="Y285" s="172">
        <f>X285*K285</f>
        <v>0</v>
      </c>
      <c r="Z285" s="172">
        <v>0</v>
      </c>
      <c r="AA285" s="173">
        <f>Z285*K285</f>
        <v>0</v>
      </c>
      <c r="AR285" s="18" t="s">
        <v>201</v>
      </c>
      <c r="AT285" s="18" t="s">
        <v>227</v>
      </c>
      <c r="AU285" s="18" t="s">
        <v>87</v>
      </c>
      <c r="AY285" s="18" t="s">
        <v>175</v>
      </c>
      <c r="BE285" s="114">
        <f>IF(U285="základní",N285,0)</f>
        <v>0</v>
      </c>
      <c r="BF285" s="114">
        <f>IF(U285="snížená",N285,0)</f>
        <v>0</v>
      </c>
      <c r="BG285" s="114">
        <f>IF(U285="zákl. přenesená",N285,0)</f>
        <v>0</v>
      </c>
      <c r="BH285" s="114">
        <f>IF(U285="sníž. přenesená",N285,0)</f>
        <v>0</v>
      </c>
      <c r="BI285" s="114">
        <f>IF(U285="nulová",N285,0)</f>
        <v>0</v>
      </c>
      <c r="BJ285" s="18" t="s">
        <v>83</v>
      </c>
      <c r="BK285" s="114">
        <f>ROUND(L285*K285,2)</f>
        <v>0</v>
      </c>
      <c r="BL285" s="18" t="s">
        <v>201</v>
      </c>
      <c r="BM285" s="18" t="s">
        <v>661</v>
      </c>
    </row>
    <row r="286" spans="2:65" s="1" customFormat="1" ht="22.5" customHeight="1" x14ac:dyDescent="0.3">
      <c r="B286" s="137"/>
      <c r="C286" s="174" t="s">
        <v>76</v>
      </c>
      <c r="D286" s="174" t="s">
        <v>227</v>
      </c>
      <c r="E286" s="175" t="s">
        <v>1845</v>
      </c>
      <c r="F286" s="271" t="s">
        <v>1846</v>
      </c>
      <c r="G286" s="272"/>
      <c r="H286" s="272"/>
      <c r="I286" s="272"/>
      <c r="J286" s="176" t="s">
        <v>180</v>
      </c>
      <c r="K286" s="177">
        <v>15</v>
      </c>
      <c r="L286" s="273">
        <v>0</v>
      </c>
      <c r="M286" s="272"/>
      <c r="N286" s="274">
        <f>ROUND(L286*K286,2)</f>
        <v>0</v>
      </c>
      <c r="O286" s="272"/>
      <c r="P286" s="272"/>
      <c r="Q286" s="272"/>
      <c r="R286" s="139"/>
      <c r="T286" s="171" t="s">
        <v>20</v>
      </c>
      <c r="U286" s="44" t="s">
        <v>41</v>
      </c>
      <c r="V286" s="36"/>
      <c r="W286" s="172">
        <f>V286*K286</f>
        <v>0</v>
      </c>
      <c r="X286" s="172">
        <v>0</v>
      </c>
      <c r="Y286" s="172">
        <f>X286*K286</f>
        <v>0</v>
      </c>
      <c r="Z286" s="172">
        <v>0</v>
      </c>
      <c r="AA286" s="173">
        <f>Z286*K286</f>
        <v>0</v>
      </c>
      <c r="AR286" s="18" t="s">
        <v>201</v>
      </c>
      <c r="AT286" s="18" t="s">
        <v>227</v>
      </c>
      <c r="AU286" s="18" t="s">
        <v>87</v>
      </c>
      <c r="AY286" s="18" t="s">
        <v>175</v>
      </c>
      <c r="BE286" s="114">
        <f>IF(U286="základní",N286,0)</f>
        <v>0</v>
      </c>
      <c r="BF286" s="114">
        <f>IF(U286="snížená",N286,0)</f>
        <v>0</v>
      </c>
      <c r="BG286" s="114">
        <f>IF(U286="zákl. přenesená",N286,0)</f>
        <v>0</v>
      </c>
      <c r="BH286" s="114">
        <f>IF(U286="sníž. přenesená",N286,0)</f>
        <v>0</v>
      </c>
      <c r="BI286" s="114">
        <f>IF(U286="nulová",N286,0)</f>
        <v>0</v>
      </c>
      <c r="BJ286" s="18" t="s">
        <v>83</v>
      </c>
      <c r="BK286" s="114">
        <f>ROUND(L286*K286,2)</f>
        <v>0</v>
      </c>
      <c r="BL286" s="18" t="s">
        <v>201</v>
      </c>
      <c r="BM286" s="18" t="s">
        <v>681</v>
      </c>
    </row>
    <row r="287" spans="2:65" s="1" customFormat="1" ht="22.5" customHeight="1" x14ac:dyDescent="0.3">
      <c r="B287" s="137"/>
      <c r="C287" s="174" t="s">
        <v>76</v>
      </c>
      <c r="D287" s="174" t="s">
        <v>227</v>
      </c>
      <c r="E287" s="175" t="s">
        <v>1847</v>
      </c>
      <c r="F287" s="271" t="s">
        <v>1848</v>
      </c>
      <c r="G287" s="272"/>
      <c r="H287" s="272"/>
      <c r="I287" s="272"/>
      <c r="J287" s="176" t="s">
        <v>180</v>
      </c>
      <c r="K287" s="177">
        <v>20</v>
      </c>
      <c r="L287" s="273">
        <v>0</v>
      </c>
      <c r="M287" s="272"/>
      <c r="N287" s="274">
        <f>ROUND(L287*K287,2)</f>
        <v>0</v>
      </c>
      <c r="O287" s="272"/>
      <c r="P287" s="272"/>
      <c r="Q287" s="272"/>
      <c r="R287" s="139"/>
      <c r="T287" s="171" t="s">
        <v>20</v>
      </c>
      <c r="U287" s="44" t="s">
        <v>41</v>
      </c>
      <c r="V287" s="36"/>
      <c r="W287" s="172">
        <f>V287*K287</f>
        <v>0</v>
      </c>
      <c r="X287" s="172">
        <v>0</v>
      </c>
      <c r="Y287" s="172">
        <f>X287*K287</f>
        <v>0</v>
      </c>
      <c r="Z287" s="172">
        <v>0</v>
      </c>
      <c r="AA287" s="173">
        <f>Z287*K287</f>
        <v>0</v>
      </c>
      <c r="AR287" s="18" t="s">
        <v>201</v>
      </c>
      <c r="AT287" s="18" t="s">
        <v>227</v>
      </c>
      <c r="AU287" s="18" t="s">
        <v>87</v>
      </c>
      <c r="AY287" s="18" t="s">
        <v>175</v>
      </c>
      <c r="BE287" s="114">
        <f>IF(U287="základní",N287,0)</f>
        <v>0</v>
      </c>
      <c r="BF287" s="114">
        <f>IF(U287="snížená",N287,0)</f>
        <v>0</v>
      </c>
      <c r="BG287" s="114">
        <f>IF(U287="zákl. přenesená",N287,0)</f>
        <v>0</v>
      </c>
      <c r="BH287" s="114">
        <f>IF(U287="sníž. přenesená",N287,0)</f>
        <v>0</v>
      </c>
      <c r="BI287" s="114">
        <f>IF(U287="nulová",N287,0)</f>
        <v>0</v>
      </c>
      <c r="BJ287" s="18" t="s">
        <v>83</v>
      </c>
      <c r="BK287" s="114">
        <f>ROUND(L287*K287,2)</f>
        <v>0</v>
      </c>
      <c r="BL287" s="18" t="s">
        <v>201</v>
      </c>
      <c r="BM287" s="18" t="s">
        <v>1849</v>
      </c>
    </row>
    <row r="288" spans="2:65" s="1" customFormat="1" ht="22.5" customHeight="1" x14ac:dyDescent="0.3">
      <c r="B288" s="137"/>
      <c r="C288" s="174" t="s">
        <v>76</v>
      </c>
      <c r="D288" s="174" t="s">
        <v>227</v>
      </c>
      <c r="E288" s="175" t="s">
        <v>1850</v>
      </c>
      <c r="F288" s="271" t="s">
        <v>1851</v>
      </c>
      <c r="G288" s="272"/>
      <c r="H288" s="272"/>
      <c r="I288" s="272"/>
      <c r="J288" s="176" t="s">
        <v>180</v>
      </c>
      <c r="K288" s="177">
        <v>10</v>
      </c>
      <c r="L288" s="273">
        <v>0</v>
      </c>
      <c r="M288" s="272"/>
      <c r="N288" s="274">
        <f>ROUND(L288*K288,2)</f>
        <v>0</v>
      </c>
      <c r="O288" s="272"/>
      <c r="P288" s="272"/>
      <c r="Q288" s="272"/>
      <c r="R288" s="139"/>
      <c r="T288" s="171" t="s">
        <v>20</v>
      </c>
      <c r="U288" s="44" t="s">
        <v>41</v>
      </c>
      <c r="V288" s="36"/>
      <c r="W288" s="172">
        <f>V288*K288</f>
        <v>0</v>
      </c>
      <c r="X288" s="172">
        <v>0</v>
      </c>
      <c r="Y288" s="172">
        <f>X288*K288</f>
        <v>0</v>
      </c>
      <c r="Z288" s="172">
        <v>0</v>
      </c>
      <c r="AA288" s="173">
        <f>Z288*K288</f>
        <v>0</v>
      </c>
      <c r="AR288" s="18" t="s">
        <v>201</v>
      </c>
      <c r="AT288" s="18" t="s">
        <v>227</v>
      </c>
      <c r="AU288" s="18" t="s">
        <v>87</v>
      </c>
      <c r="AY288" s="18" t="s">
        <v>175</v>
      </c>
      <c r="BE288" s="114">
        <f>IF(U288="základní",N288,0)</f>
        <v>0</v>
      </c>
      <c r="BF288" s="114">
        <f>IF(U288="snížená",N288,0)</f>
        <v>0</v>
      </c>
      <c r="BG288" s="114">
        <f>IF(U288="zákl. přenesená",N288,0)</f>
        <v>0</v>
      </c>
      <c r="BH288" s="114">
        <f>IF(U288="sníž. přenesená",N288,0)</f>
        <v>0</v>
      </c>
      <c r="BI288" s="114">
        <f>IF(U288="nulová",N288,0)</f>
        <v>0</v>
      </c>
      <c r="BJ288" s="18" t="s">
        <v>83</v>
      </c>
      <c r="BK288" s="114">
        <f>ROUND(L288*K288,2)</f>
        <v>0</v>
      </c>
      <c r="BL288" s="18" t="s">
        <v>201</v>
      </c>
      <c r="BM288" s="18" t="s">
        <v>665</v>
      </c>
    </row>
    <row r="289" spans="2:65" s="10" customFormat="1" ht="29.85" customHeight="1" x14ac:dyDescent="0.3">
      <c r="B289" s="156"/>
      <c r="C289" s="157"/>
      <c r="D289" s="166" t="s">
        <v>1642</v>
      </c>
      <c r="E289" s="166"/>
      <c r="F289" s="166"/>
      <c r="G289" s="166"/>
      <c r="H289" s="166"/>
      <c r="I289" s="166"/>
      <c r="J289" s="166"/>
      <c r="K289" s="166"/>
      <c r="L289" s="166"/>
      <c r="M289" s="166"/>
      <c r="N289" s="264">
        <f>BK289</f>
        <v>0</v>
      </c>
      <c r="O289" s="265"/>
      <c r="P289" s="265"/>
      <c r="Q289" s="265"/>
      <c r="R289" s="159"/>
      <c r="T289" s="160"/>
      <c r="U289" s="157"/>
      <c r="V289" s="157"/>
      <c r="W289" s="161">
        <f>SUM(W290:W292)</f>
        <v>0</v>
      </c>
      <c r="X289" s="157"/>
      <c r="Y289" s="161">
        <f>SUM(Y290:Y292)</f>
        <v>0</v>
      </c>
      <c r="Z289" s="157"/>
      <c r="AA289" s="162">
        <f>SUM(AA290:AA292)</f>
        <v>0</v>
      </c>
      <c r="AR289" s="163" t="s">
        <v>83</v>
      </c>
      <c r="AT289" s="164" t="s">
        <v>75</v>
      </c>
      <c r="AU289" s="164" t="s">
        <v>83</v>
      </c>
      <c r="AY289" s="163" t="s">
        <v>175</v>
      </c>
      <c r="BK289" s="165">
        <f>SUM(BK290:BK292)</f>
        <v>0</v>
      </c>
    </row>
    <row r="290" spans="2:65" s="1" customFormat="1" ht="22.5" customHeight="1" x14ac:dyDescent="0.3">
      <c r="B290" s="137"/>
      <c r="C290" s="174" t="s">
        <v>76</v>
      </c>
      <c r="D290" s="174" t="s">
        <v>227</v>
      </c>
      <c r="E290" s="175" t="s">
        <v>1852</v>
      </c>
      <c r="F290" s="271" t="s">
        <v>1853</v>
      </c>
      <c r="G290" s="272"/>
      <c r="H290" s="272"/>
      <c r="I290" s="272"/>
      <c r="J290" s="176" t="s">
        <v>180</v>
      </c>
      <c r="K290" s="177">
        <v>43</v>
      </c>
      <c r="L290" s="273">
        <v>0</v>
      </c>
      <c r="M290" s="272"/>
      <c r="N290" s="274">
        <f>ROUND(L290*K290,2)</f>
        <v>0</v>
      </c>
      <c r="O290" s="272"/>
      <c r="P290" s="272"/>
      <c r="Q290" s="272"/>
      <c r="R290" s="139"/>
      <c r="T290" s="171" t="s">
        <v>20</v>
      </c>
      <c r="U290" s="44" t="s">
        <v>41</v>
      </c>
      <c r="V290" s="36"/>
      <c r="W290" s="172">
        <f>V290*K290</f>
        <v>0</v>
      </c>
      <c r="X290" s="172">
        <v>0</v>
      </c>
      <c r="Y290" s="172">
        <f>X290*K290</f>
        <v>0</v>
      </c>
      <c r="Z290" s="172">
        <v>0</v>
      </c>
      <c r="AA290" s="173">
        <f>Z290*K290</f>
        <v>0</v>
      </c>
      <c r="AR290" s="18" t="s">
        <v>201</v>
      </c>
      <c r="AT290" s="18" t="s">
        <v>227</v>
      </c>
      <c r="AU290" s="18" t="s">
        <v>87</v>
      </c>
      <c r="AY290" s="18" t="s">
        <v>175</v>
      </c>
      <c r="BE290" s="114">
        <f>IF(U290="základní",N290,0)</f>
        <v>0</v>
      </c>
      <c r="BF290" s="114">
        <f>IF(U290="snížená",N290,0)</f>
        <v>0</v>
      </c>
      <c r="BG290" s="114">
        <f>IF(U290="zákl. přenesená",N290,0)</f>
        <v>0</v>
      </c>
      <c r="BH290" s="114">
        <f>IF(U290="sníž. přenesená",N290,0)</f>
        <v>0</v>
      </c>
      <c r="BI290" s="114">
        <f>IF(U290="nulová",N290,0)</f>
        <v>0</v>
      </c>
      <c r="BJ290" s="18" t="s">
        <v>83</v>
      </c>
      <c r="BK290" s="114">
        <f>ROUND(L290*K290,2)</f>
        <v>0</v>
      </c>
      <c r="BL290" s="18" t="s">
        <v>201</v>
      </c>
      <c r="BM290" s="18" t="s">
        <v>669</v>
      </c>
    </row>
    <row r="291" spans="2:65" s="1" customFormat="1" ht="22.5" customHeight="1" x14ac:dyDescent="0.3">
      <c r="B291" s="137"/>
      <c r="C291" s="174" t="s">
        <v>76</v>
      </c>
      <c r="D291" s="174" t="s">
        <v>227</v>
      </c>
      <c r="E291" s="175" t="s">
        <v>1854</v>
      </c>
      <c r="F291" s="271" t="s">
        <v>1855</v>
      </c>
      <c r="G291" s="272"/>
      <c r="H291" s="272"/>
      <c r="I291" s="272"/>
      <c r="J291" s="176" t="s">
        <v>180</v>
      </c>
      <c r="K291" s="177">
        <v>180</v>
      </c>
      <c r="L291" s="273">
        <v>0</v>
      </c>
      <c r="M291" s="272"/>
      <c r="N291" s="274">
        <f>ROUND(L291*K291,2)</f>
        <v>0</v>
      </c>
      <c r="O291" s="272"/>
      <c r="P291" s="272"/>
      <c r="Q291" s="272"/>
      <c r="R291" s="139"/>
      <c r="T291" s="171" t="s">
        <v>20</v>
      </c>
      <c r="U291" s="44" t="s">
        <v>41</v>
      </c>
      <c r="V291" s="36"/>
      <c r="W291" s="172">
        <f>V291*K291</f>
        <v>0</v>
      </c>
      <c r="X291" s="172">
        <v>0</v>
      </c>
      <c r="Y291" s="172">
        <f>X291*K291</f>
        <v>0</v>
      </c>
      <c r="Z291" s="172">
        <v>0</v>
      </c>
      <c r="AA291" s="173">
        <f>Z291*K291</f>
        <v>0</v>
      </c>
      <c r="AR291" s="18" t="s">
        <v>201</v>
      </c>
      <c r="AT291" s="18" t="s">
        <v>227</v>
      </c>
      <c r="AU291" s="18" t="s">
        <v>87</v>
      </c>
      <c r="AY291" s="18" t="s">
        <v>175</v>
      </c>
      <c r="BE291" s="114">
        <f>IF(U291="základní",N291,0)</f>
        <v>0</v>
      </c>
      <c r="BF291" s="114">
        <f>IF(U291="snížená",N291,0)</f>
        <v>0</v>
      </c>
      <c r="BG291" s="114">
        <f>IF(U291="zákl. přenesená",N291,0)</f>
        <v>0</v>
      </c>
      <c r="BH291" s="114">
        <f>IF(U291="sníž. přenesená",N291,0)</f>
        <v>0</v>
      </c>
      <c r="BI291" s="114">
        <f>IF(U291="nulová",N291,0)</f>
        <v>0</v>
      </c>
      <c r="BJ291" s="18" t="s">
        <v>83</v>
      </c>
      <c r="BK291" s="114">
        <f>ROUND(L291*K291,2)</f>
        <v>0</v>
      </c>
      <c r="BL291" s="18" t="s">
        <v>201</v>
      </c>
      <c r="BM291" s="18" t="s">
        <v>673</v>
      </c>
    </row>
    <row r="292" spans="2:65" s="1" customFormat="1" ht="22.5" customHeight="1" x14ac:dyDescent="0.3">
      <c r="B292" s="137"/>
      <c r="C292" s="174" t="s">
        <v>76</v>
      </c>
      <c r="D292" s="174" t="s">
        <v>227</v>
      </c>
      <c r="E292" s="175" t="s">
        <v>1856</v>
      </c>
      <c r="F292" s="271" t="s">
        <v>1857</v>
      </c>
      <c r="G292" s="272"/>
      <c r="H292" s="272"/>
      <c r="I292" s="272"/>
      <c r="J292" s="176" t="s">
        <v>180</v>
      </c>
      <c r="K292" s="177">
        <v>18</v>
      </c>
      <c r="L292" s="273">
        <v>0</v>
      </c>
      <c r="M292" s="272"/>
      <c r="N292" s="274">
        <f>ROUND(L292*K292,2)</f>
        <v>0</v>
      </c>
      <c r="O292" s="272"/>
      <c r="P292" s="272"/>
      <c r="Q292" s="272"/>
      <c r="R292" s="139"/>
      <c r="T292" s="171" t="s">
        <v>20</v>
      </c>
      <c r="U292" s="44" t="s">
        <v>41</v>
      </c>
      <c r="V292" s="36"/>
      <c r="W292" s="172">
        <f>V292*K292</f>
        <v>0</v>
      </c>
      <c r="X292" s="172">
        <v>0</v>
      </c>
      <c r="Y292" s="172">
        <f>X292*K292</f>
        <v>0</v>
      </c>
      <c r="Z292" s="172">
        <v>0</v>
      </c>
      <c r="AA292" s="173">
        <f>Z292*K292</f>
        <v>0</v>
      </c>
      <c r="AR292" s="18" t="s">
        <v>201</v>
      </c>
      <c r="AT292" s="18" t="s">
        <v>227</v>
      </c>
      <c r="AU292" s="18" t="s">
        <v>87</v>
      </c>
      <c r="AY292" s="18" t="s">
        <v>175</v>
      </c>
      <c r="BE292" s="114">
        <f>IF(U292="základní",N292,0)</f>
        <v>0</v>
      </c>
      <c r="BF292" s="114">
        <f>IF(U292="snížená",N292,0)</f>
        <v>0</v>
      </c>
      <c r="BG292" s="114">
        <f>IF(U292="zákl. přenesená",N292,0)</f>
        <v>0</v>
      </c>
      <c r="BH292" s="114">
        <f>IF(U292="sníž. přenesená",N292,0)</f>
        <v>0</v>
      </c>
      <c r="BI292" s="114">
        <f>IF(U292="nulová",N292,0)</f>
        <v>0</v>
      </c>
      <c r="BJ292" s="18" t="s">
        <v>83</v>
      </c>
      <c r="BK292" s="114">
        <f>ROUND(L292*K292,2)</f>
        <v>0</v>
      </c>
      <c r="BL292" s="18" t="s">
        <v>201</v>
      </c>
      <c r="BM292" s="18" t="s">
        <v>677</v>
      </c>
    </row>
    <row r="293" spans="2:65" s="10" customFormat="1" ht="29.85" customHeight="1" x14ac:dyDescent="0.3">
      <c r="B293" s="156"/>
      <c r="C293" s="157"/>
      <c r="D293" s="166" t="s">
        <v>1643</v>
      </c>
      <c r="E293" s="166"/>
      <c r="F293" s="166"/>
      <c r="G293" s="166"/>
      <c r="H293" s="166"/>
      <c r="I293" s="166"/>
      <c r="J293" s="166"/>
      <c r="K293" s="166"/>
      <c r="L293" s="166"/>
      <c r="M293" s="166"/>
      <c r="N293" s="264">
        <f>BK293</f>
        <v>0</v>
      </c>
      <c r="O293" s="265"/>
      <c r="P293" s="265"/>
      <c r="Q293" s="265"/>
      <c r="R293" s="159"/>
      <c r="T293" s="160"/>
      <c r="U293" s="157"/>
      <c r="V293" s="157"/>
      <c r="W293" s="161">
        <f>SUM(W294:W296)</f>
        <v>0</v>
      </c>
      <c r="X293" s="157"/>
      <c r="Y293" s="161">
        <f>SUM(Y294:Y296)</f>
        <v>0</v>
      </c>
      <c r="Z293" s="157"/>
      <c r="AA293" s="162">
        <f>SUM(AA294:AA296)</f>
        <v>0</v>
      </c>
      <c r="AR293" s="163" t="s">
        <v>83</v>
      </c>
      <c r="AT293" s="164" t="s">
        <v>75</v>
      </c>
      <c r="AU293" s="164" t="s">
        <v>83</v>
      </c>
      <c r="AY293" s="163" t="s">
        <v>175</v>
      </c>
      <c r="BK293" s="165">
        <f>SUM(BK294:BK296)</f>
        <v>0</v>
      </c>
    </row>
    <row r="294" spans="2:65" s="1" customFormat="1" ht="22.5" customHeight="1" x14ac:dyDescent="0.3">
      <c r="B294" s="137"/>
      <c r="C294" s="174" t="s">
        <v>76</v>
      </c>
      <c r="D294" s="174" t="s">
        <v>227</v>
      </c>
      <c r="E294" s="175" t="s">
        <v>1858</v>
      </c>
      <c r="F294" s="271" t="s">
        <v>1859</v>
      </c>
      <c r="G294" s="272"/>
      <c r="H294" s="272"/>
      <c r="I294" s="272"/>
      <c r="J294" s="176" t="s">
        <v>180</v>
      </c>
      <c r="K294" s="177">
        <v>243</v>
      </c>
      <c r="L294" s="273">
        <v>0</v>
      </c>
      <c r="M294" s="272"/>
      <c r="N294" s="274">
        <f>ROUND(L294*K294,2)</f>
        <v>0</v>
      </c>
      <c r="O294" s="272"/>
      <c r="P294" s="272"/>
      <c r="Q294" s="272"/>
      <c r="R294" s="139"/>
      <c r="T294" s="171" t="s">
        <v>20</v>
      </c>
      <c r="U294" s="44" t="s">
        <v>41</v>
      </c>
      <c r="V294" s="36"/>
      <c r="W294" s="172">
        <f>V294*K294</f>
        <v>0</v>
      </c>
      <c r="X294" s="172">
        <v>0</v>
      </c>
      <c r="Y294" s="172">
        <f>X294*K294</f>
        <v>0</v>
      </c>
      <c r="Z294" s="172">
        <v>0</v>
      </c>
      <c r="AA294" s="173">
        <f>Z294*K294</f>
        <v>0</v>
      </c>
      <c r="AR294" s="18" t="s">
        <v>201</v>
      </c>
      <c r="AT294" s="18" t="s">
        <v>227</v>
      </c>
      <c r="AU294" s="18" t="s">
        <v>87</v>
      </c>
      <c r="AY294" s="18" t="s">
        <v>175</v>
      </c>
      <c r="BE294" s="114">
        <f>IF(U294="základní",N294,0)</f>
        <v>0</v>
      </c>
      <c r="BF294" s="114">
        <f>IF(U294="snížená",N294,0)</f>
        <v>0</v>
      </c>
      <c r="BG294" s="114">
        <f>IF(U294="zákl. přenesená",N294,0)</f>
        <v>0</v>
      </c>
      <c r="BH294" s="114">
        <f>IF(U294="sníž. přenesená",N294,0)</f>
        <v>0</v>
      </c>
      <c r="BI294" s="114">
        <f>IF(U294="nulová",N294,0)</f>
        <v>0</v>
      </c>
      <c r="BJ294" s="18" t="s">
        <v>83</v>
      </c>
      <c r="BK294" s="114">
        <f>ROUND(L294*K294,2)</f>
        <v>0</v>
      </c>
      <c r="BL294" s="18" t="s">
        <v>201</v>
      </c>
      <c r="BM294" s="18" t="s">
        <v>1860</v>
      </c>
    </row>
    <row r="295" spans="2:65" s="1" customFormat="1" ht="22.5" customHeight="1" x14ac:dyDescent="0.3">
      <c r="B295" s="137"/>
      <c r="C295" s="174" t="s">
        <v>76</v>
      </c>
      <c r="D295" s="174" t="s">
        <v>227</v>
      </c>
      <c r="E295" s="175" t="s">
        <v>1861</v>
      </c>
      <c r="F295" s="271" t="s">
        <v>1862</v>
      </c>
      <c r="G295" s="272"/>
      <c r="H295" s="272"/>
      <c r="I295" s="272"/>
      <c r="J295" s="176" t="s">
        <v>180</v>
      </c>
      <c r="K295" s="177">
        <v>79</v>
      </c>
      <c r="L295" s="273">
        <v>0</v>
      </c>
      <c r="M295" s="272"/>
      <c r="N295" s="274">
        <f>ROUND(L295*K295,2)</f>
        <v>0</v>
      </c>
      <c r="O295" s="272"/>
      <c r="P295" s="272"/>
      <c r="Q295" s="272"/>
      <c r="R295" s="139"/>
      <c r="T295" s="171" t="s">
        <v>20</v>
      </c>
      <c r="U295" s="44" t="s">
        <v>41</v>
      </c>
      <c r="V295" s="36"/>
      <c r="W295" s="172">
        <f>V295*K295</f>
        <v>0</v>
      </c>
      <c r="X295" s="172">
        <v>0</v>
      </c>
      <c r="Y295" s="172">
        <f>X295*K295</f>
        <v>0</v>
      </c>
      <c r="Z295" s="172">
        <v>0</v>
      </c>
      <c r="AA295" s="173">
        <f>Z295*K295</f>
        <v>0</v>
      </c>
      <c r="AR295" s="18" t="s">
        <v>201</v>
      </c>
      <c r="AT295" s="18" t="s">
        <v>227</v>
      </c>
      <c r="AU295" s="18" t="s">
        <v>87</v>
      </c>
      <c r="AY295" s="18" t="s">
        <v>175</v>
      </c>
      <c r="BE295" s="114">
        <f>IF(U295="základní",N295,0)</f>
        <v>0</v>
      </c>
      <c r="BF295" s="114">
        <f>IF(U295="snížená",N295,0)</f>
        <v>0</v>
      </c>
      <c r="BG295" s="114">
        <f>IF(U295="zákl. přenesená",N295,0)</f>
        <v>0</v>
      </c>
      <c r="BH295" s="114">
        <f>IF(U295="sníž. přenesená",N295,0)</f>
        <v>0</v>
      </c>
      <c r="BI295" s="114">
        <f>IF(U295="nulová",N295,0)</f>
        <v>0</v>
      </c>
      <c r="BJ295" s="18" t="s">
        <v>83</v>
      </c>
      <c r="BK295" s="114">
        <f>ROUND(L295*K295,2)</f>
        <v>0</v>
      </c>
      <c r="BL295" s="18" t="s">
        <v>201</v>
      </c>
      <c r="BM295" s="18" t="s">
        <v>693</v>
      </c>
    </row>
    <row r="296" spans="2:65" s="1" customFormat="1" ht="22.5" customHeight="1" x14ac:dyDescent="0.3">
      <c r="B296" s="137"/>
      <c r="C296" s="174" t="s">
        <v>76</v>
      </c>
      <c r="D296" s="174" t="s">
        <v>227</v>
      </c>
      <c r="E296" s="175" t="s">
        <v>1863</v>
      </c>
      <c r="F296" s="271" t="s">
        <v>1864</v>
      </c>
      <c r="G296" s="272"/>
      <c r="H296" s="272"/>
      <c r="I296" s="272"/>
      <c r="J296" s="176" t="s">
        <v>180</v>
      </c>
      <c r="K296" s="177">
        <v>67</v>
      </c>
      <c r="L296" s="273">
        <v>0</v>
      </c>
      <c r="M296" s="272"/>
      <c r="N296" s="274">
        <f>ROUND(L296*K296,2)</f>
        <v>0</v>
      </c>
      <c r="O296" s="272"/>
      <c r="P296" s="272"/>
      <c r="Q296" s="272"/>
      <c r="R296" s="139"/>
      <c r="T296" s="171" t="s">
        <v>20</v>
      </c>
      <c r="U296" s="44" t="s">
        <v>41</v>
      </c>
      <c r="V296" s="36"/>
      <c r="W296" s="172">
        <f>V296*K296</f>
        <v>0</v>
      </c>
      <c r="X296" s="172">
        <v>0</v>
      </c>
      <c r="Y296" s="172">
        <f>X296*K296</f>
        <v>0</v>
      </c>
      <c r="Z296" s="172">
        <v>0</v>
      </c>
      <c r="AA296" s="173">
        <f>Z296*K296</f>
        <v>0</v>
      </c>
      <c r="AR296" s="18" t="s">
        <v>201</v>
      </c>
      <c r="AT296" s="18" t="s">
        <v>227</v>
      </c>
      <c r="AU296" s="18" t="s">
        <v>87</v>
      </c>
      <c r="AY296" s="18" t="s">
        <v>175</v>
      </c>
      <c r="BE296" s="114">
        <f>IF(U296="základní",N296,0)</f>
        <v>0</v>
      </c>
      <c r="BF296" s="114">
        <f>IF(U296="snížená",N296,0)</f>
        <v>0</v>
      </c>
      <c r="BG296" s="114">
        <f>IF(U296="zákl. přenesená",N296,0)</f>
        <v>0</v>
      </c>
      <c r="BH296" s="114">
        <f>IF(U296="sníž. přenesená",N296,0)</f>
        <v>0</v>
      </c>
      <c r="BI296" s="114">
        <f>IF(U296="nulová",N296,0)</f>
        <v>0</v>
      </c>
      <c r="BJ296" s="18" t="s">
        <v>83</v>
      </c>
      <c r="BK296" s="114">
        <f>ROUND(L296*K296,2)</f>
        <v>0</v>
      </c>
      <c r="BL296" s="18" t="s">
        <v>201</v>
      </c>
      <c r="BM296" s="18" t="s">
        <v>701</v>
      </c>
    </row>
    <row r="297" spans="2:65" s="10" customFormat="1" ht="29.85" customHeight="1" x14ac:dyDescent="0.3">
      <c r="B297" s="156"/>
      <c r="C297" s="157"/>
      <c r="D297" s="166" t="s">
        <v>1644</v>
      </c>
      <c r="E297" s="166"/>
      <c r="F297" s="166"/>
      <c r="G297" s="166"/>
      <c r="H297" s="166"/>
      <c r="I297" s="166"/>
      <c r="J297" s="166"/>
      <c r="K297" s="166"/>
      <c r="L297" s="166"/>
      <c r="M297" s="166"/>
      <c r="N297" s="264">
        <f>BK297</f>
        <v>0</v>
      </c>
      <c r="O297" s="265"/>
      <c r="P297" s="265"/>
      <c r="Q297" s="265"/>
      <c r="R297" s="159"/>
      <c r="T297" s="160"/>
      <c r="U297" s="157"/>
      <c r="V297" s="157"/>
      <c r="W297" s="161">
        <f>SUM(W298:W299)</f>
        <v>0</v>
      </c>
      <c r="X297" s="157"/>
      <c r="Y297" s="161">
        <f>SUM(Y298:Y299)</f>
        <v>0</v>
      </c>
      <c r="Z297" s="157"/>
      <c r="AA297" s="162">
        <f>SUM(AA298:AA299)</f>
        <v>0</v>
      </c>
      <c r="AR297" s="163" t="s">
        <v>83</v>
      </c>
      <c r="AT297" s="164" t="s">
        <v>75</v>
      </c>
      <c r="AU297" s="164" t="s">
        <v>83</v>
      </c>
      <c r="AY297" s="163" t="s">
        <v>175</v>
      </c>
      <c r="BK297" s="165">
        <f>SUM(BK298:BK299)</f>
        <v>0</v>
      </c>
    </row>
    <row r="298" spans="2:65" s="1" customFormat="1" ht="22.5" customHeight="1" x14ac:dyDescent="0.3">
      <c r="B298" s="137"/>
      <c r="C298" s="174" t="s">
        <v>76</v>
      </c>
      <c r="D298" s="174" t="s">
        <v>227</v>
      </c>
      <c r="E298" s="175" t="s">
        <v>1865</v>
      </c>
      <c r="F298" s="271" t="s">
        <v>1866</v>
      </c>
      <c r="G298" s="272"/>
      <c r="H298" s="272"/>
      <c r="I298" s="272"/>
      <c r="J298" s="176" t="s">
        <v>180</v>
      </c>
      <c r="K298" s="177">
        <v>858</v>
      </c>
      <c r="L298" s="273">
        <v>0</v>
      </c>
      <c r="M298" s="272"/>
      <c r="N298" s="274">
        <f>ROUND(L298*K298,2)</f>
        <v>0</v>
      </c>
      <c r="O298" s="272"/>
      <c r="P298" s="272"/>
      <c r="Q298" s="272"/>
      <c r="R298" s="139"/>
      <c r="T298" s="171" t="s">
        <v>20</v>
      </c>
      <c r="U298" s="44" t="s">
        <v>41</v>
      </c>
      <c r="V298" s="36"/>
      <c r="W298" s="172">
        <f>V298*K298</f>
        <v>0</v>
      </c>
      <c r="X298" s="172">
        <v>0</v>
      </c>
      <c r="Y298" s="172">
        <f>X298*K298</f>
        <v>0</v>
      </c>
      <c r="Z298" s="172">
        <v>0</v>
      </c>
      <c r="AA298" s="173">
        <f>Z298*K298</f>
        <v>0</v>
      </c>
      <c r="AR298" s="18" t="s">
        <v>201</v>
      </c>
      <c r="AT298" s="18" t="s">
        <v>227</v>
      </c>
      <c r="AU298" s="18" t="s">
        <v>87</v>
      </c>
      <c r="AY298" s="18" t="s">
        <v>175</v>
      </c>
      <c r="BE298" s="114">
        <f>IF(U298="základní",N298,0)</f>
        <v>0</v>
      </c>
      <c r="BF298" s="114">
        <f>IF(U298="snížená",N298,0)</f>
        <v>0</v>
      </c>
      <c r="BG298" s="114">
        <f>IF(U298="zákl. přenesená",N298,0)</f>
        <v>0</v>
      </c>
      <c r="BH298" s="114">
        <f>IF(U298="sníž. přenesená",N298,0)</f>
        <v>0</v>
      </c>
      <c r="BI298" s="114">
        <f>IF(U298="nulová",N298,0)</f>
        <v>0</v>
      </c>
      <c r="BJ298" s="18" t="s">
        <v>83</v>
      </c>
      <c r="BK298" s="114">
        <f>ROUND(L298*K298,2)</f>
        <v>0</v>
      </c>
      <c r="BL298" s="18" t="s">
        <v>201</v>
      </c>
      <c r="BM298" s="18" t="s">
        <v>1867</v>
      </c>
    </row>
    <row r="299" spans="2:65" s="1" customFormat="1" ht="22.5" customHeight="1" x14ac:dyDescent="0.3">
      <c r="B299" s="137"/>
      <c r="C299" s="174" t="s">
        <v>76</v>
      </c>
      <c r="D299" s="174" t="s">
        <v>227</v>
      </c>
      <c r="E299" s="175" t="s">
        <v>1868</v>
      </c>
      <c r="F299" s="271" t="s">
        <v>1869</v>
      </c>
      <c r="G299" s="272"/>
      <c r="H299" s="272"/>
      <c r="I299" s="272"/>
      <c r="J299" s="176" t="s">
        <v>180</v>
      </c>
      <c r="K299" s="177">
        <v>275</v>
      </c>
      <c r="L299" s="273">
        <v>0</v>
      </c>
      <c r="M299" s="272"/>
      <c r="N299" s="274">
        <f>ROUND(L299*K299,2)</f>
        <v>0</v>
      </c>
      <c r="O299" s="272"/>
      <c r="P299" s="272"/>
      <c r="Q299" s="272"/>
      <c r="R299" s="139"/>
      <c r="T299" s="171" t="s">
        <v>20</v>
      </c>
      <c r="U299" s="44" t="s">
        <v>41</v>
      </c>
      <c r="V299" s="36"/>
      <c r="W299" s="172">
        <f>V299*K299</f>
        <v>0</v>
      </c>
      <c r="X299" s="172">
        <v>0</v>
      </c>
      <c r="Y299" s="172">
        <f>X299*K299</f>
        <v>0</v>
      </c>
      <c r="Z299" s="172">
        <v>0</v>
      </c>
      <c r="AA299" s="173">
        <f>Z299*K299</f>
        <v>0</v>
      </c>
      <c r="AR299" s="18" t="s">
        <v>201</v>
      </c>
      <c r="AT299" s="18" t="s">
        <v>227</v>
      </c>
      <c r="AU299" s="18" t="s">
        <v>87</v>
      </c>
      <c r="AY299" s="18" t="s">
        <v>175</v>
      </c>
      <c r="BE299" s="114">
        <f>IF(U299="základní",N299,0)</f>
        <v>0</v>
      </c>
      <c r="BF299" s="114">
        <f>IF(U299="snížená",N299,0)</f>
        <v>0</v>
      </c>
      <c r="BG299" s="114">
        <f>IF(U299="zákl. přenesená",N299,0)</f>
        <v>0</v>
      </c>
      <c r="BH299" s="114">
        <f>IF(U299="sníž. přenesená",N299,0)</f>
        <v>0</v>
      </c>
      <c r="BI299" s="114">
        <f>IF(U299="nulová",N299,0)</f>
        <v>0</v>
      </c>
      <c r="BJ299" s="18" t="s">
        <v>83</v>
      </c>
      <c r="BK299" s="114">
        <f>ROUND(L299*K299,2)</f>
        <v>0</v>
      </c>
      <c r="BL299" s="18" t="s">
        <v>201</v>
      </c>
      <c r="BM299" s="18" t="s">
        <v>709</v>
      </c>
    </row>
    <row r="300" spans="2:65" s="10" customFormat="1" ht="29.85" customHeight="1" x14ac:dyDescent="0.3">
      <c r="B300" s="156"/>
      <c r="C300" s="157"/>
      <c r="D300" s="166" t="s">
        <v>1645</v>
      </c>
      <c r="E300" s="166"/>
      <c r="F300" s="166"/>
      <c r="G300" s="166"/>
      <c r="H300" s="166"/>
      <c r="I300" s="166"/>
      <c r="J300" s="166"/>
      <c r="K300" s="166"/>
      <c r="L300" s="166"/>
      <c r="M300" s="166"/>
      <c r="N300" s="264">
        <f>BK300</f>
        <v>0</v>
      </c>
      <c r="O300" s="265"/>
      <c r="P300" s="265"/>
      <c r="Q300" s="265"/>
      <c r="R300" s="159"/>
      <c r="T300" s="160"/>
      <c r="U300" s="157"/>
      <c r="V300" s="157"/>
      <c r="W300" s="161">
        <f>SUM(W301:W303)</f>
        <v>0</v>
      </c>
      <c r="X300" s="157"/>
      <c r="Y300" s="161">
        <f>SUM(Y301:Y303)</f>
        <v>0</v>
      </c>
      <c r="Z300" s="157"/>
      <c r="AA300" s="162">
        <f>SUM(AA301:AA303)</f>
        <v>0</v>
      </c>
      <c r="AR300" s="163" t="s">
        <v>83</v>
      </c>
      <c r="AT300" s="164" t="s">
        <v>75</v>
      </c>
      <c r="AU300" s="164" t="s">
        <v>83</v>
      </c>
      <c r="AY300" s="163" t="s">
        <v>175</v>
      </c>
      <c r="BK300" s="165">
        <f>SUM(BK301:BK303)</f>
        <v>0</v>
      </c>
    </row>
    <row r="301" spans="2:65" s="1" customFormat="1" ht="22.5" customHeight="1" x14ac:dyDescent="0.3">
      <c r="B301" s="137"/>
      <c r="C301" s="174" t="s">
        <v>76</v>
      </c>
      <c r="D301" s="174" t="s">
        <v>227</v>
      </c>
      <c r="E301" s="175" t="s">
        <v>1870</v>
      </c>
      <c r="F301" s="271" t="s">
        <v>1871</v>
      </c>
      <c r="G301" s="272"/>
      <c r="H301" s="272"/>
      <c r="I301" s="272"/>
      <c r="J301" s="176" t="s">
        <v>216</v>
      </c>
      <c r="K301" s="177">
        <v>0.1</v>
      </c>
      <c r="L301" s="273">
        <v>0</v>
      </c>
      <c r="M301" s="272"/>
      <c r="N301" s="274">
        <f>ROUND(L301*K301,2)</f>
        <v>0</v>
      </c>
      <c r="O301" s="272"/>
      <c r="P301" s="272"/>
      <c r="Q301" s="272"/>
      <c r="R301" s="139"/>
      <c r="T301" s="171" t="s">
        <v>20</v>
      </c>
      <c r="U301" s="44" t="s">
        <v>41</v>
      </c>
      <c r="V301" s="36"/>
      <c r="W301" s="172">
        <f>V301*K301</f>
        <v>0</v>
      </c>
      <c r="X301" s="172">
        <v>0</v>
      </c>
      <c r="Y301" s="172">
        <f>X301*K301</f>
        <v>0</v>
      </c>
      <c r="Z301" s="172">
        <v>0</v>
      </c>
      <c r="AA301" s="173">
        <f>Z301*K301</f>
        <v>0</v>
      </c>
      <c r="AR301" s="18" t="s">
        <v>201</v>
      </c>
      <c r="AT301" s="18" t="s">
        <v>227</v>
      </c>
      <c r="AU301" s="18" t="s">
        <v>87</v>
      </c>
      <c r="AY301" s="18" t="s">
        <v>175</v>
      </c>
      <c r="BE301" s="114">
        <f>IF(U301="základní",N301,0)</f>
        <v>0</v>
      </c>
      <c r="BF301" s="114">
        <f>IF(U301="snížená",N301,0)</f>
        <v>0</v>
      </c>
      <c r="BG301" s="114">
        <f>IF(U301="zákl. přenesená",N301,0)</f>
        <v>0</v>
      </c>
      <c r="BH301" s="114">
        <f>IF(U301="sníž. přenesená",N301,0)</f>
        <v>0</v>
      </c>
      <c r="BI301" s="114">
        <f>IF(U301="nulová",N301,0)</f>
        <v>0</v>
      </c>
      <c r="BJ301" s="18" t="s">
        <v>83</v>
      </c>
      <c r="BK301" s="114">
        <f>ROUND(L301*K301,2)</f>
        <v>0</v>
      </c>
      <c r="BL301" s="18" t="s">
        <v>201</v>
      </c>
      <c r="BM301" s="18" t="s">
        <v>1872</v>
      </c>
    </row>
    <row r="302" spans="2:65" s="1" customFormat="1" ht="22.5" customHeight="1" x14ac:dyDescent="0.3">
      <c r="B302" s="137"/>
      <c r="C302" s="174" t="s">
        <v>76</v>
      </c>
      <c r="D302" s="174" t="s">
        <v>227</v>
      </c>
      <c r="E302" s="175" t="s">
        <v>1873</v>
      </c>
      <c r="F302" s="271" t="s">
        <v>1874</v>
      </c>
      <c r="G302" s="272"/>
      <c r="H302" s="272"/>
      <c r="I302" s="272"/>
      <c r="J302" s="176" t="s">
        <v>332</v>
      </c>
      <c r="K302" s="177">
        <v>2</v>
      </c>
      <c r="L302" s="273">
        <v>0</v>
      </c>
      <c r="M302" s="272"/>
      <c r="N302" s="274">
        <f>ROUND(L302*K302,2)</f>
        <v>0</v>
      </c>
      <c r="O302" s="272"/>
      <c r="P302" s="272"/>
      <c r="Q302" s="272"/>
      <c r="R302" s="139"/>
      <c r="T302" s="171" t="s">
        <v>20</v>
      </c>
      <c r="U302" s="44" t="s">
        <v>41</v>
      </c>
      <c r="V302" s="36"/>
      <c r="W302" s="172">
        <f>V302*K302</f>
        <v>0</v>
      </c>
      <c r="X302" s="172">
        <v>0</v>
      </c>
      <c r="Y302" s="172">
        <f>X302*K302</f>
        <v>0</v>
      </c>
      <c r="Z302" s="172">
        <v>0</v>
      </c>
      <c r="AA302" s="173">
        <f>Z302*K302</f>
        <v>0</v>
      </c>
      <c r="AR302" s="18" t="s">
        <v>201</v>
      </c>
      <c r="AT302" s="18" t="s">
        <v>227</v>
      </c>
      <c r="AU302" s="18" t="s">
        <v>87</v>
      </c>
      <c r="AY302" s="18" t="s">
        <v>175</v>
      </c>
      <c r="BE302" s="114">
        <f>IF(U302="základní",N302,0)</f>
        <v>0</v>
      </c>
      <c r="BF302" s="114">
        <f>IF(U302="snížená",N302,0)</f>
        <v>0</v>
      </c>
      <c r="BG302" s="114">
        <f>IF(U302="zákl. přenesená",N302,0)</f>
        <v>0</v>
      </c>
      <c r="BH302" s="114">
        <f>IF(U302="sníž. přenesená",N302,0)</f>
        <v>0</v>
      </c>
      <c r="BI302" s="114">
        <f>IF(U302="nulová",N302,0)</f>
        <v>0</v>
      </c>
      <c r="BJ302" s="18" t="s">
        <v>83</v>
      </c>
      <c r="BK302" s="114">
        <f>ROUND(L302*K302,2)</f>
        <v>0</v>
      </c>
      <c r="BL302" s="18" t="s">
        <v>201</v>
      </c>
      <c r="BM302" s="18" t="s">
        <v>720</v>
      </c>
    </row>
    <row r="303" spans="2:65" s="1" customFormat="1" ht="22.5" customHeight="1" x14ac:dyDescent="0.3">
      <c r="B303" s="137"/>
      <c r="C303" s="174" t="s">
        <v>76</v>
      </c>
      <c r="D303" s="174" t="s">
        <v>227</v>
      </c>
      <c r="E303" s="175" t="s">
        <v>1875</v>
      </c>
      <c r="F303" s="271" t="s">
        <v>1876</v>
      </c>
      <c r="G303" s="272"/>
      <c r="H303" s="272"/>
      <c r="I303" s="272"/>
      <c r="J303" s="176" t="s">
        <v>332</v>
      </c>
      <c r="K303" s="177">
        <v>2</v>
      </c>
      <c r="L303" s="273">
        <v>0</v>
      </c>
      <c r="M303" s="272"/>
      <c r="N303" s="274">
        <f>ROUND(L303*K303,2)</f>
        <v>0</v>
      </c>
      <c r="O303" s="272"/>
      <c r="P303" s="272"/>
      <c r="Q303" s="272"/>
      <c r="R303" s="139"/>
      <c r="T303" s="171" t="s">
        <v>20</v>
      </c>
      <c r="U303" s="44" t="s">
        <v>41</v>
      </c>
      <c r="V303" s="36"/>
      <c r="W303" s="172">
        <f>V303*K303</f>
        <v>0</v>
      </c>
      <c r="X303" s="172">
        <v>0</v>
      </c>
      <c r="Y303" s="172">
        <f>X303*K303</f>
        <v>0</v>
      </c>
      <c r="Z303" s="172">
        <v>0</v>
      </c>
      <c r="AA303" s="173">
        <f>Z303*K303</f>
        <v>0</v>
      </c>
      <c r="AR303" s="18" t="s">
        <v>201</v>
      </c>
      <c r="AT303" s="18" t="s">
        <v>227</v>
      </c>
      <c r="AU303" s="18" t="s">
        <v>87</v>
      </c>
      <c r="AY303" s="18" t="s">
        <v>175</v>
      </c>
      <c r="BE303" s="114">
        <f>IF(U303="základní",N303,0)</f>
        <v>0</v>
      </c>
      <c r="BF303" s="114">
        <f>IF(U303="snížená",N303,0)</f>
        <v>0</v>
      </c>
      <c r="BG303" s="114">
        <f>IF(U303="zákl. přenesená",N303,0)</f>
        <v>0</v>
      </c>
      <c r="BH303" s="114">
        <f>IF(U303="sníž. přenesená",N303,0)</f>
        <v>0</v>
      </c>
      <c r="BI303" s="114">
        <f>IF(U303="nulová",N303,0)</f>
        <v>0</v>
      </c>
      <c r="BJ303" s="18" t="s">
        <v>83</v>
      </c>
      <c r="BK303" s="114">
        <f>ROUND(L303*K303,2)</f>
        <v>0</v>
      </c>
      <c r="BL303" s="18" t="s">
        <v>201</v>
      </c>
      <c r="BM303" s="18" t="s">
        <v>724</v>
      </c>
    </row>
    <row r="304" spans="2:65" s="10" customFormat="1" ht="37.35" customHeight="1" x14ac:dyDescent="0.35">
      <c r="B304" s="156"/>
      <c r="C304" s="157"/>
      <c r="D304" s="158" t="s">
        <v>1646</v>
      </c>
      <c r="E304" s="158"/>
      <c r="F304" s="158"/>
      <c r="G304" s="158"/>
      <c r="H304" s="158"/>
      <c r="I304" s="158"/>
      <c r="J304" s="158"/>
      <c r="K304" s="158"/>
      <c r="L304" s="158"/>
      <c r="M304" s="158"/>
      <c r="N304" s="298">
        <f>BK304</f>
        <v>0</v>
      </c>
      <c r="O304" s="299"/>
      <c r="P304" s="299"/>
      <c r="Q304" s="299"/>
      <c r="R304" s="159"/>
      <c r="T304" s="160"/>
      <c r="U304" s="157"/>
      <c r="V304" s="157"/>
      <c r="W304" s="161">
        <f>W305+W308+W310+W312+W313</f>
        <v>0</v>
      </c>
      <c r="X304" s="157"/>
      <c r="Y304" s="161">
        <f>Y305+Y308+Y310+Y312+Y313</f>
        <v>0</v>
      </c>
      <c r="Z304" s="157"/>
      <c r="AA304" s="162">
        <f>AA305+AA308+AA310+AA312+AA313</f>
        <v>0</v>
      </c>
      <c r="AR304" s="163" t="s">
        <v>83</v>
      </c>
      <c r="AT304" s="164" t="s">
        <v>75</v>
      </c>
      <c r="AU304" s="164" t="s">
        <v>76</v>
      </c>
      <c r="AY304" s="163" t="s">
        <v>175</v>
      </c>
      <c r="BK304" s="165">
        <f>BK305+BK308+BK310+BK312+BK313</f>
        <v>0</v>
      </c>
    </row>
    <row r="305" spans="2:65" s="10" customFormat="1" ht="19.899999999999999" customHeight="1" x14ac:dyDescent="0.3">
      <c r="B305" s="156"/>
      <c r="C305" s="157"/>
      <c r="D305" s="166" t="s">
        <v>1647</v>
      </c>
      <c r="E305" s="166"/>
      <c r="F305" s="166"/>
      <c r="G305" s="166"/>
      <c r="H305" s="166"/>
      <c r="I305" s="166"/>
      <c r="J305" s="166"/>
      <c r="K305" s="166"/>
      <c r="L305" s="166"/>
      <c r="M305" s="166"/>
      <c r="N305" s="266">
        <f>BK305</f>
        <v>0</v>
      </c>
      <c r="O305" s="267"/>
      <c r="P305" s="267"/>
      <c r="Q305" s="267"/>
      <c r="R305" s="159"/>
      <c r="T305" s="160"/>
      <c r="U305" s="157"/>
      <c r="V305" s="157"/>
      <c r="W305" s="161">
        <f>SUM(W306:W307)</f>
        <v>0</v>
      </c>
      <c r="X305" s="157"/>
      <c r="Y305" s="161">
        <f>SUM(Y306:Y307)</f>
        <v>0</v>
      </c>
      <c r="Z305" s="157"/>
      <c r="AA305" s="162">
        <f>SUM(AA306:AA307)</f>
        <v>0</v>
      </c>
      <c r="AR305" s="163" t="s">
        <v>83</v>
      </c>
      <c r="AT305" s="164" t="s">
        <v>75</v>
      </c>
      <c r="AU305" s="164" t="s">
        <v>83</v>
      </c>
      <c r="AY305" s="163" t="s">
        <v>175</v>
      </c>
      <c r="BK305" s="165">
        <f>SUM(BK306:BK307)</f>
        <v>0</v>
      </c>
    </row>
    <row r="306" spans="2:65" s="1" customFormat="1" ht="22.5" customHeight="1" x14ac:dyDescent="0.3">
      <c r="B306" s="137"/>
      <c r="C306" s="174" t="s">
        <v>76</v>
      </c>
      <c r="D306" s="174" t="s">
        <v>227</v>
      </c>
      <c r="E306" s="175" t="s">
        <v>1877</v>
      </c>
      <c r="F306" s="271" t="s">
        <v>1878</v>
      </c>
      <c r="G306" s="272"/>
      <c r="H306" s="272"/>
      <c r="I306" s="272"/>
      <c r="J306" s="176" t="s">
        <v>332</v>
      </c>
      <c r="K306" s="177">
        <v>1</v>
      </c>
      <c r="L306" s="273">
        <v>0</v>
      </c>
      <c r="M306" s="272"/>
      <c r="N306" s="274">
        <f>ROUND(L306*K306,2)</f>
        <v>0</v>
      </c>
      <c r="O306" s="272"/>
      <c r="P306" s="272"/>
      <c r="Q306" s="272"/>
      <c r="R306" s="139"/>
      <c r="T306" s="171" t="s">
        <v>20</v>
      </c>
      <c r="U306" s="44" t="s">
        <v>41</v>
      </c>
      <c r="V306" s="36"/>
      <c r="W306" s="172">
        <f>V306*K306</f>
        <v>0</v>
      </c>
      <c r="X306" s="172">
        <v>0</v>
      </c>
      <c r="Y306" s="172">
        <f>X306*K306</f>
        <v>0</v>
      </c>
      <c r="Z306" s="172">
        <v>0</v>
      </c>
      <c r="AA306" s="173">
        <f>Z306*K306</f>
        <v>0</v>
      </c>
      <c r="AR306" s="18" t="s">
        <v>201</v>
      </c>
      <c r="AT306" s="18" t="s">
        <v>227</v>
      </c>
      <c r="AU306" s="18" t="s">
        <v>87</v>
      </c>
      <c r="AY306" s="18" t="s">
        <v>175</v>
      </c>
      <c r="BE306" s="114">
        <f>IF(U306="základní",N306,0)</f>
        <v>0</v>
      </c>
      <c r="BF306" s="114">
        <f>IF(U306="snížená",N306,0)</f>
        <v>0</v>
      </c>
      <c r="BG306" s="114">
        <f>IF(U306="zákl. přenesená",N306,0)</f>
        <v>0</v>
      </c>
      <c r="BH306" s="114">
        <f>IF(U306="sníž. přenesená",N306,0)</f>
        <v>0</v>
      </c>
      <c r="BI306" s="114">
        <f>IF(U306="nulová",N306,0)</f>
        <v>0</v>
      </c>
      <c r="BJ306" s="18" t="s">
        <v>83</v>
      </c>
      <c r="BK306" s="114">
        <f>ROUND(L306*K306,2)</f>
        <v>0</v>
      </c>
      <c r="BL306" s="18" t="s">
        <v>201</v>
      </c>
      <c r="BM306" s="18" t="s">
        <v>1879</v>
      </c>
    </row>
    <row r="307" spans="2:65" s="1" customFormat="1" ht="22.5" customHeight="1" x14ac:dyDescent="0.3">
      <c r="B307" s="137"/>
      <c r="C307" s="174" t="s">
        <v>76</v>
      </c>
      <c r="D307" s="174" t="s">
        <v>227</v>
      </c>
      <c r="E307" s="175" t="s">
        <v>1880</v>
      </c>
      <c r="F307" s="271" t="s">
        <v>1881</v>
      </c>
      <c r="G307" s="272"/>
      <c r="H307" s="272"/>
      <c r="I307" s="272"/>
      <c r="J307" s="176" t="s">
        <v>332</v>
      </c>
      <c r="K307" s="177">
        <v>1</v>
      </c>
      <c r="L307" s="273">
        <v>0</v>
      </c>
      <c r="M307" s="272"/>
      <c r="N307" s="274">
        <f>ROUND(L307*K307,2)</f>
        <v>0</v>
      </c>
      <c r="O307" s="272"/>
      <c r="P307" s="272"/>
      <c r="Q307" s="272"/>
      <c r="R307" s="139"/>
      <c r="T307" s="171" t="s">
        <v>20</v>
      </c>
      <c r="U307" s="44" t="s">
        <v>41</v>
      </c>
      <c r="V307" s="36"/>
      <c r="W307" s="172">
        <f>V307*K307</f>
        <v>0</v>
      </c>
      <c r="X307" s="172">
        <v>0</v>
      </c>
      <c r="Y307" s="172">
        <f>X307*K307</f>
        <v>0</v>
      </c>
      <c r="Z307" s="172">
        <v>0</v>
      </c>
      <c r="AA307" s="173">
        <f>Z307*K307</f>
        <v>0</v>
      </c>
      <c r="AR307" s="18" t="s">
        <v>201</v>
      </c>
      <c r="AT307" s="18" t="s">
        <v>227</v>
      </c>
      <c r="AU307" s="18" t="s">
        <v>87</v>
      </c>
      <c r="AY307" s="18" t="s">
        <v>175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8" t="s">
        <v>83</v>
      </c>
      <c r="BK307" s="114">
        <f>ROUND(L307*K307,2)</f>
        <v>0</v>
      </c>
      <c r="BL307" s="18" t="s">
        <v>201</v>
      </c>
      <c r="BM307" s="18" t="s">
        <v>728</v>
      </c>
    </row>
    <row r="308" spans="2:65" s="10" customFormat="1" ht="29.85" customHeight="1" x14ac:dyDescent="0.3">
      <c r="B308" s="156"/>
      <c r="C308" s="157"/>
      <c r="D308" s="166" t="s">
        <v>1648</v>
      </c>
      <c r="E308" s="166"/>
      <c r="F308" s="166"/>
      <c r="G308" s="166"/>
      <c r="H308" s="166"/>
      <c r="I308" s="166"/>
      <c r="J308" s="166"/>
      <c r="K308" s="166"/>
      <c r="L308" s="166"/>
      <c r="M308" s="166"/>
      <c r="N308" s="264">
        <f>BK308</f>
        <v>0</v>
      </c>
      <c r="O308" s="265"/>
      <c r="P308" s="265"/>
      <c r="Q308" s="265"/>
      <c r="R308" s="159"/>
      <c r="T308" s="160"/>
      <c r="U308" s="157"/>
      <c r="V308" s="157"/>
      <c r="W308" s="161">
        <f>W309</f>
        <v>0</v>
      </c>
      <c r="X308" s="157"/>
      <c r="Y308" s="161">
        <f>Y309</f>
        <v>0</v>
      </c>
      <c r="Z308" s="157"/>
      <c r="AA308" s="162">
        <f>AA309</f>
        <v>0</v>
      </c>
      <c r="AR308" s="163" t="s">
        <v>83</v>
      </c>
      <c r="AT308" s="164" t="s">
        <v>75</v>
      </c>
      <c r="AU308" s="164" t="s">
        <v>83</v>
      </c>
      <c r="AY308" s="163" t="s">
        <v>175</v>
      </c>
      <c r="BK308" s="165">
        <f>BK309</f>
        <v>0</v>
      </c>
    </row>
    <row r="309" spans="2:65" s="1" customFormat="1" ht="22.5" customHeight="1" x14ac:dyDescent="0.3">
      <c r="B309" s="137"/>
      <c r="C309" s="174" t="s">
        <v>76</v>
      </c>
      <c r="D309" s="174" t="s">
        <v>227</v>
      </c>
      <c r="E309" s="175" t="s">
        <v>1882</v>
      </c>
      <c r="F309" s="271" t="s">
        <v>1883</v>
      </c>
      <c r="G309" s="272"/>
      <c r="H309" s="272"/>
      <c r="I309" s="272"/>
      <c r="J309" s="176" t="s">
        <v>332</v>
      </c>
      <c r="K309" s="177">
        <v>1</v>
      </c>
      <c r="L309" s="273">
        <v>0</v>
      </c>
      <c r="M309" s="272"/>
      <c r="N309" s="274">
        <f>ROUND(L309*K309,2)</f>
        <v>0</v>
      </c>
      <c r="O309" s="272"/>
      <c r="P309" s="272"/>
      <c r="Q309" s="272"/>
      <c r="R309" s="139"/>
      <c r="T309" s="171" t="s">
        <v>20</v>
      </c>
      <c r="U309" s="44" t="s">
        <v>41</v>
      </c>
      <c r="V309" s="36"/>
      <c r="W309" s="172">
        <f>V309*K309</f>
        <v>0</v>
      </c>
      <c r="X309" s="172">
        <v>0</v>
      </c>
      <c r="Y309" s="172">
        <f>X309*K309</f>
        <v>0</v>
      </c>
      <c r="Z309" s="172">
        <v>0</v>
      </c>
      <c r="AA309" s="173">
        <f>Z309*K309</f>
        <v>0</v>
      </c>
      <c r="AR309" s="18" t="s">
        <v>201</v>
      </c>
      <c r="AT309" s="18" t="s">
        <v>227</v>
      </c>
      <c r="AU309" s="18" t="s">
        <v>87</v>
      </c>
      <c r="AY309" s="18" t="s">
        <v>175</v>
      </c>
      <c r="BE309" s="114">
        <f>IF(U309="základní",N309,0)</f>
        <v>0</v>
      </c>
      <c r="BF309" s="114">
        <f>IF(U309="snížená",N309,0)</f>
        <v>0</v>
      </c>
      <c r="BG309" s="114">
        <f>IF(U309="zákl. přenesená",N309,0)</f>
        <v>0</v>
      </c>
      <c r="BH309" s="114">
        <f>IF(U309="sníž. přenesená",N309,0)</f>
        <v>0</v>
      </c>
      <c r="BI309" s="114">
        <f>IF(U309="nulová",N309,0)</f>
        <v>0</v>
      </c>
      <c r="BJ309" s="18" t="s">
        <v>83</v>
      </c>
      <c r="BK309" s="114">
        <f>ROUND(L309*K309,2)</f>
        <v>0</v>
      </c>
      <c r="BL309" s="18" t="s">
        <v>201</v>
      </c>
      <c r="BM309" s="18" t="s">
        <v>732</v>
      </c>
    </row>
    <row r="310" spans="2:65" s="10" customFormat="1" ht="29.85" customHeight="1" x14ac:dyDescent="0.3">
      <c r="B310" s="156"/>
      <c r="C310" s="157"/>
      <c r="D310" s="166" t="s">
        <v>1649</v>
      </c>
      <c r="E310" s="166"/>
      <c r="F310" s="166"/>
      <c r="G310" s="166"/>
      <c r="H310" s="166"/>
      <c r="I310" s="166"/>
      <c r="J310" s="166"/>
      <c r="K310" s="166"/>
      <c r="L310" s="166"/>
      <c r="M310" s="166"/>
      <c r="N310" s="264">
        <f>BK310</f>
        <v>0</v>
      </c>
      <c r="O310" s="265"/>
      <c r="P310" s="265"/>
      <c r="Q310" s="265"/>
      <c r="R310" s="159"/>
      <c r="T310" s="160"/>
      <c r="U310" s="157"/>
      <c r="V310" s="157"/>
      <c r="W310" s="161">
        <f>W311</f>
        <v>0</v>
      </c>
      <c r="X310" s="157"/>
      <c r="Y310" s="161">
        <f>Y311</f>
        <v>0</v>
      </c>
      <c r="Z310" s="157"/>
      <c r="AA310" s="162">
        <f>AA311</f>
        <v>0</v>
      </c>
      <c r="AR310" s="163" t="s">
        <v>83</v>
      </c>
      <c r="AT310" s="164" t="s">
        <v>75</v>
      </c>
      <c r="AU310" s="164" t="s">
        <v>83</v>
      </c>
      <c r="AY310" s="163" t="s">
        <v>175</v>
      </c>
      <c r="BK310" s="165">
        <f>BK311</f>
        <v>0</v>
      </c>
    </row>
    <row r="311" spans="2:65" s="1" customFormat="1" ht="22.5" customHeight="1" x14ac:dyDescent="0.3">
      <c r="B311" s="137"/>
      <c r="C311" s="174" t="s">
        <v>76</v>
      </c>
      <c r="D311" s="174" t="s">
        <v>227</v>
      </c>
      <c r="E311" s="175" t="s">
        <v>1884</v>
      </c>
      <c r="F311" s="271" t="s">
        <v>1885</v>
      </c>
      <c r="G311" s="272"/>
      <c r="H311" s="272"/>
      <c r="I311" s="272"/>
      <c r="J311" s="176" t="s">
        <v>332</v>
      </c>
      <c r="K311" s="177">
        <v>1</v>
      </c>
      <c r="L311" s="273">
        <v>0</v>
      </c>
      <c r="M311" s="272"/>
      <c r="N311" s="274">
        <f>ROUND(L311*K311,2)</f>
        <v>0</v>
      </c>
      <c r="O311" s="272"/>
      <c r="P311" s="272"/>
      <c r="Q311" s="272"/>
      <c r="R311" s="139"/>
      <c r="T311" s="171" t="s">
        <v>20</v>
      </c>
      <c r="U311" s="44" t="s">
        <v>41</v>
      </c>
      <c r="V311" s="36"/>
      <c r="W311" s="172">
        <f>V311*K311</f>
        <v>0</v>
      </c>
      <c r="X311" s="172">
        <v>0</v>
      </c>
      <c r="Y311" s="172">
        <f>X311*K311</f>
        <v>0</v>
      </c>
      <c r="Z311" s="172">
        <v>0</v>
      </c>
      <c r="AA311" s="173">
        <f>Z311*K311</f>
        <v>0</v>
      </c>
      <c r="AR311" s="18" t="s">
        <v>201</v>
      </c>
      <c r="AT311" s="18" t="s">
        <v>227</v>
      </c>
      <c r="AU311" s="18" t="s">
        <v>87</v>
      </c>
      <c r="AY311" s="18" t="s">
        <v>175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8" t="s">
        <v>83</v>
      </c>
      <c r="BK311" s="114">
        <f>ROUND(L311*K311,2)</f>
        <v>0</v>
      </c>
      <c r="BL311" s="18" t="s">
        <v>201</v>
      </c>
      <c r="BM311" s="18" t="s">
        <v>736</v>
      </c>
    </row>
    <row r="312" spans="2:65" s="10" customFormat="1" ht="29.85" customHeight="1" x14ac:dyDescent="0.3">
      <c r="B312" s="156"/>
      <c r="C312" s="157"/>
      <c r="D312" s="166" t="s">
        <v>1650</v>
      </c>
      <c r="E312" s="166"/>
      <c r="F312" s="166"/>
      <c r="G312" s="166"/>
      <c r="H312" s="166"/>
      <c r="I312" s="166"/>
      <c r="J312" s="166"/>
      <c r="K312" s="166"/>
      <c r="L312" s="166"/>
      <c r="M312" s="166"/>
      <c r="N312" s="312">
        <f>BK312</f>
        <v>0</v>
      </c>
      <c r="O312" s="313"/>
      <c r="P312" s="313"/>
      <c r="Q312" s="313"/>
      <c r="R312" s="159"/>
      <c r="T312" s="160"/>
      <c r="U312" s="157"/>
      <c r="V312" s="157"/>
      <c r="W312" s="161">
        <v>0</v>
      </c>
      <c r="X312" s="157"/>
      <c r="Y312" s="161">
        <v>0</v>
      </c>
      <c r="Z312" s="157"/>
      <c r="AA312" s="162">
        <v>0</v>
      </c>
      <c r="AR312" s="163" t="s">
        <v>83</v>
      </c>
      <c r="AT312" s="164" t="s">
        <v>75</v>
      </c>
      <c r="AU312" s="164" t="s">
        <v>83</v>
      </c>
      <c r="AY312" s="163" t="s">
        <v>175</v>
      </c>
      <c r="BK312" s="165">
        <v>0</v>
      </c>
    </row>
    <row r="313" spans="2:65" s="10" customFormat="1" ht="19.899999999999999" customHeight="1" x14ac:dyDescent="0.3">
      <c r="B313" s="156"/>
      <c r="C313" s="157"/>
      <c r="D313" s="166" t="s">
        <v>1651</v>
      </c>
      <c r="E313" s="166"/>
      <c r="F313" s="166"/>
      <c r="G313" s="166"/>
      <c r="H313" s="166"/>
      <c r="I313" s="166"/>
      <c r="J313" s="166"/>
      <c r="K313" s="166"/>
      <c r="L313" s="166"/>
      <c r="M313" s="166"/>
      <c r="N313" s="266">
        <f>BK313</f>
        <v>0</v>
      </c>
      <c r="O313" s="267"/>
      <c r="P313" s="267"/>
      <c r="Q313" s="267"/>
      <c r="R313" s="159"/>
      <c r="T313" s="160"/>
      <c r="U313" s="157"/>
      <c r="V313" s="157"/>
      <c r="W313" s="161">
        <f>SUM(W314:W318)</f>
        <v>0</v>
      </c>
      <c r="X313" s="157"/>
      <c r="Y313" s="161">
        <f>SUM(Y314:Y318)</f>
        <v>0</v>
      </c>
      <c r="Z313" s="157"/>
      <c r="AA313" s="162">
        <f>SUM(AA314:AA318)</f>
        <v>0</v>
      </c>
      <c r="AR313" s="163" t="s">
        <v>83</v>
      </c>
      <c r="AT313" s="164" t="s">
        <v>75</v>
      </c>
      <c r="AU313" s="164" t="s">
        <v>83</v>
      </c>
      <c r="AY313" s="163" t="s">
        <v>175</v>
      </c>
      <c r="BK313" s="165">
        <f>SUM(BK314:BK318)</f>
        <v>0</v>
      </c>
    </row>
    <row r="314" spans="2:65" s="1" customFormat="1" ht="22.5" customHeight="1" x14ac:dyDescent="0.3">
      <c r="B314" s="137"/>
      <c r="C314" s="174" t="s">
        <v>76</v>
      </c>
      <c r="D314" s="174" t="s">
        <v>227</v>
      </c>
      <c r="E314" s="175" t="s">
        <v>1886</v>
      </c>
      <c r="F314" s="271" t="s">
        <v>1887</v>
      </c>
      <c r="G314" s="272"/>
      <c r="H314" s="272"/>
      <c r="I314" s="272"/>
      <c r="J314" s="176" t="s">
        <v>332</v>
      </c>
      <c r="K314" s="177">
        <v>1</v>
      </c>
      <c r="L314" s="273">
        <v>0</v>
      </c>
      <c r="M314" s="272"/>
      <c r="N314" s="274">
        <f>ROUND(L314*K314,2)</f>
        <v>0</v>
      </c>
      <c r="O314" s="272"/>
      <c r="P314" s="272"/>
      <c r="Q314" s="272"/>
      <c r="R314" s="139"/>
      <c r="T314" s="171" t="s">
        <v>20</v>
      </c>
      <c r="U314" s="44" t="s">
        <v>41</v>
      </c>
      <c r="V314" s="36"/>
      <c r="W314" s="172">
        <f>V314*K314</f>
        <v>0</v>
      </c>
      <c r="X314" s="172">
        <v>0</v>
      </c>
      <c r="Y314" s="172">
        <f>X314*K314</f>
        <v>0</v>
      </c>
      <c r="Z314" s="172">
        <v>0</v>
      </c>
      <c r="AA314" s="173">
        <f>Z314*K314</f>
        <v>0</v>
      </c>
      <c r="AR314" s="18" t="s">
        <v>201</v>
      </c>
      <c r="AT314" s="18" t="s">
        <v>227</v>
      </c>
      <c r="AU314" s="18" t="s">
        <v>87</v>
      </c>
      <c r="AY314" s="18" t="s">
        <v>175</v>
      </c>
      <c r="BE314" s="114">
        <f>IF(U314="základní",N314,0)</f>
        <v>0</v>
      </c>
      <c r="BF314" s="114">
        <f>IF(U314="snížená",N314,0)</f>
        <v>0</v>
      </c>
      <c r="BG314" s="114">
        <f>IF(U314="zákl. přenesená",N314,0)</f>
        <v>0</v>
      </c>
      <c r="BH314" s="114">
        <f>IF(U314="sníž. přenesená",N314,0)</f>
        <v>0</v>
      </c>
      <c r="BI314" s="114">
        <f>IF(U314="nulová",N314,0)</f>
        <v>0</v>
      </c>
      <c r="BJ314" s="18" t="s">
        <v>83</v>
      </c>
      <c r="BK314" s="114">
        <f>ROUND(L314*K314,2)</f>
        <v>0</v>
      </c>
      <c r="BL314" s="18" t="s">
        <v>201</v>
      </c>
      <c r="BM314" s="18" t="s">
        <v>740</v>
      </c>
    </row>
    <row r="315" spans="2:65" s="1" customFormat="1" ht="22.5" customHeight="1" x14ac:dyDescent="0.3">
      <c r="B315" s="137"/>
      <c r="C315" s="174" t="s">
        <v>76</v>
      </c>
      <c r="D315" s="174" t="s">
        <v>227</v>
      </c>
      <c r="E315" s="175" t="s">
        <v>1888</v>
      </c>
      <c r="F315" s="271" t="s">
        <v>1889</v>
      </c>
      <c r="G315" s="272"/>
      <c r="H315" s="272"/>
      <c r="I315" s="272"/>
      <c r="J315" s="176" t="s">
        <v>332</v>
      </c>
      <c r="K315" s="177">
        <v>1</v>
      </c>
      <c r="L315" s="273">
        <v>0</v>
      </c>
      <c r="M315" s="272"/>
      <c r="N315" s="274">
        <f>ROUND(L315*K315,2)</f>
        <v>0</v>
      </c>
      <c r="O315" s="272"/>
      <c r="P315" s="272"/>
      <c r="Q315" s="272"/>
      <c r="R315" s="139"/>
      <c r="T315" s="171" t="s">
        <v>20</v>
      </c>
      <c r="U315" s="44" t="s">
        <v>41</v>
      </c>
      <c r="V315" s="36"/>
      <c r="W315" s="172">
        <f>V315*K315</f>
        <v>0</v>
      </c>
      <c r="X315" s="172">
        <v>0</v>
      </c>
      <c r="Y315" s="172">
        <f>X315*K315</f>
        <v>0</v>
      </c>
      <c r="Z315" s="172">
        <v>0</v>
      </c>
      <c r="AA315" s="173">
        <f>Z315*K315</f>
        <v>0</v>
      </c>
      <c r="AR315" s="18" t="s">
        <v>201</v>
      </c>
      <c r="AT315" s="18" t="s">
        <v>227</v>
      </c>
      <c r="AU315" s="18" t="s">
        <v>87</v>
      </c>
      <c r="AY315" s="18" t="s">
        <v>175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8" t="s">
        <v>83</v>
      </c>
      <c r="BK315" s="114">
        <f>ROUND(L315*K315,2)</f>
        <v>0</v>
      </c>
      <c r="BL315" s="18" t="s">
        <v>201</v>
      </c>
      <c r="BM315" s="18" t="s">
        <v>748</v>
      </c>
    </row>
    <row r="316" spans="2:65" s="1" customFormat="1" ht="22.5" customHeight="1" x14ac:dyDescent="0.3">
      <c r="B316" s="137"/>
      <c r="C316" s="174" t="s">
        <v>76</v>
      </c>
      <c r="D316" s="174" t="s">
        <v>227</v>
      </c>
      <c r="E316" s="175" t="s">
        <v>1890</v>
      </c>
      <c r="F316" s="271" t="s">
        <v>1891</v>
      </c>
      <c r="G316" s="272"/>
      <c r="H316" s="272"/>
      <c r="I316" s="272"/>
      <c r="J316" s="176" t="s">
        <v>332</v>
      </c>
      <c r="K316" s="177">
        <v>1</v>
      </c>
      <c r="L316" s="273">
        <v>0</v>
      </c>
      <c r="M316" s="272"/>
      <c r="N316" s="274">
        <f>ROUND(L316*K316,2)</f>
        <v>0</v>
      </c>
      <c r="O316" s="272"/>
      <c r="P316" s="272"/>
      <c r="Q316" s="272"/>
      <c r="R316" s="139"/>
      <c r="T316" s="171" t="s">
        <v>20</v>
      </c>
      <c r="U316" s="44" t="s">
        <v>41</v>
      </c>
      <c r="V316" s="36"/>
      <c r="W316" s="172">
        <f>V316*K316</f>
        <v>0</v>
      </c>
      <c r="X316" s="172">
        <v>0</v>
      </c>
      <c r="Y316" s="172">
        <f>X316*K316</f>
        <v>0</v>
      </c>
      <c r="Z316" s="172">
        <v>0</v>
      </c>
      <c r="AA316" s="173">
        <f>Z316*K316</f>
        <v>0</v>
      </c>
      <c r="AR316" s="18" t="s">
        <v>201</v>
      </c>
      <c r="AT316" s="18" t="s">
        <v>227</v>
      </c>
      <c r="AU316" s="18" t="s">
        <v>87</v>
      </c>
      <c r="AY316" s="18" t="s">
        <v>175</v>
      </c>
      <c r="BE316" s="114">
        <f>IF(U316="základní",N316,0)</f>
        <v>0</v>
      </c>
      <c r="BF316" s="114">
        <f>IF(U316="snížená",N316,0)</f>
        <v>0</v>
      </c>
      <c r="BG316" s="114">
        <f>IF(U316="zákl. přenesená",N316,0)</f>
        <v>0</v>
      </c>
      <c r="BH316" s="114">
        <f>IF(U316="sníž. přenesená",N316,0)</f>
        <v>0</v>
      </c>
      <c r="BI316" s="114">
        <f>IF(U316="nulová",N316,0)</f>
        <v>0</v>
      </c>
      <c r="BJ316" s="18" t="s">
        <v>83</v>
      </c>
      <c r="BK316" s="114">
        <f>ROUND(L316*K316,2)</f>
        <v>0</v>
      </c>
      <c r="BL316" s="18" t="s">
        <v>201</v>
      </c>
      <c r="BM316" s="18" t="s">
        <v>752</v>
      </c>
    </row>
    <row r="317" spans="2:65" s="1" customFormat="1" ht="22.5" customHeight="1" x14ac:dyDescent="0.3">
      <c r="B317" s="137"/>
      <c r="C317" s="174" t="s">
        <v>76</v>
      </c>
      <c r="D317" s="174" t="s">
        <v>227</v>
      </c>
      <c r="E317" s="175" t="s">
        <v>1892</v>
      </c>
      <c r="F317" s="271" t="s">
        <v>1893</v>
      </c>
      <c r="G317" s="272"/>
      <c r="H317" s="272"/>
      <c r="I317" s="272"/>
      <c r="J317" s="176" t="s">
        <v>332</v>
      </c>
      <c r="K317" s="177">
        <v>1</v>
      </c>
      <c r="L317" s="273">
        <v>0</v>
      </c>
      <c r="M317" s="272"/>
      <c r="N317" s="274">
        <f>ROUND(L317*K317,2)</f>
        <v>0</v>
      </c>
      <c r="O317" s="272"/>
      <c r="P317" s="272"/>
      <c r="Q317" s="272"/>
      <c r="R317" s="139"/>
      <c r="T317" s="171" t="s">
        <v>20</v>
      </c>
      <c r="U317" s="44" t="s">
        <v>41</v>
      </c>
      <c r="V317" s="36"/>
      <c r="W317" s="172">
        <f>V317*K317</f>
        <v>0</v>
      </c>
      <c r="X317" s="172">
        <v>0</v>
      </c>
      <c r="Y317" s="172">
        <f>X317*K317</f>
        <v>0</v>
      </c>
      <c r="Z317" s="172">
        <v>0</v>
      </c>
      <c r="AA317" s="173">
        <f>Z317*K317</f>
        <v>0</v>
      </c>
      <c r="AR317" s="18" t="s">
        <v>201</v>
      </c>
      <c r="AT317" s="18" t="s">
        <v>227</v>
      </c>
      <c r="AU317" s="18" t="s">
        <v>87</v>
      </c>
      <c r="AY317" s="18" t="s">
        <v>175</v>
      </c>
      <c r="BE317" s="114">
        <f>IF(U317="základní",N317,0)</f>
        <v>0</v>
      </c>
      <c r="BF317" s="114">
        <f>IF(U317="snížená",N317,0)</f>
        <v>0</v>
      </c>
      <c r="BG317" s="114">
        <f>IF(U317="zákl. přenesená",N317,0)</f>
        <v>0</v>
      </c>
      <c r="BH317" s="114">
        <f>IF(U317="sníž. přenesená",N317,0)</f>
        <v>0</v>
      </c>
      <c r="BI317" s="114">
        <f>IF(U317="nulová",N317,0)</f>
        <v>0</v>
      </c>
      <c r="BJ317" s="18" t="s">
        <v>83</v>
      </c>
      <c r="BK317" s="114">
        <f>ROUND(L317*K317,2)</f>
        <v>0</v>
      </c>
      <c r="BL317" s="18" t="s">
        <v>201</v>
      </c>
      <c r="BM317" s="18" t="s">
        <v>756</v>
      </c>
    </row>
    <row r="318" spans="2:65" s="1" customFormat="1" ht="22.5" customHeight="1" x14ac:dyDescent="0.3">
      <c r="B318" s="137"/>
      <c r="C318" s="174" t="s">
        <v>76</v>
      </c>
      <c r="D318" s="174" t="s">
        <v>227</v>
      </c>
      <c r="E318" s="175" t="s">
        <v>1894</v>
      </c>
      <c r="F318" s="271" t="s">
        <v>1895</v>
      </c>
      <c r="G318" s="272"/>
      <c r="H318" s="272"/>
      <c r="I318" s="272"/>
      <c r="J318" s="176" t="s">
        <v>332</v>
      </c>
      <c r="K318" s="177">
        <v>1</v>
      </c>
      <c r="L318" s="273">
        <v>0</v>
      </c>
      <c r="M318" s="272"/>
      <c r="N318" s="274">
        <f>ROUND(L318*K318,2)</f>
        <v>0</v>
      </c>
      <c r="O318" s="272"/>
      <c r="P318" s="272"/>
      <c r="Q318" s="272"/>
      <c r="R318" s="139"/>
      <c r="T318" s="171" t="s">
        <v>20</v>
      </c>
      <c r="U318" s="44" t="s">
        <v>41</v>
      </c>
      <c r="V318" s="36"/>
      <c r="W318" s="172">
        <f>V318*K318</f>
        <v>0</v>
      </c>
      <c r="X318" s="172">
        <v>0</v>
      </c>
      <c r="Y318" s="172">
        <f>X318*K318</f>
        <v>0</v>
      </c>
      <c r="Z318" s="172">
        <v>0</v>
      </c>
      <c r="AA318" s="173">
        <f>Z318*K318</f>
        <v>0</v>
      </c>
      <c r="AR318" s="18" t="s">
        <v>201</v>
      </c>
      <c r="AT318" s="18" t="s">
        <v>227</v>
      </c>
      <c r="AU318" s="18" t="s">
        <v>87</v>
      </c>
      <c r="AY318" s="18" t="s">
        <v>175</v>
      </c>
      <c r="BE318" s="114">
        <f>IF(U318="základní",N318,0)</f>
        <v>0</v>
      </c>
      <c r="BF318" s="114">
        <f>IF(U318="snížená",N318,0)</f>
        <v>0</v>
      </c>
      <c r="BG318" s="114">
        <f>IF(U318="zákl. přenesená",N318,0)</f>
        <v>0</v>
      </c>
      <c r="BH318" s="114">
        <f>IF(U318="sníž. přenesená",N318,0)</f>
        <v>0</v>
      </c>
      <c r="BI318" s="114">
        <f>IF(U318="nulová",N318,0)</f>
        <v>0</v>
      </c>
      <c r="BJ318" s="18" t="s">
        <v>83</v>
      </c>
      <c r="BK318" s="114">
        <f>ROUND(L318*K318,2)</f>
        <v>0</v>
      </c>
      <c r="BL318" s="18" t="s">
        <v>201</v>
      </c>
      <c r="BM318" s="18" t="s">
        <v>760</v>
      </c>
    </row>
    <row r="319" spans="2:65" s="1" customFormat="1" ht="49.9" customHeight="1" x14ac:dyDescent="0.35">
      <c r="B319" s="35"/>
      <c r="C319" s="36"/>
      <c r="D319" s="158" t="s">
        <v>894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298">
        <f>BK319</f>
        <v>0</v>
      </c>
      <c r="O319" s="299"/>
      <c r="P319" s="299"/>
      <c r="Q319" s="299"/>
      <c r="R319" s="37"/>
      <c r="T319" s="179"/>
      <c r="U319" s="56"/>
      <c r="V319" s="56"/>
      <c r="W319" s="56"/>
      <c r="X319" s="56"/>
      <c r="Y319" s="56"/>
      <c r="Z319" s="56"/>
      <c r="AA319" s="58"/>
      <c r="AT319" s="18" t="s">
        <v>75</v>
      </c>
      <c r="AU319" s="18" t="s">
        <v>76</v>
      </c>
      <c r="AY319" s="18" t="s">
        <v>895</v>
      </c>
      <c r="BK319" s="114">
        <v>0</v>
      </c>
    </row>
    <row r="320" spans="2:65" s="1" customFormat="1" ht="6.95" customHeight="1" x14ac:dyDescent="0.3">
      <c r="B320" s="59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1"/>
    </row>
  </sheetData>
  <sheetProtection password="CC35" sheet="1" objects="1" scenarios="1" formatColumns="0" formatRows="0" sort="0" autoFilter="0"/>
  <mergeCells count="513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6:Q126"/>
    <mergeCell ref="N127:Q127"/>
    <mergeCell ref="N128:Q128"/>
    <mergeCell ref="N130:Q130"/>
    <mergeCell ref="D131:H131"/>
    <mergeCell ref="N131:Q131"/>
    <mergeCell ref="D132:H132"/>
    <mergeCell ref="N132:Q132"/>
    <mergeCell ref="D133:H133"/>
    <mergeCell ref="N133:Q133"/>
    <mergeCell ref="D134:H134"/>
    <mergeCell ref="N134:Q134"/>
    <mergeCell ref="D135:H135"/>
    <mergeCell ref="N135:Q135"/>
    <mergeCell ref="N136:Q136"/>
    <mergeCell ref="L138:Q138"/>
    <mergeCell ref="C144:Q144"/>
    <mergeCell ref="F146:P146"/>
    <mergeCell ref="F148:P148"/>
    <mergeCell ref="F147:P147"/>
    <mergeCell ref="F149:P149"/>
    <mergeCell ref="M151:P151"/>
    <mergeCell ref="M153:Q153"/>
    <mergeCell ref="M154:Q154"/>
    <mergeCell ref="F156:I156"/>
    <mergeCell ref="L156:M156"/>
    <mergeCell ref="N156:Q15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N216:Q216"/>
    <mergeCell ref="F218:I218"/>
    <mergeCell ref="L218:M218"/>
    <mergeCell ref="N218:Q218"/>
    <mergeCell ref="F220:I220"/>
    <mergeCell ref="L220:M220"/>
    <mergeCell ref="N220:Q220"/>
    <mergeCell ref="N219:Q219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8:I278"/>
    <mergeCell ref="L278:M278"/>
    <mergeCell ref="N278:Q278"/>
    <mergeCell ref="F279:I279"/>
    <mergeCell ref="F281:I281"/>
    <mergeCell ref="L281:M281"/>
    <mergeCell ref="N281:Q281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8:I298"/>
    <mergeCell ref="L298:M298"/>
    <mergeCell ref="N298:Q298"/>
    <mergeCell ref="F299:I299"/>
    <mergeCell ref="L299:M299"/>
    <mergeCell ref="N299:Q299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6:I306"/>
    <mergeCell ref="L306:M306"/>
    <mergeCell ref="N306:Q306"/>
    <mergeCell ref="F307:I307"/>
    <mergeCell ref="L307:M307"/>
    <mergeCell ref="N307:Q307"/>
    <mergeCell ref="F309:I309"/>
    <mergeCell ref="L309:M309"/>
    <mergeCell ref="N309:Q309"/>
    <mergeCell ref="F311:I311"/>
    <mergeCell ref="L311:M311"/>
    <mergeCell ref="N311:Q311"/>
    <mergeCell ref="F314:I314"/>
    <mergeCell ref="L314:M314"/>
    <mergeCell ref="N314:Q314"/>
    <mergeCell ref="N313:Q313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N157:Q157"/>
    <mergeCell ref="N158:Q158"/>
    <mergeCell ref="N159:Q159"/>
    <mergeCell ref="N197:Q197"/>
    <mergeCell ref="N202:Q202"/>
    <mergeCell ref="N205:Q205"/>
    <mergeCell ref="N221:Q221"/>
    <mergeCell ref="N225:Q225"/>
    <mergeCell ref="N227:Q227"/>
    <mergeCell ref="N228:Q228"/>
    <mergeCell ref="N238:Q238"/>
    <mergeCell ref="N240:Q240"/>
    <mergeCell ref="N280:Q280"/>
    <mergeCell ref="N245:Q245"/>
    <mergeCell ref="N248:Q248"/>
    <mergeCell ref="N251:Q251"/>
    <mergeCell ref="N255:Q255"/>
    <mergeCell ref="N256:Q256"/>
    <mergeCell ref="N260:Q260"/>
    <mergeCell ref="N283:Q283"/>
    <mergeCell ref="N284:Q284"/>
    <mergeCell ref="N289:Q289"/>
    <mergeCell ref="N293:Q293"/>
    <mergeCell ref="N297:Q297"/>
    <mergeCell ref="N261:Q261"/>
    <mergeCell ref="N266:Q266"/>
    <mergeCell ref="N272:Q272"/>
    <mergeCell ref="N276:Q276"/>
    <mergeCell ref="N277:Q277"/>
    <mergeCell ref="N319:Q319"/>
    <mergeCell ref="H1:K1"/>
    <mergeCell ref="S2:AC2"/>
    <mergeCell ref="N300:Q300"/>
    <mergeCell ref="N304:Q304"/>
    <mergeCell ref="N305:Q305"/>
    <mergeCell ref="N308:Q308"/>
    <mergeCell ref="N310:Q310"/>
    <mergeCell ref="N312:Q312"/>
    <mergeCell ref="N282:Q282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56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14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111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131</v>
      </c>
      <c r="E8" s="23"/>
      <c r="F8" s="282" t="s">
        <v>1612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1112</v>
      </c>
      <c r="E9" s="36"/>
      <c r="F9" s="258" t="s">
        <v>1896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8" t="s">
        <v>20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22</v>
      </c>
      <c r="E11" s="36"/>
      <c r="F11" s="28" t="s">
        <v>1496</v>
      </c>
      <c r="G11" s="36"/>
      <c r="H11" s="36"/>
      <c r="I11" s="36"/>
      <c r="J11" s="36"/>
      <c r="K11" s="36"/>
      <c r="L11" s="36"/>
      <c r="M11" s="30" t="s">
        <v>24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26</v>
      </c>
      <c r="E13" s="36"/>
      <c r="F13" s="36"/>
      <c r="G13" s="36"/>
      <c r="H13" s="36"/>
      <c r="I13" s="36"/>
      <c r="J13" s="36"/>
      <c r="K13" s="36"/>
      <c r="L13" s="36"/>
      <c r="M13" s="30" t="s">
        <v>27</v>
      </c>
      <c r="N13" s="36"/>
      <c r="O13" s="257" t="str">
        <f>IF('Rekapitulace stavby'!AN10="","",'Rekapitulace stavby'!AN10)</f>
        <v/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tr">
        <f>IF('Rekapitulace stavby'!E11="","",'Rekapitulace stavby'!E11)</f>
        <v>ARMÁDNÍ SERVISNÍ, P.O.</v>
      </c>
      <c r="F14" s="36"/>
      <c r="G14" s="36"/>
      <c r="H14" s="36"/>
      <c r="I14" s="36"/>
      <c r="J14" s="36"/>
      <c r="K14" s="36"/>
      <c r="L14" s="36"/>
      <c r="M14" s="30" t="s">
        <v>30</v>
      </c>
      <c r="N14" s="36"/>
      <c r="O14" s="257" t="str">
        <f>IF('Rekapitulace stavby'!AN11="","",'Rekapitulace stavby'!AN11)</f>
        <v/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31</v>
      </c>
      <c r="E16" s="36"/>
      <c r="F16" s="36"/>
      <c r="G16" s="36"/>
      <c r="H16" s="36"/>
      <c r="I16" s="36"/>
      <c r="J16" s="36"/>
      <c r="K16" s="36"/>
      <c r="L16" s="36"/>
      <c r="M16" s="30" t="s">
        <v>27</v>
      </c>
      <c r="N16" s="36"/>
      <c r="O16" s="296" t="str">
        <f>IF('Rekapitulace stavby'!AN13="","",'Rekapitulace stavby'!AN13)</f>
        <v>Vyplň údaj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tr">
        <f>IF('Rekapitulace stavby'!E14="","",'Rekapitulace stavby'!E14)</f>
        <v>Vyplň údaj</v>
      </c>
      <c r="F17" s="222"/>
      <c r="G17" s="222"/>
      <c r="H17" s="222"/>
      <c r="I17" s="222"/>
      <c r="J17" s="222"/>
      <c r="K17" s="222"/>
      <c r="L17" s="222"/>
      <c r="M17" s="30" t="s">
        <v>30</v>
      </c>
      <c r="N17" s="36"/>
      <c r="O17" s="296" t="str">
        <f>IF('Rekapitulace stavby'!AN14="","",'Rekapitulace stavby'!AN14)</f>
        <v>Vyplň údaj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33</v>
      </c>
      <c r="E19" s="36"/>
      <c r="F19" s="36"/>
      <c r="G19" s="36"/>
      <c r="H19" s="36"/>
      <c r="I19" s="36"/>
      <c r="J19" s="36"/>
      <c r="K19" s="36"/>
      <c r="L19" s="36"/>
      <c r="M19" s="30" t="s">
        <v>27</v>
      </c>
      <c r="N19" s="36"/>
      <c r="O19" s="257" t="str">
        <f>IF('Rekapitulace stavby'!AN16="","",'Rekapitulace stavby'!AN16)</f>
        <v/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tr">
        <f>IF('Rekapitulace stavby'!E17="","",'Rekapitulace stavby'!E17)</f>
        <v>EVČ s.r.o.</v>
      </c>
      <c r="F20" s="36"/>
      <c r="G20" s="36"/>
      <c r="H20" s="36"/>
      <c r="I20" s="36"/>
      <c r="J20" s="36"/>
      <c r="K20" s="36"/>
      <c r="L20" s="36"/>
      <c r="M20" s="30" t="s">
        <v>30</v>
      </c>
      <c r="N20" s="36"/>
      <c r="O20" s="257" t="str">
        <f>IF('Rekapitulace stavby'!AN17="","",'Rekapitulace stavby'!AN17)</f>
        <v/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35</v>
      </c>
      <c r="E22" s="36"/>
      <c r="F22" s="36"/>
      <c r="G22" s="36"/>
      <c r="H22" s="36"/>
      <c r="I22" s="36"/>
      <c r="J22" s="36"/>
      <c r="K22" s="36"/>
      <c r="L22" s="36"/>
      <c r="M22" s="30" t="s">
        <v>27</v>
      </c>
      <c r="N22" s="36"/>
      <c r="O22" s="257" t="str">
        <f>IF('Rekapitulace stavby'!AN19="","",'Rekapitulace stavby'!AN19)</f>
        <v/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tr">
        <f>IF('Rekapitulace stavby'!E20="","",'Rekapitulace stavby'!E20)</f>
        <v>EVČ s.r.o.</v>
      </c>
      <c r="F23" s="36"/>
      <c r="G23" s="36"/>
      <c r="H23" s="36"/>
      <c r="I23" s="36"/>
      <c r="J23" s="36"/>
      <c r="K23" s="36"/>
      <c r="L23" s="36"/>
      <c r="M23" s="30" t="s">
        <v>30</v>
      </c>
      <c r="N23" s="36"/>
      <c r="O23" s="257" t="str">
        <f>IF('Rekapitulace stavby'!AN20="","",'Rekapitulace stavby'!AN20)</f>
        <v/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20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134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121</v>
      </c>
      <c r="E30" s="36"/>
      <c r="F30" s="36"/>
      <c r="G30" s="36"/>
      <c r="H30" s="36"/>
      <c r="I30" s="36"/>
      <c r="J30" s="36"/>
      <c r="K30" s="36"/>
      <c r="L30" s="36"/>
      <c r="M30" s="261">
        <f>N98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39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40</v>
      </c>
      <c r="E34" s="42" t="s">
        <v>41</v>
      </c>
      <c r="F34" s="43">
        <v>0.21</v>
      </c>
      <c r="G34" s="124" t="s">
        <v>42</v>
      </c>
      <c r="H34" s="293">
        <f>(SUM(BE98:BE105)+SUM(BE125:BE141))</f>
        <v>0</v>
      </c>
      <c r="I34" s="222"/>
      <c r="J34" s="222"/>
      <c r="K34" s="36"/>
      <c r="L34" s="36"/>
      <c r="M34" s="293">
        <f>ROUND((SUM(BE98:BE105)+SUM(BE125:BE141)),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43</v>
      </c>
      <c r="F35" s="43">
        <v>0.15</v>
      </c>
      <c r="G35" s="124" t="s">
        <v>42</v>
      </c>
      <c r="H35" s="293">
        <f>(SUM(BF98:BF105)+SUM(BF125:BF141))</f>
        <v>0</v>
      </c>
      <c r="I35" s="222"/>
      <c r="J35" s="222"/>
      <c r="K35" s="36"/>
      <c r="L35" s="36"/>
      <c r="M35" s="293">
        <f>ROUND((SUM(BF98:BF105)+SUM(BF125:BF141)),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0.21</v>
      </c>
      <c r="G36" s="124" t="s">
        <v>42</v>
      </c>
      <c r="H36" s="293">
        <f>(SUM(BG98:BG105)+SUM(BG125:BG141))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0.15</v>
      </c>
      <c r="G37" s="124" t="s">
        <v>42</v>
      </c>
      <c r="H37" s="293">
        <f>(SUM(BH98:BH105)+SUM(BH125:BH141))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46</v>
      </c>
      <c r="F38" s="43">
        <v>0</v>
      </c>
      <c r="G38" s="124" t="s">
        <v>42</v>
      </c>
      <c r="H38" s="293">
        <f>(SUM(BI98:BI105)+SUM(BI125:BI141))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47</v>
      </c>
      <c r="E40" s="76"/>
      <c r="F40" s="76"/>
      <c r="G40" s="126" t="s">
        <v>48</v>
      </c>
      <c r="H40" s="127" t="s">
        <v>49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131</v>
      </c>
      <c r="D80" s="23"/>
      <c r="E80" s="23"/>
      <c r="F80" s="282" t="s">
        <v>1612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1112</v>
      </c>
      <c r="D81" s="36"/>
      <c r="E81" s="36"/>
      <c r="F81" s="234" t="str">
        <f>F9</f>
        <v>ME a EL2 - ME a EL2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22</v>
      </c>
      <c r="D83" s="36"/>
      <c r="E83" s="36"/>
      <c r="F83" s="28" t="str">
        <f>F11</f>
        <v xml:space="preserve"> </v>
      </c>
      <c r="G83" s="36"/>
      <c r="H83" s="36"/>
      <c r="I83" s="36"/>
      <c r="J83" s="36"/>
      <c r="K83" s="30" t="s">
        <v>24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26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33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31</v>
      </c>
      <c r="D86" s="36"/>
      <c r="E86" s="36"/>
      <c r="F86" s="28" t="str">
        <f>IF(E17="","",E17)</f>
        <v>Vyplň údaj</v>
      </c>
      <c r="G86" s="36"/>
      <c r="H86" s="36"/>
      <c r="I86" s="36"/>
      <c r="J86" s="36"/>
      <c r="K86" s="30" t="s">
        <v>35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136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137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N125</f>
        <v>0</v>
      </c>
      <c r="O90" s="222"/>
      <c r="P90" s="222"/>
      <c r="Q90" s="222"/>
      <c r="R90" s="37"/>
      <c r="AU90" s="18" t="s">
        <v>139</v>
      </c>
    </row>
    <row r="91" spans="2:47" s="7" customFormat="1" ht="24.95" customHeight="1" x14ac:dyDescent="0.3">
      <c r="B91" s="129"/>
      <c r="C91" s="130"/>
      <c r="D91" s="131" t="s">
        <v>1897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9">
        <f>N126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1898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N127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1899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N133</f>
        <v>0</v>
      </c>
      <c r="O93" s="227"/>
      <c r="P93" s="227"/>
      <c r="Q93" s="227"/>
      <c r="R93" s="134"/>
    </row>
    <row r="94" spans="2:47" s="7" customFormat="1" ht="24.95" customHeight="1" x14ac:dyDescent="0.3">
      <c r="B94" s="129"/>
      <c r="C94" s="130"/>
      <c r="D94" s="131" t="s">
        <v>1900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9">
        <f>N135</f>
        <v>0</v>
      </c>
      <c r="O94" s="292"/>
      <c r="P94" s="292"/>
      <c r="Q94" s="292"/>
      <c r="R94" s="132"/>
    </row>
    <row r="95" spans="2:47" s="8" customFormat="1" ht="19.899999999999999" customHeight="1" x14ac:dyDescent="0.3">
      <c r="B95" s="133"/>
      <c r="C95" s="99"/>
      <c r="D95" s="110" t="s">
        <v>1901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N136</f>
        <v>0</v>
      </c>
      <c r="O95" s="227"/>
      <c r="P95" s="227"/>
      <c r="Q95" s="227"/>
      <c r="R95" s="134"/>
    </row>
    <row r="96" spans="2:47" s="8" customFormat="1" ht="19.899999999999999" customHeight="1" x14ac:dyDescent="0.3">
      <c r="B96" s="133"/>
      <c r="C96" s="99"/>
      <c r="D96" s="110" t="s">
        <v>1902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N138</f>
        <v>0</v>
      </c>
      <c r="O96" s="227"/>
      <c r="P96" s="227"/>
      <c r="Q96" s="227"/>
      <c r="R96" s="134"/>
    </row>
    <row r="97" spans="2:65" s="1" customFormat="1" ht="21.75" customHeight="1" x14ac:dyDescent="0.3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65" s="1" customFormat="1" ht="29.25" customHeight="1" x14ac:dyDescent="0.3">
      <c r="B98" s="35"/>
      <c r="C98" s="128" t="s">
        <v>153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90">
        <f>ROUND(N99+N100+N101+N102+N103+N104,2)</f>
        <v>0</v>
      </c>
      <c r="O98" s="222"/>
      <c r="P98" s="222"/>
      <c r="Q98" s="222"/>
      <c r="R98" s="37"/>
      <c r="T98" s="135"/>
      <c r="U98" s="136" t="s">
        <v>40</v>
      </c>
    </row>
    <row r="99" spans="2:65" s="1" customFormat="1" ht="18" customHeight="1" x14ac:dyDescent="0.3">
      <c r="B99" s="137"/>
      <c r="C99" s="138"/>
      <c r="D99" s="221" t="s">
        <v>154</v>
      </c>
      <c r="E99" s="288"/>
      <c r="F99" s="288"/>
      <c r="G99" s="288"/>
      <c r="H99" s="288"/>
      <c r="I99" s="138"/>
      <c r="J99" s="138"/>
      <c r="K99" s="138"/>
      <c r="L99" s="138"/>
      <c r="M99" s="138"/>
      <c r="N99" s="223">
        <f>ROUND(N90*T99,2)</f>
        <v>0</v>
      </c>
      <c r="O99" s="288"/>
      <c r="P99" s="288"/>
      <c r="Q99" s="288"/>
      <c r="R99" s="139"/>
      <c r="S99" s="140"/>
      <c r="T99" s="141"/>
      <c r="U99" s="142" t="s">
        <v>41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 t="s">
        <v>115</v>
      </c>
      <c r="AZ99" s="143"/>
      <c r="BA99" s="143"/>
      <c r="BB99" s="143"/>
      <c r="BC99" s="143"/>
      <c r="BD99" s="143"/>
      <c r="BE99" s="145">
        <f t="shared" ref="BE99:BE104" si="0">IF(U99="základní",N99,0)</f>
        <v>0</v>
      </c>
      <c r="BF99" s="145">
        <f t="shared" ref="BF99:BF104" si="1">IF(U99="snížená",N99,0)</f>
        <v>0</v>
      </c>
      <c r="BG99" s="145">
        <f t="shared" ref="BG99:BG104" si="2">IF(U99="zákl. přenesená",N99,0)</f>
        <v>0</v>
      </c>
      <c r="BH99" s="145">
        <f t="shared" ref="BH99:BH104" si="3">IF(U99="sníž. přenesená",N99,0)</f>
        <v>0</v>
      </c>
      <c r="BI99" s="145">
        <f t="shared" ref="BI99:BI104" si="4">IF(U99="nulová",N99,0)</f>
        <v>0</v>
      </c>
      <c r="BJ99" s="144" t="s">
        <v>83</v>
      </c>
      <c r="BK99" s="143"/>
      <c r="BL99" s="143"/>
      <c r="BM99" s="143"/>
    </row>
    <row r="100" spans="2:65" s="1" customFormat="1" ht="18" customHeight="1" x14ac:dyDescent="0.3">
      <c r="B100" s="137"/>
      <c r="C100" s="138"/>
      <c r="D100" s="221" t="s">
        <v>155</v>
      </c>
      <c r="E100" s="288"/>
      <c r="F100" s="288"/>
      <c r="G100" s="288"/>
      <c r="H100" s="288"/>
      <c r="I100" s="138"/>
      <c r="J100" s="138"/>
      <c r="K100" s="138"/>
      <c r="L100" s="138"/>
      <c r="M100" s="138"/>
      <c r="N100" s="223">
        <f>ROUND(N90*T100,2)</f>
        <v>0</v>
      </c>
      <c r="O100" s="288"/>
      <c r="P100" s="288"/>
      <c r="Q100" s="288"/>
      <c r="R100" s="139"/>
      <c r="S100" s="140"/>
      <c r="T100" s="141"/>
      <c r="U100" s="142" t="s">
        <v>41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115</v>
      </c>
      <c r="AZ100" s="143"/>
      <c r="BA100" s="143"/>
      <c r="BB100" s="143"/>
      <c r="BC100" s="143"/>
      <c r="BD100" s="143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83</v>
      </c>
      <c r="BK100" s="143"/>
      <c r="BL100" s="143"/>
      <c r="BM100" s="143"/>
    </row>
    <row r="101" spans="2:65" s="1" customFormat="1" ht="18" customHeight="1" x14ac:dyDescent="0.3">
      <c r="B101" s="137"/>
      <c r="C101" s="138"/>
      <c r="D101" s="221" t="s">
        <v>156</v>
      </c>
      <c r="E101" s="288"/>
      <c r="F101" s="288"/>
      <c r="G101" s="288"/>
      <c r="H101" s="288"/>
      <c r="I101" s="138"/>
      <c r="J101" s="138"/>
      <c r="K101" s="138"/>
      <c r="L101" s="138"/>
      <c r="M101" s="138"/>
      <c r="N101" s="223">
        <f>ROUND(N90*T101,2)</f>
        <v>0</v>
      </c>
      <c r="O101" s="288"/>
      <c r="P101" s="288"/>
      <c r="Q101" s="288"/>
      <c r="R101" s="139"/>
      <c r="S101" s="140"/>
      <c r="T101" s="141"/>
      <c r="U101" s="142" t="s">
        <v>41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 t="s">
        <v>115</v>
      </c>
      <c r="AZ101" s="143"/>
      <c r="BA101" s="143"/>
      <c r="BB101" s="143"/>
      <c r="BC101" s="143"/>
      <c r="BD101" s="143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83</v>
      </c>
      <c r="BK101" s="143"/>
      <c r="BL101" s="143"/>
      <c r="BM101" s="143"/>
    </row>
    <row r="102" spans="2:65" s="1" customFormat="1" ht="18" customHeight="1" x14ac:dyDescent="0.3">
      <c r="B102" s="137"/>
      <c r="C102" s="138"/>
      <c r="D102" s="221" t="s">
        <v>157</v>
      </c>
      <c r="E102" s="288"/>
      <c r="F102" s="288"/>
      <c r="G102" s="288"/>
      <c r="H102" s="288"/>
      <c r="I102" s="138"/>
      <c r="J102" s="138"/>
      <c r="K102" s="138"/>
      <c r="L102" s="138"/>
      <c r="M102" s="138"/>
      <c r="N102" s="223">
        <f>ROUND(N90*T102,2)</f>
        <v>0</v>
      </c>
      <c r="O102" s="288"/>
      <c r="P102" s="288"/>
      <c r="Q102" s="288"/>
      <c r="R102" s="139"/>
      <c r="S102" s="140"/>
      <c r="T102" s="141"/>
      <c r="U102" s="142" t="s">
        <v>41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 t="s">
        <v>115</v>
      </c>
      <c r="AZ102" s="143"/>
      <c r="BA102" s="143"/>
      <c r="BB102" s="143"/>
      <c r="BC102" s="143"/>
      <c r="BD102" s="143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83</v>
      </c>
      <c r="BK102" s="143"/>
      <c r="BL102" s="143"/>
      <c r="BM102" s="143"/>
    </row>
    <row r="103" spans="2:65" s="1" customFormat="1" ht="18" customHeight="1" x14ac:dyDescent="0.3">
      <c r="B103" s="137"/>
      <c r="C103" s="138"/>
      <c r="D103" s="221" t="s">
        <v>158</v>
      </c>
      <c r="E103" s="288"/>
      <c r="F103" s="288"/>
      <c r="G103" s="288"/>
      <c r="H103" s="288"/>
      <c r="I103" s="138"/>
      <c r="J103" s="138"/>
      <c r="K103" s="138"/>
      <c r="L103" s="138"/>
      <c r="M103" s="138"/>
      <c r="N103" s="223">
        <f>ROUND(N90*T103,2)</f>
        <v>0</v>
      </c>
      <c r="O103" s="288"/>
      <c r="P103" s="288"/>
      <c r="Q103" s="288"/>
      <c r="R103" s="139"/>
      <c r="S103" s="140"/>
      <c r="T103" s="141"/>
      <c r="U103" s="142" t="s">
        <v>41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 t="s">
        <v>115</v>
      </c>
      <c r="AZ103" s="143"/>
      <c r="BA103" s="143"/>
      <c r="BB103" s="143"/>
      <c r="BC103" s="143"/>
      <c r="BD103" s="143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83</v>
      </c>
      <c r="BK103" s="143"/>
      <c r="BL103" s="143"/>
      <c r="BM103" s="143"/>
    </row>
    <row r="104" spans="2:65" s="1" customFormat="1" ht="18" customHeight="1" x14ac:dyDescent="0.3">
      <c r="B104" s="137"/>
      <c r="C104" s="138"/>
      <c r="D104" s="146" t="s">
        <v>159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223">
        <f>ROUND(N90*T104,2)</f>
        <v>0</v>
      </c>
      <c r="O104" s="288"/>
      <c r="P104" s="288"/>
      <c r="Q104" s="288"/>
      <c r="R104" s="139"/>
      <c r="S104" s="140"/>
      <c r="T104" s="147"/>
      <c r="U104" s="148" t="s">
        <v>41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 t="s">
        <v>160</v>
      </c>
      <c r="AZ104" s="143"/>
      <c r="BA104" s="143"/>
      <c r="BB104" s="143"/>
      <c r="BC104" s="143"/>
      <c r="BD104" s="143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83</v>
      </c>
      <c r="BK104" s="143"/>
      <c r="BL104" s="143"/>
      <c r="BM104" s="143"/>
    </row>
    <row r="105" spans="2:65" s="1" customFormat="1" x14ac:dyDescent="0.3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29.25" customHeight="1" x14ac:dyDescent="0.3">
      <c r="B106" s="35"/>
      <c r="C106" s="120" t="s">
        <v>126</v>
      </c>
      <c r="D106" s="121"/>
      <c r="E106" s="121"/>
      <c r="F106" s="121"/>
      <c r="G106" s="121"/>
      <c r="H106" s="121"/>
      <c r="I106" s="121"/>
      <c r="J106" s="121"/>
      <c r="K106" s="121"/>
      <c r="L106" s="218">
        <f>ROUND(SUM(N90+N98),2)</f>
        <v>0</v>
      </c>
      <c r="M106" s="289"/>
      <c r="N106" s="289"/>
      <c r="O106" s="289"/>
      <c r="P106" s="289"/>
      <c r="Q106" s="289"/>
      <c r="R106" s="37"/>
    </row>
    <row r="107" spans="2:65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65" s="1" customFormat="1" ht="6.95" customHeight="1" x14ac:dyDescent="0.3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50000000000003" customHeight="1" x14ac:dyDescent="0.3">
      <c r="B112" s="35"/>
      <c r="C112" s="251" t="s">
        <v>161</v>
      </c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37"/>
    </row>
    <row r="113" spans="2:65" s="1" customFormat="1" ht="6.95" customHeight="1" x14ac:dyDescent="0.3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 x14ac:dyDescent="0.3">
      <c r="B114" s="35"/>
      <c r="C114" s="30" t="s">
        <v>17</v>
      </c>
      <c r="D114" s="36"/>
      <c r="E114" s="36"/>
      <c r="F114" s="282" t="str">
        <f>F6</f>
        <v>Praha GŠ - ekologizace kotelny v budově D</v>
      </c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36"/>
      <c r="R114" s="37"/>
    </row>
    <row r="115" spans="2:65" ht="30" customHeight="1" x14ac:dyDescent="0.3">
      <c r="B115" s="22"/>
      <c r="C115" s="30" t="s">
        <v>129</v>
      </c>
      <c r="D115" s="23"/>
      <c r="E115" s="23"/>
      <c r="F115" s="282" t="s">
        <v>130</v>
      </c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3"/>
      <c r="R115" s="24"/>
    </row>
    <row r="116" spans="2:65" ht="30" customHeight="1" x14ac:dyDescent="0.3">
      <c r="B116" s="22"/>
      <c r="C116" s="30" t="s">
        <v>131</v>
      </c>
      <c r="D116" s="23"/>
      <c r="E116" s="23"/>
      <c r="F116" s="282" t="s">
        <v>1612</v>
      </c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3"/>
      <c r="R116" s="24"/>
    </row>
    <row r="117" spans="2:65" s="1" customFormat="1" ht="36.950000000000003" customHeight="1" x14ac:dyDescent="0.3">
      <c r="B117" s="35"/>
      <c r="C117" s="69" t="s">
        <v>1112</v>
      </c>
      <c r="D117" s="36"/>
      <c r="E117" s="36"/>
      <c r="F117" s="234" t="str">
        <f>F9</f>
        <v>ME a EL2 - ME a EL2</v>
      </c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36"/>
      <c r="R117" s="37"/>
    </row>
    <row r="118" spans="2:65" s="1" customFormat="1" ht="6.95" customHeight="1" x14ac:dyDescent="0.3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8" customHeight="1" x14ac:dyDescent="0.3">
      <c r="B119" s="35"/>
      <c r="C119" s="30" t="s">
        <v>22</v>
      </c>
      <c r="D119" s="36"/>
      <c r="E119" s="36"/>
      <c r="F119" s="28" t="str">
        <f>F11</f>
        <v xml:space="preserve"> </v>
      </c>
      <c r="G119" s="36"/>
      <c r="H119" s="36"/>
      <c r="I119" s="36"/>
      <c r="J119" s="36"/>
      <c r="K119" s="30" t="s">
        <v>24</v>
      </c>
      <c r="L119" s="36"/>
      <c r="M119" s="283" t="str">
        <f>IF(O11="","",O11)</f>
        <v>11.05.2016</v>
      </c>
      <c r="N119" s="222"/>
      <c r="O119" s="222"/>
      <c r="P119" s="222"/>
      <c r="Q119" s="36"/>
      <c r="R119" s="37"/>
    </row>
    <row r="120" spans="2:65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1" customFormat="1" ht="15" x14ac:dyDescent="0.3">
      <c r="B121" s="35"/>
      <c r="C121" s="30" t="s">
        <v>26</v>
      </c>
      <c r="D121" s="36"/>
      <c r="E121" s="36"/>
      <c r="F121" s="28" t="str">
        <f>E14</f>
        <v>ARMÁDNÍ SERVISNÍ, P.O.</v>
      </c>
      <c r="G121" s="36"/>
      <c r="H121" s="36"/>
      <c r="I121" s="36"/>
      <c r="J121" s="36"/>
      <c r="K121" s="30" t="s">
        <v>33</v>
      </c>
      <c r="L121" s="36"/>
      <c r="M121" s="257" t="str">
        <f>E20</f>
        <v>EVČ s.r.o.</v>
      </c>
      <c r="N121" s="222"/>
      <c r="O121" s="222"/>
      <c r="P121" s="222"/>
      <c r="Q121" s="222"/>
      <c r="R121" s="37"/>
    </row>
    <row r="122" spans="2:65" s="1" customFormat="1" ht="14.45" customHeight="1" x14ac:dyDescent="0.3">
      <c r="B122" s="35"/>
      <c r="C122" s="30" t="s">
        <v>31</v>
      </c>
      <c r="D122" s="36"/>
      <c r="E122" s="36"/>
      <c r="F122" s="28" t="str">
        <f>IF(E17="","",E17)</f>
        <v>Vyplň údaj</v>
      </c>
      <c r="G122" s="36"/>
      <c r="H122" s="36"/>
      <c r="I122" s="36"/>
      <c r="J122" s="36"/>
      <c r="K122" s="30" t="s">
        <v>35</v>
      </c>
      <c r="L122" s="36"/>
      <c r="M122" s="257" t="str">
        <f>E23</f>
        <v>EVČ s.r.o.</v>
      </c>
      <c r="N122" s="222"/>
      <c r="O122" s="222"/>
      <c r="P122" s="222"/>
      <c r="Q122" s="222"/>
      <c r="R122" s="37"/>
    </row>
    <row r="123" spans="2:65" s="1" customFormat="1" ht="10.3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9" customFormat="1" ht="29.25" customHeight="1" x14ac:dyDescent="0.3">
      <c r="B124" s="149"/>
      <c r="C124" s="150" t="s">
        <v>162</v>
      </c>
      <c r="D124" s="151" t="s">
        <v>163</v>
      </c>
      <c r="E124" s="151" t="s">
        <v>58</v>
      </c>
      <c r="F124" s="284" t="s">
        <v>164</v>
      </c>
      <c r="G124" s="285"/>
      <c r="H124" s="285"/>
      <c r="I124" s="285"/>
      <c r="J124" s="151" t="s">
        <v>165</v>
      </c>
      <c r="K124" s="151" t="s">
        <v>166</v>
      </c>
      <c r="L124" s="286" t="s">
        <v>167</v>
      </c>
      <c r="M124" s="285"/>
      <c r="N124" s="284" t="s">
        <v>137</v>
      </c>
      <c r="O124" s="285"/>
      <c r="P124" s="285"/>
      <c r="Q124" s="287"/>
      <c r="R124" s="152"/>
      <c r="T124" s="77" t="s">
        <v>168</v>
      </c>
      <c r="U124" s="78" t="s">
        <v>40</v>
      </c>
      <c r="V124" s="78" t="s">
        <v>169</v>
      </c>
      <c r="W124" s="78" t="s">
        <v>170</v>
      </c>
      <c r="X124" s="78" t="s">
        <v>171</v>
      </c>
      <c r="Y124" s="78" t="s">
        <v>172</v>
      </c>
      <c r="Z124" s="78" t="s">
        <v>173</v>
      </c>
      <c r="AA124" s="79" t="s">
        <v>174</v>
      </c>
    </row>
    <row r="125" spans="2:65" s="1" customFormat="1" ht="29.25" customHeight="1" x14ac:dyDescent="0.35">
      <c r="B125" s="35"/>
      <c r="C125" s="81" t="s">
        <v>134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76">
        <f>BK125</f>
        <v>0</v>
      </c>
      <c r="O125" s="277"/>
      <c r="P125" s="277"/>
      <c r="Q125" s="277"/>
      <c r="R125" s="37"/>
      <c r="T125" s="80"/>
      <c r="U125" s="51"/>
      <c r="V125" s="51"/>
      <c r="W125" s="153">
        <f>W126+W135+W142</f>
        <v>0</v>
      </c>
      <c r="X125" s="51"/>
      <c r="Y125" s="153">
        <f>Y126+Y135+Y142</f>
        <v>0</v>
      </c>
      <c r="Z125" s="51"/>
      <c r="AA125" s="154">
        <f>AA126+AA135+AA142</f>
        <v>0</v>
      </c>
      <c r="AT125" s="18" t="s">
        <v>75</v>
      </c>
      <c r="AU125" s="18" t="s">
        <v>139</v>
      </c>
      <c r="BK125" s="155">
        <f>BK126+BK135+BK142</f>
        <v>0</v>
      </c>
    </row>
    <row r="126" spans="2:65" s="10" customFormat="1" ht="37.35" customHeight="1" x14ac:dyDescent="0.35">
      <c r="B126" s="156"/>
      <c r="C126" s="157"/>
      <c r="D126" s="158" t="s">
        <v>1897</v>
      </c>
      <c r="E126" s="158"/>
      <c r="F126" s="158"/>
      <c r="G126" s="158"/>
      <c r="H126" s="158"/>
      <c r="I126" s="158"/>
      <c r="J126" s="158"/>
      <c r="K126" s="158"/>
      <c r="L126" s="158"/>
      <c r="M126" s="158"/>
      <c r="N126" s="268">
        <f>BK126</f>
        <v>0</v>
      </c>
      <c r="O126" s="269"/>
      <c r="P126" s="269"/>
      <c r="Q126" s="269"/>
      <c r="R126" s="159"/>
      <c r="T126" s="160"/>
      <c r="U126" s="157"/>
      <c r="V126" s="157"/>
      <c r="W126" s="161">
        <f>W127+W133</f>
        <v>0</v>
      </c>
      <c r="X126" s="157"/>
      <c r="Y126" s="161">
        <f>Y127+Y133</f>
        <v>0</v>
      </c>
      <c r="Z126" s="157"/>
      <c r="AA126" s="162">
        <f>AA127+AA133</f>
        <v>0</v>
      </c>
      <c r="AR126" s="163" t="s">
        <v>83</v>
      </c>
      <c r="AT126" s="164" t="s">
        <v>75</v>
      </c>
      <c r="AU126" s="164" t="s">
        <v>76</v>
      </c>
      <c r="AY126" s="163" t="s">
        <v>175</v>
      </c>
      <c r="BK126" s="165">
        <f>BK127+BK133</f>
        <v>0</v>
      </c>
    </row>
    <row r="127" spans="2:65" s="10" customFormat="1" ht="19.899999999999999" customHeight="1" x14ac:dyDescent="0.3">
      <c r="B127" s="156"/>
      <c r="C127" s="157"/>
      <c r="D127" s="166" t="s">
        <v>1898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266">
        <f>BK127</f>
        <v>0</v>
      </c>
      <c r="O127" s="267"/>
      <c r="P127" s="267"/>
      <c r="Q127" s="267"/>
      <c r="R127" s="159"/>
      <c r="T127" s="160"/>
      <c r="U127" s="157"/>
      <c r="V127" s="157"/>
      <c r="W127" s="161">
        <f>SUM(W128:W132)</f>
        <v>0</v>
      </c>
      <c r="X127" s="157"/>
      <c r="Y127" s="161">
        <f>SUM(Y128:Y132)</f>
        <v>0</v>
      </c>
      <c r="Z127" s="157"/>
      <c r="AA127" s="162">
        <f>SUM(AA128:AA132)</f>
        <v>0</v>
      </c>
      <c r="AR127" s="163" t="s">
        <v>83</v>
      </c>
      <c r="AT127" s="164" t="s">
        <v>75</v>
      </c>
      <c r="AU127" s="164" t="s">
        <v>83</v>
      </c>
      <c r="AY127" s="163" t="s">
        <v>175</v>
      </c>
      <c r="BK127" s="165">
        <f>SUM(BK128:BK132)</f>
        <v>0</v>
      </c>
    </row>
    <row r="128" spans="2:65" s="1" customFormat="1" ht="44.25" customHeight="1" x14ac:dyDescent="0.3">
      <c r="B128" s="137"/>
      <c r="C128" s="174" t="s">
        <v>76</v>
      </c>
      <c r="D128" s="174" t="s">
        <v>227</v>
      </c>
      <c r="E128" s="175" t="s">
        <v>1903</v>
      </c>
      <c r="F128" s="271" t="s">
        <v>1904</v>
      </c>
      <c r="G128" s="272"/>
      <c r="H128" s="272"/>
      <c r="I128" s="272"/>
      <c r="J128" s="176" t="s">
        <v>382</v>
      </c>
      <c r="K128" s="177">
        <v>9</v>
      </c>
      <c r="L128" s="273">
        <v>0</v>
      </c>
      <c r="M128" s="272"/>
      <c r="N128" s="274">
        <f>ROUND(L128*K128,2)</f>
        <v>0</v>
      </c>
      <c r="O128" s="272"/>
      <c r="P128" s="272"/>
      <c r="Q128" s="272"/>
      <c r="R128" s="139"/>
      <c r="T128" s="171" t="s">
        <v>20</v>
      </c>
      <c r="U128" s="44" t="s">
        <v>41</v>
      </c>
      <c r="V128" s="36"/>
      <c r="W128" s="172">
        <f>V128*K128</f>
        <v>0</v>
      </c>
      <c r="X128" s="172">
        <v>0</v>
      </c>
      <c r="Y128" s="172">
        <f>X128*K128</f>
        <v>0</v>
      </c>
      <c r="Z128" s="172">
        <v>0</v>
      </c>
      <c r="AA128" s="173">
        <f>Z128*K128</f>
        <v>0</v>
      </c>
      <c r="AR128" s="18" t="s">
        <v>201</v>
      </c>
      <c r="AT128" s="18" t="s">
        <v>227</v>
      </c>
      <c r="AU128" s="18" t="s">
        <v>87</v>
      </c>
      <c r="AY128" s="18" t="s">
        <v>175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8" t="s">
        <v>83</v>
      </c>
      <c r="BK128" s="114">
        <f>ROUND(L128*K128,2)</f>
        <v>0</v>
      </c>
      <c r="BL128" s="18" t="s">
        <v>201</v>
      </c>
      <c r="BM128" s="18" t="s">
        <v>83</v>
      </c>
    </row>
    <row r="129" spans="2:65" s="1" customFormat="1" ht="31.5" customHeight="1" x14ac:dyDescent="0.3">
      <c r="B129" s="137"/>
      <c r="C129" s="174" t="s">
        <v>76</v>
      </c>
      <c r="D129" s="174" t="s">
        <v>227</v>
      </c>
      <c r="E129" s="175" t="s">
        <v>1905</v>
      </c>
      <c r="F129" s="271" t="s">
        <v>1906</v>
      </c>
      <c r="G129" s="272"/>
      <c r="H129" s="272"/>
      <c r="I129" s="272"/>
      <c r="J129" s="176" t="s">
        <v>382</v>
      </c>
      <c r="K129" s="177">
        <v>18</v>
      </c>
      <c r="L129" s="273">
        <v>0</v>
      </c>
      <c r="M129" s="272"/>
      <c r="N129" s="274">
        <f>ROUND(L129*K129,2)</f>
        <v>0</v>
      </c>
      <c r="O129" s="272"/>
      <c r="P129" s="272"/>
      <c r="Q129" s="272"/>
      <c r="R129" s="139"/>
      <c r="T129" s="171" t="s">
        <v>20</v>
      </c>
      <c r="U129" s="44" t="s">
        <v>41</v>
      </c>
      <c r="V129" s="36"/>
      <c r="W129" s="172">
        <f>V129*K129</f>
        <v>0</v>
      </c>
      <c r="X129" s="172">
        <v>0</v>
      </c>
      <c r="Y129" s="172">
        <f>X129*K129</f>
        <v>0</v>
      </c>
      <c r="Z129" s="172">
        <v>0</v>
      </c>
      <c r="AA129" s="173">
        <f>Z129*K129</f>
        <v>0</v>
      </c>
      <c r="AR129" s="18" t="s">
        <v>201</v>
      </c>
      <c r="AT129" s="18" t="s">
        <v>227</v>
      </c>
      <c r="AU129" s="18" t="s">
        <v>87</v>
      </c>
      <c r="AY129" s="18" t="s">
        <v>175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8" t="s">
        <v>83</v>
      </c>
      <c r="BK129" s="114">
        <f>ROUND(L129*K129,2)</f>
        <v>0</v>
      </c>
      <c r="BL129" s="18" t="s">
        <v>201</v>
      </c>
      <c r="BM129" s="18" t="s">
        <v>87</v>
      </c>
    </row>
    <row r="130" spans="2:65" s="1" customFormat="1" ht="31.5" customHeight="1" x14ac:dyDescent="0.3">
      <c r="B130" s="137"/>
      <c r="C130" s="174" t="s">
        <v>76</v>
      </c>
      <c r="D130" s="174" t="s">
        <v>227</v>
      </c>
      <c r="E130" s="175" t="s">
        <v>1907</v>
      </c>
      <c r="F130" s="271" t="s">
        <v>1908</v>
      </c>
      <c r="G130" s="272"/>
      <c r="H130" s="272"/>
      <c r="I130" s="272"/>
      <c r="J130" s="176" t="s">
        <v>382</v>
      </c>
      <c r="K130" s="177">
        <v>2</v>
      </c>
      <c r="L130" s="273">
        <v>0</v>
      </c>
      <c r="M130" s="272"/>
      <c r="N130" s="274">
        <f>ROUND(L130*K130,2)</f>
        <v>0</v>
      </c>
      <c r="O130" s="272"/>
      <c r="P130" s="272"/>
      <c r="Q130" s="272"/>
      <c r="R130" s="139"/>
      <c r="T130" s="171" t="s">
        <v>20</v>
      </c>
      <c r="U130" s="44" t="s">
        <v>41</v>
      </c>
      <c r="V130" s="36"/>
      <c r="W130" s="172">
        <f>V130*K130</f>
        <v>0</v>
      </c>
      <c r="X130" s="172">
        <v>0</v>
      </c>
      <c r="Y130" s="172">
        <f>X130*K130</f>
        <v>0</v>
      </c>
      <c r="Z130" s="172">
        <v>0</v>
      </c>
      <c r="AA130" s="173">
        <f>Z130*K130</f>
        <v>0</v>
      </c>
      <c r="AR130" s="18" t="s">
        <v>201</v>
      </c>
      <c r="AT130" s="18" t="s">
        <v>227</v>
      </c>
      <c r="AU130" s="18" t="s">
        <v>87</v>
      </c>
      <c r="AY130" s="18" t="s">
        <v>175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8" t="s">
        <v>83</v>
      </c>
      <c r="BK130" s="114">
        <f>ROUND(L130*K130,2)</f>
        <v>0</v>
      </c>
      <c r="BL130" s="18" t="s">
        <v>201</v>
      </c>
      <c r="BM130" s="18" t="s">
        <v>97</v>
      </c>
    </row>
    <row r="131" spans="2:65" s="1" customFormat="1" ht="31.5" customHeight="1" x14ac:dyDescent="0.3">
      <c r="B131" s="137"/>
      <c r="C131" s="174" t="s">
        <v>76</v>
      </c>
      <c r="D131" s="174" t="s">
        <v>227</v>
      </c>
      <c r="E131" s="175" t="s">
        <v>1909</v>
      </c>
      <c r="F131" s="271" t="s">
        <v>1910</v>
      </c>
      <c r="G131" s="272"/>
      <c r="H131" s="272"/>
      <c r="I131" s="272"/>
      <c r="J131" s="176" t="s">
        <v>382</v>
      </c>
      <c r="K131" s="177">
        <v>4</v>
      </c>
      <c r="L131" s="273">
        <v>0</v>
      </c>
      <c r="M131" s="272"/>
      <c r="N131" s="274">
        <f>ROUND(L131*K131,2)</f>
        <v>0</v>
      </c>
      <c r="O131" s="272"/>
      <c r="P131" s="272"/>
      <c r="Q131" s="272"/>
      <c r="R131" s="139"/>
      <c r="T131" s="171" t="s">
        <v>20</v>
      </c>
      <c r="U131" s="44" t="s">
        <v>41</v>
      </c>
      <c r="V131" s="36"/>
      <c r="W131" s="172">
        <f>V131*K131</f>
        <v>0</v>
      </c>
      <c r="X131" s="172">
        <v>0</v>
      </c>
      <c r="Y131" s="172">
        <f>X131*K131</f>
        <v>0</v>
      </c>
      <c r="Z131" s="172">
        <v>0</v>
      </c>
      <c r="AA131" s="173">
        <f>Z131*K131</f>
        <v>0</v>
      </c>
      <c r="AR131" s="18" t="s">
        <v>201</v>
      </c>
      <c r="AT131" s="18" t="s">
        <v>227</v>
      </c>
      <c r="AU131" s="18" t="s">
        <v>87</v>
      </c>
      <c r="AY131" s="18" t="s">
        <v>175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8" t="s">
        <v>83</v>
      </c>
      <c r="BK131" s="114">
        <f>ROUND(L131*K131,2)</f>
        <v>0</v>
      </c>
      <c r="BL131" s="18" t="s">
        <v>201</v>
      </c>
      <c r="BM131" s="18" t="s">
        <v>201</v>
      </c>
    </row>
    <row r="132" spans="2:65" s="1" customFormat="1" ht="31.5" customHeight="1" x14ac:dyDescent="0.3">
      <c r="B132" s="137"/>
      <c r="C132" s="174" t="s">
        <v>76</v>
      </c>
      <c r="D132" s="174" t="s">
        <v>227</v>
      </c>
      <c r="E132" s="175" t="s">
        <v>1911</v>
      </c>
      <c r="F132" s="271" t="s">
        <v>1912</v>
      </c>
      <c r="G132" s="272"/>
      <c r="H132" s="272"/>
      <c r="I132" s="272"/>
      <c r="J132" s="176" t="s">
        <v>382</v>
      </c>
      <c r="K132" s="177">
        <v>4</v>
      </c>
      <c r="L132" s="273">
        <v>0</v>
      </c>
      <c r="M132" s="272"/>
      <c r="N132" s="274">
        <f>ROUND(L132*K132,2)</f>
        <v>0</v>
      </c>
      <c r="O132" s="272"/>
      <c r="P132" s="272"/>
      <c r="Q132" s="272"/>
      <c r="R132" s="139"/>
      <c r="T132" s="171" t="s">
        <v>20</v>
      </c>
      <c r="U132" s="44" t="s">
        <v>41</v>
      </c>
      <c r="V132" s="36"/>
      <c r="W132" s="172">
        <f>V132*K132</f>
        <v>0</v>
      </c>
      <c r="X132" s="172">
        <v>0</v>
      </c>
      <c r="Y132" s="172">
        <f>X132*K132</f>
        <v>0</v>
      </c>
      <c r="Z132" s="172">
        <v>0</v>
      </c>
      <c r="AA132" s="173">
        <f>Z132*K132</f>
        <v>0</v>
      </c>
      <c r="AR132" s="18" t="s">
        <v>201</v>
      </c>
      <c r="AT132" s="18" t="s">
        <v>227</v>
      </c>
      <c r="AU132" s="18" t="s">
        <v>87</v>
      </c>
      <c r="AY132" s="18" t="s">
        <v>175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8" t="s">
        <v>83</v>
      </c>
      <c r="BK132" s="114">
        <f>ROUND(L132*K132,2)</f>
        <v>0</v>
      </c>
      <c r="BL132" s="18" t="s">
        <v>201</v>
      </c>
      <c r="BM132" s="18" t="s">
        <v>205</v>
      </c>
    </row>
    <row r="133" spans="2:65" s="10" customFormat="1" ht="29.85" customHeight="1" x14ac:dyDescent="0.3">
      <c r="B133" s="156"/>
      <c r="C133" s="157"/>
      <c r="D133" s="166" t="s">
        <v>1899</v>
      </c>
      <c r="E133" s="166"/>
      <c r="F133" s="166"/>
      <c r="G133" s="166"/>
      <c r="H133" s="166"/>
      <c r="I133" s="166"/>
      <c r="J133" s="166"/>
      <c r="K133" s="166"/>
      <c r="L133" s="166"/>
      <c r="M133" s="166"/>
      <c r="N133" s="264">
        <f>BK133</f>
        <v>0</v>
      </c>
      <c r="O133" s="265"/>
      <c r="P133" s="265"/>
      <c r="Q133" s="265"/>
      <c r="R133" s="159"/>
      <c r="T133" s="160"/>
      <c r="U133" s="157"/>
      <c r="V133" s="157"/>
      <c r="W133" s="161">
        <f>W134</f>
        <v>0</v>
      </c>
      <c r="X133" s="157"/>
      <c r="Y133" s="161">
        <f>Y134</f>
        <v>0</v>
      </c>
      <c r="Z133" s="157"/>
      <c r="AA133" s="162">
        <f>AA134</f>
        <v>0</v>
      </c>
      <c r="AR133" s="163" t="s">
        <v>83</v>
      </c>
      <c r="AT133" s="164" t="s">
        <v>75</v>
      </c>
      <c r="AU133" s="164" t="s">
        <v>83</v>
      </c>
      <c r="AY133" s="163" t="s">
        <v>175</v>
      </c>
      <c r="BK133" s="165">
        <f>BK134</f>
        <v>0</v>
      </c>
    </row>
    <row r="134" spans="2:65" s="1" customFormat="1" ht="57" customHeight="1" x14ac:dyDescent="0.3">
      <c r="B134" s="137"/>
      <c r="C134" s="174" t="s">
        <v>76</v>
      </c>
      <c r="D134" s="174" t="s">
        <v>227</v>
      </c>
      <c r="E134" s="175" t="s">
        <v>1913</v>
      </c>
      <c r="F134" s="271" t="s">
        <v>1914</v>
      </c>
      <c r="G134" s="272"/>
      <c r="H134" s="272"/>
      <c r="I134" s="272"/>
      <c r="J134" s="176" t="s">
        <v>382</v>
      </c>
      <c r="K134" s="177">
        <v>2</v>
      </c>
      <c r="L134" s="273">
        <v>0</v>
      </c>
      <c r="M134" s="272"/>
      <c r="N134" s="274">
        <f>ROUND(L134*K134,2)</f>
        <v>0</v>
      </c>
      <c r="O134" s="272"/>
      <c r="P134" s="272"/>
      <c r="Q134" s="272"/>
      <c r="R134" s="139"/>
      <c r="T134" s="171" t="s">
        <v>20</v>
      </c>
      <c r="U134" s="44" t="s">
        <v>41</v>
      </c>
      <c r="V134" s="36"/>
      <c r="W134" s="172">
        <f>V134*K134</f>
        <v>0</v>
      </c>
      <c r="X134" s="172">
        <v>0</v>
      </c>
      <c r="Y134" s="172">
        <f>X134*K134</f>
        <v>0</v>
      </c>
      <c r="Z134" s="172">
        <v>0</v>
      </c>
      <c r="AA134" s="173">
        <f>Z134*K134</f>
        <v>0</v>
      </c>
      <c r="AR134" s="18" t="s">
        <v>201</v>
      </c>
      <c r="AT134" s="18" t="s">
        <v>227</v>
      </c>
      <c r="AU134" s="18" t="s">
        <v>87</v>
      </c>
      <c r="AY134" s="18" t="s">
        <v>175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8" t="s">
        <v>83</v>
      </c>
      <c r="BK134" s="114">
        <f>ROUND(L134*K134,2)</f>
        <v>0</v>
      </c>
      <c r="BL134" s="18" t="s">
        <v>201</v>
      </c>
      <c r="BM134" s="18" t="s">
        <v>209</v>
      </c>
    </row>
    <row r="135" spans="2:65" s="10" customFormat="1" ht="37.35" customHeight="1" x14ac:dyDescent="0.35">
      <c r="B135" s="156"/>
      <c r="C135" s="157"/>
      <c r="D135" s="158" t="s">
        <v>1900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98">
        <f>BK135</f>
        <v>0</v>
      </c>
      <c r="O135" s="299"/>
      <c r="P135" s="299"/>
      <c r="Q135" s="299"/>
      <c r="R135" s="159"/>
      <c r="T135" s="160"/>
      <c r="U135" s="157"/>
      <c r="V135" s="157"/>
      <c r="W135" s="161">
        <f>W136+W138</f>
        <v>0</v>
      </c>
      <c r="X135" s="157"/>
      <c r="Y135" s="161">
        <f>Y136+Y138</f>
        <v>0</v>
      </c>
      <c r="Z135" s="157"/>
      <c r="AA135" s="162">
        <f>AA136+AA138</f>
        <v>0</v>
      </c>
      <c r="AR135" s="163" t="s">
        <v>83</v>
      </c>
      <c r="AT135" s="164" t="s">
        <v>75</v>
      </c>
      <c r="AU135" s="164" t="s">
        <v>76</v>
      </c>
      <c r="AY135" s="163" t="s">
        <v>175</v>
      </c>
      <c r="BK135" s="165">
        <f>BK136+BK138</f>
        <v>0</v>
      </c>
    </row>
    <row r="136" spans="2:65" s="10" customFormat="1" ht="19.899999999999999" customHeight="1" x14ac:dyDescent="0.3">
      <c r="B136" s="156"/>
      <c r="C136" s="157"/>
      <c r="D136" s="166" t="s">
        <v>1901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66">
        <f>BK136</f>
        <v>0</v>
      </c>
      <c r="O136" s="267"/>
      <c r="P136" s="267"/>
      <c r="Q136" s="267"/>
      <c r="R136" s="159"/>
      <c r="T136" s="160"/>
      <c r="U136" s="157"/>
      <c r="V136" s="157"/>
      <c r="W136" s="161">
        <f>W137</f>
        <v>0</v>
      </c>
      <c r="X136" s="157"/>
      <c r="Y136" s="161">
        <f>Y137</f>
        <v>0</v>
      </c>
      <c r="Z136" s="157"/>
      <c r="AA136" s="162">
        <f>AA137</f>
        <v>0</v>
      </c>
      <c r="AR136" s="163" t="s">
        <v>83</v>
      </c>
      <c r="AT136" s="164" t="s">
        <v>75</v>
      </c>
      <c r="AU136" s="164" t="s">
        <v>83</v>
      </c>
      <c r="AY136" s="163" t="s">
        <v>175</v>
      </c>
      <c r="BK136" s="165">
        <f>BK137</f>
        <v>0</v>
      </c>
    </row>
    <row r="137" spans="2:65" s="1" customFormat="1" ht="22.5" customHeight="1" x14ac:dyDescent="0.3">
      <c r="B137" s="137"/>
      <c r="C137" s="174" t="s">
        <v>76</v>
      </c>
      <c r="D137" s="174" t="s">
        <v>227</v>
      </c>
      <c r="E137" s="175" t="s">
        <v>1852</v>
      </c>
      <c r="F137" s="271" t="s">
        <v>1853</v>
      </c>
      <c r="G137" s="272"/>
      <c r="H137" s="272"/>
      <c r="I137" s="272"/>
      <c r="J137" s="176" t="s">
        <v>180</v>
      </c>
      <c r="K137" s="177">
        <v>22</v>
      </c>
      <c r="L137" s="273">
        <v>0</v>
      </c>
      <c r="M137" s="272"/>
      <c r="N137" s="274">
        <f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>V137*K137</f>
        <v>0</v>
      </c>
      <c r="X137" s="172">
        <v>0</v>
      </c>
      <c r="Y137" s="172">
        <f>X137*K137</f>
        <v>0</v>
      </c>
      <c r="Z137" s="172">
        <v>0</v>
      </c>
      <c r="AA137" s="173">
        <f>Z137*K137</f>
        <v>0</v>
      </c>
      <c r="AR137" s="18" t="s">
        <v>201</v>
      </c>
      <c r="AT137" s="18" t="s">
        <v>227</v>
      </c>
      <c r="AU137" s="18" t="s">
        <v>87</v>
      </c>
      <c r="AY137" s="18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83</v>
      </c>
      <c r="BK137" s="114">
        <f>ROUND(L137*K137,2)</f>
        <v>0</v>
      </c>
      <c r="BL137" s="18" t="s">
        <v>201</v>
      </c>
      <c r="BM137" s="18" t="s">
        <v>1257</v>
      </c>
    </row>
    <row r="138" spans="2:65" s="10" customFormat="1" ht="29.85" customHeight="1" x14ac:dyDescent="0.3">
      <c r="B138" s="156"/>
      <c r="C138" s="157"/>
      <c r="D138" s="166" t="s">
        <v>1902</v>
      </c>
      <c r="E138" s="166"/>
      <c r="F138" s="166"/>
      <c r="G138" s="166"/>
      <c r="H138" s="166"/>
      <c r="I138" s="166"/>
      <c r="J138" s="166"/>
      <c r="K138" s="166"/>
      <c r="L138" s="166"/>
      <c r="M138" s="166"/>
      <c r="N138" s="264">
        <f>BK138</f>
        <v>0</v>
      </c>
      <c r="O138" s="265"/>
      <c r="P138" s="265"/>
      <c r="Q138" s="265"/>
      <c r="R138" s="159"/>
      <c r="T138" s="160"/>
      <c r="U138" s="157"/>
      <c r="V138" s="157"/>
      <c r="W138" s="161">
        <f>SUM(W139:W141)</f>
        <v>0</v>
      </c>
      <c r="X138" s="157"/>
      <c r="Y138" s="161">
        <f>SUM(Y139:Y141)</f>
        <v>0</v>
      </c>
      <c r="Z138" s="157"/>
      <c r="AA138" s="162">
        <f>SUM(AA139:AA141)</f>
        <v>0</v>
      </c>
      <c r="AR138" s="163" t="s">
        <v>83</v>
      </c>
      <c r="AT138" s="164" t="s">
        <v>75</v>
      </c>
      <c r="AU138" s="164" t="s">
        <v>83</v>
      </c>
      <c r="AY138" s="163" t="s">
        <v>175</v>
      </c>
      <c r="BK138" s="165">
        <f>SUM(BK139:BK141)</f>
        <v>0</v>
      </c>
    </row>
    <row r="139" spans="2:65" s="1" customFormat="1" ht="22.5" customHeight="1" x14ac:dyDescent="0.3">
      <c r="B139" s="137"/>
      <c r="C139" s="174" t="s">
        <v>76</v>
      </c>
      <c r="D139" s="174" t="s">
        <v>227</v>
      </c>
      <c r="E139" s="175" t="s">
        <v>1858</v>
      </c>
      <c r="F139" s="271" t="s">
        <v>1859</v>
      </c>
      <c r="G139" s="272"/>
      <c r="H139" s="272"/>
      <c r="I139" s="272"/>
      <c r="J139" s="176" t="s">
        <v>180</v>
      </c>
      <c r="K139" s="177">
        <v>129</v>
      </c>
      <c r="L139" s="273">
        <v>0</v>
      </c>
      <c r="M139" s="272"/>
      <c r="N139" s="274">
        <f>ROUND(L139*K139,2)</f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>V139*K139</f>
        <v>0</v>
      </c>
      <c r="X139" s="172">
        <v>0</v>
      </c>
      <c r="Y139" s="172">
        <f>X139*K139</f>
        <v>0</v>
      </c>
      <c r="Z139" s="172">
        <v>0</v>
      </c>
      <c r="AA139" s="173">
        <f>Z139*K139</f>
        <v>0</v>
      </c>
      <c r="AR139" s="18" t="s">
        <v>201</v>
      </c>
      <c r="AT139" s="18" t="s">
        <v>227</v>
      </c>
      <c r="AU139" s="18" t="s">
        <v>87</v>
      </c>
      <c r="AY139" s="18" t="s">
        <v>175</v>
      </c>
      <c r="BE139" s="114">
        <f>IF(U139="základní",N139,0)</f>
        <v>0</v>
      </c>
      <c r="BF139" s="114">
        <f>IF(U139="snížená",N139,0)</f>
        <v>0</v>
      </c>
      <c r="BG139" s="114">
        <f>IF(U139="zákl. přenesená",N139,0)</f>
        <v>0</v>
      </c>
      <c r="BH139" s="114">
        <f>IF(U139="sníž. přenesená",N139,0)</f>
        <v>0</v>
      </c>
      <c r="BI139" s="114">
        <f>IF(U139="nulová",N139,0)</f>
        <v>0</v>
      </c>
      <c r="BJ139" s="18" t="s">
        <v>83</v>
      </c>
      <c r="BK139" s="114">
        <f>ROUND(L139*K139,2)</f>
        <v>0</v>
      </c>
      <c r="BL139" s="18" t="s">
        <v>201</v>
      </c>
      <c r="BM139" s="18" t="s">
        <v>213</v>
      </c>
    </row>
    <row r="140" spans="2:65" s="1" customFormat="1" ht="22.5" customHeight="1" x14ac:dyDescent="0.3">
      <c r="B140" s="137"/>
      <c r="C140" s="174" t="s">
        <v>76</v>
      </c>
      <c r="D140" s="174" t="s">
        <v>227</v>
      </c>
      <c r="E140" s="175" t="s">
        <v>1863</v>
      </c>
      <c r="F140" s="271" t="s">
        <v>1864</v>
      </c>
      <c r="G140" s="272"/>
      <c r="H140" s="272"/>
      <c r="I140" s="272"/>
      <c r="J140" s="176" t="s">
        <v>180</v>
      </c>
      <c r="K140" s="177">
        <v>29</v>
      </c>
      <c r="L140" s="273">
        <v>0</v>
      </c>
      <c r="M140" s="272"/>
      <c r="N140" s="274">
        <f>ROUND(L140*K140,2)</f>
        <v>0</v>
      </c>
      <c r="O140" s="272"/>
      <c r="P140" s="272"/>
      <c r="Q140" s="272"/>
      <c r="R140" s="139"/>
      <c r="T140" s="171" t="s">
        <v>20</v>
      </c>
      <c r="U140" s="44" t="s">
        <v>41</v>
      </c>
      <c r="V140" s="36"/>
      <c r="W140" s="172">
        <f>V140*K140</f>
        <v>0</v>
      </c>
      <c r="X140" s="172">
        <v>0</v>
      </c>
      <c r="Y140" s="172">
        <f>X140*K140</f>
        <v>0</v>
      </c>
      <c r="Z140" s="172">
        <v>0</v>
      </c>
      <c r="AA140" s="173">
        <f>Z140*K140</f>
        <v>0</v>
      </c>
      <c r="AR140" s="18" t="s">
        <v>201</v>
      </c>
      <c r="AT140" s="18" t="s">
        <v>227</v>
      </c>
      <c r="AU140" s="18" t="s">
        <v>87</v>
      </c>
      <c r="AY140" s="18" t="s">
        <v>175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8" t="s">
        <v>83</v>
      </c>
      <c r="BK140" s="114">
        <f>ROUND(L140*K140,2)</f>
        <v>0</v>
      </c>
      <c r="BL140" s="18" t="s">
        <v>201</v>
      </c>
      <c r="BM140" s="18" t="s">
        <v>218</v>
      </c>
    </row>
    <row r="141" spans="2:65" s="1" customFormat="1" ht="22.5" customHeight="1" x14ac:dyDescent="0.3">
      <c r="B141" s="137"/>
      <c r="C141" s="174" t="s">
        <v>76</v>
      </c>
      <c r="D141" s="174" t="s">
        <v>227</v>
      </c>
      <c r="E141" s="175" t="s">
        <v>1915</v>
      </c>
      <c r="F141" s="271" t="s">
        <v>1916</v>
      </c>
      <c r="G141" s="272"/>
      <c r="H141" s="272"/>
      <c r="I141" s="272"/>
      <c r="J141" s="176" t="s">
        <v>180</v>
      </c>
      <c r="K141" s="177">
        <v>36</v>
      </c>
      <c r="L141" s="273">
        <v>0</v>
      </c>
      <c r="M141" s="272"/>
      <c r="N141" s="274">
        <f>ROUND(L141*K141,2)</f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>V141*K141</f>
        <v>0</v>
      </c>
      <c r="X141" s="172">
        <v>0</v>
      </c>
      <c r="Y141" s="172">
        <f>X141*K141</f>
        <v>0</v>
      </c>
      <c r="Z141" s="172">
        <v>0</v>
      </c>
      <c r="AA141" s="173">
        <f>Z141*K141</f>
        <v>0</v>
      </c>
      <c r="AR141" s="18" t="s">
        <v>201</v>
      </c>
      <c r="AT141" s="18" t="s">
        <v>227</v>
      </c>
      <c r="AU141" s="18" t="s">
        <v>87</v>
      </c>
      <c r="AY141" s="18" t="s">
        <v>175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8" t="s">
        <v>83</v>
      </c>
      <c r="BK141" s="114">
        <f>ROUND(L141*K141,2)</f>
        <v>0</v>
      </c>
      <c r="BL141" s="18" t="s">
        <v>201</v>
      </c>
      <c r="BM141" s="18" t="s">
        <v>222</v>
      </c>
    </row>
    <row r="142" spans="2:65" s="1" customFormat="1" ht="49.9" customHeight="1" x14ac:dyDescent="0.35">
      <c r="B142" s="35"/>
      <c r="C142" s="36"/>
      <c r="D142" s="158" t="s">
        <v>894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298">
        <f>BK142</f>
        <v>0</v>
      </c>
      <c r="O142" s="299"/>
      <c r="P142" s="299"/>
      <c r="Q142" s="299"/>
      <c r="R142" s="37"/>
      <c r="T142" s="179"/>
      <c r="U142" s="56"/>
      <c r="V142" s="56"/>
      <c r="W142" s="56"/>
      <c r="X142" s="56"/>
      <c r="Y142" s="56"/>
      <c r="Z142" s="56"/>
      <c r="AA142" s="58"/>
      <c r="AT142" s="18" t="s">
        <v>75</v>
      </c>
      <c r="AU142" s="18" t="s">
        <v>76</v>
      </c>
      <c r="AY142" s="18" t="s">
        <v>895</v>
      </c>
      <c r="BK142" s="114">
        <v>0</v>
      </c>
    </row>
    <row r="143" spans="2:65" s="1" customFormat="1" ht="6.95" customHeight="1" x14ac:dyDescent="0.3"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1"/>
    </row>
  </sheetData>
  <sheetProtection password="CC35" sheet="1" objects="1" scenarios="1" formatColumns="0" formatRows="0" sort="0" autoFilter="0"/>
  <mergeCells count="112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6:P116"/>
    <mergeCell ref="F115:P115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40:I140"/>
    <mergeCell ref="L140:M140"/>
    <mergeCell ref="N140:Q140"/>
    <mergeCell ref="F134:I134"/>
    <mergeCell ref="L134:M134"/>
    <mergeCell ref="N134:Q134"/>
    <mergeCell ref="F137:I137"/>
    <mergeCell ref="L137:M137"/>
    <mergeCell ref="N137:Q137"/>
    <mergeCell ref="N135:Q135"/>
    <mergeCell ref="N136:Q136"/>
    <mergeCell ref="N138:Q138"/>
    <mergeCell ref="F139:I139"/>
    <mergeCell ref="L139:M139"/>
    <mergeCell ref="N139:Q139"/>
    <mergeCell ref="N142:Q142"/>
    <mergeCell ref="H1:K1"/>
    <mergeCell ref="S2:AC2"/>
    <mergeCell ref="F141:I141"/>
    <mergeCell ref="L141:M141"/>
    <mergeCell ref="N141:Q141"/>
    <mergeCell ref="N125:Q125"/>
    <mergeCell ref="N126:Q126"/>
    <mergeCell ref="N127:Q127"/>
    <mergeCell ref="N133:Q133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2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114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129</v>
      </c>
      <c r="E7" s="23"/>
      <c r="F7" s="282" t="s">
        <v>130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131</v>
      </c>
      <c r="E8" s="36"/>
      <c r="F8" s="258" t="s">
        <v>1917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19</v>
      </c>
      <c r="E9" s="36"/>
      <c r="F9" s="28" t="s">
        <v>20</v>
      </c>
      <c r="G9" s="36"/>
      <c r="H9" s="36"/>
      <c r="I9" s="36"/>
      <c r="J9" s="36"/>
      <c r="K9" s="36"/>
      <c r="L9" s="36"/>
      <c r="M9" s="30" t="s">
        <v>21</v>
      </c>
      <c r="N9" s="36"/>
      <c r="O9" s="28" t="s">
        <v>20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22</v>
      </c>
      <c r="E10" s="36"/>
      <c r="F10" s="28" t="s">
        <v>1496</v>
      </c>
      <c r="G10" s="36"/>
      <c r="H10" s="36"/>
      <c r="I10" s="36"/>
      <c r="J10" s="36"/>
      <c r="K10" s="36"/>
      <c r="L10" s="36"/>
      <c r="M10" s="30" t="s">
        <v>24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257" t="str">
        <f>IF('Rekapitulace stavby'!AN10="","",'Rekapitulace stavby'!AN10)</f>
        <v/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tr">
        <f>IF('Rekapitulace stavby'!E11="","",'Rekapitulace stavby'!E11)</f>
        <v>ARMÁDNÍ SERVISNÍ, P.O.</v>
      </c>
      <c r="F13" s="36"/>
      <c r="G13" s="36"/>
      <c r="H13" s="36"/>
      <c r="I13" s="36"/>
      <c r="J13" s="36"/>
      <c r="K13" s="36"/>
      <c r="L13" s="36"/>
      <c r="M13" s="30" t="s">
        <v>30</v>
      </c>
      <c r="N13" s="36"/>
      <c r="O13" s="257" t="str">
        <f>IF('Rekapitulace stavby'!AN11="","",'Rekapitulace stavby'!AN11)</f>
        <v/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31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96" t="str">
        <f>IF('Rekapitulace stavby'!AN13="","",'Rekapitulace stavby'!AN13)</f>
        <v>Vyplň údaj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tr">
        <f>IF('Rekapitulace stavby'!E14="","",'Rekapitulace stavby'!E14)</f>
        <v>Vyplň údaj</v>
      </c>
      <c r="F16" s="222"/>
      <c r="G16" s="222"/>
      <c r="H16" s="222"/>
      <c r="I16" s="222"/>
      <c r="J16" s="222"/>
      <c r="K16" s="222"/>
      <c r="L16" s="222"/>
      <c r="M16" s="30" t="s">
        <v>30</v>
      </c>
      <c r="N16" s="36"/>
      <c r="O16" s="296" t="str">
        <f>IF('Rekapitulace stavby'!AN14="","",'Rekapitulace stavby'!AN14)</f>
        <v>Vyplň údaj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33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257" t="str">
        <f>IF('Rekapitulace stavby'!AN16="","",'Rekapitulace stavby'!AN16)</f>
        <v/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tr">
        <f>IF('Rekapitulace stavby'!E17="","",'Rekapitulace stavby'!E17)</f>
        <v>EVČ s.r.o.</v>
      </c>
      <c r="F19" s="36"/>
      <c r="G19" s="36"/>
      <c r="H19" s="36"/>
      <c r="I19" s="36"/>
      <c r="J19" s="36"/>
      <c r="K19" s="36"/>
      <c r="L19" s="36"/>
      <c r="M19" s="30" t="s">
        <v>30</v>
      </c>
      <c r="N19" s="36"/>
      <c r="O19" s="257" t="str">
        <f>IF('Rekapitulace stavby'!AN17="","",'Rekapitulace stavby'!AN17)</f>
        <v/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35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257" t="str">
        <f>IF('Rekapitulace stavby'!AN19="","",'Rekapitulace stavby'!AN19)</f>
        <v/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tr">
        <f>IF('Rekapitulace stavby'!E20="","",'Rekapitulace stavby'!E20)</f>
        <v>EVČ s.r.o.</v>
      </c>
      <c r="F22" s="36"/>
      <c r="G22" s="36"/>
      <c r="H22" s="36"/>
      <c r="I22" s="36"/>
      <c r="J22" s="36"/>
      <c r="K22" s="36"/>
      <c r="L22" s="36"/>
      <c r="M22" s="30" t="s">
        <v>30</v>
      </c>
      <c r="N22" s="36"/>
      <c r="O22" s="257" t="str">
        <f>IF('Rekapitulace stavby'!AN20="","",'Rekapitulace stavby'!AN20)</f>
        <v/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20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134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121</v>
      </c>
      <c r="E29" s="36"/>
      <c r="F29" s="36"/>
      <c r="G29" s="36"/>
      <c r="H29" s="36"/>
      <c r="I29" s="36"/>
      <c r="J29" s="36"/>
      <c r="K29" s="36"/>
      <c r="L29" s="36"/>
      <c r="M29" s="261">
        <f>N99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39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40</v>
      </c>
      <c r="E33" s="42" t="s">
        <v>41</v>
      </c>
      <c r="F33" s="43">
        <v>0.21</v>
      </c>
      <c r="G33" s="124" t="s">
        <v>42</v>
      </c>
      <c r="H33" s="293">
        <f>(SUM(BE99:BE106)+SUM(BE125:BE227))</f>
        <v>0</v>
      </c>
      <c r="I33" s="222"/>
      <c r="J33" s="222"/>
      <c r="K33" s="36"/>
      <c r="L33" s="36"/>
      <c r="M33" s="293">
        <f>ROUND((SUM(BE99:BE106)+SUM(BE125:BE227)),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43</v>
      </c>
      <c r="F34" s="43">
        <v>0.15</v>
      </c>
      <c r="G34" s="124" t="s">
        <v>42</v>
      </c>
      <c r="H34" s="293">
        <f>(SUM(BF99:BF106)+SUM(BF125:BF227))</f>
        <v>0</v>
      </c>
      <c r="I34" s="222"/>
      <c r="J34" s="222"/>
      <c r="K34" s="36"/>
      <c r="L34" s="36"/>
      <c r="M34" s="293">
        <f>ROUND((SUM(BF99:BF106)+SUM(BF125:BF227)),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44</v>
      </c>
      <c r="F35" s="43">
        <v>0.21</v>
      </c>
      <c r="G35" s="124" t="s">
        <v>42</v>
      </c>
      <c r="H35" s="293">
        <f>(SUM(BG99:BG106)+SUM(BG125:BG227))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45</v>
      </c>
      <c r="F36" s="43">
        <v>0.15</v>
      </c>
      <c r="G36" s="124" t="s">
        <v>42</v>
      </c>
      <c r="H36" s="293">
        <f>(SUM(BH99:BH106)+SUM(BH125:BH227))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46</v>
      </c>
      <c r="F37" s="43">
        <v>0</v>
      </c>
      <c r="G37" s="124" t="s">
        <v>42</v>
      </c>
      <c r="H37" s="293">
        <f>(SUM(BI99:BI106)+SUM(BI125:BI227))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129</v>
      </c>
      <c r="D79" s="23"/>
      <c r="E79" s="23"/>
      <c r="F79" s="282" t="s">
        <v>130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131</v>
      </c>
      <c r="D80" s="36"/>
      <c r="E80" s="36"/>
      <c r="F80" s="234" t="str">
        <f>F8</f>
        <v>ZT - ZT - Zdravotní instalace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22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24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26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33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31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35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136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137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138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N125</f>
        <v>0</v>
      </c>
      <c r="O89" s="222"/>
      <c r="P89" s="222"/>
      <c r="Q89" s="222"/>
      <c r="R89" s="37"/>
      <c r="AU89" s="18" t="s">
        <v>139</v>
      </c>
    </row>
    <row r="90" spans="2:47" s="7" customFormat="1" ht="24.95" customHeight="1" x14ac:dyDescent="0.3">
      <c r="B90" s="129"/>
      <c r="C90" s="130"/>
      <c r="D90" s="131" t="s">
        <v>140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N126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141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N127</f>
        <v>0</v>
      </c>
      <c r="O91" s="227"/>
      <c r="P91" s="227"/>
      <c r="Q91" s="227"/>
      <c r="R91" s="134"/>
    </row>
    <row r="92" spans="2:47" s="8" customFormat="1" ht="19.899999999999999" customHeight="1" x14ac:dyDescent="0.3">
      <c r="B92" s="133"/>
      <c r="C92" s="99"/>
      <c r="D92" s="110" t="s">
        <v>142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N136</f>
        <v>0</v>
      </c>
      <c r="O92" s="227"/>
      <c r="P92" s="227"/>
      <c r="Q92" s="227"/>
      <c r="R92" s="134"/>
    </row>
    <row r="93" spans="2:47" s="8" customFormat="1" ht="19.899999999999999" customHeight="1" x14ac:dyDescent="0.3">
      <c r="B93" s="133"/>
      <c r="C93" s="99"/>
      <c r="D93" s="110" t="s">
        <v>143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N146</f>
        <v>0</v>
      </c>
      <c r="O93" s="227"/>
      <c r="P93" s="227"/>
      <c r="Q93" s="227"/>
      <c r="R93" s="134"/>
    </row>
    <row r="94" spans="2:47" s="8" customFormat="1" ht="19.899999999999999" customHeight="1" x14ac:dyDescent="0.3">
      <c r="B94" s="133"/>
      <c r="C94" s="99"/>
      <c r="D94" s="110" t="s">
        <v>145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N195</f>
        <v>0</v>
      </c>
      <c r="O94" s="227"/>
      <c r="P94" s="227"/>
      <c r="Q94" s="227"/>
      <c r="R94" s="134"/>
    </row>
    <row r="95" spans="2:47" s="8" customFormat="1" ht="19.899999999999999" customHeight="1" x14ac:dyDescent="0.3">
      <c r="B95" s="133"/>
      <c r="C95" s="99"/>
      <c r="D95" s="110" t="s">
        <v>147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N207</f>
        <v>0</v>
      </c>
      <c r="O95" s="227"/>
      <c r="P95" s="227"/>
      <c r="Q95" s="227"/>
      <c r="R95" s="134"/>
    </row>
    <row r="96" spans="2:47" s="8" customFormat="1" ht="19.899999999999999" customHeight="1" x14ac:dyDescent="0.3">
      <c r="B96" s="133"/>
      <c r="C96" s="99"/>
      <c r="D96" s="110" t="s">
        <v>148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N216</f>
        <v>0</v>
      </c>
      <c r="O96" s="227"/>
      <c r="P96" s="227"/>
      <c r="Q96" s="227"/>
      <c r="R96" s="134"/>
    </row>
    <row r="97" spans="2:65" s="7" customFormat="1" ht="24.95" customHeight="1" x14ac:dyDescent="0.3">
      <c r="B97" s="129"/>
      <c r="C97" s="130"/>
      <c r="D97" s="131" t="s">
        <v>1122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9">
        <f>N224</f>
        <v>0</v>
      </c>
      <c r="O97" s="292"/>
      <c r="P97" s="292"/>
      <c r="Q97" s="292"/>
      <c r="R97" s="132"/>
    </row>
    <row r="98" spans="2:65" s="1" customFormat="1" ht="21.75" customHeight="1" x14ac:dyDescent="0.3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65" s="1" customFormat="1" ht="29.25" customHeight="1" x14ac:dyDescent="0.3">
      <c r="B99" s="35"/>
      <c r="C99" s="128" t="s">
        <v>153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90">
        <f>ROUND(N100+N101+N102+N103+N104+N105,2)</f>
        <v>0</v>
      </c>
      <c r="O99" s="222"/>
      <c r="P99" s="222"/>
      <c r="Q99" s="222"/>
      <c r="R99" s="37"/>
      <c r="T99" s="135"/>
      <c r="U99" s="136" t="s">
        <v>40</v>
      </c>
    </row>
    <row r="100" spans="2:65" s="1" customFormat="1" ht="18" customHeight="1" x14ac:dyDescent="0.3">
      <c r="B100" s="137"/>
      <c r="C100" s="138"/>
      <c r="D100" s="221" t="s">
        <v>154</v>
      </c>
      <c r="E100" s="288"/>
      <c r="F100" s="288"/>
      <c r="G100" s="288"/>
      <c r="H100" s="288"/>
      <c r="I100" s="138"/>
      <c r="J100" s="138"/>
      <c r="K100" s="138"/>
      <c r="L100" s="138"/>
      <c r="M100" s="138"/>
      <c r="N100" s="223">
        <f>ROUND(N89*T100,2)</f>
        <v>0</v>
      </c>
      <c r="O100" s="288"/>
      <c r="P100" s="288"/>
      <c r="Q100" s="288"/>
      <c r="R100" s="139"/>
      <c r="S100" s="140"/>
      <c r="T100" s="141"/>
      <c r="U100" s="142" t="s">
        <v>41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115</v>
      </c>
      <c r="AZ100" s="143"/>
      <c r="BA100" s="143"/>
      <c r="BB100" s="143"/>
      <c r="BC100" s="143"/>
      <c r="BD100" s="143"/>
      <c r="BE100" s="145">
        <f t="shared" ref="BE100:BE105" si="0">IF(U100="základní",N100,0)</f>
        <v>0</v>
      </c>
      <c r="BF100" s="145">
        <f t="shared" ref="BF100:BF105" si="1">IF(U100="snížená",N100,0)</f>
        <v>0</v>
      </c>
      <c r="BG100" s="145">
        <f t="shared" ref="BG100:BG105" si="2">IF(U100="zákl. přenesená",N100,0)</f>
        <v>0</v>
      </c>
      <c r="BH100" s="145">
        <f t="shared" ref="BH100:BH105" si="3">IF(U100="sníž. přenesená",N100,0)</f>
        <v>0</v>
      </c>
      <c r="BI100" s="145">
        <f t="shared" ref="BI100:BI105" si="4">IF(U100="nulová",N100,0)</f>
        <v>0</v>
      </c>
      <c r="BJ100" s="144" t="s">
        <v>83</v>
      </c>
      <c r="BK100" s="143"/>
      <c r="BL100" s="143"/>
      <c r="BM100" s="143"/>
    </row>
    <row r="101" spans="2:65" s="1" customFormat="1" ht="18" customHeight="1" x14ac:dyDescent="0.3">
      <c r="B101" s="137"/>
      <c r="C101" s="138"/>
      <c r="D101" s="221" t="s">
        <v>155</v>
      </c>
      <c r="E101" s="288"/>
      <c r="F101" s="288"/>
      <c r="G101" s="288"/>
      <c r="H101" s="288"/>
      <c r="I101" s="138"/>
      <c r="J101" s="138"/>
      <c r="K101" s="138"/>
      <c r="L101" s="138"/>
      <c r="M101" s="138"/>
      <c r="N101" s="223">
        <f>ROUND(N89*T101,2)</f>
        <v>0</v>
      </c>
      <c r="O101" s="288"/>
      <c r="P101" s="288"/>
      <c r="Q101" s="288"/>
      <c r="R101" s="139"/>
      <c r="S101" s="140"/>
      <c r="T101" s="141"/>
      <c r="U101" s="142" t="s">
        <v>41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 t="s">
        <v>115</v>
      </c>
      <c r="AZ101" s="143"/>
      <c r="BA101" s="143"/>
      <c r="BB101" s="143"/>
      <c r="BC101" s="143"/>
      <c r="BD101" s="143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83</v>
      </c>
      <c r="BK101" s="143"/>
      <c r="BL101" s="143"/>
      <c r="BM101" s="143"/>
    </row>
    <row r="102" spans="2:65" s="1" customFormat="1" ht="18" customHeight="1" x14ac:dyDescent="0.3">
      <c r="B102" s="137"/>
      <c r="C102" s="138"/>
      <c r="D102" s="221" t="s">
        <v>156</v>
      </c>
      <c r="E102" s="288"/>
      <c r="F102" s="288"/>
      <c r="G102" s="288"/>
      <c r="H102" s="288"/>
      <c r="I102" s="138"/>
      <c r="J102" s="138"/>
      <c r="K102" s="138"/>
      <c r="L102" s="138"/>
      <c r="M102" s="138"/>
      <c r="N102" s="223">
        <f>ROUND(N89*T102,2)</f>
        <v>0</v>
      </c>
      <c r="O102" s="288"/>
      <c r="P102" s="288"/>
      <c r="Q102" s="288"/>
      <c r="R102" s="139"/>
      <c r="S102" s="140"/>
      <c r="T102" s="141"/>
      <c r="U102" s="142" t="s">
        <v>41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 t="s">
        <v>115</v>
      </c>
      <c r="AZ102" s="143"/>
      <c r="BA102" s="143"/>
      <c r="BB102" s="143"/>
      <c r="BC102" s="143"/>
      <c r="BD102" s="143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83</v>
      </c>
      <c r="BK102" s="143"/>
      <c r="BL102" s="143"/>
      <c r="BM102" s="143"/>
    </row>
    <row r="103" spans="2:65" s="1" customFormat="1" ht="18" customHeight="1" x14ac:dyDescent="0.3">
      <c r="B103" s="137"/>
      <c r="C103" s="138"/>
      <c r="D103" s="221" t="s">
        <v>157</v>
      </c>
      <c r="E103" s="288"/>
      <c r="F103" s="288"/>
      <c r="G103" s="288"/>
      <c r="H103" s="288"/>
      <c r="I103" s="138"/>
      <c r="J103" s="138"/>
      <c r="K103" s="138"/>
      <c r="L103" s="138"/>
      <c r="M103" s="138"/>
      <c r="N103" s="223">
        <f>ROUND(N89*T103,2)</f>
        <v>0</v>
      </c>
      <c r="O103" s="288"/>
      <c r="P103" s="288"/>
      <c r="Q103" s="288"/>
      <c r="R103" s="139"/>
      <c r="S103" s="140"/>
      <c r="T103" s="141"/>
      <c r="U103" s="142" t="s">
        <v>41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 t="s">
        <v>115</v>
      </c>
      <c r="AZ103" s="143"/>
      <c r="BA103" s="143"/>
      <c r="BB103" s="143"/>
      <c r="BC103" s="143"/>
      <c r="BD103" s="143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83</v>
      </c>
      <c r="BK103" s="143"/>
      <c r="BL103" s="143"/>
      <c r="BM103" s="143"/>
    </row>
    <row r="104" spans="2:65" s="1" customFormat="1" ht="18" customHeight="1" x14ac:dyDescent="0.3">
      <c r="B104" s="137"/>
      <c r="C104" s="138"/>
      <c r="D104" s="221" t="s">
        <v>158</v>
      </c>
      <c r="E104" s="288"/>
      <c r="F104" s="288"/>
      <c r="G104" s="288"/>
      <c r="H104" s="288"/>
      <c r="I104" s="138"/>
      <c r="J104" s="138"/>
      <c r="K104" s="138"/>
      <c r="L104" s="138"/>
      <c r="M104" s="138"/>
      <c r="N104" s="223">
        <f>ROUND(N89*T104,2)</f>
        <v>0</v>
      </c>
      <c r="O104" s="288"/>
      <c r="P104" s="288"/>
      <c r="Q104" s="288"/>
      <c r="R104" s="139"/>
      <c r="S104" s="140"/>
      <c r="T104" s="141"/>
      <c r="U104" s="142" t="s">
        <v>41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 t="s">
        <v>115</v>
      </c>
      <c r="AZ104" s="143"/>
      <c r="BA104" s="143"/>
      <c r="BB104" s="143"/>
      <c r="BC104" s="143"/>
      <c r="BD104" s="143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83</v>
      </c>
      <c r="BK104" s="143"/>
      <c r="BL104" s="143"/>
      <c r="BM104" s="143"/>
    </row>
    <row r="105" spans="2:65" s="1" customFormat="1" ht="18" customHeight="1" x14ac:dyDescent="0.3">
      <c r="B105" s="137"/>
      <c r="C105" s="138"/>
      <c r="D105" s="146" t="s">
        <v>159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223">
        <f>ROUND(N89*T105,2)</f>
        <v>0</v>
      </c>
      <c r="O105" s="288"/>
      <c r="P105" s="288"/>
      <c r="Q105" s="288"/>
      <c r="R105" s="139"/>
      <c r="S105" s="140"/>
      <c r="T105" s="147"/>
      <c r="U105" s="148" t="s">
        <v>41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 t="s">
        <v>160</v>
      </c>
      <c r="AZ105" s="143"/>
      <c r="BA105" s="143"/>
      <c r="BB105" s="143"/>
      <c r="BC105" s="143"/>
      <c r="BD105" s="143"/>
      <c r="BE105" s="145">
        <f t="shared" si="0"/>
        <v>0</v>
      </c>
      <c r="BF105" s="145">
        <f t="shared" si="1"/>
        <v>0</v>
      </c>
      <c r="BG105" s="145">
        <f t="shared" si="2"/>
        <v>0</v>
      </c>
      <c r="BH105" s="145">
        <f t="shared" si="3"/>
        <v>0</v>
      </c>
      <c r="BI105" s="145">
        <f t="shared" si="4"/>
        <v>0</v>
      </c>
      <c r="BJ105" s="144" t="s">
        <v>83</v>
      </c>
      <c r="BK105" s="143"/>
      <c r="BL105" s="143"/>
      <c r="BM105" s="143"/>
    </row>
    <row r="106" spans="2:65" s="1" customForma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 x14ac:dyDescent="0.3">
      <c r="B107" s="35"/>
      <c r="C107" s="120" t="s">
        <v>126</v>
      </c>
      <c r="D107" s="121"/>
      <c r="E107" s="121"/>
      <c r="F107" s="121"/>
      <c r="G107" s="121"/>
      <c r="H107" s="121"/>
      <c r="I107" s="121"/>
      <c r="J107" s="121"/>
      <c r="K107" s="121"/>
      <c r="L107" s="218">
        <f>ROUND(SUM(N89+N99),2)</f>
        <v>0</v>
      </c>
      <c r="M107" s="289"/>
      <c r="N107" s="289"/>
      <c r="O107" s="289"/>
      <c r="P107" s="289"/>
      <c r="Q107" s="289"/>
      <c r="R107" s="37"/>
    </row>
    <row r="108" spans="2:65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12" spans="2:65" s="1" customFormat="1" ht="6.95" customHeight="1" x14ac:dyDescent="0.3"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</row>
    <row r="113" spans="2:65" s="1" customFormat="1" ht="36.950000000000003" customHeight="1" x14ac:dyDescent="0.3">
      <c r="B113" s="35"/>
      <c r="C113" s="251" t="s">
        <v>161</v>
      </c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37"/>
    </row>
    <row r="114" spans="2:65" s="1" customFormat="1" ht="6.95" customHeigh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30" customHeight="1" x14ac:dyDescent="0.3">
      <c r="B115" s="35"/>
      <c r="C115" s="30" t="s">
        <v>17</v>
      </c>
      <c r="D115" s="36"/>
      <c r="E115" s="36"/>
      <c r="F115" s="282" t="str">
        <f>F6</f>
        <v>Praha GŠ - ekologizace kotelny v budově D</v>
      </c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36"/>
      <c r="R115" s="37"/>
    </row>
    <row r="116" spans="2:65" ht="30" customHeight="1" x14ac:dyDescent="0.3">
      <c r="B116" s="22"/>
      <c r="C116" s="30" t="s">
        <v>129</v>
      </c>
      <c r="D116" s="23"/>
      <c r="E116" s="23"/>
      <c r="F116" s="282" t="s">
        <v>130</v>
      </c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3"/>
      <c r="R116" s="24"/>
    </row>
    <row r="117" spans="2:65" s="1" customFormat="1" ht="36.950000000000003" customHeight="1" x14ac:dyDescent="0.3">
      <c r="B117" s="35"/>
      <c r="C117" s="69" t="s">
        <v>131</v>
      </c>
      <c r="D117" s="36"/>
      <c r="E117" s="36"/>
      <c r="F117" s="234" t="str">
        <f>F8</f>
        <v>ZT - ZT - Zdravotní instalace</v>
      </c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36"/>
      <c r="R117" s="37"/>
    </row>
    <row r="118" spans="2:65" s="1" customFormat="1" ht="6.95" customHeight="1" x14ac:dyDescent="0.3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8" customHeight="1" x14ac:dyDescent="0.3">
      <c r="B119" s="35"/>
      <c r="C119" s="30" t="s">
        <v>22</v>
      </c>
      <c r="D119" s="36"/>
      <c r="E119" s="36"/>
      <c r="F119" s="28" t="str">
        <f>F10</f>
        <v xml:space="preserve"> </v>
      </c>
      <c r="G119" s="36"/>
      <c r="H119" s="36"/>
      <c r="I119" s="36"/>
      <c r="J119" s="36"/>
      <c r="K119" s="30" t="s">
        <v>24</v>
      </c>
      <c r="L119" s="36"/>
      <c r="M119" s="283" t="str">
        <f>IF(O10="","",O10)</f>
        <v>11.05.2016</v>
      </c>
      <c r="N119" s="222"/>
      <c r="O119" s="222"/>
      <c r="P119" s="222"/>
      <c r="Q119" s="36"/>
      <c r="R119" s="37"/>
    </row>
    <row r="120" spans="2:65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1" customFormat="1" ht="15" x14ac:dyDescent="0.3">
      <c r="B121" s="35"/>
      <c r="C121" s="30" t="s">
        <v>26</v>
      </c>
      <c r="D121" s="36"/>
      <c r="E121" s="36"/>
      <c r="F121" s="28" t="str">
        <f>E13</f>
        <v>ARMÁDNÍ SERVISNÍ, P.O.</v>
      </c>
      <c r="G121" s="36"/>
      <c r="H121" s="36"/>
      <c r="I121" s="36"/>
      <c r="J121" s="36"/>
      <c r="K121" s="30" t="s">
        <v>33</v>
      </c>
      <c r="L121" s="36"/>
      <c r="M121" s="257" t="str">
        <f>E19</f>
        <v>EVČ s.r.o.</v>
      </c>
      <c r="N121" s="222"/>
      <c r="O121" s="222"/>
      <c r="P121" s="222"/>
      <c r="Q121" s="222"/>
      <c r="R121" s="37"/>
    </row>
    <row r="122" spans="2:65" s="1" customFormat="1" ht="14.45" customHeight="1" x14ac:dyDescent="0.3">
      <c r="B122" s="35"/>
      <c r="C122" s="30" t="s">
        <v>31</v>
      </c>
      <c r="D122" s="36"/>
      <c r="E122" s="36"/>
      <c r="F122" s="28" t="str">
        <f>IF(E16="","",E16)</f>
        <v>Vyplň údaj</v>
      </c>
      <c r="G122" s="36"/>
      <c r="H122" s="36"/>
      <c r="I122" s="36"/>
      <c r="J122" s="36"/>
      <c r="K122" s="30" t="s">
        <v>35</v>
      </c>
      <c r="L122" s="36"/>
      <c r="M122" s="257" t="str">
        <f>E22</f>
        <v>EVČ s.r.o.</v>
      </c>
      <c r="N122" s="222"/>
      <c r="O122" s="222"/>
      <c r="P122" s="222"/>
      <c r="Q122" s="222"/>
      <c r="R122" s="37"/>
    </row>
    <row r="123" spans="2:65" s="1" customFormat="1" ht="10.3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9" customFormat="1" ht="29.25" customHeight="1" x14ac:dyDescent="0.3">
      <c r="B124" s="149"/>
      <c r="C124" s="150" t="s">
        <v>162</v>
      </c>
      <c r="D124" s="151" t="s">
        <v>163</v>
      </c>
      <c r="E124" s="151" t="s">
        <v>58</v>
      </c>
      <c r="F124" s="284" t="s">
        <v>164</v>
      </c>
      <c r="G124" s="285"/>
      <c r="H124" s="285"/>
      <c r="I124" s="285"/>
      <c r="J124" s="151" t="s">
        <v>165</v>
      </c>
      <c r="K124" s="151" t="s">
        <v>166</v>
      </c>
      <c r="L124" s="286" t="s">
        <v>167</v>
      </c>
      <c r="M124" s="285"/>
      <c r="N124" s="284" t="s">
        <v>137</v>
      </c>
      <c r="O124" s="285"/>
      <c r="P124" s="285"/>
      <c r="Q124" s="287"/>
      <c r="R124" s="152"/>
      <c r="T124" s="77" t="s">
        <v>168</v>
      </c>
      <c r="U124" s="78" t="s">
        <v>40</v>
      </c>
      <c r="V124" s="78" t="s">
        <v>169</v>
      </c>
      <c r="W124" s="78" t="s">
        <v>170</v>
      </c>
      <c r="X124" s="78" t="s">
        <v>171</v>
      </c>
      <c r="Y124" s="78" t="s">
        <v>172</v>
      </c>
      <c r="Z124" s="78" t="s">
        <v>173</v>
      </c>
      <c r="AA124" s="79" t="s">
        <v>174</v>
      </c>
    </row>
    <row r="125" spans="2:65" s="1" customFormat="1" ht="29.25" customHeight="1" x14ac:dyDescent="0.35">
      <c r="B125" s="35"/>
      <c r="C125" s="81" t="s">
        <v>134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76">
        <f>BK125</f>
        <v>0</v>
      </c>
      <c r="O125" s="277"/>
      <c r="P125" s="277"/>
      <c r="Q125" s="277"/>
      <c r="R125" s="37"/>
      <c r="T125" s="80"/>
      <c r="U125" s="51"/>
      <c r="V125" s="51"/>
      <c r="W125" s="153">
        <f>W126+W224+W228</f>
        <v>0</v>
      </c>
      <c r="X125" s="51"/>
      <c r="Y125" s="153">
        <f>Y126+Y224+Y228</f>
        <v>4.2000000000000002E-4</v>
      </c>
      <c r="Z125" s="51"/>
      <c r="AA125" s="154">
        <f>AA126+AA224+AA228</f>
        <v>0</v>
      </c>
      <c r="AT125" s="18" t="s">
        <v>75</v>
      </c>
      <c r="AU125" s="18" t="s">
        <v>139</v>
      </c>
      <c r="BK125" s="155">
        <f>BK126+BK224+BK228</f>
        <v>0</v>
      </c>
    </row>
    <row r="126" spans="2:65" s="10" customFormat="1" ht="37.35" customHeight="1" x14ac:dyDescent="0.35">
      <c r="B126" s="156"/>
      <c r="C126" s="157"/>
      <c r="D126" s="158" t="s">
        <v>140</v>
      </c>
      <c r="E126" s="158"/>
      <c r="F126" s="158"/>
      <c r="G126" s="158"/>
      <c r="H126" s="158"/>
      <c r="I126" s="158"/>
      <c r="J126" s="158"/>
      <c r="K126" s="158"/>
      <c r="L126" s="158"/>
      <c r="M126" s="158"/>
      <c r="N126" s="268">
        <f>BK126</f>
        <v>0</v>
      </c>
      <c r="O126" s="269"/>
      <c r="P126" s="269"/>
      <c r="Q126" s="269"/>
      <c r="R126" s="159"/>
      <c r="T126" s="160"/>
      <c r="U126" s="157"/>
      <c r="V126" s="157"/>
      <c r="W126" s="161">
        <f>W127+W136+W146+W195+W207+W216</f>
        <v>0</v>
      </c>
      <c r="X126" s="157"/>
      <c r="Y126" s="161">
        <f>Y127+Y136+Y146+Y195+Y207+Y216</f>
        <v>4.2000000000000002E-4</v>
      </c>
      <c r="Z126" s="157"/>
      <c r="AA126" s="162">
        <f>AA127+AA136+AA146+AA195+AA207+AA216</f>
        <v>0</v>
      </c>
      <c r="AR126" s="163" t="s">
        <v>83</v>
      </c>
      <c r="AT126" s="164" t="s">
        <v>75</v>
      </c>
      <c r="AU126" s="164" t="s">
        <v>76</v>
      </c>
      <c r="AY126" s="163" t="s">
        <v>175</v>
      </c>
      <c r="BK126" s="165">
        <f>BK127+BK136+BK146+BK195+BK207+BK216</f>
        <v>0</v>
      </c>
    </row>
    <row r="127" spans="2:65" s="10" customFormat="1" ht="19.899999999999999" customHeight="1" x14ac:dyDescent="0.3">
      <c r="B127" s="156"/>
      <c r="C127" s="157"/>
      <c r="D127" s="166" t="s">
        <v>141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266">
        <f>BK127</f>
        <v>0</v>
      </c>
      <c r="O127" s="267"/>
      <c r="P127" s="267"/>
      <c r="Q127" s="267"/>
      <c r="R127" s="159"/>
      <c r="T127" s="160"/>
      <c r="U127" s="157"/>
      <c r="V127" s="157"/>
      <c r="W127" s="161">
        <f>SUM(W128:W135)</f>
        <v>0</v>
      </c>
      <c r="X127" s="157"/>
      <c r="Y127" s="161">
        <f>SUM(Y128:Y135)</f>
        <v>0</v>
      </c>
      <c r="Z127" s="157"/>
      <c r="AA127" s="162">
        <f>SUM(AA128:AA135)</f>
        <v>0</v>
      </c>
      <c r="AR127" s="163" t="s">
        <v>83</v>
      </c>
      <c r="AT127" s="164" t="s">
        <v>75</v>
      </c>
      <c r="AU127" s="164" t="s">
        <v>83</v>
      </c>
      <c r="AY127" s="163" t="s">
        <v>175</v>
      </c>
      <c r="BK127" s="165">
        <f>SUM(BK128:BK135)</f>
        <v>0</v>
      </c>
    </row>
    <row r="128" spans="2:65" s="1" customFormat="1" ht="57" customHeight="1" x14ac:dyDescent="0.3">
      <c r="B128" s="137"/>
      <c r="C128" s="174" t="s">
        <v>913</v>
      </c>
      <c r="D128" s="174" t="s">
        <v>227</v>
      </c>
      <c r="E128" s="175" t="s">
        <v>202</v>
      </c>
      <c r="F128" s="271" t="s">
        <v>203</v>
      </c>
      <c r="G128" s="272"/>
      <c r="H128" s="272"/>
      <c r="I128" s="272"/>
      <c r="J128" s="176" t="s">
        <v>180</v>
      </c>
      <c r="K128" s="177">
        <v>15</v>
      </c>
      <c r="L128" s="273">
        <v>0</v>
      </c>
      <c r="M128" s="272"/>
      <c r="N128" s="274">
        <f t="shared" ref="N128:N135" si="5">ROUND(L128*K128,2)</f>
        <v>0</v>
      </c>
      <c r="O128" s="272"/>
      <c r="P128" s="272"/>
      <c r="Q128" s="272"/>
      <c r="R128" s="139"/>
      <c r="T128" s="171" t="s">
        <v>20</v>
      </c>
      <c r="U128" s="44" t="s">
        <v>41</v>
      </c>
      <c r="V128" s="36"/>
      <c r="W128" s="172">
        <f t="shared" ref="W128:W135" si="6">V128*K128</f>
        <v>0</v>
      </c>
      <c r="X128" s="172">
        <v>0</v>
      </c>
      <c r="Y128" s="172">
        <f t="shared" ref="Y128:Y135" si="7">X128*K128</f>
        <v>0</v>
      </c>
      <c r="Z128" s="172">
        <v>0</v>
      </c>
      <c r="AA128" s="173">
        <f t="shared" ref="AA128:AA135" si="8">Z128*K128</f>
        <v>0</v>
      </c>
      <c r="AR128" s="18" t="s">
        <v>201</v>
      </c>
      <c r="AT128" s="18" t="s">
        <v>227</v>
      </c>
      <c r="AU128" s="18" t="s">
        <v>87</v>
      </c>
      <c r="AY128" s="18" t="s">
        <v>175</v>
      </c>
      <c r="BE128" s="114">
        <f t="shared" ref="BE128:BE135" si="9">IF(U128="základní",N128,0)</f>
        <v>0</v>
      </c>
      <c r="BF128" s="114">
        <f t="shared" ref="BF128:BF135" si="10">IF(U128="snížená",N128,0)</f>
        <v>0</v>
      </c>
      <c r="BG128" s="114">
        <f t="shared" ref="BG128:BG135" si="11">IF(U128="zákl. přenesená",N128,0)</f>
        <v>0</v>
      </c>
      <c r="BH128" s="114">
        <f t="shared" ref="BH128:BH135" si="12">IF(U128="sníž. přenesená",N128,0)</f>
        <v>0</v>
      </c>
      <c r="BI128" s="114">
        <f t="shared" ref="BI128:BI135" si="13">IF(U128="nulová",N128,0)</f>
        <v>0</v>
      </c>
      <c r="BJ128" s="18" t="s">
        <v>83</v>
      </c>
      <c r="BK128" s="114">
        <f t="shared" ref="BK128:BK135" si="14">ROUND(L128*K128,2)</f>
        <v>0</v>
      </c>
      <c r="BL128" s="18" t="s">
        <v>201</v>
      </c>
      <c r="BM128" s="18" t="s">
        <v>97</v>
      </c>
    </row>
    <row r="129" spans="2:65" s="1" customFormat="1" ht="57" customHeight="1" x14ac:dyDescent="0.3">
      <c r="B129" s="137"/>
      <c r="C129" s="174" t="s">
        <v>969</v>
      </c>
      <c r="D129" s="174" t="s">
        <v>227</v>
      </c>
      <c r="E129" s="175" t="s">
        <v>206</v>
      </c>
      <c r="F129" s="271" t="s">
        <v>1918</v>
      </c>
      <c r="G129" s="272"/>
      <c r="H129" s="272"/>
      <c r="I129" s="272"/>
      <c r="J129" s="176" t="s">
        <v>180</v>
      </c>
      <c r="K129" s="177">
        <v>3</v>
      </c>
      <c r="L129" s="273">
        <v>0</v>
      </c>
      <c r="M129" s="272"/>
      <c r="N129" s="274">
        <f t="shared" si="5"/>
        <v>0</v>
      </c>
      <c r="O129" s="272"/>
      <c r="P129" s="272"/>
      <c r="Q129" s="272"/>
      <c r="R129" s="139"/>
      <c r="T129" s="171" t="s">
        <v>20</v>
      </c>
      <c r="U129" s="44" t="s">
        <v>41</v>
      </c>
      <c r="V129" s="36"/>
      <c r="W129" s="172">
        <f t="shared" si="6"/>
        <v>0</v>
      </c>
      <c r="X129" s="172">
        <v>0</v>
      </c>
      <c r="Y129" s="172">
        <f t="shared" si="7"/>
        <v>0</v>
      </c>
      <c r="Z129" s="172">
        <v>0</v>
      </c>
      <c r="AA129" s="173">
        <f t="shared" si="8"/>
        <v>0</v>
      </c>
      <c r="AR129" s="18" t="s">
        <v>201</v>
      </c>
      <c r="AT129" s="18" t="s">
        <v>227</v>
      </c>
      <c r="AU129" s="18" t="s">
        <v>87</v>
      </c>
      <c r="AY129" s="18" t="s">
        <v>175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8" t="s">
        <v>83</v>
      </c>
      <c r="BK129" s="114">
        <f t="shared" si="14"/>
        <v>0</v>
      </c>
      <c r="BL129" s="18" t="s">
        <v>201</v>
      </c>
      <c r="BM129" s="18" t="s">
        <v>201</v>
      </c>
    </row>
    <row r="130" spans="2:65" s="1" customFormat="1" ht="57" customHeight="1" x14ac:dyDescent="0.3">
      <c r="B130" s="137"/>
      <c r="C130" s="174" t="s">
        <v>524</v>
      </c>
      <c r="D130" s="174" t="s">
        <v>227</v>
      </c>
      <c r="E130" s="175" t="s">
        <v>195</v>
      </c>
      <c r="F130" s="271" t="s">
        <v>196</v>
      </c>
      <c r="G130" s="272"/>
      <c r="H130" s="272"/>
      <c r="I130" s="272"/>
      <c r="J130" s="176" t="s">
        <v>180</v>
      </c>
      <c r="K130" s="177">
        <v>9</v>
      </c>
      <c r="L130" s="273">
        <v>0</v>
      </c>
      <c r="M130" s="272"/>
      <c r="N130" s="274">
        <f t="shared" si="5"/>
        <v>0</v>
      </c>
      <c r="O130" s="272"/>
      <c r="P130" s="272"/>
      <c r="Q130" s="272"/>
      <c r="R130" s="139"/>
      <c r="T130" s="171" t="s">
        <v>20</v>
      </c>
      <c r="U130" s="44" t="s">
        <v>41</v>
      </c>
      <c r="V130" s="36"/>
      <c r="W130" s="172">
        <f t="shared" si="6"/>
        <v>0</v>
      </c>
      <c r="X130" s="172">
        <v>0</v>
      </c>
      <c r="Y130" s="172">
        <f t="shared" si="7"/>
        <v>0</v>
      </c>
      <c r="Z130" s="172">
        <v>0</v>
      </c>
      <c r="AA130" s="173">
        <f t="shared" si="8"/>
        <v>0</v>
      </c>
      <c r="AR130" s="18" t="s">
        <v>201</v>
      </c>
      <c r="AT130" s="18" t="s">
        <v>227</v>
      </c>
      <c r="AU130" s="18" t="s">
        <v>87</v>
      </c>
      <c r="AY130" s="18" t="s">
        <v>175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8" t="s">
        <v>83</v>
      </c>
      <c r="BK130" s="114">
        <f t="shared" si="14"/>
        <v>0</v>
      </c>
      <c r="BL130" s="18" t="s">
        <v>201</v>
      </c>
      <c r="BM130" s="18" t="s">
        <v>205</v>
      </c>
    </row>
    <row r="131" spans="2:65" s="1" customFormat="1" ht="57" customHeight="1" x14ac:dyDescent="0.3">
      <c r="B131" s="137"/>
      <c r="C131" s="174" t="s">
        <v>532</v>
      </c>
      <c r="D131" s="174" t="s">
        <v>227</v>
      </c>
      <c r="E131" s="175" t="s">
        <v>198</v>
      </c>
      <c r="F131" s="271" t="s">
        <v>1919</v>
      </c>
      <c r="G131" s="272"/>
      <c r="H131" s="272"/>
      <c r="I131" s="272"/>
      <c r="J131" s="176" t="s">
        <v>180</v>
      </c>
      <c r="K131" s="177">
        <v>5</v>
      </c>
      <c r="L131" s="273">
        <v>0</v>
      </c>
      <c r="M131" s="272"/>
      <c r="N131" s="274">
        <f t="shared" si="5"/>
        <v>0</v>
      </c>
      <c r="O131" s="272"/>
      <c r="P131" s="272"/>
      <c r="Q131" s="272"/>
      <c r="R131" s="139"/>
      <c r="T131" s="171" t="s">
        <v>20</v>
      </c>
      <c r="U131" s="44" t="s">
        <v>41</v>
      </c>
      <c r="V131" s="36"/>
      <c r="W131" s="172">
        <f t="shared" si="6"/>
        <v>0</v>
      </c>
      <c r="X131" s="172">
        <v>0</v>
      </c>
      <c r="Y131" s="172">
        <f t="shared" si="7"/>
        <v>0</v>
      </c>
      <c r="Z131" s="172">
        <v>0</v>
      </c>
      <c r="AA131" s="173">
        <f t="shared" si="8"/>
        <v>0</v>
      </c>
      <c r="AR131" s="18" t="s">
        <v>201</v>
      </c>
      <c r="AT131" s="18" t="s">
        <v>227</v>
      </c>
      <c r="AU131" s="18" t="s">
        <v>87</v>
      </c>
      <c r="AY131" s="18" t="s">
        <v>175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8" t="s">
        <v>83</v>
      </c>
      <c r="BK131" s="114">
        <f t="shared" si="14"/>
        <v>0</v>
      </c>
      <c r="BL131" s="18" t="s">
        <v>201</v>
      </c>
      <c r="BM131" s="18" t="s">
        <v>209</v>
      </c>
    </row>
    <row r="132" spans="2:65" s="1" customFormat="1" ht="31.5" customHeight="1" x14ac:dyDescent="0.3">
      <c r="B132" s="137"/>
      <c r="C132" s="174" t="s">
        <v>649</v>
      </c>
      <c r="D132" s="174" t="s">
        <v>227</v>
      </c>
      <c r="E132" s="175" t="s">
        <v>1920</v>
      </c>
      <c r="F132" s="271" t="s">
        <v>1921</v>
      </c>
      <c r="G132" s="272"/>
      <c r="H132" s="272"/>
      <c r="I132" s="272"/>
      <c r="J132" s="176" t="s">
        <v>1202</v>
      </c>
      <c r="K132" s="177">
        <v>2</v>
      </c>
      <c r="L132" s="273">
        <v>0</v>
      </c>
      <c r="M132" s="272"/>
      <c r="N132" s="274">
        <f t="shared" si="5"/>
        <v>0</v>
      </c>
      <c r="O132" s="272"/>
      <c r="P132" s="272"/>
      <c r="Q132" s="272"/>
      <c r="R132" s="139"/>
      <c r="T132" s="171" t="s">
        <v>20</v>
      </c>
      <c r="U132" s="44" t="s">
        <v>41</v>
      </c>
      <c r="V132" s="36"/>
      <c r="W132" s="172">
        <f t="shared" si="6"/>
        <v>0</v>
      </c>
      <c r="X132" s="172">
        <v>0</v>
      </c>
      <c r="Y132" s="172">
        <f t="shared" si="7"/>
        <v>0</v>
      </c>
      <c r="Z132" s="172">
        <v>0</v>
      </c>
      <c r="AA132" s="173">
        <f t="shared" si="8"/>
        <v>0</v>
      </c>
      <c r="AR132" s="18" t="s">
        <v>201</v>
      </c>
      <c r="AT132" s="18" t="s">
        <v>227</v>
      </c>
      <c r="AU132" s="18" t="s">
        <v>87</v>
      </c>
      <c r="AY132" s="18" t="s">
        <v>175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8" t="s">
        <v>83</v>
      </c>
      <c r="BK132" s="114">
        <f t="shared" si="14"/>
        <v>0</v>
      </c>
      <c r="BL132" s="18" t="s">
        <v>201</v>
      </c>
      <c r="BM132" s="18" t="s">
        <v>1257</v>
      </c>
    </row>
    <row r="133" spans="2:65" s="1" customFormat="1" ht="31.5" customHeight="1" x14ac:dyDescent="0.3">
      <c r="B133" s="137"/>
      <c r="C133" s="174" t="s">
        <v>540</v>
      </c>
      <c r="D133" s="174" t="s">
        <v>227</v>
      </c>
      <c r="E133" s="175" t="s">
        <v>228</v>
      </c>
      <c r="F133" s="271" t="s">
        <v>229</v>
      </c>
      <c r="G133" s="272"/>
      <c r="H133" s="272"/>
      <c r="I133" s="272"/>
      <c r="J133" s="176" t="s">
        <v>180</v>
      </c>
      <c r="K133" s="177">
        <v>32</v>
      </c>
      <c r="L133" s="273">
        <v>0</v>
      </c>
      <c r="M133" s="272"/>
      <c r="N133" s="274">
        <f t="shared" si="5"/>
        <v>0</v>
      </c>
      <c r="O133" s="272"/>
      <c r="P133" s="272"/>
      <c r="Q133" s="272"/>
      <c r="R133" s="139"/>
      <c r="T133" s="171" t="s">
        <v>20</v>
      </c>
      <c r="U133" s="44" t="s">
        <v>41</v>
      </c>
      <c r="V133" s="36"/>
      <c r="W133" s="172">
        <f t="shared" si="6"/>
        <v>0</v>
      </c>
      <c r="X133" s="172">
        <v>0</v>
      </c>
      <c r="Y133" s="172">
        <f t="shared" si="7"/>
        <v>0</v>
      </c>
      <c r="Z133" s="172">
        <v>0</v>
      </c>
      <c r="AA133" s="173">
        <f t="shared" si="8"/>
        <v>0</v>
      </c>
      <c r="AR133" s="18" t="s">
        <v>201</v>
      </c>
      <c r="AT133" s="18" t="s">
        <v>227</v>
      </c>
      <c r="AU133" s="18" t="s">
        <v>87</v>
      </c>
      <c r="AY133" s="18" t="s">
        <v>175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8" t="s">
        <v>83</v>
      </c>
      <c r="BK133" s="114">
        <f t="shared" si="14"/>
        <v>0</v>
      </c>
      <c r="BL133" s="18" t="s">
        <v>201</v>
      </c>
      <c r="BM133" s="18" t="s">
        <v>213</v>
      </c>
    </row>
    <row r="134" spans="2:65" s="1" customFormat="1" ht="44.25" customHeight="1" x14ac:dyDescent="0.3">
      <c r="B134" s="137"/>
      <c r="C134" s="174" t="s">
        <v>544</v>
      </c>
      <c r="D134" s="174" t="s">
        <v>227</v>
      </c>
      <c r="E134" s="175" t="s">
        <v>236</v>
      </c>
      <c r="F134" s="271" t="s">
        <v>237</v>
      </c>
      <c r="G134" s="272"/>
      <c r="H134" s="272"/>
      <c r="I134" s="272"/>
      <c r="J134" s="176" t="s">
        <v>180</v>
      </c>
      <c r="K134" s="177">
        <v>5</v>
      </c>
      <c r="L134" s="273">
        <v>0</v>
      </c>
      <c r="M134" s="272"/>
      <c r="N134" s="274">
        <f t="shared" si="5"/>
        <v>0</v>
      </c>
      <c r="O134" s="272"/>
      <c r="P134" s="272"/>
      <c r="Q134" s="272"/>
      <c r="R134" s="139"/>
      <c r="T134" s="171" t="s">
        <v>20</v>
      </c>
      <c r="U134" s="44" t="s">
        <v>41</v>
      </c>
      <c r="V134" s="36"/>
      <c r="W134" s="172">
        <f t="shared" si="6"/>
        <v>0</v>
      </c>
      <c r="X134" s="172">
        <v>0</v>
      </c>
      <c r="Y134" s="172">
        <f t="shared" si="7"/>
        <v>0</v>
      </c>
      <c r="Z134" s="172">
        <v>0</v>
      </c>
      <c r="AA134" s="173">
        <f t="shared" si="8"/>
        <v>0</v>
      </c>
      <c r="AR134" s="18" t="s">
        <v>201</v>
      </c>
      <c r="AT134" s="18" t="s">
        <v>227</v>
      </c>
      <c r="AU134" s="18" t="s">
        <v>87</v>
      </c>
      <c r="AY134" s="18" t="s">
        <v>175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8" t="s">
        <v>83</v>
      </c>
      <c r="BK134" s="114">
        <f t="shared" si="14"/>
        <v>0</v>
      </c>
      <c r="BL134" s="18" t="s">
        <v>201</v>
      </c>
      <c r="BM134" s="18" t="s">
        <v>218</v>
      </c>
    </row>
    <row r="135" spans="2:65" s="1" customFormat="1" ht="31.5" customHeight="1" x14ac:dyDescent="0.3">
      <c r="B135" s="137"/>
      <c r="C135" s="174" t="s">
        <v>548</v>
      </c>
      <c r="D135" s="174" t="s">
        <v>227</v>
      </c>
      <c r="E135" s="175" t="s">
        <v>250</v>
      </c>
      <c r="F135" s="271" t="s">
        <v>251</v>
      </c>
      <c r="G135" s="272"/>
      <c r="H135" s="272"/>
      <c r="I135" s="272"/>
      <c r="J135" s="176" t="s">
        <v>252</v>
      </c>
      <c r="K135" s="178">
        <v>0</v>
      </c>
      <c r="L135" s="273">
        <v>0</v>
      </c>
      <c r="M135" s="272"/>
      <c r="N135" s="274">
        <f t="shared" si="5"/>
        <v>0</v>
      </c>
      <c r="O135" s="272"/>
      <c r="P135" s="272"/>
      <c r="Q135" s="272"/>
      <c r="R135" s="139"/>
      <c r="T135" s="171" t="s">
        <v>20</v>
      </c>
      <c r="U135" s="44" t="s">
        <v>41</v>
      </c>
      <c r="V135" s="36"/>
      <c r="W135" s="172">
        <f t="shared" si="6"/>
        <v>0</v>
      </c>
      <c r="X135" s="172">
        <v>0</v>
      </c>
      <c r="Y135" s="172">
        <f t="shared" si="7"/>
        <v>0</v>
      </c>
      <c r="Z135" s="172">
        <v>0</v>
      </c>
      <c r="AA135" s="173">
        <f t="shared" si="8"/>
        <v>0</v>
      </c>
      <c r="AR135" s="18" t="s">
        <v>201</v>
      </c>
      <c r="AT135" s="18" t="s">
        <v>227</v>
      </c>
      <c r="AU135" s="18" t="s">
        <v>87</v>
      </c>
      <c r="AY135" s="18" t="s">
        <v>175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8" t="s">
        <v>83</v>
      </c>
      <c r="BK135" s="114">
        <f t="shared" si="14"/>
        <v>0</v>
      </c>
      <c r="BL135" s="18" t="s">
        <v>201</v>
      </c>
      <c r="BM135" s="18" t="s">
        <v>222</v>
      </c>
    </row>
    <row r="136" spans="2:65" s="10" customFormat="1" ht="29.85" customHeight="1" x14ac:dyDescent="0.3">
      <c r="B136" s="156"/>
      <c r="C136" s="157"/>
      <c r="D136" s="166" t="s">
        <v>142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64">
        <f>BK136</f>
        <v>0</v>
      </c>
      <c r="O136" s="265"/>
      <c r="P136" s="265"/>
      <c r="Q136" s="265"/>
      <c r="R136" s="159"/>
      <c r="T136" s="160"/>
      <c r="U136" s="157"/>
      <c r="V136" s="157"/>
      <c r="W136" s="161">
        <f>SUM(W137:W145)</f>
        <v>0</v>
      </c>
      <c r="X136" s="157"/>
      <c r="Y136" s="161">
        <f>SUM(Y137:Y145)</f>
        <v>0</v>
      </c>
      <c r="Z136" s="157"/>
      <c r="AA136" s="162">
        <f>SUM(AA137:AA145)</f>
        <v>0</v>
      </c>
      <c r="AR136" s="163" t="s">
        <v>83</v>
      </c>
      <c r="AT136" s="164" t="s">
        <v>75</v>
      </c>
      <c r="AU136" s="164" t="s">
        <v>83</v>
      </c>
      <c r="AY136" s="163" t="s">
        <v>175</v>
      </c>
      <c r="BK136" s="165">
        <f>SUM(BK137:BK145)</f>
        <v>0</v>
      </c>
    </row>
    <row r="137" spans="2:65" s="1" customFormat="1" ht="44.25" customHeight="1" x14ac:dyDescent="0.3">
      <c r="B137" s="137"/>
      <c r="C137" s="174" t="s">
        <v>384</v>
      </c>
      <c r="D137" s="174" t="s">
        <v>227</v>
      </c>
      <c r="E137" s="175" t="s">
        <v>255</v>
      </c>
      <c r="F137" s="271" t="s">
        <v>256</v>
      </c>
      <c r="G137" s="272"/>
      <c r="H137" s="272"/>
      <c r="I137" s="272"/>
      <c r="J137" s="176" t="s">
        <v>257</v>
      </c>
      <c r="K137" s="177">
        <v>2</v>
      </c>
      <c r="L137" s="273">
        <v>0</v>
      </c>
      <c r="M137" s="272"/>
      <c r="N137" s="274">
        <f t="shared" ref="N137:N145" si="15"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 t="shared" ref="W137:W145" si="16">V137*K137</f>
        <v>0</v>
      </c>
      <c r="X137" s="172">
        <v>0</v>
      </c>
      <c r="Y137" s="172">
        <f t="shared" ref="Y137:Y145" si="17">X137*K137</f>
        <v>0</v>
      </c>
      <c r="Z137" s="172">
        <v>0</v>
      </c>
      <c r="AA137" s="173">
        <f t="shared" ref="AA137:AA145" si="18">Z137*K137</f>
        <v>0</v>
      </c>
      <c r="AR137" s="18" t="s">
        <v>201</v>
      </c>
      <c r="AT137" s="18" t="s">
        <v>227</v>
      </c>
      <c r="AU137" s="18" t="s">
        <v>87</v>
      </c>
      <c r="AY137" s="18" t="s">
        <v>175</v>
      </c>
      <c r="BE137" s="114">
        <f t="shared" ref="BE137:BE145" si="19">IF(U137="základní",N137,0)</f>
        <v>0</v>
      </c>
      <c r="BF137" s="114">
        <f t="shared" ref="BF137:BF145" si="20">IF(U137="snížená",N137,0)</f>
        <v>0</v>
      </c>
      <c r="BG137" s="114">
        <f t="shared" ref="BG137:BG145" si="21">IF(U137="zákl. přenesená",N137,0)</f>
        <v>0</v>
      </c>
      <c r="BH137" s="114">
        <f t="shared" ref="BH137:BH145" si="22">IF(U137="sníž. přenesená",N137,0)</f>
        <v>0</v>
      </c>
      <c r="BI137" s="114">
        <f t="shared" ref="BI137:BI145" si="23">IF(U137="nulová",N137,0)</f>
        <v>0</v>
      </c>
      <c r="BJ137" s="18" t="s">
        <v>83</v>
      </c>
      <c r="BK137" s="114">
        <f t="shared" ref="BK137:BK145" si="24">ROUND(L137*K137,2)</f>
        <v>0</v>
      </c>
      <c r="BL137" s="18" t="s">
        <v>201</v>
      </c>
      <c r="BM137" s="18" t="s">
        <v>226</v>
      </c>
    </row>
    <row r="138" spans="2:65" s="1" customFormat="1" ht="22.5" customHeight="1" x14ac:dyDescent="0.3">
      <c r="B138" s="137"/>
      <c r="C138" s="174" t="s">
        <v>271</v>
      </c>
      <c r="D138" s="174" t="s">
        <v>227</v>
      </c>
      <c r="E138" s="175" t="s">
        <v>1922</v>
      </c>
      <c r="F138" s="271" t="s">
        <v>1923</v>
      </c>
      <c r="G138" s="272"/>
      <c r="H138" s="272"/>
      <c r="I138" s="272"/>
      <c r="J138" s="176" t="s">
        <v>257</v>
      </c>
      <c r="K138" s="177">
        <v>2</v>
      </c>
      <c r="L138" s="273">
        <v>0</v>
      </c>
      <c r="M138" s="272"/>
      <c r="N138" s="274">
        <f t="shared" si="15"/>
        <v>0</v>
      </c>
      <c r="O138" s="272"/>
      <c r="P138" s="272"/>
      <c r="Q138" s="272"/>
      <c r="R138" s="139"/>
      <c r="T138" s="171" t="s">
        <v>20</v>
      </c>
      <c r="U138" s="44" t="s">
        <v>41</v>
      </c>
      <c r="V138" s="36"/>
      <c r="W138" s="172">
        <f t="shared" si="16"/>
        <v>0</v>
      </c>
      <c r="X138" s="172">
        <v>0</v>
      </c>
      <c r="Y138" s="172">
        <f t="shared" si="17"/>
        <v>0</v>
      </c>
      <c r="Z138" s="172">
        <v>0</v>
      </c>
      <c r="AA138" s="173">
        <f t="shared" si="18"/>
        <v>0</v>
      </c>
      <c r="AR138" s="18" t="s">
        <v>201</v>
      </c>
      <c r="AT138" s="18" t="s">
        <v>227</v>
      </c>
      <c r="AU138" s="18" t="s">
        <v>87</v>
      </c>
      <c r="AY138" s="18" t="s">
        <v>175</v>
      </c>
      <c r="BE138" s="114">
        <f t="shared" si="19"/>
        <v>0</v>
      </c>
      <c r="BF138" s="114">
        <f t="shared" si="20"/>
        <v>0</v>
      </c>
      <c r="BG138" s="114">
        <f t="shared" si="21"/>
        <v>0</v>
      </c>
      <c r="BH138" s="114">
        <f t="shared" si="22"/>
        <v>0</v>
      </c>
      <c r="BI138" s="114">
        <f t="shared" si="23"/>
        <v>0</v>
      </c>
      <c r="BJ138" s="18" t="s">
        <v>83</v>
      </c>
      <c r="BK138" s="114">
        <f t="shared" si="24"/>
        <v>0</v>
      </c>
      <c r="BL138" s="18" t="s">
        <v>201</v>
      </c>
      <c r="BM138" s="18" t="s">
        <v>231</v>
      </c>
    </row>
    <row r="139" spans="2:65" s="1" customFormat="1" ht="31.5" customHeight="1" x14ac:dyDescent="0.3">
      <c r="B139" s="137"/>
      <c r="C139" s="174" t="s">
        <v>8</v>
      </c>
      <c r="D139" s="174" t="s">
        <v>227</v>
      </c>
      <c r="E139" s="175" t="s">
        <v>1924</v>
      </c>
      <c r="F139" s="271" t="s">
        <v>1925</v>
      </c>
      <c r="G139" s="272"/>
      <c r="H139" s="272"/>
      <c r="I139" s="272"/>
      <c r="J139" s="176" t="s">
        <v>257</v>
      </c>
      <c r="K139" s="177">
        <v>1</v>
      </c>
      <c r="L139" s="273">
        <v>0</v>
      </c>
      <c r="M139" s="272"/>
      <c r="N139" s="274">
        <f t="shared" si="15"/>
        <v>0</v>
      </c>
      <c r="O139" s="272"/>
      <c r="P139" s="272"/>
      <c r="Q139" s="272"/>
      <c r="R139" s="139"/>
      <c r="T139" s="171" t="s">
        <v>20</v>
      </c>
      <c r="U139" s="44" t="s">
        <v>41</v>
      </c>
      <c r="V139" s="36"/>
      <c r="W139" s="172">
        <f t="shared" si="16"/>
        <v>0</v>
      </c>
      <c r="X139" s="172">
        <v>0</v>
      </c>
      <c r="Y139" s="172">
        <f t="shared" si="17"/>
        <v>0</v>
      </c>
      <c r="Z139" s="172">
        <v>0</v>
      </c>
      <c r="AA139" s="173">
        <f t="shared" si="18"/>
        <v>0</v>
      </c>
      <c r="AR139" s="18" t="s">
        <v>201</v>
      </c>
      <c r="AT139" s="18" t="s">
        <v>227</v>
      </c>
      <c r="AU139" s="18" t="s">
        <v>87</v>
      </c>
      <c r="AY139" s="18" t="s">
        <v>175</v>
      </c>
      <c r="BE139" s="114">
        <f t="shared" si="19"/>
        <v>0</v>
      </c>
      <c r="BF139" s="114">
        <f t="shared" si="20"/>
        <v>0</v>
      </c>
      <c r="BG139" s="114">
        <f t="shared" si="21"/>
        <v>0</v>
      </c>
      <c r="BH139" s="114">
        <f t="shared" si="22"/>
        <v>0</v>
      </c>
      <c r="BI139" s="114">
        <f t="shared" si="23"/>
        <v>0</v>
      </c>
      <c r="BJ139" s="18" t="s">
        <v>83</v>
      </c>
      <c r="BK139" s="114">
        <f t="shared" si="24"/>
        <v>0</v>
      </c>
      <c r="BL139" s="18" t="s">
        <v>201</v>
      </c>
      <c r="BM139" s="18" t="s">
        <v>235</v>
      </c>
    </row>
    <row r="140" spans="2:65" s="1" customFormat="1" ht="31.5" customHeight="1" x14ac:dyDescent="0.3">
      <c r="B140" s="137"/>
      <c r="C140" s="174" t="s">
        <v>182</v>
      </c>
      <c r="D140" s="174" t="s">
        <v>227</v>
      </c>
      <c r="E140" s="175" t="s">
        <v>1926</v>
      </c>
      <c r="F140" s="271" t="s">
        <v>1927</v>
      </c>
      <c r="G140" s="272"/>
      <c r="H140" s="272"/>
      <c r="I140" s="272"/>
      <c r="J140" s="176" t="s">
        <v>180</v>
      </c>
      <c r="K140" s="177">
        <v>6</v>
      </c>
      <c r="L140" s="273">
        <v>0</v>
      </c>
      <c r="M140" s="272"/>
      <c r="N140" s="274">
        <f t="shared" si="15"/>
        <v>0</v>
      </c>
      <c r="O140" s="272"/>
      <c r="P140" s="272"/>
      <c r="Q140" s="272"/>
      <c r="R140" s="139"/>
      <c r="T140" s="171" t="s">
        <v>20</v>
      </c>
      <c r="U140" s="44" t="s">
        <v>41</v>
      </c>
      <c r="V140" s="36"/>
      <c r="W140" s="172">
        <f t="shared" si="16"/>
        <v>0</v>
      </c>
      <c r="X140" s="172">
        <v>0</v>
      </c>
      <c r="Y140" s="172">
        <f t="shared" si="17"/>
        <v>0</v>
      </c>
      <c r="Z140" s="172">
        <v>0</v>
      </c>
      <c r="AA140" s="173">
        <f t="shared" si="18"/>
        <v>0</v>
      </c>
      <c r="AR140" s="18" t="s">
        <v>201</v>
      </c>
      <c r="AT140" s="18" t="s">
        <v>227</v>
      </c>
      <c r="AU140" s="18" t="s">
        <v>87</v>
      </c>
      <c r="AY140" s="18" t="s">
        <v>175</v>
      </c>
      <c r="BE140" s="114">
        <f t="shared" si="19"/>
        <v>0</v>
      </c>
      <c r="BF140" s="114">
        <f t="shared" si="20"/>
        <v>0</v>
      </c>
      <c r="BG140" s="114">
        <f t="shared" si="21"/>
        <v>0</v>
      </c>
      <c r="BH140" s="114">
        <f t="shared" si="22"/>
        <v>0</v>
      </c>
      <c r="BI140" s="114">
        <f t="shared" si="23"/>
        <v>0</v>
      </c>
      <c r="BJ140" s="18" t="s">
        <v>83</v>
      </c>
      <c r="BK140" s="114">
        <f t="shared" si="24"/>
        <v>0</v>
      </c>
      <c r="BL140" s="18" t="s">
        <v>201</v>
      </c>
      <c r="BM140" s="18" t="s">
        <v>239</v>
      </c>
    </row>
    <row r="141" spans="2:65" s="1" customFormat="1" ht="31.5" customHeight="1" x14ac:dyDescent="0.3">
      <c r="B141" s="137"/>
      <c r="C141" s="174" t="s">
        <v>249</v>
      </c>
      <c r="D141" s="174" t="s">
        <v>227</v>
      </c>
      <c r="E141" s="175" t="s">
        <v>1928</v>
      </c>
      <c r="F141" s="271" t="s">
        <v>1929</v>
      </c>
      <c r="G141" s="272"/>
      <c r="H141" s="272"/>
      <c r="I141" s="272"/>
      <c r="J141" s="176" t="s">
        <v>180</v>
      </c>
      <c r="K141" s="177">
        <v>3</v>
      </c>
      <c r="L141" s="273">
        <v>0</v>
      </c>
      <c r="M141" s="272"/>
      <c r="N141" s="274">
        <f t="shared" si="15"/>
        <v>0</v>
      </c>
      <c r="O141" s="272"/>
      <c r="P141" s="272"/>
      <c r="Q141" s="272"/>
      <c r="R141" s="139"/>
      <c r="T141" s="171" t="s">
        <v>20</v>
      </c>
      <c r="U141" s="44" t="s">
        <v>41</v>
      </c>
      <c r="V141" s="36"/>
      <c r="W141" s="172">
        <f t="shared" si="16"/>
        <v>0</v>
      </c>
      <c r="X141" s="172">
        <v>0</v>
      </c>
      <c r="Y141" s="172">
        <f t="shared" si="17"/>
        <v>0</v>
      </c>
      <c r="Z141" s="172">
        <v>0</v>
      </c>
      <c r="AA141" s="173">
        <f t="shared" si="18"/>
        <v>0</v>
      </c>
      <c r="AR141" s="18" t="s">
        <v>201</v>
      </c>
      <c r="AT141" s="18" t="s">
        <v>227</v>
      </c>
      <c r="AU141" s="18" t="s">
        <v>87</v>
      </c>
      <c r="AY141" s="18" t="s">
        <v>175</v>
      </c>
      <c r="BE141" s="114">
        <f t="shared" si="19"/>
        <v>0</v>
      </c>
      <c r="BF141" s="114">
        <f t="shared" si="20"/>
        <v>0</v>
      </c>
      <c r="BG141" s="114">
        <f t="shared" si="21"/>
        <v>0</v>
      </c>
      <c r="BH141" s="114">
        <f t="shared" si="22"/>
        <v>0</v>
      </c>
      <c r="BI141" s="114">
        <f t="shared" si="23"/>
        <v>0</v>
      </c>
      <c r="BJ141" s="18" t="s">
        <v>83</v>
      </c>
      <c r="BK141" s="114">
        <f t="shared" si="24"/>
        <v>0</v>
      </c>
      <c r="BL141" s="18" t="s">
        <v>201</v>
      </c>
      <c r="BM141" s="18" t="s">
        <v>9</v>
      </c>
    </row>
    <row r="142" spans="2:65" s="1" customFormat="1" ht="31.5" customHeight="1" x14ac:dyDescent="0.3">
      <c r="B142" s="137"/>
      <c r="C142" s="174" t="s">
        <v>254</v>
      </c>
      <c r="D142" s="174" t="s">
        <v>227</v>
      </c>
      <c r="E142" s="175" t="s">
        <v>1930</v>
      </c>
      <c r="F142" s="271" t="s">
        <v>1931</v>
      </c>
      <c r="G142" s="272"/>
      <c r="H142" s="272"/>
      <c r="I142" s="272"/>
      <c r="J142" s="176" t="s">
        <v>257</v>
      </c>
      <c r="K142" s="177">
        <v>2</v>
      </c>
      <c r="L142" s="273">
        <v>0</v>
      </c>
      <c r="M142" s="272"/>
      <c r="N142" s="274">
        <f t="shared" si="15"/>
        <v>0</v>
      </c>
      <c r="O142" s="272"/>
      <c r="P142" s="272"/>
      <c r="Q142" s="272"/>
      <c r="R142" s="139"/>
      <c r="T142" s="171" t="s">
        <v>20</v>
      </c>
      <c r="U142" s="44" t="s">
        <v>41</v>
      </c>
      <c r="V142" s="36"/>
      <c r="W142" s="172">
        <f t="shared" si="16"/>
        <v>0</v>
      </c>
      <c r="X142" s="172">
        <v>0</v>
      </c>
      <c r="Y142" s="172">
        <f t="shared" si="17"/>
        <v>0</v>
      </c>
      <c r="Z142" s="172">
        <v>0</v>
      </c>
      <c r="AA142" s="173">
        <f t="shared" si="18"/>
        <v>0</v>
      </c>
      <c r="AR142" s="18" t="s">
        <v>201</v>
      </c>
      <c r="AT142" s="18" t="s">
        <v>227</v>
      </c>
      <c r="AU142" s="18" t="s">
        <v>87</v>
      </c>
      <c r="AY142" s="18" t="s">
        <v>175</v>
      </c>
      <c r="BE142" s="114">
        <f t="shared" si="19"/>
        <v>0</v>
      </c>
      <c r="BF142" s="114">
        <f t="shared" si="20"/>
        <v>0</v>
      </c>
      <c r="BG142" s="114">
        <f t="shared" si="21"/>
        <v>0</v>
      </c>
      <c r="BH142" s="114">
        <f t="shared" si="22"/>
        <v>0</v>
      </c>
      <c r="BI142" s="114">
        <f t="shared" si="23"/>
        <v>0</v>
      </c>
      <c r="BJ142" s="18" t="s">
        <v>83</v>
      </c>
      <c r="BK142" s="114">
        <f t="shared" si="24"/>
        <v>0</v>
      </c>
      <c r="BL142" s="18" t="s">
        <v>201</v>
      </c>
      <c r="BM142" s="18" t="s">
        <v>182</v>
      </c>
    </row>
    <row r="143" spans="2:65" s="1" customFormat="1" ht="31.5" customHeight="1" x14ac:dyDescent="0.3">
      <c r="B143" s="137"/>
      <c r="C143" s="174" t="s">
        <v>259</v>
      </c>
      <c r="D143" s="174" t="s">
        <v>227</v>
      </c>
      <c r="E143" s="175" t="s">
        <v>1932</v>
      </c>
      <c r="F143" s="271" t="s">
        <v>1933</v>
      </c>
      <c r="G143" s="272"/>
      <c r="H143" s="272"/>
      <c r="I143" s="272"/>
      <c r="J143" s="176" t="s">
        <v>257</v>
      </c>
      <c r="K143" s="177">
        <v>2</v>
      </c>
      <c r="L143" s="273">
        <v>0</v>
      </c>
      <c r="M143" s="272"/>
      <c r="N143" s="274">
        <f t="shared" si="15"/>
        <v>0</v>
      </c>
      <c r="O143" s="272"/>
      <c r="P143" s="272"/>
      <c r="Q143" s="272"/>
      <c r="R143" s="139"/>
      <c r="T143" s="171" t="s">
        <v>20</v>
      </c>
      <c r="U143" s="44" t="s">
        <v>41</v>
      </c>
      <c r="V143" s="36"/>
      <c r="W143" s="172">
        <f t="shared" si="16"/>
        <v>0</v>
      </c>
      <c r="X143" s="172">
        <v>0</v>
      </c>
      <c r="Y143" s="172">
        <f t="shared" si="17"/>
        <v>0</v>
      </c>
      <c r="Z143" s="172">
        <v>0</v>
      </c>
      <c r="AA143" s="173">
        <f t="shared" si="18"/>
        <v>0</v>
      </c>
      <c r="AR143" s="18" t="s">
        <v>201</v>
      </c>
      <c r="AT143" s="18" t="s">
        <v>227</v>
      </c>
      <c r="AU143" s="18" t="s">
        <v>87</v>
      </c>
      <c r="AY143" s="18" t="s">
        <v>175</v>
      </c>
      <c r="BE143" s="114">
        <f t="shared" si="19"/>
        <v>0</v>
      </c>
      <c r="BF143" s="114">
        <f t="shared" si="20"/>
        <v>0</v>
      </c>
      <c r="BG143" s="114">
        <f t="shared" si="21"/>
        <v>0</v>
      </c>
      <c r="BH143" s="114">
        <f t="shared" si="22"/>
        <v>0</v>
      </c>
      <c r="BI143" s="114">
        <f t="shared" si="23"/>
        <v>0</v>
      </c>
      <c r="BJ143" s="18" t="s">
        <v>83</v>
      </c>
      <c r="BK143" s="114">
        <f t="shared" si="24"/>
        <v>0</v>
      </c>
      <c r="BL143" s="18" t="s">
        <v>201</v>
      </c>
      <c r="BM143" s="18" t="s">
        <v>249</v>
      </c>
    </row>
    <row r="144" spans="2:65" s="1" customFormat="1" ht="22.5" customHeight="1" x14ac:dyDescent="0.3">
      <c r="B144" s="137"/>
      <c r="C144" s="174" t="s">
        <v>278</v>
      </c>
      <c r="D144" s="174" t="s">
        <v>227</v>
      </c>
      <c r="E144" s="175" t="s">
        <v>1934</v>
      </c>
      <c r="F144" s="271" t="s">
        <v>1935</v>
      </c>
      <c r="G144" s="272"/>
      <c r="H144" s="272"/>
      <c r="I144" s="272"/>
      <c r="J144" s="176" t="s">
        <v>257</v>
      </c>
      <c r="K144" s="177">
        <v>1</v>
      </c>
      <c r="L144" s="273">
        <v>0</v>
      </c>
      <c r="M144" s="272"/>
      <c r="N144" s="274">
        <f t="shared" si="15"/>
        <v>0</v>
      </c>
      <c r="O144" s="272"/>
      <c r="P144" s="272"/>
      <c r="Q144" s="272"/>
      <c r="R144" s="139"/>
      <c r="T144" s="171" t="s">
        <v>20</v>
      </c>
      <c r="U144" s="44" t="s">
        <v>41</v>
      </c>
      <c r="V144" s="36"/>
      <c r="W144" s="172">
        <f t="shared" si="16"/>
        <v>0</v>
      </c>
      <c r="X144" s="172">
        <v>0</v>
      </c>
      <c r="Y144" s="172">
        <f t="shared" si="17"/>
        <v>0</v>
      </c>
      <c r="Z144" s="172">
        <v>0</v>
      </c>
      <c r="AA144" s="173">
        <f t="shared" si="18"/>
        <v>0</v>
      </c>
      <c r="AR144" s="18" t="s">
        <v>201</v>
      </c>
      <c r="AT144" s="18" t="s">
        <v>227</v>
      </c>
      <c r="AU144" s="18" t="s">
        <v>87</v>
      </c>
      <c r="AY144" s="18" t="s">
        <v>175</v>
      </c>
      <c r="BE144" s="114">
        <f t="shared" si="19"/>
        <v>0</v>
      </c>
      <c r="BF144" s="114">
        <f t="shared" si="20"/>
        <v>0</v>
      </c>
      <c r="BG144" s="114">
        <f t="shared" si="21"/>
        <v>0</v>
      </c>
      <c r="BH144" s="114">
        <f t="shared" si="22"/>
        <v>0</v>
      </c>
      <c r="BI144" s="114">
        <f t="shared" si="23"/>
        <v>0</v>
      </c>
      <c r="BJ144" s="18" t="s">
        <v>83</v>
      </c>
      <c r="BK144" s="114">
        <f t="shared" si="24"/>
        <v>0</v>
      </c>
      <c r="BL144" s="18" t="s">
        <v>201</v>
      </c>
      <c r="BM144" s="18" t="s">
        <v>254</v>
      </c>
    </row>
    <row r="145" spans="2:65" s="1" customFormat="1" ht="44.25" customHeight="1" x14ac:dyDescent="0.3">
      <c r="B145" s="137"/>
      <c r="C145" s="174" t="s">
        <v>552</v>
      </c>
      <c r="D145" s="174" t="s">
        <v>227</v>
      </c>
      <c r="E145" s="175" t="s">
        <v>1936</v>
      </c>
      <c r="F145" s="271" t="s">
        <v>1937</v>
      </c>
      <c r="G145" s="272"/>
      <c r="H145" s="272"/>
      <c r="I145" s="272"/>
      <c r="J145" s="176" t="s">
        <v>252</v>
      </c>
      <c r="K145" s="178">
        <v>0</v>
      </c>
      <c r="L145" s="273">
        <v>0</v>
      </c>
      <c r="M145" s="272"/>
      <c r="N145" s="274">
        <f t="shared" si="15"/>
        <v>0</v>
      </c>
      <c r="O145" s="272"/>
      <c r="P145" s="272"/>
      <c r="Q145" s="272"/>
      <c r="R145" s="139"/>
      <c r="T145" s="171" t="s">
        <v>20</v>
      </c>
      <c r="U145" s="44" t="s">
        <v>41</v>
      </c>
      <c r="V145" s="36"/>
      <c r="W145" s="172">
        <f t="shared" si="16"/>
        <v>0</v>
      </c>
      <c r="X145" s="172">
        <v>0</v>
      </c>
      <c r="Y145" s="172">
        <f t="shared" si="17"/>
        <v>0</v>
      </c>
      <c r="Z145" s="172">
        <v>0</v>
      </c>
      <c r="AA145" s="173">
        <f t="shared" si="18"/>
        <v>0</v>
      </c>
      <c r="AR145" s="18" t="s">
        <v>201</v>
      </c>
      <c r="AT145" s="18" t="s">
        <v>227</v>
      </c>
      <c r="AU145" s="18" t="s">
        <v>87</v>
      </c>
      <c r="AY145" s="18" t="s">
        <v>175</v>
      </c>
      <c r="BE145" s="114">
        <f t="shared" si="19"/>
        <v>0</v>
      </c>
      <c r="BF145" s="114">
        <f t="shared" si="20"/>
        <v>0</v>
      </c>
      <c r="BG145" s="114">
        <f t="shared" si="21"/>
        <v>0</v>
      </c>
      <c r="BH145" s="114">
        <f t="shared" si="22"/>
        <v>0</v>
      </c>
      <c r="BI145" s="114">
        <f t="shared" si="23"/>
        <v>0</v>
      </c>
      <c r="BJ145" s="18" t="s">
        <v>83</v>
      </c>
      <c r="BK145" s="114">
        <f t="shared" si="24"/>
        <v>0</v>
      </c>
      <c r="BL145" s="18" t="s">
        <v>201</v>
      </c>
      <c r="BM145" s="18" t="s">
        <v>259</v>
      </c>
    </row>
    <row r="146" spans="2:65" s="10" customFormat="1" ht="29.85" customHeight="1" x14ac:dyDescent="0.3">
      <c r="B146" s="156"/>
      <c r="C146" s="157"/>
      <c r="D146" s="166" t="s">
        <v>143</v>
      </c>
      <c r="E146" s="166"/>
      <c r="F146" s="166"/>
      <c r="G146" s="166"/>
      <c r="H146" s="166"/>
      <c r="I146" s="166"/>
      <c r="J146" s="166"/>
      <c r="K146" s="166"/>
      <c r="L146" s="166"/>
      <c r="M146" s="166"/>
      <c r="N146" s="264">
        <f>BK146</f>
        <v>0</v>
      </c>
      <c r="O146" s="265"/>
      <c r="P146" s="265"/>
      <c r="Q146" s="265"/>
      <c r="R146" s="159"/>
      <c r="T146" s="160"/>
      <c r="U146" s="157"/>
      <c r="V146" s="157"/>
      <c r="W146" s="161">
        <f>SUM(W147:W194)</f>
        <v>0</v>
      </c>
      <c r="X146" s="157"/>
      <c r="Y146" s="161">
        <f>SUM(Y147:Y194)</f>
        <v>4.2000000000000002E-4</v>
      </c>
      <c r="Z146" s="157"/>
      <c r="AA146" s="162">
        <f>SUM(AA147:AA194)</f>
        <v>0</v>
      </c>
      <c r="AR146" s="163" t="s">
        <v>83</v>
      </c>
      <c r="AT146" s="164" t="s">
        <v>75</v>
      </c>
      <c r="AU146" s="164" t="s">
        <v>83</v>
      </c>
      <c r="AY146" s="163" t="s">
        <v>175</v>
      </c>
      <c r="BK146" s="165">
        <f>SUM(BK147:BK194)</f>
        <v>0</v>
      </c>
    </row>
    <row r="147" spans="2:65" s="1" customFormat="1" ht="31.5" customHeight="1" x14ac:dyDescent="0.3">
      <c r="B147" s="137"/>
      <c r="C147" s="174" t="s">
        <v>448</v>
      </c>
      <c r="D147" s="174" t="s">
        <v>227</v>
      </c>
      <c r="E147" s="175" t="s">
        <v>1938</v>
      </c>
      <c r="F147" s="271" t="s">
        <v>1939</v>
      </c>
      <c r="G147" s="272"/>
      <c r="H147" s="272"/>
      <c r="I147" s="272"/>
      <c r="J147" s="176" t="s">
        <v>446</v>
      </c>
      <c r="K147" s="177">
        <v>1</v>
      </c>
      <c r="L147" s="273">
        <v>0</v>
      </c>
      <c r="M147" s="272"/>
      <c r="N147" s="274">
        <f t="shared" ref="N147:N194" si="25">ROUND(L147*K147,2)</f>
        <v>0</v>
      </c>
      <c r="O147" s="272"/>
      <c r="P147" s="272"/>
      <c r="Q147" s="272"/>
      <c r="R147" s="139"/>
      <c r="T147" s="171" t="s">
        <v>20</v>
      </c>
      <c r="U147" s="44" t="s">
        <v>41</v>
      </c>
      <c r="V147" s="36"/>
      <c r="W147" s="172">
        <f t="shared" ref="W147:W194" si="26">V147*K147</f>
        <v>0</v>
      </c>
      <c r="X147" s="172">
        <v>0</v>
      </c>
      <c r="Y147" s="172">
        <f t="shared" ref="Y147:Y194" si="27">X147*K147</f>
        <v>0</v>
      </c>
      <c r="Z147" s="172">
        <v>0</v>
      </c>
      <c r="AA147" s="173">
        <f t="shared" ref="AA147:AA194" si="28">Z147*K147</f>
        <v>0</v>
      </c>
      <c r="AR147" s="18" t="s">
        <v>201</v>
      </c>
      <c r="AT147" s="18" t="s">
        <v>227</v>
      </c>
      <c r="AU147" s="18" t="s">
        <v>87</v>
      </c>
      <c r="AY147" s="18" t="s">
        <v>175</v>
      </c>
      <c r="BE147" s="114">
        <f t="shared" ref="BE147:BE194" si="29">IF(U147="základní",N147,0)</f>
        <v>0</v>
      </c>
      <c r="BF147" s="114">
        <f t="shared" ref="BF147:BF194" si="30">IF(U147="snížená",N147,0)</f>
        <v>0</v>
      </c>
      <c r="BG147" s="114">
        <f t="shared" ref="BG147:BG194" si="31">IF(U147="zákl. přenesená",N147,0)</f>
        <v>0</v>
      </c>
      <c r="BH147" s="114">
        <f t="shared" ref="BH147:BH194" si="32">IF(U147="sníž. přenesená",N147,0)</f>
        <v>0</v>
      </c>
      <c r="BI147" s="114">
        <f t="shared" ref="BI147:BI194" si="33">IF(U147="nulová",N147,0)</f>
        <v>0</v>
      </c>
      <c r="BJ147" s="18" t="s">
        <v>83</v>
      </c>
      <c r="BK147" s="114">
        <f t="shared" ref="BK147:BK194" si="34">ROUND(L147*K147,2)</f>
        <v>0</v>
      </c>
      <c r="BL147" s="18" t="s">
        <v>201</v>
      </c>
      <c r="BM147" s="18" t="s">
        <v>271</v>
      </c>
    </row>
    <row r="148" spans="2:65" s="1" customFormat="1" ht="31.5" customHeight="1" x14ac:dyDescent="0.3">
      <c r="B148" s="137"/>
      <c r="C148" s="174" t="s">
        <v>213</v>
      </c>
      <c r="D148" s="174" t="s">
        <v>227</v>
      </c>
      <c r="E148" s="175" t="s">
        <v>1940</v>
      </c>
      <c r="F148" s="271" t="s">
        <v>1941</v>
      </c>
      <c r="G148" s="272"/>
      <c r="H148" s="272"/>
      <c r="I148" s="272"/>
      <c r="J148" s="176" t="s">
        <v>180</v>
      </c>
      <c r="K148" s="177">
        <v>30</v>
      </c>
      <c r="L148" s="273">
        <v>0</v>
      </c>
      <c r="M148" s="272"/>
      <c r="N148" s="274">
        <f t="shared" si="25"/>
        <v>0</v>
      </c>
      <c r="O148" s="272"/>
      <c r="P148" s="272"/>
      <c r="Q148" s="272"/>
      <c r="R148" s="139"/>
      <c r="T148" s="171" t="s">
        <v>20</v>
      </c>
      <c r="U148" s="44" t="s">
        <v>41</v>
      </c>
      <c r="V148" s="36"/>
      <c r="W148" s="172">
        <f t="shared" si="26"/>
        <v>0</v>
      </c>
      <c r="X148" s="172">
        <v>0</v>
      </c>
      <c r="Y148" s="172">
        <f t="shared" si="27"/>
        <v>0</v>
      </c>
      <c r="Z148" s="172">
        <v>0</v>
      </c>
      <c r="AA148" s="173">
        <f t="shared" si="28"/>
        <v>0</v>
      </c>
      <c r="AR148" s="18" t="s">
        <v>201</v>
      </c>
      <c r="AT148" s="18" t="s">
        <v>227</v>
      </c>
      <c r="AU148" s="18" t="s">
        <v>87</v>
      </c>
      <c r="AY148" s="18" t="s">
        <v>175</v>
      </c>
      <c r="BE148" s="114">
        <f t="shared" si="29"/>
        <v>0</v>
      </c>
      <c r="BF148" s="114">
        <f t="shared" si="30"/>
        <v>0</v>
      </c>
      <c r="BG148" s="114">
        <f t="shared" si="31"/>
        <v>0</v>
      </c>
      <c r="BH148" s="114">
        <f t="shared" si="32"/>
        <v>0</v>
      </c>
      <c r="BI148" s="114">
        <f t="shared" si="33"/>
        <v>0</v>
      </c>
      <c r="BJ148" s="18" t="s">
        <v>83</v>
      </c>
      <c r="BK148" s="114">
        <f t="shared" si="34"/>
        <v>0</v>
      </c>
      <c r="BL148" s="18" t="s">
        <v>201</v>
      </c>
      <c r="BM148" s="18" t="s">
        <v>8</v>
      </c>
    </row>
    <row r="149" spans="2:65" s="1" customFormat="1" ht="44.25" customHeight="1" x14ac:dyDescent="0.3">
      <c r="B149" s="137"/>
      <c r="C149" s="174" t="s">
        <v>637</v>
      </c>
      <c r="D149" s="174" t="s">
        <v>227</v>
      </c>
      <c r="E149" s="175" t="s">
        <v>1942</v>
      </c>
      <c r="F149" s="271" t="s">
        <v>1943</v>
      </c>
      <c r="G149" s="272"/>
      <c r="H149" s="272"/>
      <c r="I149" s="272"/>
      <c r="J149" s="176" t="s">
        <v>257</v>
      </c>
      <c r="K149" s="177">
        <v>1</v>
      </c>
      <c r="L149" s="273">
        <v>0</v>
      </c>
      <c r="M149" s="272"/>
      <c r="N149" s="274">
        <f t="shared" si="25"/>
        <v>0</v>
      </c>
      <c r="O149" s="272"/>
      <c r="P149" s="272"/>
      <c r="Q149" s="272"/>
      <c r="R149" s="139"/>
      <c r="T149" s="171" t="s">
        <v>20</v>
      </c>
      <c r="U149" s="44" t="s">
        <v>41</v>
      </c>
      <c r="V149" s="36"/>
      <c r="W149" s="172">
        <f t="shared" si="26"/>
        <v>0</v>
      </c>
      <c r="X149" s="172">
        <v>0</v>
      </c>
      <c r="Y149" s="172">
        <f t="shared" si="27"/>
        <v>0</v>
      </c>
      <c r="Z149" s="172">
        <v>0</v>
      </c>
      <c r="AA149" s="173">
        <f t="shared" si="28"/>
        <v>0</v>
      </c>
      <c r="AR149" s="18" t="s">
        <v>201</v>
      </c>
      <c r="AT149" s="18" t="s">
        <v>227</v>
      </c>
      <c r="AU149" s="18" t="s">
        <v>87</v>
      </c>
      <c r="AY149" s="18" t="s">
        <v>175</v>
      </c>
      <c r="BE149" s="114">
        <f t="shared" si="29"/>
        <v>0</v>
      </c>
      <c r="BF149" s="114">
        <f t="shared" si="30"/>
        <v>0</v>
      </c>
      <c r="BG149" s="114">
        <f t="shared" si="31"/>
        <v>0</v>
      </c>
      <c r="BH149" s="114">
        <f t="shared" si="32"/>
        <v>0</v>
      </c>
      <c r="BI149" s="114">
        <f t="shared" si="33"/>
        <v>0</v>
      </c>
      <c r="BJ149" s="18" t="s">
        <v>83</v>
      </c>
      <c r="BK149" s="114">
        <f t="shared" si="34"/>
        <v>0</v>
      </c>
      <c r="BL149" s="18" t="s">
        <v>201</v>
      </c>
      <c r="BM149" s="18" t="s">
        <v>278</v>
      </c>
    </row>
    <row r="150" spans="2:65" s="1" customFormat="1" ht="44.25" customHeight="1" x14ac:dyDescent="0.3">
      <c r="B150" s="137"/>
      <c r="C150" s="174" t="s">
        <v>641</v>
      </c>
      <c r="D150" s="174" t="s">
        <v>227</v>
      </c>
      <c r="E150" s="175" t="s">
        <v>1944</v>
      </c>
      <c r="F150" s="271" t="s">
        <v>1945</v>
      </c>
      <c r="G150" s="272"/>
      <c r="H150" s="272"/>
      <c r="I150" s="272"/>
      <c r="J150" s="176" t="s">
        <v>446</v>
      </c>
      <c r="K150" s="177">
        <v>1</v>
      </c>
      <c r="L150" s="273">
        <v>0</v>
      </c>
      <c r="M150" s="272"/>
      <c r="N150" s="274">
        <f t="shared" si="25"/>
        <v>0</v>
      </c>
      <c r="O150" s="272"/>
      <c r="P150" s="272"/>
      <c r="Q150" s="272"/>
      <c r="R150" s="139"/>
      <c r="T150" s="171" t="s">
        <v>20</v>
      </c>
      <c r="U150" s="44" t="s">
        <v>41</v>
      </c>
      <c r="V150" s="36"/>
      <c r="W150" s="172">
        <f t="shared" si="26"/>
        <v>0</v>
      </c>
      <c r="X150" s="172">
        <v>0</v>
      </c>
      <c r="Y150" s="172">
        <f t="shared" si="27"/>
        <v>0</v>
      </c>
      <c r="Z150" s="172">
        <v>0</v>
      </c>
      <c r="AA150" s="173">
        <f t="shared" si="28"/>
        <v>0</v>
      </c>
      <c r="AR150" s="18" t="s">
        <v>201</v>
      </c>
      <c r="AT150" s="18" t="s">
        <v>227</v>
      </c>
      <c r="AU150" s="18" t="s">
        <v>87</v>
      </c>
      <c r="AY150" s="18" t="s">
        <v>175</v>
      </c>
      <c r="BE150" s="114">
        <f t="shared" si="29"/>
        <v>0</v>
      </c>
      <c r="BF150" s="114">
        <f t="shared" si="30"/>
        <v>0</v>
      </c>
      <c r="BG150" s="114">
        <f t="shared" si="31"/>
        <v>0</v>
      </c>
      <c r="BH150" s="114">
        <f t="shared" si="32"/>
        <v>0</v>
      </c>
      <c r="BI150" s="114">
        <f t="shared" si="33"/>
        <v>0</v>
      </c>
      <c r="BJ150" s="18" t="s">
        <v>83</v>
      </c>
      <c r="BK150" s="114">
        <f t="shared" si="34"/>
        <v>0</v>
      </c>
      <c r="BL150" s="18" t="s">
        <v>201</v>
      </c>
      <c r="BM150" s="18" t="s">
        <v>282</v>
      </c>
    </row>
    <row r="151" spans="2:65" s="1" customFormat="1" ht="31.5" customHeight="1" x14ac:dyDescent="0.3">
      <c r="B151" s="137"/>
      <c r="C151" s="174" t="s">
        <v>231</v>
      </c>
      <c r="D151" s="174" t="s">
        <v>227</v>
      </c>
      <c r="E151" s="175" t="s">
        <v>1946</v>
      </c>
      <c r="F151" s="271" t="s">
        <v>1947</v>
      </c>
      <c r="G151" s="272"/>
      <c r="H151" s="272"/>
      <c r="I151" s="272"/>
      <c r="J151" s="176" t="s">
        <v>180</v>
      </c>
      <c r="K151" s="177">
        <v>15</v>
      </c>
      <c r="L151" s="273">
        <v>0</v>
      </c>
      <c r="M151" s="272"/>
      <c r="N151" s="274">
        <f t="shared" si="25"/>
        <v>0</v>
      </c>
      <c r="O151" s="272"/>
      <c r="P151" s="272"/>
      <c r="Q151" s="272"/>
      <c r="R151" s="139"/>
      <c r="T151" s="171" t="s">
        <v>20</v>
      </c>
      <c r="U151" s="44" t="s">
        <v>41</v>
      </c>
      <c r="V151" s="36"/>
      <c r="W151" s="172">
        <f t="shared" si="26"/>
        <v>0</v>
      </c>
      <c r="X151" s="172">
        <v>0</v>
      </c>
      <c r="Y151" s="172">
        <f t="shared" si="27"/>
        <v>0</v>
      </c>
      <c r="Z151" s="172">
        <v>0</v>
      </c>
      <c r="AA151" s="173">
        <f t="shared" si="28"/>
        <v>0</v>
      </c>
      <c r="AR151" s="18" t="s">
        <v>201</v>
      </c>
      <c r="AT151" s="18" t="s">
        <v>227</v>
      </c>
      <c r="AU151" s="18" t="s">
        <v>87</v>
      </c>
      <c r="AY151" s="18" t="s">
        <v>175</v>
      </c>
      <c r="BE151" s="114">
        <f t="shared" si="29"/>
        <v>0</v>
      </c>
      <c r="BF151" s="114">
        <f t="shared" si="30"/>
        <v>0</v>
      </c>
      <c r="BG151" s="114">
        <f t="shared" si="31"/>
        <v>0</v>
      </c>
      <c r="BH151" s="114">
        <f t="shared" si="32"/>
        <v>0</v>
      </c>
      <c r="BI151" s="114">
        <f t="shared" si="33"/>
        <v>0</v>
      </c>
      <c r="BJ151" s="18" t="s">
        <v>83</v>
      </c>
      <c r="BK151" s="114">
        <f t="shared" si="34"/>
        <v>0</v>
      </c>
      <c r="BL151" s="18" t="s">
        <v>201</v>
      </c>
      <c r="BM151" s="18" t="s">
        <v>286</v>
      </c>
    </row>
    <row r="152" spans="2:65" s="1" customFormat="1" ht="31.5" customHeight="1" x14ac:dyDescent="0.3">
      <c r="B152" s="137"/>
      <c r="C152" s="174" t="s">
        <v>645</v>
      </c>
      <c r="D152" s="174" t="s">
        <v>227</v>
      </c>
      <c r="E152" s="175" t="s">
        <v>1948</v>
      </c>
      <c r="F152" s="271" t="s">
        <v>1949</v>
      </c>
      <c r="G152" s="272"/>
      <c r="H152" s="272"/>
      <c r="I152" s="272"/>
      <c r="J152" s="176" t="s">
        <v>257</v>
      </c>
      <c r="K152" s="177">
        <v>1</v>
      </c>
      <c r="L152" s="273">
        <v>0</v>
      </c>
      <c r="M152" s="272"/>
      <c r="N152" s="274">
        <f t="shared" si="25"/>
        <v>0</v>
      </c>
      <c r="O152" s="272"/>
      <c r="P152" s="272"/>
      <c r="Q152" s="272"/>
      <c r="R152" s="139"/>
      <c r="T152" s="171" t="s">
        <v>20</v>
      </c>
      <c r="U152" s="44" t="s">
        <v>41</v>
      </c>
      <c r="V152" s="36"/>
      <c r="W152" s="172">
        <f t="shared" si="26"/>
        <v>0</v>
      </c>
      <c r="X152" s="172">
        <v>0</v>
      </c>
      <c r="Y152" s="172">
        <f t="shared" si="27"/>
        <v>0</v>
      </c>
      <c r="Z152" s="172">
        <v>0</v>
      </c>
      <c r="AA152" s="173">
        <f t="shared" si="28"/>
        <v>0</v>
      </c>
      <c r="AR152" s="18" t="s">
        <v>201</v>
      </c>
      <c r="AT152" s="18" t="s">
        <v>227</v>
      </c>
      <c r="AU152" s="18" t="s">
        <v>87</v>
      </c>
      <c r="AY152" s="18" t="s">
        <v>175</v>
      </c>
      <c r="BE152" s="114">
        <f t="shared" si="29"/>
        <v>0</v>
      </c>
      <c r="BF152" s="114">
        <f t="shared" si="30"/>
        <v>0</v>
      </c>
      <c r="BG152" s="114">
        <f t="shared" si="31"/>
        <v>0</v>
      </c>
      <c r="BH152" s="114">
        <f t="shared" si="32"/>
        <v>0</v>
      </c>
      <c r="BI152" s="114">
        <f t="shared" si="33"/>
        <v>0</v>
      </c>
      <c r="BJ152" s="18" t="s">
        <v>83</v>
      </c>
      <c r="BK152" s="114">
        <f t="shared" si="34"/>
        <v>0</v>
      </c>
      <c r="BL152" s="18" t="s">
        <v>201</v>
      </c>
      <c r="BM152" s="18" t="s">
        <v>294</v>
      </c>
    </row>
    <row r="153" spans="2:65" s="1" customFormat="1" ht="44.25" customHeight="1" x14ac:dyDescent="0.3">
      <c r="B153" s="137"/>
      <c r="C153" s="174" t="s">
        <v>1830</v>
      </c>
      <c r="D153" s="174" t="s">
        <v>227</v>
      </c>
      <c r="E153" s="175" t="s">
        <v>1950</v>
      </c>
      <c r="F153" s="271" t="s">
        <v>1951</v>
      </c>
      <c r="G153" s="272"/>
      <c r="H153" s="272"/>
      <c r="I153" s="272"/>
      <c r="J153" s="176" t="s">
        <v>257</v>
      </c>
      <c r="K153" s="177">
        <v>1</v>
      </c>
      <c r="L153" s="273">
        <v>0</v>
      </c>
      <c r="M153" s="272"/>
      <c r="N153" s="274">
        <f t="shared" si="25"/>
        <v>0</v>
      </c>
      <c r="O153" s="272"/>
      <c r="P153" s="272"/>
      <c r="Q153" s="272"/>
      <c r="R153" s="139"/>
      <c r="T153" s="171" t="s">
        <v>20</v>
      </c>
      <c r="U153" s="44" t="s">
        <v>41</v>
      </c>
      <c r="V153" s="36"/>
      <c r="W153" s="172">
        <f t="shared" si="26"/>
        <v>0</v>
      </c>
      <c r="X153" s="172">
        <v>0</v>
      </c>
      <c r="Y153" s="172">
        <f t="shared" si="27"/>
        <v>0</v>
      </c>
      <c r="Z153" s="172">
        <v>0</v>
      </c>
      <c r="AA153" s="173">
        <f t="shared" si="28"/>
        <v>0</v>
      </c>
      <c r="AR153" s="18" t="s">
        <v>201</v>
      </c>
      <c r="AT153" s="18" t="s">
        <v>227</v>
      </c>
      <c r="AU153" s="18" t="s">
        <v>87</v>
      </c>
      <c r="AY153" s="18" t="s">
        <v>175</v>
      </c>
      <c r="BE153" s="114">
        <f t="shared" si="29"/>
        <v>0</v>
      </c>
      <c r="BF153" s="114">
        <f t="shared" si="30"/>
        <v>0</v>
      </c>
      <c r="BG153" s="114">
        <f t="shared" si="31"/>
        <v>0</v>
      </c>
      <c r="BH153" s="114">
        <f t="shared" si="32"/>
        <v>0</v>
      </c>
      <c r="BI153" s="114">
        <f t="shared" si="33"/>
        <v>0</v>
      </c>
      <c r="BJ153" s="18" t="s">
        <v>83</v>
      </c>
      <c r="BK153" s="114">
        <f t="shared" si="34"/>
        <v>0</v>
      </c>
      <c r="BL153" s="18" t="s">
        <v>201</v>
      </c>
      <c r="BM153" s="18" t="s">
        <v>302</v>
      </c>
    </row>
    <row r="154" spans="2:65" s="1" customFormat="1" ht="44.25" customHeight="1" x14ac:dyDescent="0.3">
      <c r="B154" s="137"/>
      <c r="C154" s="174" t="s">
        <v>629</v>
      </c>
      <c r="D154" s="174" t="s">
        <v>227</v>
      </c>
      <c r="E154" s="175" t="s">
        <v>1952</v>
      </c>
      <c r="F154" s="271" t="s">
        <v>1953</v>
      </c>
      <c r="G154" s="272"/>
      <c r="H154" s="272"/>
      <c r="I154" s="272"/>
      <c r="J154" s="176" t="s">
        <v>257</v>
      </c>
      <c r="K154" s="177">
        <v>1</v>
      </c>
      <c r="L154" s="273">
        <v>0</v>
      </c>
      <c r="M154" s="272"/>
      <c r="N154" s="274">
        <f t="shared" si="25"/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 t="shared" si="26"/>
        <v>0</v>
      </c>
      <c r="X154" s="172">
        <v>0</v>
      </c>
      <c r="Y154" s="172">
        <f t="shared" si="27"/>
        <v>0</v>
      </c>
      <c r="Z154" s="172">
        <v>0</v>
      </c>
      <c r="AA154" s="173">
        <f t="shared" si="28"/>
        <v>0</v>
      </c>
      <c r="AR154" s="18" t="s">
        <v>201</v>
      </c>
      <c r="AT154" s="18" t="s">
        <v>227</v>
      </c>
      <c r="AU154" s="18" t="s">
        <v>87</v>
      </c>
      <c r="AY154" s="18" t="s">
        <v>175</v>
      </c>
      <c r="BE154" s="114">
        <f t="shared" si="29"/>
        <v>0</v>
      </c>
      <c r="BF154" s="114">
        <f t="shared" si="30"/>
        <v>0</v>
      </c>
      <c r="BG154" s="114">
        <f t="shared" si="31"/>
        <v>0</v>
      </c>
      <c r="BH154" s="114">
        <f t="shared" si="32"/>
        <v>0</v>
      </c>
      <c r="BI154" s="114">
        <f t="shared" si="33"/>
        <v>0</v>
      </c>
      <c r="BJ154" s="18" t="s">
        <v>83</v>
      </c>
      <c r="BK154" s="114">
        <f t="shared" si="34"/>
        <v>0</v>
      </c>
      <c r="BL154" s="18" t="s">
        <v>201</v>
      </c>
      <c r="BM154" s="18" t="s">
        <v>1022</v>
      </c>
    </row>
    <row r="155" spans="2:65" s="1" customFormat="1" ht="31.5" customHeight="1" x14ac:dyDescent="0.3">
      <c r="B155" s="137"/>
      <c r="C155" s="174" t="s">
        <v>1831</v>
      </c>
      <c r="D155" s="174" t="s">
        <v>227</v>
      </c>
      <c r="E155" s="175" t="s">
        <v>1954</v>
      </c>
      <c r="F155" s="271" t="s">
        <v>1955</v>
      </c>
      <c r="G155" s="272"/>
      <c r="H155" s="272"/>
      <c r="I155" s="272"/>
      <c r="J155" s="176" t="s">
        <v>257</v>
      </c>
      <c r="K155" s="177">
        <v>1</v>
      </c>
      <c r="L155" s="273">
        <v>0</v>
      </c>
      <c r="M155" s="272"/>
      <c r="N155" s="274">
        <f t="shared" si="25"/>
        <v>0</v>
      </c>
      <c r="O155" s="272"/>
      <c r="P155" s="272"/>
      <c r="Q155" s="272"/>
      <c r="R155" s="139"/>
      <c r="T155" s="171" t="s">
        <v>20</v>
      </c>
      <c r="U155" s="44" t="s">
        <v>41</v>
      </c>
      <c r="V155" s="36"/>
      <c r="W155" s="172">
        <f t="shared" si="26"/>
        <v>0</v>
      </c>
      <c r="X155" s="172">
        <v>0</v>
      </c>
      <c r="Y155" s="172">
        <f t="shared" si="27"/>
        <v>0</v>
      </c>
      <c r="Z155" s="172">
        <v>0</v>
      </c>
      <c r="AA155" s="173">
        <f t="shared" si="28"/>
        <v>0</v>
      </c>
      <c r="AR155" s="18" t="s">
        <v>201</v>
      </c>
      <c r="AT155" s="18" t="s">
        <v>227</v>
      </c>
      <c r="AU155" s="18" t="s">
        <v>87</v>
      </c>
      <c r="AY155" s="18" t="s">
        <v>175</v>
      </c>
      <c r="BE155" s="114">
        <f t="shared" si="29"/>
        <v>0</v>
      </c>
      <c r="BF155" s="114">
        <f t="shared" si="30"/>
        <v>0</v>
      </c>
      <c r="BG155" s="114">
        <f t="shared" si="31"/>
        <v>0</v>
      </c>
      <c r="BH155" s="114">
        <f t="shared" si="32"/>
        <v>0</v>
      </c>
      <c r="BI155" s="114">
        <f t="shared" si="33"/>
        <v>0</v>
      </c>
      <c r="BJ155" s="18" t="s">
        <v>83</v>
      </c>
      <c r="BK155" s="114">
        <f t="shared" si="34"/>
        <v>0</v>
      </c>
      <c r="BL155" s="18" t="s">
        <v>201</v>
      </c>
      <c r="BM155" s="18" t="s">
        <v>310</v>
      </c>
    </row>
    <row r="156" spans="2:65" s="1" customFormat="1" ht="31.5" customHeight="1" x14ac:dyDescent="0.3">
      <c r="B156" s="137"/>
      <c r="C156" s="174" t="s">
        <v>633</v>
      </c>
      <c r="D156" s="174" t="s">
        <v>227</v>
      </c>
      <c r="E156" s="175" t="s">
        <v>1956</v>
      </c>
      <c r="F156" s="271" t="s">
        <v>1957</v>
      </c>
      <c r="G156" s="272"/>
      <c r="H156" s="272"/>
      <c r="I156" s="272"/>
      <c r="J156" s="176" t="s">
        <v>257</v>
      </c>
      <c r="K156" s="177">
        <v>1</v>
      </c>
      <c r="L156" s="273">
        <v>0</v>
      </c>
      <c r="M156" s="272"/>
      <c r="N156" s="274">
        <f t="shared" si="25"/>
        <v>0</v>
      </c>
      <c r="O156" s="272"/>
      <c r="P156" s="272"/>
      <c r="Q156" s="272"/>
      <c r="R156" s="139"/>
      <c r="T156" s="171" t="s">
        <v>20</v>
      </c>
      <c r="U156" s="44" t="s">
        <v>41</v>
      </c>
      <c r="V156" s="36"/>
      <c r="W156" s="172">
        <f t="shared" si="26"/>
        <v>0</v>
      </c>
      <c r="X156" s="172">
        <v>0</v>
      </c>
      <c r="Y156" s="172">
        <f t="shared" si="27"/>
        <v>0</v>
      </c>
      <c r="Z156" s="172">
        <v>0</v>
      </c>
      <c r="AA156" s="173">
        <f t="shared" si="28"/>
        <v>0</v>
      </c>
      <c r="AR156" s="18" t="s">
        <v>201</v>
      </c>
      <c r="AT156" s="18" t="s">
        <v>227</v>
      </c>
      <c r="AU156" s="18" t="s">
        <v>87</v>
      </c>
      <c r="AY156" s="18" t="s">
        <v>175</v>
      </c>
      <c r="BE156" s="114">
        <f t="shared" si="29"/>
        <v>0</v>
      </c>
      <c r="BF156" s="114">
        <f t="shared" si="30"/>
        <v>0</v>
      </c>
      <c r="BG156" s="114">
        <f t="shared" si="31"/>
        <v>0</v>
      </c>
      <c r="BH156" s="114">
        <f t="shared" si="32"/>
        <v>0</v>
      </c>
      <c r="BI156" s="114">
        <f t="shared" si="33"/>
        <v>0</v>
      </c>
      <c r="BJ156" s="18" t="s">
        <v>83</v>
      </c>
      <c r="BK156" s="114">
        <f t="shared" si="34"/>
        <v>0</v>
      </c>
      <c r="BL156" s="18" t="s">
        <v>201</v>
      </c>
      <c r="BM156" s="18" t="s">
        <v>1030</v>
      </c>
    </row>
    <row r="157" spans="2:65" s="1" customFormat="1" ht="44.25" customHeight="1" x14ac:dyDescent="0.3">
      <c r="B157" s="137"/>
      <c r="C157" s="174" t="s">
        <v>282</v>
      </c>
      <c r="D157" s="174" t="s">
        <v>227</v>
      </c>
      <c r="E157" s="175" t="s">
        <v>1958</v>
      </c>
      <c r="F157" s="271" t="s">
        <v>1959</v>
      </c>
      <c r="G157" s="272"/>
      <c r="H157" s="272"/>
      <c r="I157" s="272"/>
      <c r="J157" s="176" t="s">
        <v>180</v>
      </c>
      <c r="K157" s="177">
        <v>0.5</v>
      </c>
      <c r="L157" s="273">
        <v>0</v>
      </c>
      <c r="M157" s="272"/>
      <c r="N157" s="274">
        <f t="shared" si="25"/>
        <v>0</v>
      </c>
      <c r="O157" s="272"/>
      <c r="P157" s="272"/>
      <c r="Q157" s="272"/>
      <c r="R157" s="139"/>
      <c r="T157" s="171" t="s">
        <v>20</v>
      </c>
      <c r="U157" s="44" t="s">
        <v>41</v>
      </c>
      <c r="V157" s="36"/>
      <c r="W157" s="172">
        <f t="shared" si="26"/>
        <v>0</v>
      </c>
      <c r="X157" s="172">
        <v>0</v>
      </c>
      <c r="Y157" s="172">
        <f t="shared" si="27"/>
        <v>0</v>
      </c>
      <c r="Z157" s="172">
        <v>0</v>
      </c>
      <c r="AA157" s="173">
        <f t="shared" si="28"/>
        <v>0</v>
      </c>
      <c r="AR157" s="18" t="s">
        <v>201</v>
      </c>
      <c r="AT157" s="18" t="s">
        <v>227</v>
      </c>
      <c r="AU157" s="18" t="s">
        <v>87</v>
      </c>
      <c r="AY157" s="18" t="s">
        <v>175</v>
      </c>
      <c r="BE157" s="114">
        <f t="shared" si="29"/>
        <v>0</v>
      </c>
      <c r="BF157" s="114">
        <f t="shared" si="30"/>
        <v>0</v>
      </c>
      <c r="BG157" s="114">
        <f t="shared" si="31"/>
        <v>0</v>
      </c>
      <c r="BH157" s="114">
        <f t="shared" si="32"/>
        <v>0</v>
      </c>
      <c r="BI157" s="114">
        <f t="shared" si="33"/>
        <v>0</v>
      </c>
      <c r="BJ157" s="18" t="s">
        <v>83</v>
      </c>
      <c r="BK157" s="114">
        <f t="shared" si="34"/>
        <v>0</v>
      </c>
      <c r="BL157" s="18" t="s">
        <v>201</v>
      </c>
      <c r="BM157" s="18" t="s">
        <v>314</v>
      </c>
    </row>
    <row r="158" spans="2:65" s="1" customFormat="1" ht="44.25" customHeight="1" x14ac:dyDescent="0.3">
      <c r="B158" s="137"/>
      <c r="C158" s="174" t="s">
        <v>286</v>
      </c>
      <c r="D158" s="174" t="s">
        <v>227</v>
      </c>
      <c r="E158" s="175" t="s">
        <v>1960</v>
      </c>
      <c r="F158" s="271" t="s">
        <v>1961</v>
      </c>
      <c r="G158" s="272"/>
      <c r="H158" s="272"/>
      <c r="I158" s="272"/>
      <c r="J158" s="176" t="s">
        <v>180</v>
      </c>
      <c r="K158" s="177">
        <v>1.5</v>
      </c>
      <c r="L158" s="273">
        <v>0</v>
      </c>
      <c r="M158" s="272"/>
      <c r="N158" s="274">
        <f t="shared" si="25"/>
        <v>0</v>
      </c>
      <c r="O158" s="272"/>
      <c r="P158" s="272"/>
      <c r="Q158" s="272"/>
      <c r="R158" s="139"/>
      <c r="T158" s="171" t="s">
        <v>20</v>
      </c>
      <c r="U158" s="44" t="s">
        <v>41</v>
      </c>
      <c r="V158" s="36"/>
      <c r="W158" s="172">
        <f t="shared" si="26"/>
        <v>0</v>
      </c>
      <c r="X158" s="172">
        <v>0</v>
      </c>
      <c r="Y158" s="172">
        <f t="shared" si="27"/>
        <v>0</v>
      </c>
      <c r="Z158" s="172">
        <v>0</v>
      </c>
      <c r="AA158" s="173">
        <f t="shared" si="28"/>
        <v>0</v>
      </c>
      <c r="AR158" s="18" t="s">
        <v>201</v>
      </c>
      <c r="AT158" s="18" t="s">
        <v>227</v>
      </c>
      <c r="AU158" s="18" t="s">
        <v>87</v>
      </c>
      <c r="AY158" s="18" t="s">
        <v>175</v>
      </c>
      <c r="BE158" s="114">
        <f t="shared" si="29"/>
        <v>0</v>
      </c>
      <c r="BF158" s="114">
        <f t="shared" si="30"/>
        <v>0</v>
      </c>
      <c r="BG158" s="114">
        <f t="shared" si="31"/>
        <v>0</v>
      </c>
      <c r="BH158" s="114">
        <f t="shared" si="32"/>
        <v>0</v>
      </c>
      <c r="BI158" s="114">
        <f t="shared" si="33"/>
        <v>0</v>
      </c>
      <c r="BJ158" s="18" t="s">
        <v>83</v>
      </c>
      <c r="BK158" s="114">
        <f t="shared" si="34"/>
        <v>0</v>
      </c>
      <c r="BL158" s="18" t="s">
        <v>201</v>
      </c>
      <c r="BM158" s="18" t="s">
        <v>318</v>
      </c>
    </row>
    <row r="159" spans="2:65" s="1" customFormat="1" ht="44.25" customHeight="1" x14ac:dyDescent="0.3">
      <c r="B159" s="137"/>
      <c r="C159" s="174" t="s">
        <v>294</v>
      </c>
      <c r="D159" s="174" t="s">
        <v>227</v>
      </c>
      <c r="E159" s="175" t="s">
        <v>1962</v>
      </c>
      <c r="F159" s="271" t="s">
        <v>1963</v>
      </c>
      <c r="G159" s="272"/>
      <c r="H159" s="272"/>
      <c r="I159" s="272"/>
      <c r="J159" s="176" t="s">
        <v>180</v>
      </c>
      <c r="K159" s="177">
        <v>9</v>
      </c>
      <c r="L159" s="273">
        <v>0</v>
      </c>
      <c r="M159" s="272"/>
      <c r="N159" s="274">
        <f t="shared" si="25"/>
        <v>0</v>
      </c>
      <c r="O159" s="272"/>
      <c r="P159" s="272"/>
      <c r="Q159" s="272"/>
      <c r="R159" s="139"/>
      <c r="T159" s="171" t="s">
        <v>20</v>
      </c>
      <c r="U159" s="44" t="s">
        <v>41</v>
      </c>
      <c r="V159" s="36"/>
      <c r="W159" s="172">
        <f t="shared" si="26"/>
        <v>0</v>
      </c>
      <c r="X159" s="172">
        <v>0</v>
      </c>
      <c r="Y159" s="172">
        <f t="shared" si="27"/>
        <v>0</v>
      </c>
      <c r="Z159" s="172">
        <v>0</v>
      </c>
      <c r="AA159" s="173">
        <f t="shared" si="28"/>
        <v>0</v>
      </c>
      <c r="AR159" s="18" t="s">
        <v>201</v>
      </c>
      <c r="AT159" s="18" t="s">
        <v>227</v>
      </c>
      <c r="AU159" s="18" t="s">
        <v>87</v>
      </c>
      <c r="AY159" s="18" t="s">
        <v>175</v>
      </c>
      <c r="BE159" s="114">
        <f t="shared" si="29"/>
        <v>0</v>
      </c>
      <c r="BF159" s="114">
        <f t="shared" si="30"/>
        <v>0</v>
      </c>
      <c r="BG159" s="114">
        <f t="shared" si="31"/>
        <v>0</v>
      </c>
      <c r="BH159" s="114">
        <f t="shared" si="32"/>
        <v>0</v>
      </c>
      <c r="BI159" s="114">
        <f t="shared" si="33"/>
        <v>0</v>
      </c>
      <c r="BJ159" s="18" t="s">
        <v>83</v>
      </c>
      <c r="BK159" s="114">
        <f t="shared" si="34"/>
        <v>0</v>
      </c>
      <c r="BL159" s="18" t="s">
        <v>201</v>
      </c>
      <c r="BM159" s="18" t="s">
        <v>181</v>
      </c>
    </row>
    <row r="160" spans="2:65" s="1" customFormat="1" ht="44.25" customHeight="1" x14ac:dyDescent="0.3">
      <c r="B160" s="137"/>
      <c r="C160" s="174" t="s">
        <v>302</v>
      </c>
      <c r="D160" s="174" t="s">
        <v>227</v>
      </c>
      <c r="E160" s="175" t="s">
        <v>1964</v>
      </c>
      <c r="F160" s="271" t="s">
        <v>1965</v>
      </c>
      <c r="G160" s="272"/>
      <c r="H160" s="272"/>
      <c r="I160" s="272"/>
      <c r="J160" s="176" t="s">
        <v>180</v>
      </c>
      <c r="K160" s="177">
        <v>7</v>
      </c>
      <c r="L160" s="273">
        <v>0</v>
      </c>
      <c r="M160" s="272"/>
      <c r="N160" s="274">
        <f t="shared" si="25"/>
        <v>0</v>
      </c>
      <c r="O160" s="272"/>
      <c r="P160" s="272"/>
      <c r="Q160" s="272"/>
      <c r="R160" s="139"/>
      <c r="T160" s="171" t="s">
        <v>20</v>
      </c>
      <c r="U160" s="44" t="s">
        <v>41</v>
      </c>
      <c r="V160" s="36"/>
      <c r="W160" s="172">
        <f t="shared" si="26"/>
        <v>0</v>
      </c>
      <c r="X160" s="172">
        <v>0</v>
      </c>
      <c r="Y160" s="172">
        <f t="shared" si="27"/>
        <v>0</v>
      </c>
      <c r="Z160" s="172">
        <v>0</v>
      </c>
      <c r="AA160" s="173">
        <f t="shared" si="28"/>
        <v>0</v>
      </c>
      <c r="AR160" s="18" t="s">
        <v>201</v>
      </c>
      <c r="AT160" s="18" t="s">
        <v>227</v>
      </c>
      <c r="AU160" s="18" t="s">
        <v>87</v>
      </c>
      <c r="AY160" s="18" t="s">
        <v>175</v>
      </c>
      <c r="BE160" s="114">
        <f t="shared" si="29"/>
        <v>0</v>
      </c>
      <c r="BF160" s="114">
        <f t="shared" si="30"/>
        <v>0</v>
      </c>
      <c r="BG160" s="114">
        <f t="shared" si="31"/>
        <v>0</v>
      </c>
      <c r="BH160" s="114">
        <f t="shared" si="32"/>
        <v>0</v>
      </c>
      <c r="BI160" s="114">
        <f t="shared" si="33"/>
        <v>0</v>
      </c>
      <c r="BJ160" s="18" t="s">
        <v>83</v>
      </c>
      <c r="BK160" s="114">
        <f t="shared" si="34"/>
        <v>0</v>
      </c>
      <c r="BL160" s="18" t="s">
        <v>201</v>
      </c>
      <c r="BM160" s="18" t="s">
        <v>334</v>
      </c>
    </row>
    <row r="161" spans="2:65" s="1" customFormat="1" ht="44.25" customHeight="1" x14ac:dyDescent="0.3">
      <c r="B161" s="137"/>
      <c r="C161" s="174" t="s">
        <v>1022</v>
      </c>
      <c r="D161" s="174" t="s">
        <v>227</v>
      </c>
      <c r="E161" s="175" t="s">
        <v>1966</v>
      </c>
      <c r="F161" s="271" t="s">
        <v>1967</v>
      </c>
      <c r="G161" s="272"/>
      <c r="H161" s="272"/>
      <c r="I161" s="272"/>
      <c r="J161" s="176" t="s">
        <v>180</v>
      </c>
      <c r="K161" s="177">
        <v>11</v>
      </c>
      <c r="L161" s="273">
        <v>0</v>
      </c>
      <c r="M161" s="272"/>
      <c r="N161" s="274">
        <f t="shared" si="25"/>
        <v>0</v>
      </c>
      <c r="O161" s="272"/>
      <c r="P161" s="272"/>
      <c r="Q161" s="272"/>
      <c r="R161" s="139"/>
      <c r="T161" s="171" t="s">
        <v>20</v>
      </c>
      <c r="U161" s="44" t="s">
        <v>41</v>
      </c>
      <c r="V161" s="36"/>
      <c r="W161" s="172">
        <f t="shared" si="26"/>
        <v>0</v>
      </c>
      <c r="X161" s="172">
        <v>0</v>
      </c>
      <c r="Y161" s="172">
        <f t="shared" si="27"/>
        <v>0</v>
      </c>
      <c r="Z161" s="172">
        <v>0</v>
      </c>
      <c r="AA161" s="173">
        <f t="shared" si="28"/>
        <v>0</v>
      </c>
      <c r="AR161" s="18" t="s">
        <v>201</v>
      </c>
      <c r="AT161" s="18" t="s">
        <v>227</v>
      </c>
      <c r="AU161" s="18" t="s">
        <v>87</v>
      </c>
      <c r="AY161" s="18" t="s">
        <v>175</v>
      </c>
      <c r="BE161" s="114">
        <f t="shared" si="29"/>
        <v>0</v>
      </c>
      <c r="BF161" s="114">
        <f t="shared" si="30"/>
        <v>0</v>
      </c>
      <c r="BG161" s="114">
        <f t="shared" si="31"/>
        <v>0</v>
      </c>
      <c r="BH161" s="114">
        <f t="shared" si="32"/>
        <v>0</v>
      </c>
      <c r="BI161" s="114">
        <f t="shared" si="33"/>
        <v>0</v>
      </c>
      <c r="BJ161" s="18" t="s">
        <v>83</v>
      </c>
      <c r="BK161" s="114">
        <f t="shared" si="34"/>
        <v>0</v>
      </c>
      <c r="BL161" s="18" t="s">
        <v>201</v>
      </c>
      <c r="BM161" s="18" t="s">
        <v>338</v>
      </c>
    </row>
    <row r="162" spans="2:65" s="1" customFormat="1" ht="44.25" customHeight="1" x14ac:dyDescent="0.3">
      <c r="B162" s="137"/>
      <c r="C162" s="174" t="s">
        <v>310</v>
      </c>
      <c r="D162" s="174" t="s">
        <v>227</v>
      </c>
      <c r="E162" s="175" t="s">
        <v>1968</v>
      </c>
      <c r="F162" s="271" t="s">
        <v>1969</v>
      </c>
      <c r="G162" s="272"/>
      <c r="H162" s="272"/>
      <c r="I162" s="272"/>
      <c r="J162" s="176" t="s">
        <v>180</v>
      </c>
      <c r="K162" s="177">
        <v>15</v>
      </c>
      <c r="L162" s="273">
        <v>0</v>
      </c>
      <c r="M162" s="272"/>
      <c r="N162" s="274">
        <f t="shared" si="25"/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 t="shared" si="26"/>
        <v>0</v>
      </c>
      <c r="X162" s="172">
        <v>0</v>
      </c>
      <c r="Y162" s="172">
        <f t="shared" si="27"/>
        <v>0</v>
      </c>
      <c r="Z162" s="172">
        <v>0</v>
      </c>
      <c r="AA162" s="173">
        <f t="shared" si="28"/>
        <v>0</v>
      </c>
      <c r="AR162" s="18" t="s">
        <v>201</v>
      </c>
      <c r="AT162" s="18" t="s">
        <v>227</v>
      </c>
      <c r="AU162" s="18" t="s">
        <v>87</v>
      </c>
      <c r="AY162" s="18" t="s">
        <v>175</v>
      </c>
      <c r="BE162" s="114">
        <f t="shared" si="29"/>
        <v>0</v>
      </c>
      <c r="BF162" s="114">
        <f t="shared" si="30"/>
        <v>0</v>
      </c>
      <c r="BG162" s="114">
        <f t="shared" si="31"/>
        <v>0</v>
      </c>
      <c r="BH162" s="114">
        <f t="shared" si="32"/>
        <v>0</v>
      </c>
      <c r="BI162" s="114">
        <f t="shared" si="33"/>
        <v>0</v>
      </c>
      <c r="BJ162" s="18" t="s">
        <v>83</v>
      </c>
      <c r="BK162" s="114">
        <f t="shared" si="34"/>
        <v>0</v>
      </c>
      <c r="BL162" s="18" t="s">
        <v>201</v>
      </c>
      <c r="BM162" s="18" t="s">
        <v>342</v>
      </c>
    </row>
    <row r="163" spans="2:65" s="1" customFormat="1" ht="44.25" customHeight="1" x14ac:dyDescent="0.3">
      <c r="B163" s="137"/>
      <c r="C163" s="174" t="s">
        <v>1030</v>
      </c>
      <c r="D163" s="174" t="s">
        <v>227</v>
      </c>
      <c r="E163" s="175" t="s">
        <v>1970</v>
      </c>
      <c r="F163" s="271" t="s">
        <v>1971</v>
      </c>
      <c r="G163" s="272"/>
      <c r="H163" s="272"/>
      <c r="I163" s="272"/>
      <c r="J163" s="176" t="s">
        <v>180</v>
      </c>
      <c r="K163" s="177">
        <v>10</v>
      </c>
      <c r="L163" s="273">
        <v>0</v>
      </c>
      <c r="M163" s="272"/>
      <c r="N163" s="274">
        <f t="shared" si="25"/>
        <v>0</v>
      </c>
      <c r="O163" s="272"/>
      <c r="P163" s="272"/>
      <c r="Q163" s="272"/>
      <c r="R163" s="139"/>
      <c r="T163" s="171" t="s">
        <v>20</v>
      </c>
      <c r="U163" s="44" t="s">
        <v>41</v>
      </c>
      <c r="V163" s="36"/>
      <c r="W163" s="172">
        <f t="shared" si="26"/>
        <v>0</v>
      </c>
      <c r="X163" s="172">
        <v>0</v>
      </c>
      <c r="Y163" s="172">
        <f t="shared" si="27"/>
        <v>0</v>
      </c>
      <c r="Z163" s="172">
        <v>0</v>
      </c>
      <c r="AA163" s="173">
        <f t="shared" si="28"/>
        <v>0</v>
      </c>
      <c r="AR163" s="18" t="s">
        <v>201</v>
      </c>
      <c r="AT163" s="18" t="s">
        <v>227</v>
      </c>
      <c r="AU163" s="18" t="s">
        <v>87</v>
      </c>
      <c r="AY163" s="18" t="s">
        <v>175</v>
      </c>
      <c r="BE163" s="114">
        <f t="shared" si="29"/>
        <v>0</v>
      </c>
      <c r="BF163" s="114">
        <f t="shared" si="30"/>
        <v>0</v>
      </c>
      <c r="BG163" s="114">
        <f t="shared" si="31"/>
        <v>0</v>
      </c>
      <c r="BH163" s="114">
        <f t="shared" si="32"/>
        <v>0</v>
      </c>
      <c r="BI163" s="114">
        <f t="shared" si="33"/>
        <v>0</v>
      </c>
      <c r="BJ163" s="18" t="s">
        <v>83</v>
      </c>
      <c r="BK163" s="114">
        <f t="shared" si="34"/>
        <v>0</v>
      </c>
      <c r="BL163" s="18" t="s">
        <v>201</v>
      </c>
      <c r="BM163" s="18" t="s">
        <v>346</v>
      </c>
    </row>
    <row r="164" spans="2:65" s="1" customFormat="1" ht="57" customHeight="1" x14ac:dyDescent="0.3">
      <c r="B164" s="137"/>
      <c r="C164" s="174" t="s">
        <v>314</v>
      </c>
      <c r="D164" s="174" t="s">
        <v>227</v>
      </c>
      <c r="E164" s="175" t="s">
        <v>287</v>
      </c>
      <c r="F164" s="271" t="s">
        <v>1972</v>
      </c>
      <c r="G164" s="272"/>
      <c r="H164" s="272"/>
      <c r="I164" s="272"/>
      <c r="J164" s="176" t="s">
        <v>180</v>
      </c>
      <c r="K164" s="177">
        <v>2</v>
      </c>
      <c r="L164" s="273">
        <v>0</v>
      </c>
      <c r="M164" s="272"/>
      <c r="N164" s="274">
        <f t="shared" si="25"/>
        <v>0</v>
      </c>
      <c r="O164" s="272"/>
      <c r="P164" s="272"/>
      <c r="Q164" s="272"/>
      <c r="R164" s="139"/>
      <c r="T164" s="171" t="s">
        <v>20</v>
      </c>
      <c r="U164" s="44" t="s">
        <v>41</v>
      </c>
      <c r="V164" s="36"/>
      <c r="W164" s="172">
        <f t="shared" si="26"/>
        <v>0</v>
      </c>
      <c r="X164" s="172">
        <v>0</v>
      </c>
      <c r="Y164" s="172">
        <f t="shared" si="27"/>
        <v>0</v>
      </c>
      <c r="Z164" s="172">
        <v>0</v>
      </c>
      <c r="AA164" s="173">
        <f t="shared" si="28"/>
        <v>0</v>
      </c>
      <c r="AR164" s="18" t="s">
        <v>201</v>
      </c>
      <c r="AT164" s="18" t="s">
        <v>227</v>
      </c>
      <c r="AU164" s="18" t="s">
        <v>87</v>
      </c>
      <c r="AY164" s="18" t="s">
        <v>175</v>
      </c>
      <c r="BE164" s="114">
        <f t="shared" si="29"/>
        <v>0</v>
      </c>
      <c r="BF164" s="114">
        <f t="shared" si="30"/>
        <v>0</v>
      </c>
      <c r="BG164" s="114">
        <f t="shared" si="31"/>
        <v>0</v>
      </c>
      <c r="BH164" s="114">
        <f t="shared" si="32"/>
        <v>0</v>
      </c>
      <c r="BI164" s="114">
        <f t="shared" si="33"/>
        <v>0</v>
      </c>
      <c r="BJ164" s="18" t="s">
        <v>83</v>
      </c>
      <c r="BK164" s="114">
        <f t="shared" si="34"/>
        <v>0</v>
      </c>
      <c r="BL164" s="18" t="s">
        <v>201</v>
      </c>
      <c r="BM164" s="18" t="s">
        <v>350</v>
      </c>
    </row>
    <row r="165" spans="2:65" s="1" customFormat="1" ht="57" customHeight="1" x14ac:dyDescent="0.3">
      <c r="B165" s="137"/>
      <c r="C165" s="174" t="s">
        <v>318</v>
      </c>
      <c r="D165" s="174" t="s">
        <v>227</v>
      </c>
      <c r="E165" s="175" t="s">
        <v>1973</v>
      </c>
      <c r="F165" s="271" t="s">
        <v>1974</v>
      </c>
      <c r="G165" s="272"/>
      <c r="H165" s="272"/>
      <c r="I165" s="272"/>
      <c r="J165" s="176" t="s">
        <v>180</v>
      </c>
      <c r="K165" s="177">
        <v>6</v>
      </c>
      <c r="L165" s="273">
        <v>0</v>
      </c>
      <c r="M165" s="272"/>
      <c r="N165" s="274">
        <f t="shared" si="25"/>
        <v>0</v>
      </c>
      <c r="O165" s="272"/>
      <c r="P165" s="272"/>
      <c r="Q165" s="272"/>
      <c r="R165" s="139"/>
      <c r="T165" s="171" t="s">
        <v>20</v>
      </c>
      <c r="U165" s="44" t="s">
        <v>41</v>
      </c>
      <c r="V165" s="36"/>
      <c r="W165" s="172">
        <f t="shared" si="26"/>
        <v>0</v>
      </c>
      <c r="X165" s="172">
        <v>0</v>
      </c>
      <c r="Y165" s="172">
        <f t="shared" si="27"/>
        <v>0</v>
      </c>
      <c r="Z165" s="172">
        <v>0</v>
      </c>
      <c r="AA165" s="173">
        <f t="shared" si="28"/>
        <v>0</v>
      </c>
      <c r="AR165" s="18" t="s">
        <v>201</v>
      </c>
      <c r="AT165" s="18" t="s">
        <v>227</v>
      </c>
      <c r="AU165" s="18" t="s">
        <v>87</v>
      </c>
      <c r="AY165" s="18" t="s">
        <v>175</v>
      </c>
      <c r="BE165" s="114">
        <f t="shared" si="29"/>
        <v>0</v>
      </c>
      <c r="BF165" s="114">
        <f t="shared" si="30"/>
        <v>0</v>
      </c>
      <c r="BG165" s="114">
        <f t="shared" si="31"/>
        <v>0</v>
      </c>
      <c r="BH165" s="114">
        <f t="shared" si="32"/>
        <v>0</v>
      </c>
      <c r="BI165" s="114">
        <f t="shared" si="33"/>
        <v>0</v>
      </c>
      <c r="BJ165" s="18" t="s">
        <v>83</v>
      </c>
      <c r="BK165" s="114">
        <f t="shared" si="34"/>
        <v>0</v>
      </c>
      <c r="BL165" s="18" t="s">
        <v>201</v>
      </c>
      <c r="BM165" s="18" t="s">
        <v>354</v>
      </c>
    </row>
    <row r="166" spans="2:65" s="1" customFormat="1" ht="57" customHeight="1" x14ac:dyDescent="0.3">
      <c r="B166" s="137"/>
      <c r="C166" s="174" t="s">
        <v>181</v>
      </c>
      <c r="D166" s="174" t="s">
        <v>227</v>
      </c>
      <c r="E166" s="175" t="s">
        <v>1975</v>
      </c>
      <c r="F166" s="271" t="s">
        <v>1976</v>
      </c>
      <c r="G166" s="272"/>
      <c r="H166" s="272"/>
      <c r="I166" s="272"/>
      <c r="J166" s="176" t="s">
        <v>180</v>
      </c>
      <c r="K166" s="177">
        <v>7</v>
      </c>
      <c r="L166" s="273">
        <v>0</v>
      </c>
      <c r="M166" s="272"/>
      <c r="N166" s="274">
        <f t="shared" si="25"/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 t="shared" si="26"/>
        <v>0</v>
      </c>
      <c r="X166" s="172">
        <v>0</v>
      </c>
      <c r="Y166" s="172">
        <f t="shared" si="27"/>
        <v>0</v>
      </c>
      <c r="Z166" s="172">
        <v>0</v>
      </c>
      <c r="AA166" s="173">
        <f t="shared" si="28"/>
        <v>0</v>
      </c>
      <c r="AR166" s="18" t="s">
        <v>201</v>
      </c>
      <c r="AT166" s="18" t="s">
        <v>227</v>
      </c>
      <c r="AU166" s="18" t="s">
        <v>87</v>
      </c>
      <c r="AY166" s="18" t="s">
        <v>175</v>
      </c>
      <c r="BE166" s="114">
        <f t="shared" si="29"/>
        <v>0</v>
      </c>
      <c r="BF166" s="114">
        <f t="shared" si="30"/>
        <v>0</v>
      </c>
      <c r="BG166" s="114">
        <f t="shared" si="31"/>
        <v>0</v>
      </c>
      <c r="BH166" s="114">
        <f t="shared" si="32"/>
        <v>0</v>
      </c>
      <c r="BI166" s="114">
        <f t="shared" si="33"/>
        <v>0</v>
      </c>
      <c r="BJ166" s="18" t="s">
        <v>83</v>
      </c>
      <c r="BK166" s="114">
        <f t="shared" si="34"/>
        <v>0</v>
      </c>
      <c r="BL166" s="18" t="s">
        <v>201</v>
      </c>
      <c r="BM166" s="18" t="s">
        <v>358</v>
      </c>
    </row>
    <row r="167" spans="2:65" s="1" customFormat="1" ht="31.5" customHeight="1" x14ac:dyDescent="0.3">
      <c r="B167" s="137"/>
      <c r="C167" s="174" t="s">
        <v>338</v>
      </c>
      <c r="D167" s="174" t="s">
        <v>227</v>
      </c>
      <c r="E167" s="175" t="s">
        <v>1977</v>
      </c>
      <c r="F167" s="271" t="s">
        <v>1978</v>
      </c>
      <c r="G167" s="272"/>
      <c r="H167" s="272"/>
      <c r="I167" s="272"/>
      <c r="J167" s="176" t="s">
        <v>257</v>
      </c>
      <c r="K167" s="177">
        <v>1</v>
      </c>
      <c r="L167" s="273">
        <v>0</v>
      </c>
      <c r="M167" s="272"/>
      <c r="N167" s="274">
        <f t="shared" si="25"/>
        <v>0</v>
      </c>
      <c r="O167" s="272"/>
      <c r="P167" s="272"/>
      <c r="Q167" s="272"/>
      <c r="R167" s="139"/>
      <c r="T167" s="171" t="s">
        <v>20</v>
      </c>
      <c r="U167" s="44" t="s">
        <v>41</v>
      </c>
      <c r="V167" s="36"/>
      <c r="W167" s="172">
        <f t="shared" si="26"/>
        <v>0</v>
      </c>
      <c r="X167" s="172">
        <v>0</v>
      </c>
      <c r="Y167" s="172">
        <f t="shared" si="27"/>
        <v>0</v>
      </c>
      <c r="Z167" s="172">
        <v>0</v>
      </c>
      <c r="AA167" s="173">
        <f t="shared" si="28"/>
        <v>0</v>
      </c>
      <c r="AR167" s="18" t="s">
        <v>201</v>
      </c>
      <c r="AT167" s="18" t="s">
        <v>227</v>
      </c>
      <c r="AU167" s="18" t="s">
        <v>87</v>
      </c>
      <c r="AY167" s="18" t="s">
        <v>175</v>
      </c>
      <c r="BE167" s="114">
        <f t="shared" si="29"/>
        <v>0</v>
      </c>
      <c r="BF167" s="114">
        <f t="shared" si="30"/>
        <v>0</v>
      </c>
      <c r="BG167" s="114">
        <f t="shared" si="31"/>
        <v>0</v>
      </c>
      <c r="BH167" s="114">
        <f t="shared" si="32"/>
        <v>0</v>
      </c>
      <c r="BI167" s="114">
        <f t="shared" si="33"/>
        <v>0</v>
      </c>
      <c r="BJ167" s="18" t="s">
        <v>83</v>
      </c>
      <c r="BK167" s="114">
        <f t="shared" si="34"/>
        <v>0</v>
      </c>
      <c r="BL167" s="18" t="s">
        <v>201</v>
      </c>
      <c r="BM167" s="18" t="s">
        <v>366</v>
      </c>
    </row>
    <row r="168" spans="2:65" s="1" customFormat="1" ht="31.5" customHeight="1" x14ac:dyDescent="0.3">
      <c r="B168" s="137"/>
      <c r="C168" s="174" t="s">
        <v>334</v>
      </c>
      <c r="D168" s="174" t="s">
        <v>227</v>
      </c>
      <c r="E168" s="175" t="s">
        <v>1979</v>
      </c>
      <c r="F168" s="271" t="s">
        <v>1980</v>
      </c>
      <c r="G168" s="272"/>
      <c r="H168" s="272"/>
      <c r="I168" s="272"/>
      <c r="J168" s="176" t="s">
        <v>257</v>
      </c>
      <c r="K168" s="177">
        <v>2</v>
      </c>
      <c r="L168" s="273">
        <v>0</v>
      </c>
      <c r="M168" s="272"/>
      <c r="N168" s="274">
        <f t="shared" si="25"/>
        <v>0</v>
      </c>
      <c r="O168" s="272"/>
      <c r="P168" s="272"/>
      <c r="Q168" s="272"/>
      <c r="R168" s="139"/>
      <c r="T168" s="171" t="s">
        <v>20</v>
      </c>
      <c r="U168" s="44" t="s">
        <v>41</v>
      </c>
      <c r="V168" s="36"/>
      <c r="W168" s="172">
        <f t="shared" si="26"/>
        <v>0</v>
      </c>
      <c r="X168" s="172">
        <v>0</v>
      </c>
      <c r="Y168" s="172">
        <f t="shared" si="27"/>
        <v>0</v>
      </c>
      <c r="Z168" s="172">
        <v>0</v>
      </c>
      <c r="AA168" s="173">
        <f t="shared" si="28"/>
        <v>0</v>
      </c>
      <c r="AR168" s="18" t="s">
        <v>201</v>
      </c>
      <c r="AT168" s="18" t="s">
        <v>227</v>
      </c>
      <c r="AU168" s="18" t="s">
        <v>87</v>
      </c>
      <c r="AY168" s="18" t="s">
        <v>175</v>
      </c>
      <c r="BE168" s="114">
        <f t="shared" si="29"/>
        <v>0</v>
      </c>
      <c r="BF168" s="114">
        <f t="shared" si="30"/>
        <v>0</v>
      </c>
      <c r="BG168" s="114">
        <f t="shared" si="31"/>
        <v>0</v>
      </c>
      <c r="BH168" s="114">
        <f t="shared" si="32"/>
        <v>0</v>
      </c>
      <c r="BI168" s="114">
        <f t="shared" si="33"/>
        <v>0</v>
      </c>
      <c r="BJ168" s="18" t="s">
        <v>83</v>
      </c>
      <c r="BK168" s="114">
        <f t="shared" si="34"/>
        <v>0</v>
      </c>
      <c r="BL168" s="18" t="s">
        <v>201</v>
      </c>
      <c r="BM168" s="18" t="s">
        <v>403</v>
      </c>
    </row>
    <row r="169" spans="2:65" s="1" customFormat="1" ht="31.5" customHeight="1" x14ac:dyDescent="0.3">
      <c r="B169" s="137"/>
      <c r="C169" s="174" t="s">
        <v>235</v>
      </c>
      <c r="D169" s="174" t="s">
        <v>227</v>
      </c>
      <c r="E169" s="175" t="s">
        <v>917</v>
      </c>
      <c r="F169" s="271" t="s">
        <v>1981</v>
      </c>
      <c r="G169" s="272"/>
      <c r="H169" s="272"/>
      <c r="I169" s="272"/>
      <c r="J169" s="176" t="s">
        <v>257</v>
      </c>
      <c r="K169" s="177">
        <v>2</v>
      </c>
      <c r="L169" s="273">
        <v>0</v>
      </c>
      <c r="M169" s="272"/>
      <c r="N169" s="274">
        <f t="shared" si="25"/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 t="shared" si="26"/>
        <v>0</v>
      </c>
      <c r="X169" s="172">
        <v>0</v>
      </c>
      <c r="Y169" s="172">
        <f t="shared" si="27"/>
        <v>0</v>
      </c>
      <c r="Z169" s="172">
        <v>0</v>
      </c>
      <c r="AA169" s="173">
        <f t="shared" si="28"/>
        <v>0</v>
      </c>
      <c r="AR169" s="18" t="s">
        <v>201</v>
      </c>
      <c r="AT169" s="18" t="s">
        <v>227</v>
      </c>
      <c r="AU169" s="18" t="s">
        <v>87</v>
      </c>
      <c r="AY169" s="18" t="s">
        <v>175</v>
      </c>
      <c r="BE169" s="114">
        <f t="shared" si="29"/>
        <v>0</v>
      </c>
      <c r="BF169" s="114">
        <f t="shared" si="30"/>
        <v>0</v>
      </c>
      <c r="BG169" s="114">
        <f t="shared" si="31"/>
        <v>0</v>
      </c>
      <c r="BH169" s="114">
        <f t="shared" si="32"/>
        <v>0</v>
      </c>
      <c r="BI169" s="114">
        <f t="shared" si="33"/>
        <v>0</v>
      </c>
      <c r="BJ169" s="18" t="s">
        <v>83</v>
      </c>
      <c r="BK169" s="114">
        <f t="shared" si="34"/>
        <v>0</v>
      </c>
      <c r="BL169" s="18" t="s">
        <v>201</v>
      </c>
      <c r="BM169" s="18" t="s">
        <v>407</v>
      </c>
    </row>
    <row r="170" spans="2:65" s="1" customFormat="1" ht="31.5" customHeight="1" x14ac:dyDescent="0.3">
      <c r="B170" s="137"/>
      <c r="C170" s="174" t="s">
        <v>239</v>
      </c>
      <c r="D170" s="174" t="s">
        <v>227</v>
      </c>
      <c r="E170" s="175" t="s">
        <v>930</v>
      </c>
      <c r="F170" s="271" t="s">
        <v>931</v>
      </c>
      <c r="G170" s="272"/>
      <c r="H170" s="272"/>
      <c r="I170" s="272"/>
      <c r="J170" s="176" t="s">
        <v>257</v>
      </c>
      <c r="K170" s="177">
        <v>13</v>
      </c>
      <c r="L170" s="273">
        <v>0</v>
      </c>
      <c r="M170" s="272"/>
      <c r="N170" s="274">
        <f t="shared" si="25"/>
        <v>0</v>
      </c>
      <c r="O170" s="272"/>
      <c r="P170" s="272"/>
      <c r="Q170" s="272"/>
      <c r="R170" s="139"/>
      <c r="T170" s="171" t="s">
        <v>20</v>
      </c>
      <c r="U170" s="44" t="s">
        <v>41</v>
      </c>
      <c r="V170" s="36"/>
      <c r="W170" s="172">
        <f t="shared" si="26"/>
        <v>0</v>
      </c>
      <c r="X170" s="172">
        <v>0</v>
      </c>
      <c r="Y170" s="172">
        <f t="shared" si="27"/>
        <v>0</v>
      </c>
      <c r="Z170" s="172">
        <v>0</v>
      </c>
      <c r="AA170" s="173">
        <f t="shared" si="28"/>
        <v>0</v>
      </c>
      <c r="AR170" s="18" t="s">
        <v>201</v>
      </c>
      <c r="AT170" s="18" t="s">
        <v>227</v>
      </c>
      <c r="AU170" s="18" t="s">
        <v>87</v>
      </c>
      <c r="AY170" s="18" t="s">
        <v>175</v>
      </c>
      <c r="BE170" s="114">
        <f t="shared" si="29"/>
        <v>0</v>
      </c>
      <c r="BF170" s="114">
        <f t="shared" si="30"/>
        <v>0</v>
      </c>
      <c r="BG170" s="114">
        <f t="shared" si="31"/>
        <v>0</v>
      </c>
      <c r="BH170" s="114">
        <f t="shared" si="32"/>
        <v>0</v>
      </c>
      <c r="BI170" s="114">
        <f t="shared" si="33"/>
        <v>0</v>
      </c>
      <c r="BJ170" s="18" t="s">
        <v>83</v>
      </c>
      <c r="BK170" s="114">
        <f t="shared" si="34"/>
        <v>0</v>
      </c>
      <c r="BL170" s="18" t="s">
        <v>201</v>
      </c>
      <c r="BM170" s="18" t="s">
        <v>411</v>
      </c>
    </row>
    <row r="171" spans="2:65" s="1" customFormat="1" ht="31.5" customHeight="1" x14ac:dyDescent="0.3">
      <c r="B171" s="137"/>
      <c r="C171" s="174" t="s">
        <v>342</v>
      </c>
      <c r="D171" s="174" t="s">
        <v>227</v>
      </c>
      <c r="E171" s="175" t="s">
        <v>1982</v>
      </c>
      <c r="F171" s="271" t="s">
        <v>1983</v>
      </c>
      <c r="G171" s="272"/>
      <c r="H171" s="272"/>
      <c r="I171" s="272"/>
      <c r="J171" s="176" t="s">
        <v>257</v>
      </c>
      <c r="K171" s="177">
        <v>4</v>
      </c>
      <c r="L171" s="273">
        <v>0</v>
      </c>
      <c r="M171" s="272"/>
      <c r="N171" s="274">
        <f t="shared" si="25"/>
        <v>0</v>
      </c>
      <c r="O171" s="272"/>
      <c r="P171" s="272"/>
      <c r="Q171" s="272"/>
      <c r="R171" s="139"/>
      <c r="T171" s="171" t="s">
        <v>20</v>
      </c>
      <c r="U171" s="44" t="s">
        <v>41</v>
      </c>
      <c r="V171" s="36"/>
      <c r="W171" s="172">
        <f t="shared" si="26"/>
        <v>0</v>
      </c>
      <c r="X171" s="172">
        <v>0</v>
      </c>
      <c r="Y171" s="172">
        <f t="shared" si="27"/>
        <v>0</v>
      </c>
      <c r="Z171" s="172">
        <v>0</v>
      </c>
      <c r="AA171" s="173">
        <f t="shared" si="28"/>
        <v>0</v>
      </c>
      <c r="AR171" s="18" t="s">
        <v>201</v>
      </c>
      <c r="AT171" s="18" t="s">
        <v>227</v>
      </c>
      <c r="AU171" s="18" t="s">
        <v>87</v>
      </c>
      <c r="AY171" s="18" t="s">
        <v>175</v>
      </c>
      <c r="BE171" s="114">
        <f t="shared" si="29"/>
        <v>0</v>
      </c>
      <c r="BF171" s="114">
        <f t="shared" si="30"/>
        <v>0</v>
      </c>
      <c r="BG171" s="114">
        <f t="shared" si="31"/>
        <v>0</v>
      </c>
      <c r="BH171" s="114">
        <f t="shared" si="32"/>
        <v>0</v>
      </c>
      <c r="BI171" s="114">
        <f t="shared" si="33"/>
        <v>0</v>
      </c>
      <c r="BJ171" s="18" t="s">
        <v>83</v>
      </c>
      <c r="BK171" s="114">
        <f t="shared" si="34"/>
        <v>0</v>
      </c>
      <c r="BL171" s="18" t="s">
        <v>201</v>
      </c>
      <c r="BM171" s="18" t="s">
        <v>423</v>
      </c>
    </row>
    <row r="172" spans="2:65" s="1" customFormat="1" ht="44.25" customHeight="1" x14ac:dyDescent="0.3">
      <c r="B172" s="137"/>
      <c r="C172" s="174" t="s">
        <v>435</v>
      </c>
      <c r="D172" s="174" t="s">
        <v>227</v>
      </c>
      <c r="E172" s="175" t="s">
        <v>295</v>
      </c>
      <c r="F172" s="271" t="s">
        <v>1984</v>
      </c>
      <c r="G172" s="272"/>
      <c r="H172" s="272"/>
      <c r="I172" s="272"/>
      <c r="J172" s="176" t="s">
        <v>257</v>
      </c>
      <c r="K172" s="177">
        <v>1</v>
      </c>
      <c r="L172" s="273">
        <v>0</v>
      </c>
      <c r="M172" s="272"/>
      <c r="N172" s="274">
        <f t="shared" si="25"/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 t="shared" si="26"/>
        <v>0</v>
      </c>
      <c r="X172" s="172">
        <v>0</v>
      </c>
      <c r="Y172" s="172">
        <f t="shared" si="27"/>
        <v>0</v>
      </c>
      <c r="Z172" s="172">
        <v>0</v>
      </c>
      <c r="AA172" s="173">
        <f t="shared" si="28"/>
        <v>0</v>
      </c>
      <c r="AR172" s="18" t="s">
        <v>201</v>
      </c>
      <c r="AT172" s="18" t="s">
        <v>227</v>
      </c>
      <c r="AU172" s="18" t="s">
        <v>87</v>
      </c>
      <c r="AY172" s="18" t="s">
        <v>175</v>
      </c>
      <c r="BE172" s="114">
        <f t="shared" si="29"/>
        <v>0</v>
      </c>
      <c r="BF172" s="114">
        <f t="shared" si="30"/>
        <v>0</v>
      </c>
      <c r="BG172" s="114">
        <f t="shared" si="31"/>
        <v>0</v>
      </c>
      <c r="BH172" s="114">
        <f t="shared" si="32"/>
        <v>0</v>
      </c>
      <c r="BI172" s="114">
        <f t="shared" si="33"/>
        <v>0</v>
      </c>
      <c r="BJ172" s="18" t="s">
        <v>83</v>
      </c>
      <c r="BK172" s="114">
        <f t="shared" si="34"/>
        <v>0</v>
      </c>
      <c r="BL172" s="18" t="s">
        <v>201</v>
      </c>
      <c r="BM172" s="18" t="s">
        <v>419</v>
      </c>
    </row>
    <row r="173" spans="2:65" s="1" customFormat="1" ht="31.5" customHeight="1" x14ac:dyDescent="0.3">
      <c r="B173" s="137"/>
      <c r="C173" s="174" t="s">
        <v>439</v>
      </c>
      <c r="D173" s="174" t="s">
        <v>227</v>
      </c>
      <c r="E173" s="175" t="s">
        <v>303</v>
      </c>
      <c r="F173" s="271" t="s">
        <v>1985</v>
      </c>
      <c r="G173" s="272"/>
      <c r="H173" s="272"/>
      <c r="I173" s="272"/>
      <c r="J173" s="176" t="s">
        <v>257</v>
      </c>
      <c r="K173" s="177">
        <v>1</v>
      </c>
      <c r="L173" s="273">
        <v>0</v>
      </c>
      <c r="M173" s="272"/>
      <c r="N173" s="274">
        <f t="shared" si="25"/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 t="shared" si="26"/>
        <v>0</v>
      </c>
      <c r="X173" s="172">
        <v>0</v>
      </c>
      <c r="Y173" s="172">
        <f t="shared" si="27"/>
        <v>0</v>
      </c>
      <c r="Z173" s="172">
        <v>0</v>
      </c>
      <c r="AA173" s="173">
        <f t="shared" si="28"/>
        <v>0</v>
      </c>
      <c r="AR173" s="18" t="s">
        <v>201</v>
      </c>
      <c r="AT173" s="18" t="s">
        <v>227</v>
      </c>
      <c r="AU173" s="18" t="s">
        <v>87</v>
      </c>
      <c r="AY173" s="18" t="s">
        <v>175</v>
      </c>
      <c r="BE173" s="114">
        <f t="shared" si="29"/>
        <v>0</v>
      </c>
      <c r="BF173" s="114">
        <f t="shared" si="30"/>
        <v>0</v>
      </c>
      <c r="BG173" s="114">
        <f t="shared" si="31"/>
        <v>0</v>
      </c>
      <c r="BH173" s="114">
        <f t="shared" si="32"/>
        <v>0</v>
      </c>
      <c r="BI173" s="114">
        <f t="shared" si="33"/>
        <v>0</v>
      </c>
      <c r="BJ173" s="18" t="s">
        <v>83</v>
      </c>
      <c r="BK173" s="114">
        <f t="shared" si="34"/>
        <v>0</v>
      </c>
      <c r="BL173" s="18" t="s">
        <v>201</v>
      </c>
      <c r="BM173" s="18" t="s">
        <v>427</v>
      </c>
    </row>
    <row r="174" spans="2:65" s="1" customFormat="1" ht="31.5" customHeight="1" x14ac:dyDescent="0.3">
      <c r="B174" s="137"/>
      <c r="C174" s="174" t="s">
        <v>346</v>
      </c>
      <c r="D174" s="174" t="s">
        <v>227</v>
      </c>
      <c r="E174" s="175" t="s">
        <v>1986</v>
      </c>
      <c r="F174" s="271" t="s">
        <v>1987</v>
      </c>
      <c r="G174" s="272"/>
      <c r="H174" s="272"/>
      <c r="I174" s="272"/>
      <c r="J174" s="176" t="s">
        <v>257</v>
      </c>
      <c r="K174" s="177">
        <v>2</v>
      </c>
      <c r="L174" s="273">
        <v>0</v>
      </c>
      <c r="M174" s="272"/>
      <c r="N174" s="274">
        <f t="shared" si="25"/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 t="shared" si="26"/>
        <v>0</v>
      </c>
      <c r="X174" s="172">
        <v>0</v>
      </c>
      <c r="Y174" s="172">
        <f t="shared" si="27"/>
        <v>0</v>
      </c>
      <c r="Z174" s="172">
        <v>0</v>
      </c>
      <c r="AA174" s="173">
        <f t="shared" si="28"/>
        <v>0</v>
      </c>
      <c r="AR174" s="18" t="s">
        <v>201</v>
      </c>
      <c r="AT174" s="18" t="s">
        <v>227</v>
      </c>
      <c r="AU174" s="18" t="s">
        <v>87</v>
      </c>
      <c r="AY174" s="18" t="s">
        <v>175</v>
      </c>
      <c r="BE174" s="114">
        <f t="shared" si="29"/>
        <v>0</v>
      </c>
      <c r="BF174" s="114">
        <f t="shared" si="30"/>
        <v>0</v>
      </c>
      <c r="BG174" s="114">
        <f t="shared" si="31"/>
        <v>0</v>
      </c>
      <c r="BH174" s="114">
        <f t="shared" si="32"/>
        <v>0</v>
      </c>
      <c r="BI174" s="114">
        <f t="shared" si="33"/>
        <v>0</v>
      </c>
      <c r="BJ174" s="18" t="s">
        <v>83</v>
      </c>
      <c r="BK174" s="114">
        <f t="shared" si="34"/>
        <v>0</v>
      </c>
      <c r="BL174" s="18" t="s">
        <v>201</v>
      </c>
      <c r="BM174" s="18" t="s">
        <v>431</v>
      </c>
    </row>
    <row r="175" spans="2:65" s="1" customFormat="1" ht="31.5" customHeight="1" x14ac:dyDescent="0.3">
      <c r="B175" s="137"/>
      <c r="C175" s="174" t="s">
        <v>350</v>
      </c>
      <c r="D175" s="174" t="s">
        <v>227</v>
      </c>
      <c r="E175" s="175" t="s">
        <v>1988</v>
      </c>
      <c r="F175" s="271" t="s">
        <v>1989</v>
      </c>
      <c r="G175" s="272"/>
      <c r="H175" s="272"/>
      <c r="I175" s="272"/>
      <c r="J175" s="176" t="s">
        <v>257</v>
      </c>
      <c r="K175" s="177">
        <v>2</v>
      </c>
      <c r="L175" s="273">
        <v>0</v>
      </c>
      <c r="M175" s="272"/>
      <c r="N175" s="274">
        <f t="shared" si="25"/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 t="shared" si="26"/>
        <v>0</v>
      </c>
      <c r="X175" s="172">
        <v>0</v>
      </c>
      <c r="Y175" s="172">
        <f t="shared" si="27"/>
        <v>0</v>
      </c>
      <c r="Z175" s="172">
        <v>0</v>
      </c>
      <c r="AA175" s="173">
        <f t="shared" si="28"/>
        <v>0</v>
      </c>
      <c r="AR175" s="18" t="s">
        <v>201</v>
      </c>
      <c r="AT175" s="18" t="s">
        <v>227</v>
      </c>
      <c r="AU175" s="18" t="s">
        <v>87</v>
      </c>
      <c r="AY175" s="18" t="s">
        <v>175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8" t="s">
        <v>83</v>
      </c>
      <c r="BK175" s="114">
        <f t="shared" si="34"/>
        <v>0</v>
      </c>
      <c r="BL175" s="18" t="s">
        <v>201</v>
      </c>
      <c r="BM175" s="18" t="s">
        <v>379</v>
      </c>
    </row>
    <row r="176" spans="2:65" s="1" customFormat="1" ht="31.5" customHeight="1" x14ac:dyDescent="0.3">
      <c r="B176" s="137"/>
      <c r="C176" s="174" t="s">
        <v>354</v>
      </c>
      <c r="D176" s="174" t="s">
        <v>227</v>
      </c>
      <c r="E176" s="175" t="s">
        <v>1990</v>
      </c>
      <c r="F176" s="271" t="s">
        <v>1991</v>
      </c>
      <c r="G176" s="272"/>
      <c r="H176" s="272"/>
      <c r="I176" s="272"/>
      <c r="J176" s="176" t="s">
        <v>257</v>
      </c>
      <c r="K176" s="177">
        <v>1</v>
      </c>
      <c r="L176" s="273">
        <v>0</v>
      </c>
      <c r="M176" s="272"/>
      <c r="N176" s="274">
        <f t="shared" si="25"/>
        <v>0</v>
      </c>
      <c r="O176" s="272"/>
      <c r="P176" s="272"/>
      <c r="Q176" s="272"/>
      <c r="R176" s="139"/>
      <c r="T176" s="171" t="s">
        <v>20</v>
      </c>
      <c r="U176" s="44" t="s">
        <v>41</v>
      </c>
      <c r="V176" s="36"/>
      <c r="W176" s="172">
        <f t="shared" si="26"/>
        <v>0</v>
      </c>
      <c r="X176" s="172">
        <v>0</v>
      </c>
      <c r="Y176" s="172">
        <f t="shared" si="27"/>
        <v>0</v>
      </c>
      <c r="Z176" s="172">
        <v>0</v>
      </c>
      <c r="AA176" s="173">
        <f t="shared" si="28"/>
        <v>0</v>
      </c>
      <c r="AR176" s="18" t="s">
        <v>201</v>
      </c>
      <c r="AT176" s="18" t="s">
        <v>227</v>
      </c>
      <c r="AU176" s="18" t="s">
        <v>87</v>
      </c>
      <c r="AY176" s="18" t="s">
        <v>175</v>
      </c>
      <c r="BE176" s="114">
        <f t="shared" si="29"/>
        <v>0</v>
      </c>
      <c r="BF176" s="114">
        <f t="shared" si="30"/>
        <v>0</v>
      </c>
      <c r="BG176" s="114">
        <f t="shared" si="31"/>
        <v>0</v>
      </c>
      <c r="BH176" s="114">
        <f t="shared" si="32"/>
        <v>0</v>
      </c>
      <c r="BI176" s="114">
        <f t="shared" si="33"/>
        <v>0</v>
      </c>
      <c r="BJ176" s="18" t="s">
        <v>83</v>
      </c>
      <c r="BK176" s="114">
        <f t="shared" si="34"/>
        <v>0</v>
      </c>
      <c r="BL176" s="18" t="s">
        <v>201</v>
      </c>
      <c r="BM176" s="18" t="s">
        <v>384</v>
      </c>
    </row>
    <row r="177" spans="2:65" s="1" customFormat="1" ht="31.5" customHeight="1" x14ac:dyDescent="0.3">
      <c r="B177" s="137"/>
      <c r="C177" s="174" t="s">
        <v>358</v>
      </c>
      <c r="D177" s="174" t="s">
        <v>227</v>
      </c>
      <c r="E177" s="175" t="s">
        <v>1992</v>
      </c>
      <c r="F177" s="271" t="s">
        <v>1993</v>
      </c>
      <c r="G177" s="272"/>
      <c r="H177" s="272"/>
      <c r="I177" s="272"/>
      <c r="J177" s="176" t="s">
        <v>257</v>
      </c>
      <c r="K177" s="177">
        <v>2</v>
      </c>
      <c r="L177" s="273">
        <v>0</v>
      </c>
      <c r="M177" s="272"/>
      <c r="N177" s="274">
        <f t="shared" si="25"/>
        <v>0</v>
      </c>
      <c r="O177" s="272"/>
      <c r="P177" s="272"/>
      <c r="Q177" s="272"/>
      <c r="R177" s="139"/>
      <c r="T177" s="171" t="s">
        <v>20</v>
      </c>
      <c r="U177" s="44" t="s">
        <v>41</v>
      </c>
      <c r="V177" s="36"/>
      <c r="W177" s="172">
        <f t="shared" si="26"/>
        <v>0</v>
      </c>
      <c r="X177" s="172">
        <v>0</v>
      </c>
      <c r="Y177" s="172">
        <f t="shared" si="27"/>
        <v>0</v>
      </c>
      <c r="Z177" s="172">
        <v>0</v>
      </c>
      <c r="AA177" s="173">
        <f t="shared" si="28"/>
        <v>0</v>
      </c>
      <c r="AR177" s="18" t="s">
        <v>201</v>
      </c>
      <c r="AT177" s="18" t="s">
        <v>227</v>
      </c>
      <c r="AU177" s="18" t="s">
        <v>87</v>
      </c>
      <c r="AY177" s="18" t="s">
        <v>175</v>
      </c>
      <c r="BE177" s="114">
        <f t="shared" si="29"/>
        <v>0</v>
      </c>
      <c r="BF177" s="114">
        <f t="shared" si="30"/>
        <v>0</v>
      </c>
      <c r="BG177" s="114">
        <f t="shared" si="31"/>
        <v>0</v>
      </c>
      <c r="BH177" s="114">
        <f t="shared" si="32"/>
        <v>0</v>
      </c>
      <c r="BI177" s="114">
        <f t="shared" si="33"/>
        <v>0</v>
      </c>
      <c r="BJ177" s="18" t="s">
        <v>83</v>
      </c>
      <c r="BK177" s="114">
        <f t="shared" si="34"/>
        <v>0</v>
      </c>
      <c r="BL177" s="18" t="s">
        <v>201</v>
      </c>
      <c r="BM177" s="18" t="s">
        <v>435</v>
      </c>
    </row>
    <row r="178" spans="2:65" s="1" customFormat="1" ht="31.5" customHeight="1" x14ac:dyDescent="0.3">
      <c r="B178" s="137"/>
      <c r="C178" s="174" t="s">
        <v>657</v>
      </c>
      <c r="D178" s="174" t="s">
        <v>227</v>
      </c>
      <c r="E178" s="175" t="s">
        <v>307</v>
      </c>
      <c r="F178" s="271" t="s">
        <v>308</v>
      </c>
      <c r="G178" s="272"/>
      <c r="H178" s="272"/>
      <c r="I178" s="272"/>
      <c r="J178" s="176" t="s">
        <v>257</v>
      </c>
      <c r="K178" s="177">
        <v>2</v>
      </c>
      <c r="L178" s="273">
        <v>0</v>
      </c>
      <c r="M178" s="272"/>
      <c r="N178" s="274">
        <f t="shared" si="25"/>
        <v>0</v>
      </c>
      <c r="O178" s="272"/>
      <c r="P178" s="272"/>
      <c r="Q178" s="272"/>
      <c r="R178" s="139"/>
      <c r="T178" s="171" t="s">
        <v>20</v>
      </c>
      <c r="U178" s="44" t="s">
        <v>41</v>
      </c>
      <c r="V178" s="36"/>
      <c r="W178" s="172">
        <f t="shared" si="26"/>
        <v>0</v>
      </c>
      <c r="X178" s="172">
        <v>2.1000000000000001E-4</v>
      </c>
      <c r="Y178" s="172">
        <f t="shared" si="27"/>
        <v>4.2000000000000002E-4</v>
      </c>
      <c r="Z178" s="172">
        <v>0</v>
      </c>
      <c r="AA178" s="173">
        <f t="shared" si="28"/>
        <v>0</v>
      </c>
      <c r="AR178" s="18" t="s">
        <v>201</v>
      </c>
      <c r="AT178" s="18" t="s">
        <v>227</v>
      </c>
      <c r="AU178" s="18" t="s">
        <v>87</v>
      </c>
      <c r="AY178" s="18" t="s">
        <v>175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8" t="s">
        <v>83</v>
      </c>
      <c r="BK178" s="114">
        <f t="shared" si="34"/>
        <v>0</v>
      </c>
      <c r="BL178" s="18" t="s">
        <v>201</v>
      </c>
      <c r="BM178" s="18" t="s">
        <v>1994</v>
      </c>
    </row>
    <row r="179" spans="2:65" s="1" customFormat="1" ht="44.25" customHeight="1" x14ac:dyDescent="0.3">
      <c r="B179" s="137"/>
      <c r="C179" s="174" t="s">
        <v>403</v>
      </c>
      <c r="D179" s="174" t="s">
        <v>227</v>
      </c>
      <c r="E179" s="175" t="s">
        <v>311</v>
      </c>
      <c r="F179" s="271" t="s">
        <v>1995</v>
      </c>
      <c r="G179" s="272"/>
      <c r="H179" s="272"/>
      <c r="I179" s="272"/>
      <c r="J179" s="176" t="s">
        <v>257</v>
      </c>
      <c r="K179" s="177">
        <v>2</v>
      </c>
      <c r="L179" s="273">
        <v>0</v>
      </c>
      <c r="M179" s="272"/>
      <c r="N179" s="274">
        <f t="shared" si="25"/>
        <v>0</v>
      </c>
      <c r="O179" s="272"/>
      <c r="P179" s="272"/>
      <c r="Q179" s="272"/>
      <c r="R179" s="139"/>
      <c r="T179" s="171" t="s">
        <v>20</v>
      </c>
      <c r="U179" s="44" t="s">
        <v>41</v>
      </c>
      <c r="V179" s="36"/>
      <c r="W179" s="172">
        <f t="shared" si="26"/>
        <v>0</v>
      </c>
      <c r="X179" s="172">
        <v>0</v>
      </c>
      <c r="Y179" s="172">
        <f t="shared" si="27"/>
        <v>0</v>
      </c>
      <c r="Z179" s="172">
        <v>0</v>
      </c>
      <c r="AA179" s="173">
        <f t="shared" si="28"/>
        <v>0</v>
      </c>
      <c r="AR179" s="18" t="s">
        <v>201</v>
      </c>
      <c r="AT179" s="18" t="s">
        <v>227</v>
      </c>
      <c r="AU179" s="18" t="s">
        <v>87</v>
      </c>
      <c r="AY179" s="18" t="s">
        <v>175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8" t="s">
        <v>83</v>
      </c>
      <c r="BK179" s="114">
        <f t="shared" si="34"/>
        <v>0</v>
      </c>
      <c r="BL179" s="18" t="s">
        <v>201</v>
      </c>
      <c r="BM179" s="18" t="s">
        <v>439</v>
      </c>
    </row>
    <row r="180" spans="2:65" s="1" customFormat="1" ht="44.25" customHeight="1" x14ac:dyDescent="0.3">
      <c r="B180" s="137"/>
      <c r="C180" s="174" t="s">
        <v>388</v>
      </c>
      <c r="D180" s="174" t="s">
        <v>227</v>
      </c>
      <c r="E180" s="175" t="s">
        <v>311</v>
      </c>
      <c r="F180" s="271" t="s">
        <v>1995</v>
      </c>
      <c r="G180" s="272"/>
      <c r="H180" s="272"/>
      <c r="I180" s="272"/>
      <c r="J180" s="176" t="s">
        <v>257</v>
      </c>
      <c r="K180" s="177">
        <v>1</v>
      </c>
      <c r="L180" s="273">
        <v>0</v>
      </c>
      <c r="M180" s="272"/>
      <c r="N180" s="274">
        <f t="shared" si="25"/>
        <v>0</v>
      </c>
      <c r="O180" s="272"/>
      <c r="P180" s="272"/>
      <c r="Q180" s="272"/>
      <c r="R180" s="139"/>
      <c r="T180" s="171" t="s">
        <v>20</v>
      </c>
      <c r="U180" s="44" t="s">
        <v>41</v>
      </c>
      <c r="V180" s="36"/>
      <c r="W180" s="172">
        <f t="shared" si="26"/>
        <v>0</v>
      </c>
      <c r="X180" s="172">
        <v>0</v>
      </c>
      <c r="Y180" s="172">
        <f t="shared" si="27"/>
        <v>0</v>
      </c>
      <c r="Z180" s="172">
        <v>0</v>
      </c>
      <c r="AA180" s="173">
        <f t="shared" si="28"/>
        <v>0</v>
      </c>
      <c r="AR180" s="18" t="s">
        <v>201</v>
      </c>
      <c r="AT180" s="18" t="s">
        <v>227</v>
      </c>
      <c r="AU180" s="18" t="s">
        <v>87</v>
      </c>
      <c r="AY180" s="18" t="s">
        <v>175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8" t="s">
        <v>83</v>
      </c>
      <c r="BK180" s="114">
        <f t="shared" si="34"/>
        <v>0</v>
      </c>
      <c r="BL180" s="18" t="s">
        <v>201</v>
      </c>
      <c r="BM180" s="18" t="s">
        <v>388</v>
      </c>
    </row>
    <row r="181" spans="2:65" s="1" customFormat="1" ht="44.25" customHeight="1" x14ac:dyDescent="0.3">
      <c r="B181" s="137"/>
      <c r="C181" s="174" t="s">
        <v>366</v>
      </c>
      <c r="D181" s="174" t="s">
        <v>227</v>
      </c>
      <c r="E181" s="175" t="s">
        <v>1996</v>
      </c>
      <c r="F181" s="271" t="s">
        <v>1997</v>
      </c>
      <c r="G181" s="272"/>
      <c r="H181" s="272"/>
      <c r="I181" s="272"/>
      <c r="J181" s="176" t="s">
        <v>257</v>
      </c>
      <c r="K181" s="177">
        <v>2</v>
      </c>
      <c r="L181" s="273">
        <v>0</v>
      </c>
      <c r="M181" s="272"/>
      <c r="N181" s="274">
        <f t="shared" si="25"/>
        <v>0</v>
      </c>
      <c r="O181" s="272"/>
      <c r="P181" s="272"/>
      <c r="Q181" s="272"/>
      <c r="R181" s="139"/>
      <c r="T181" s="171" t="s">
        <v>20</v>
      </c>
      <c r="U181" s="44" t="s">
        <v>41</v>
      </c>
      <c r="V181" s="36"/>
      <c r="W181" s="172">
        <f t="shared" si="26"/>
        <v>0</v>
      </c>
      <c r="X181" s="172">
        <v>0</v>
      </c>
      <c r="Y181" s="172">
        <f t="shared" si="27"/>
        <v>0</v>
      </c>
      <c r="Z181" s="172">
        <v>0</v>
      </c>
      <c r="AA181" s="173">
        <f t="shared" si="28"/>
        <v>0</v>
      </c>
      <c r="AR181" s="18" t="s">
        <v>201</v>
      </c>
      <c r="AT181" s="18" t="s">
        <v>227</v>
      </c>
      <c r="AU181" s="18" t="s">
        <v>87</v>
      </c>
      <c r="AY181" s="18" t="s">
        <v>175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8" t="s">
        <v>83</v>
      </c>
      <c r="BK181" s="114">
        <f t="shared" si="34"/>
        <v>0</v>
      </c>
      <c r="BL181" s="18" t="s">
        <v>201</v>
      </c>
      <c r="BM181" s="18" t="s">
        <v>392</v>
      </c>
    </row>
    <row r="182" spans="2:65" s="1" customFormat="1" ht="44.25" customHeight="1" x14ac:dyDescent="0.3">
      <c r="B182" s="137"/>
      <c r="C182" s="174" t="s">
        <v>407</v>
      </c>
      <c r="D182" s="174" t="s">
        <v>227</v>
      </c>
      <c r="E182" s="175" t="s">
        <v>1998</v>
      </c>
      <c r="F182" s="271" t="s">
        <v>1999</v>
      </c>
      <c r="G182" s="272"/>
      <c r="H182" s="272"/>
      <c r="I182" s="272"/>
      <c r="J182" s="176" t="s">
        <v>257</v>
      </c>
      <c r="K182" s="177">
        <v>2</v>
      </c>
      <c r="L182" s="273">
        <v>0</v>
      </c>
      <c r="M182" s="272"/>
      <c r="N182" s="274">
        <f t="shared" si="25"/>
        <v>0</v>
      </c>
      <c r="O182" s="272"/>
      <c r="P182" s="272"/>
      <c r="Q182" s="272"/>
      <c r="R182" s="139"/>
      <c r="T182" s="171" t="s">
        <v>20</v>
      </c>
      <c r="U182" s="44" t="s">
        <v>41</v>
      </c>
      <c r="V182" s="36"/>
      <c r="W182" s="172">
        <f t="shared" si="26"/>
        <v>0</v>
      </c>
      <c r="X182" s="172">
        <v>0</v>
      </c>
      <c r="Y182" s="172">
        <f t="shared" si="27"/>
        <v>0</v>
      </c>
      <c r="Z182" s="172">
        <v>0</v>
      </c>
      <c r="AA182" s="173">
        <f t="shared" si="28"/>
        <v>0</v>
      </c>
      <c r="AR182" s="18" t="s">
        <v>201</v>
      </c>
      <c r="AT182" s="18" t="s">
        <v>227</v>
      </c>
      <c r="AU182" s="18" t="s">
        <v>87</v>
      </c>
      <c r="AY182" s="18" t="s">
        <v>175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8" t="s">
        <v>83</v>
      </c>
      <c r="BK182" s="114">
        <f t="shared" si="34"/>
        <v>0</v>
      </c>
      <c r="BL182" s="18" t="s">
        <v>201</v>
      </c>
      <c r="BM182" s="18" t="s">
        <v>443</v>
      </c>
    </row>
    <row r="183" spans="2:65" s="1" customFormat="1" ht="44.25" customHeight="1" x14ac:dyDescent="0.3">
      <c r="B183" s="137"/>
      <c r="C183" s="174" t="s">
        <v>411</v>
      </c>
      <c r="D183" s="174" t="s">
        <v>227</v>
      </c>
      <c r="E183" s="175" t="s">
        <v>2000</v>
      </c>
      <c r="F183" s="271" t="s">
        <v>2001</v>
      </c>
      <c r="G183" s="272"/>
      <c r="H183" s="272"/>
      <c r="I183" s="272"/>
      <c r="J183" s="176" t="s">
        <v>257</v>
      </c>
      <c r="K183" s="177">
        <v>4</v>
      </c>
      <c r="L183" s="273">
        <v>0</v>
      </c>
      <c r="M183" s="272"/>
      <c r="N183" s="274">
        <f t="shared" si="25"/>
        <v>0</v>
      </c>
      <c r="O183" s="272"/>
      <c r="P183" s="272"/>
      <c r="Q183" s="272"/>
      <c r="R183" s="139"/>
      <c r="T183" s="171" t="s">
        <v>20</v>
      </c>
      <c r="U183" s="44" t="s">
        <v>41</v>
      </c>
      <c r="V183" s="36"/>
      <c r="W183" s="172">
        <f t="shared" si="26"/>
        <v>0</v>
      </c>
      <c r="X183" s="172">
        <v>0</v>
      </c>
      <c r="Y183" s="172">
        <f t="shared" si="27"/>
        <v>0</v>
      </c>
      <c r="Z183" s="172">
        <v>0</v>
      </c>
      <c r="AA183" s="173">
        <f t="shared" si="28"/>
        <v>0</v>
      </c>
      <c r="AR183" s="18" t="s">
        <v>201</v>
      </c>
      <c r="AT183" s="18" t="s">
        <v>227</v>
      </c>
      <c r="AU183" s="18" t="s">
        <v>87</v>
      </c>
      <c r="AY183" s="18" t="s">
        <v>175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8" t="s">
        <v>83</v>
      </c>
      <c r="BK183" s="114">
        <f t="shared" si="34"/>
        <v>0</v>
      </c>
      <c r="BL183" s="18" t="s">
        <v>201</v>
      </c>
      <c r="BM183" s="18" t="s">
        <v>448</v>
      </c>
    </row>
    <row r="184" spans="2:65" s="1" customFormat="1" ht="44.25" customHeight="1" x14ac:dyDescent="0.3">
      <c r="B184" s="137"/>
      <c r="C184" s="174" t="s">
        <v>423</v>
      </c>
      <c r="D184" s="174" t="s">
        <v>227</v>
      </c>
      <c r="E184" s="175" t="s">
        <v>2002</v>
      </c>
      <c r="F184" s="271" t="s">
        <v>2003</v>
      </c>
      <c r="G184" s="272"/>
      <c r="H184" s="272"/>
      <c r="I184" s="272"/>
      <c r="J184" s="176" t="s">
        <v>257</v>
      </c>
      <c r="K184" s="177">
        <v>3</v>
      </c>
      <c r="L184" s="273">
        <v>0</v>
      </c>
      <c r="M184" s="272"/>
      <c r="N184" s="274">
        <f t="shared" si="25"/>
        <v>0</v>
      </c>
      <c r="O184" s="272"/>
      <c r="P184" s="272"/>
      <c r="Q184" s="272"/>
      <c r="R184" s="139"/>
      <c r="T184" s="171" t="s">
        <v>20</v>
      </c>
      <c r="U184" s="44" t="s">
        <v>41</v>
      </c>
      <c r="V184" s="36"/>
      <c r="W184" s="172">
        <f t="shared" si="26"/>
        <v>0</v>
      </c>
      <c r="X184" s="172">
        <v>0</v>
      </c>
      <c r="Y184" s="172">
        <f t="shared" si="27"/>
        <v>0</v>
      </c>
      <c r="Z184" s="172">
        <v>0</v>
      </c>
      <c r="AA184" s="173">
        <f t="shared" si="28"/>
        <v>0</v>
      </c>
      <c r="AR184" s="18" t="s">
        <v>201</v>
      </c>
      <c r="AT184" s="18" t="s">
        <v>227</v>
      </c>
      <c r="AU184" s="18" t="s">
        <v>87</v>
      </c>
      <c r="AY184" s="18" t="s">
        <v>175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8" t="s">
        <v>83</v>
      </c>
      <c r="BK184" s="114">
        <f t="shared" si="34"/>
        <v>0</v>
      </c>
      <c r="BL184" s="18" t="s">
        <v>201</v>
      </c>
      <c r="BM184" s="18" t="s">
        <v>452</v>
      </c>
    </row>
    <row r="185" spans="2:65" s="1" customFormat="1" ht="44.25" customHeight="1" x14ac:dyDescent="0.3">
      <c r="B185" s="137"/>
      <c r="C185" s="174" t="s">
        <v>419</v>
      </c>
      <c r="D185" s="174" t="s">
        <v>227</v>
      </c>
      <c r="E185" s="175" t="s">
        <v>2004</v>
      </c>
      <c r="F185" s="271" t="s">
        <v>2005</v>
      </c>
      <c r="G185" s="272"/>
      <c r="H185" s="272"/>
      <c r="I185" s="272"/>
      <c r="J185" s="176" t="s">
        <v>257</v>
      </c>
      <c r="K185" s="177">
        <v>1</v>
      </c>
      <c r="L185" s="273">
        <v>0</v>
      </c>
      <c r="M185" s="272"/>
      <c r="N185" s="274">
        <f t="shared" si="25"/>
        <v>0</v>
      </c>
      <c r="O185" s="272"/>
      <c r="P185" s="272"/>
      <c r="Q185" s="272"/>
      <c r="R185" s="139"/>
      <c r="T185" s="171" t="s">
        <v>20</v>
      </c>
      <c r="U185" s="44" t="s">
        <v>41</v>
      </c>
      <c r="V185" s="36"/>
      <c r="W185" s="172">
        <f t="shared" si="26"/>
        <v>0</v>
      </c>
      <c r="X185" s="172">
        <v>0</v>
      </c>
      <c r="Y185" s="172">
        <f t="shared" si="27"/>
        <v>0</v>
      </c>
      <c r="Z185" s="172">
        <v>0</v>
      </c>
      <c r="AA185" s="173">
        <f t="shared" si="28"/>
        <v>0</v>
      </c>
      <c r="AR185" s="18" t="s">
        <v>201</v>
      </c>
      <c r="AT185" s="18" t="s">
        <v>227</v>
      </c>
      <c r="AU185" s="18" t="s">
        <v>87</v>
      </c>
      <c r="AY185" s="18" t="s">
        <v>175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8" t="s">
        <v>83</v>
      </c>
      <c r="BK185" s="114">
        <f t="shared" si="34"/>
        <v>0</v>
      </c>
      <c r="BL185" s="18" t="s">
        <v>201</v>
      </c>
      <c r="BM185" s="18" t="s">
        <v>460</v>
      </c>
    </row>
    <row r="186" spans="2:65" s="1" customFormat="1" ht="31.5" customHeight="1" x14ac:dyDescent="0.3">
      <c r="B186" s="137"/>
      <c r="C186" s="174" t="s">
        <v>427</v>
      </c>
      <c r="D186" s="174" t="s">
        <v>227</v>
      </c>
      <c r="E186" s="175" t="s">
        <v>2006</v>
      </c>
      <c r="F186" s="271" t="s">
        <v>2007</v>
      </c>
      <c r="G186" s="272"/>
      <c r="H186" s="272"/>
      <c r="I186" s="272"/>
      <c r="J186" s="176" t="s">
        <v>257</v>
      </c>
      <c r="K186" s="177">
        <v>1</v>
      </c>
      <c r="L186" s="273">
        <v>0</v>
      </c>
      <c r="M186" s="272"/>
      <c r="N186" s="274">
        <f t="shared" si="25"/>
        <v>0</v>
      </c>
      <c r="O186" s="272"/>
      <c r="P186" s="272"/>
      <c r="Q186" s="272"/>
      <c r="R186" s="139"/>
      <c r="T186" s="171" t="s">
        <v>20</v>
      </c>
      <c r="U186" s="44" t="s">
        <v>41</v>
      </c>
      <c r="V186" s="36"/>
      <c r="W186" s="172">
        <f t="shared" si="26"/>
        <v>0</v>
      </c>
      <c r="X186" s="172">
        <v>0</v>
      </c>
      <c r="Y186" s="172">
        <f t="shared" si="27"/>
        <v>0</v>
      </c>
      <c r="Z186" s="172">
        <v>0</v>
      </c>
      <c r="AA186" s="173">
        <f t="shared" si="28"/>
        <v>0</v>
      </c>
      <c r="AR186" s="18" t="s">
        <v>201</v>
      </c>
      <c r="AT186" s="18" t="s">
        <v>227</v>
      </c>
      <c r="AU186" s="18" t="s">
        <v>87</v>
      </c>
      <c r="AY186" s="18" t="s">
        <v>175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8" t="s">
        <v>83</v>
      </c>
      <c r="BK186" s="114">
        <f t="shared" si="34"/>
        <v>0</v>
      </c>
      <c r="BL186" s="18" t="s">
        <v>201</v>
      </c>
      <c r="BM186" s="18" t="s">
        <v>1037</v>
      </c>
    </row>
    <row r="187" spans="2:65" s="1" customFormat="1" ht="31.5" customHeight="1" x14ac:dyDescent="0.3">
      <c r="B187" s="137"/>
      <c r="C187" s="174" t="s">
        <v>431</v>
      </c>
      <c r="D187" s="174" t="s">
        <v>227</v>
      </c>
      <c r="E187" s="175" t="s">
        <v>2008</v>
      </c>
      <c r="F187" s="271" t="s">
        <v>2009</v>
      </c>
      <c r="G187" s="272"/>
      <c r="H187" s="272"/>
      <c r="I187" s="272"/>
      <c r="J187" s="176" t="s">
        <v>257</v>
      </c>
      <c r="K187" s="177">
        <v>1</v>
      </c>
      <c r="L187" s="273">
        <v>0</v>
      </c>
      <c r="M187" s="272"/>
      <c r="N187" s="274">
        <f t="shared" si="25"/>
        <v>0</v>
      </c>
      <c r="O187" s="272"/>
      <c r="P187" s="272"/>
      <c r="Q187" s="272"/>
      <c r="R187" s="139"/>
      <c r="T187" s="171" t="s">
        <v>20</v>
      </c>
      <c r="U187" s="44" t="s">
        <v>41</v>
      </c>
      <c r="V187" s="36"/>
      <c r="W187" s="172">
        <f t="shared" si="26"/>
        <v>0</v>
      </c>
      <c r="X187" s="172">
        <v>0</v>
      </c>
      <c r="Y187" s="172">
        <f t="shared" si="27"/>
        <v>0</v>
      </c>
      <c r="Z187" s="172">
        <v>0</v>
      </c>
      <c r="AA187" s="173">
        <f t="shared" si="28"/>
        <v>0</v>
      </c>
      <c r="AR187" s="18" t="s">
        <v>201</v>
      </c>
      <c r="AT187" s="18" t="s">
        <v>227</v>
      </c>
      <c r="AU187" s="18" t="s">
        <v>87</v>
      </c>
      <c r="AY187" s="18" t="s">
        <v>175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8" t="s">
        <v>83</v>
      </c>
      <c r="BK187" s="114">
        <f t="shared" si="34"/>
        <v>0</v>
      </c>
      <c r="BL187" s="18" t="s">
        <v>201</v>
      </c>
      <c r="BM187" s="18" t="s">
        <v>464</v>
      </c>
    </row>
    <row r="188" spans="2:65" s="1" customFormat="1" ht="31.5" customHeight="1" x14ac:dyDescent="0.3">
      <c r="B188" s="137"/>
      <c r="C188" s="174" t="s">
        <v>443</v>
      </c>
      <c r="D188" s="174" t="s">
        <v>227</v>
      </c>
      <c r="E188" s="175" t="s">
        <v>2010</v>
      </c>
      <c r="F188" s="271" t="s">
        <v>2011</v>
      </c>
      <c r="G188" s="272"/>
      <c r="H188" s="272"/>
      <c r="I188" s="272"/>
      <c r="J188" s="176" t="s">
        <v>257</v>
      </c>
      <c r="K188" s="177">
        <v>1</v>
      </c>
      <c r="L188" s="273">
        <v>0</v>
      </c>
      <c r="M188" s="272"/>
      <c r="N188" s="274">
        <f t="shared" si="25"/>
        <v>0</v>
      </c>
      <c r="O188" s="272"/>
      <c r="P188" s="272"/>
      <c r="Q188" s="272"/>
      <c r="R188" s="139"/>
      <c r="T188" s="171" t="s">
        <v>20</v>
      </c>
      <c r="U188" s="44" t="s">
        <v>41</v>
      </c>
      <c r="V188" s="36"/>
      <c r="W188" s="172">
        <f t="shared" si="26"/>
        <v>0</v>
      </c>
      <c r="X188" s="172">
        <v>0</v>
      </c>
      <c r="Y188" s="172">
        <f t="shared" si="27"/>
        <v>0</v>
      </c>
      <c r="Z188" s="172">
        <v>0</v>
      </c>
      <c r="AA188" s="173">
        <f t="shared" si="28"/>
        <v>0</v>
      </c>
      <c r="AR188" s="18" t="s">
        <v>201</v>
      </c>
      <c r="AT188" s="18" t="s">
        <v>227</v>
      </c>
      <c r="AU188" s="18" t="s">
        <v>87</v>
      </c>
      <c r="AY188" s="18" t="s">
        <v>175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8" t="s">
        <v>83</v>
      </c>
      <c r="BK188" s="114">
        <f t="shared" si="34"/>
        <v>0</v>
      </c>
      <c r="BL188" s="18" t="s">
        <v>201</v>
      </c>
      <c r="BM188" s="18" t="s">
        <v>468</v>
      </c>
    </row>
    <row r="189" spans="2:65" s="1" customFormat="1" ht="44.25" customHeight="1" x14ac:dyDescent="0.3">
      <c r="B189" s="137"/>
      <c r="C189" s="174" t="s">
        <v>392</v>
      </c>
      <c r="D189" s="174" t="s">
        <v>227</v>
      </c>
      <c r="E189" s="175" t="s">
        <v>315</v>
      </c>
      <c r="F189" s="271" t="s">
        <v>2012</v>
      </c>
      <c r="G189" s="272"/>
      <c r="H189" s="272"/>
      <c r="I189" s="272"/>
      <c r="J189" s="176" t="s">
        <v>257</v>
      </c>
      <c r="K189" s="177">
        <v>1</v>
      </c>
      <c r="L189" s="273">
        <v>0</v>
      </c>
      <c r="M189" s="272"/>
      <c r="N189" s="274">
        <f t="shared" si="25"/>
        <v>0</v>
      </c>
      <c r="O189" s="272"/>
      <c r="P189" s="272"/>
      <c r="Q189" s="272"/>
      <c r="R189" s="139"/>
      <c r="T189" s="171" t="s">
        <v>20</v>
      </c>
      <c r="U189" s="44" t="s">
        <v>41</v>
      </c>
      <c r="V189" s="36"/>
      <c r="W189" s="172">
        <f t="shared" si="26"/>
        <v>0</v>
      </c>
      <c r="X189" s="172">
        <v>0</v>
      </c>
      <c r="Y189" s="172">
        <f t="shared" si="27"/>
        <v>0</v>
      </c>
      <c r="Z189" s="172">
        <v>0</v>
      </c>
      <c r="AA189" s="173">
        <f t="shared" si="28"/>
        <v>0</v>
      </c>
      <c r="AR189" s="18" t="s">
        <v>201</v>
      </c>
      <c r="AT189" s="18" t="s">
        <v>227</v>
      </c>
      <c r="AU189" s="18" t="s">
        <v>87</v>
      </c>
      <c r="AY189" s="18" t="s">
        <v>175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8" t="s">
        <v>83</v>
      </c>
      <c r="BK189" s="114">
        <f t="shared" si="34"/>
        <v>0</v>
      </c>
      <c r="BL189" s="18" t="s">
        <v>201</v>
      </c>
      <c r="BM189" s="18" t="s">
        <v>1041</v>
      </c>
    </row>
    <row r="190" spans="2:65" s="1" customFormat="1" ht="44.25" customHeight="1" x14ac:dyDescent="0.3">
      <c r="B190" s="137"/>
      <c r="C190" s="174" t="s">
        <v>452</v>
      </c>
      <c r="D190" s="174" t="s">
        <v>227</v>
      </c>
      <c r="E190" s="175" t="s">
        <v>2013</v>
      </c>
      <c r="F190" s="271" t="s">
        <v>2014</v>
      </c>
      <c r="G190" s="272"/>
      <c r="H190" s="272"/>
      <c r="I190" s="272"/>
      <c r="J190" s="176" t="s">
        <v>180</v>
      </c>
      <c r="K190" s="177">
        <v>44</v>
      </c>
      <c r="L190" s="273">
        <v>0</v>
      </c>
      <c r="M190" s="272"/>
      <c r="N190" s="274">
        <f t="shared" si="25"/>
        <v>0</v>
      </c>
      <c r="O190" s="272"/>
      <c r="P190" s="272"/>
      <c r="Q190" s="272"/>
      <c r="R190" s="139"/>
      <c r="T190" s="171" t="s">
        <v>20</v>
      </c>
      <c r="U190" s="44" t="s">
        <v>41</v>
      </c>
      <c r="V190" s="36"/>
      <c r="W190" s="172">
        <f t="shared" si="26"/>
        <v>0</v>
      </c>
      <c r="X190" s="172">
        <v>0</v>
      </c>
      <c r="Y190" s="172">
        <f t="shared" si="27"/>
        <v>0</v>
      </c>
      <c r="Z190" s="172">
        <v>0</v>
      </c>
      <c r="AA190" s="173">
        <f t="shared" si="28"/>
        <v>0</v>
      </c>
      <c r="AR190" s="18" t="s">
        <v>201</v>
      </c>
      <c r="AT190" s="18" t="s">
        <v>227</v>
      </c>
      <c r="AU190" s="18" t="s">
        <v>87</v>
      </c>
      <c r="AY190" s="18" t="s">
        <v>175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8" t="s">
        <v>83</v>
      </c>
      <c r="BK190" s="114">
        <f t="shared" si="34"/>
        <v>0</v>
      </c>
      <c r="BL190" s="18" t="s">
        <v>201</v>
      </c>
      <c r="BM190" s="18" t="s">
        <v>476</v>
      </c>
    </row>
    <row r="191" spans="2:65" s="1" customFormat="1" ht="44.25" customHeight="1" x14ac:dyDescent="0.3">
      <c r="B191" s="137"/>
      <c r="C191" s="174" t="s">
        <v>460</v>
      </c>
      <c r="D191" s="174" t="s">
        <v>227</v>
      </c>
      <c r="E191" s="175" t="s">
        <v>2015</v>
      </c>
      <c r="F191" s="271" t="s">
        <v>2016</v>
      </c>
      <c r="G191" s="272"/>
      <c r="H191" s="272"/>
      <c r="I191" s="272"/>
      <c r="J191" s="176" t="s">
        <v>180</v>
      </c>
      <c r="K191" s="177">
        <v>10</v>
      </c>
      <c r="L191" s="273">
        <v>0</v>
      </c>
      <c r="M191" s="272"/>
      <c r="N191" s="274">
        <f t="shared" si="25"/>
        <v>0</v>
      </c>
      <c r="O191" s="272"/>
      <c r="P191" s="272"/>
      <c r="Q191" s="272"/>
      <c r="R191" s="139"/>
      <c r="T191" s="171" t="s">
        <v>20</v>
      </c>
      <c r="U191" s="44" t="s">
        <v>41</v>
      </c>
      <c r="V191" s="36"/>
      <c r="W191" s="172">
        <f t="shared" si="26"/>
        <v>0</v>
      </c>
      <c r="X191" s="172">
        <v>0</v>
      </c>
      <c r="Y191" s="172">
        <f t="shared" si="27"/>
        <v>0</v>
      </c>
      <c r="Z191" s="172">
        <v>0</v>
      </c>
      <c r="AA191" s="173">
        <f t="shared" si="28"/>
        <v>0</v>
      </c>
      <c r="AR191" s="18" t="s">
        <v>201</v>
      </c>
      <c r="AT191" s="18" t="s">
        <v>227</v>
      </c>
      <c r="AU191" s="18" t="s">
        <v>87</v>
      </c>
      <c r="AY191" s="18" t="s">
        <v>175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8" t="s">
        <v>83</v>
      </c>
      <c r="BK191" s="114">
        <f t="shared" si="34"/>
        <v>0</v>
      </c>
      <c r="BL191" s="18" t="s">
        <v>201</v>
      </c>
      <c r="BM191" s="18" t="s">
        <v>488</v>
      </c>
    </row>
    <row r="192" spans="2:65" s="1" customFormat="1" ht="44.25" customHeight="1" x14ac:dyDescent="0.3">
      <c r="B192" s="137"/>
      <c r="C192" s="174" t="s">
        <v>1037</v>
      </c>
      <c r="D192" s="174" t="s">
        <v>227</v>
      </c>
      <c r="E192" s="175" t="s">
        <v>2017</v>
      </c>
      <c r="F192" s="271" t="s">
        <v>2018</v>
      </c>
      <c r="G192" s="272"/>
      <c r="H192" s="272"/>
      <c r="I192" s="272"/>
      <c r="J192" s="176" t="s">
        <v>180</v>
      </c>
      <c r="K192" s="177">
        <v>54</v>
      </c>
      <c r="L192" s="273">
        <v>0</v>
      </c>
      <c r="M192" s="272"/>
      <c r="N192" s="274">
        <f t="shared" si="25"/>
        <v>0</v>
      </c>
      <c r="O192" s="272"/>
      <c r="P192" s="272"/>
      <c r="Q192" s="272"/>
      <c r="R192" s="139"/>
      <c r="T192" s="171" t="s">
        <v>20</v>
      </c>
      <c r="U192" s="44" t="s">
        <v>41</v>
      </c>
      <c r="V192" s="36"/>
      <c r="W192" s="172">
        <f t="shared" si="26"/>
        <v>0</v>
      </c>
      <c r="X192" s="172">
        <v>0</v>
      </c>
      <c r="Y192" s="172">
        <f t="shared" si="27"/>
        <v>0</v>
      </c>
      <c r="Z192" s="172">
        <v>0</v>
      </c>
      <c r="AA192" s="173">
        <f t="shared" si="28"/>
        <v>0</v>
      </c>
      <c r="AR192" s="18" t="s">
        <v>201</v>
      </c>
      <c r="AT192" s="18" t="s">
        <v>227</v>
      </c>
      <c r="AU192" s="18" t="s">
        <v>87</v>
      </c>
      <c r="AY192" s="18" t="s">
        <v>175</v>
      </c>
      <c r="BE192" s="114">
        <f t="shared" si="29"/>
        <v>0</v>
      </c>
      <c r="BF192" s="114">
        <f t="shared" si="30"/>
        <v>0</v>
      </c>
      <c r="BG192" s="114">
        <f t="shared" si="31"/>
        <v>0</v>
      </c>
      <c r="BH192" s="114">
        <f t="shared" si="32"/>
        <v>0</v>
      </c>
      <c r="BI192" s="114">
        <f t="shared" si="33"/>
        <v>0</v>
      </c>
      <c r="BJ192" s="18" t="s">
        <v>83</v>
      </c>
      <c r="BK192" s="114">
        <f t="shared" si="34"/>
        <v>0</v>
      </c>
      <c r="BL192" s="18" t="s">
        <v>201</v>
      </c>
      <c r="BM192" s="18" t="s">
        <v>492</v>
      </c>
    </row>
    <row r="193" spans="2:65" s="1" customFormat="1" ht="44.25" customHeight="1" x14ac:dyDescent="0.3">
      <c r="B193" s="137"/>
      <c r="C193" s="174" t="s">
        <v>9</v>
      </c>
      <c r="D193" s="174" t="s">
        <v>227</v>
      </c>
      <c r="E193" s="175" t="s">
        <v>2019</v>
      </c>
      <c r="F193" s="271" t="s">
        <v>2020</v>
      </c>
      <c r="G193" s="272"/>
      <c r="H193" s="272"/>
      <c r="I193" s="272"/>
      <c r="J193" s="176" t="s">
        <v>1028</v>
      </c>
      <c r="K193" s="177">
        <v>0.46</v>
      </c>
      <c r="L193" s="273">
        <v>0</v>
      </c>
      <c r="M193" s="272"/>
      <c r="N193" s="274">
        <f t="shared" si="25"/>
        <v>0</v>
      </c>
      <c r="O193" s="272"/>
      <c r="P193" s="272"/>
      <c r="Q193" s="272"/>
      <c r="R193" s="139"/>
      <c r="T193" s="171" t="s">
        <v>20</v>
      </c>
      <c r="U193" s="44" t="s">
        <v>41</v>
      </c>
      <c r="V193" s="36"/>
      <c r="W193" s="172">
        <f t="shared" si="26"/>
        <v>0</v>
      </c>
      <c r="X193" s="172">
        <v>0</v>
      </c>
      <c r="Y193" s="172">
        <f t="shared" si="27"/>
        <v>0</v>
      </c>
      <c r="Z193" s="172">
        <v>0</v>
      </c>
      <c r="AA193" s="173">
        <f t="shared" si="28"/>
        <v>0</v>
      </c>
      <c r="AR193" s="18" t="s">
        <v>201</v>
      </c>
      <c r="AT193" s="18" t="s">
        <v>227</v>
      </c>
      <c r="AU193" s="18" t="s">
        <v>87</v>
      </c>
      <c r="AY193" s="18" t="s">
        <v>175</v>
      </c>
      <c r="BE193" s="114">
        <f t="shared" si="29"/>
        <v>0</v>
      </c>
      <c r="BF193" s="114">
        <f t="shared" si="30"/>
        <v>0</v>
      </c>
      <c r="BG193" s="114">
        <f t="shared" si="31"/>
        <v>0</v>
      </c>
      <c r="BH193" s="114">
        <f t="shared" si="32"/>
        <v>0</v>
      </c>
      <c r="BI193" s="114">
        <f t="shared" si="33"/>
        <v>0</v>
      </c>
      <c r="BJ193" s="18" t="s">
        <v>83</v>
      </c>
      <c r="BK193" s="114">
        <f t="shared" si="34"/>
        <v>0</v>
      </c>
      <c r="BL193" s="18" t="s">
        <v>201</v>
      </c>
      <c r="BM193" s="18" t="s">
        <v>496</v>
      </c>
    </row>
    <row r="194" spans="2:65" s="1" customFormat="1" ht="44.25" customHeight="1" x14ac:dyDescent="0.3">
      <c r="B194" s="137"/>
      <c r="C194" s="174" t="s">
        <v>464</v>
      </c>
      <c r="D194" s="174" t="s">
        <v>227</v>
      </c>
      <c r="E194" s="175" t="s">
        <v>327</v>
      </c>
      <c r="F194" s="271" t="s">
        <v>2021</v>
      </c>
      <c r="G194" s="272"/>
      <c r="H194" s="272"/>
      <c r="I194" s="272"/>
      <c r="J194" s="176" t="s">
        <v>252</v>
      </c>
      <c r="K194" s="178">
        <v>0</v>
      </c>
      <c r="L194" s="273">
        <v>0</v>
      </c>
      <c r="M194" s="272"/>
      <c r="N194" s="274">
        <f t="shared" si="25"/>
        <v>0</v>
      </c>
      <c r="O194" s="272"/>
      <c r="P194" s="272"/>
      <c r="Q194" s="272"/>
      <c r="R194" s="139"/>
      <c r="T194" s="171" t="s">
        <v>20</v>
      </c>
      <c r="U194" s="44" t="s">
        <v>41</v>
      </c>
      <c r="V194" s="36"/>
      <c r="W194" s="172">
        <f t="shared" si="26"/>
        <v>0</v>
      </c>
      <c r="X194" s="172">
        <v>0</v>
      </c>
      <c r="Y194" s="172">
        <f t="shared" si="27"/>
        <v>0</v>
      </c>
      <c r="Z194" s="172">
        <v>0</v>
      </c>
      <c r="AA194" s="173">
        <f t="shared" si="28"/>
        <v>0</v>
      </c>
      <c r="AR194" s="18" t="s">
        <v>201</v>
      </c>
      <c r="AT194" s="18" t="s">
        <v>227</v>
      </c>
      <c r="AU194" s="18" t="s">
        <v>87</v>
      </c>
      <c r="AY194" s="18" t="s">
        <v>175</v>
      </c>
      <c r="BE194" s="114">
        <f t="shared" si="29"/>
        <v>0</v>
      </c>
      <c r="BF194" s="114">
        <f t="shared" si="30"/>
        <v>0</v>
      </c>
      <c r="BG194" s="114">
        <f t="shared" si="31"/>
        <v>0</v>
      </c>
      <c r="BH194" s="114">
        <f t="shared" si="32"/>
        <v>0</v>
      </c>
      <c r="BI194" s="114">
        <f t="shared" si="33"/>
        <v>0</v>
      </c>
      <c r="BJ194" s="18" t="s">
        <v>83</v>
      </c>
      <c r="BK194" s="114">
        <f t="shared" si="34"/>
        <v>0</v>
      </c>
      <c r="BL194" s="18" t="s">
        <v>201</v>
      </c>
      <c r="BM194" s="18" t="s">
        <v>500</v>
      </c>
    </row>
    <row r="195" spans="2:65" s="10" customFormat="1" ht="29.85" customHeight="1" x14ac:dyDescent="0.3">
      <c r="B195" s="156"/>
      <c r="C195" s="157"/>
      <c r="D195" s="166" t="s">
        <v>145</v>
      </c>
      <c r="E195" s="166"/>
      <c r="F195" s="166"/>
      <c r="G195" s="166"/>
      <c r="H195" s="166"/>
      <c r="I195" s="166"/>
      <c r="J195" s="166"/>
      <c r="K195" s="166"/>
      <c r="L195" s="166"/>
      <c r="M195" s="166"/>
      <c r="N195" s="264">
        <f>BK195</f>
        <v>0</v>
      </c>
      <c r="O195" s="265"/>
      <c r="P195" s="265"/>
      <c r="Q195" s="265"/>
      <c r="R195" s="159"/>
      <c r="T195" s="160"/>
      <c r="U195" s="157"/>
      <c r="V195" s="157"/>
      <c r="W195" s="161">
        <f>SUM(W196:W206)</f>
        <v>0</v>
      </c>
      <c r="X195" s="157"/>
      <c r="Y195" s="161">
        <f>SUM(Y196:Y206)</f>
        <v>0</v>
      </c>
      <c r="Z195" s="157"/>
      <c r="AA195" s="162">
        <f>SUM(AA196:AA206)</f>
        <v>0</v>
      </c>
      <c r="AR195" s="163" t="s">
        <v>83</v>
      </c>
      <c r="AT195" s="164" t="s">
        <v>75</v>
      </c>
      <c r="AU195" s="164" t="s">
        <v>83</v>
      </c>
      <c r="AY195" s="163" t="s">
        <v>175</v>
      </c>
      <c r="BK195" s="165">
        <f>SUM(BK196:BK206)</f>
        <v>0</v>
      </c>
    </row>
    <row r="196" spans="2:65" s="1" customFormat="1" ht="44.25" customHeight="1" x14ac:dyDescent="0.3">
      <c r="B196" s="137"/>
      <c r="C196" s="174" t="s">
        <v>500</v>
      </c>
      <c r="D196" s="174" t="s">
        <v>227</v>
      </c>
      <c r="E196" s="175" t="s">
        <v>2022</v>
      </c>
      <c r="F196" s="271" t="s">
        <v>2023</v>
      </c>
      <c r="G196" s="272"/>
      <c r="H196" s="272"/>
      <c r="I196" s="272"/>
      <c r="J196" s="176" t="s">
        <v>257</v>
      </c>
      <c r="K196" s="177">
        <v>2</v>
      </c>
      <c r="L196" s="273">
        <v>0</v>
      </c>
      <c r="M196" s="272"/>
      <c r="N196" s="274">
        <f t="shared" ref="N196:N206" si="35">ROUND(L196*K196,2)</f>
        <v>0</v>
      </c>
      <c r="O196" s="272"/>
      <c r="P196" s="272"/>
      <c r="Q196" s="272"/>
      <c r="R196" s="139"/>
      <c r="T196" s="171" t="s">
        <v>20</v>
      </c>
      <c r="U196" s="44" t="s">
        <v>41</v>
      </c>
      <c r="V196" s="36"/>
      <c r="W196" s="172">
        <f t="shared" ref="W196:W206" si="36">V196*K196</f>
        <v>0</v>
      </c>
      <c r="X196" s="172">
        <v>0</v>
      </c>
      <c r="Y196" s="172">
        <f t="shared" ref="Y196:Y206" si="37">X196*K196</f>
        <v>0</v>
      </c>
      <c r="Z196" s="172">
        <v>0</v>
      </c>
      <c r="AA196" s="173">
        <f t="shared" ref="AA196:AA206" si="38">Z196*K196</f>
        <v>0</v>
      </c>
      <c r="AR196" s="18" t="s">
        <v>201</v>
      </c>
      <c r="AT196" s="18" t="s">
        <v>227</v>
      </c>
      <c r="AU196" s="18" t="s">
        <v>87</v>
      </c>
      <c r="AY196" s="18" t="s">
        <v>175</v>
      </c>
      <c r="BE196" s="114">
        <f t="shared" ref="BE196:BE206" si="39">IF(U196="základní",N196,0)</f>
        <v>0</v>
      </c>
      <c r="BF196" s="114">
        <f t="shared" ref="BF196:BF206" si="40">IF(U196="snížená",N196,0)</f>
        <v>0</v>
      </c>
      <c r="BG196" s="114">
        <f t="shared" ref="BG196:BG206" si="41">IF(U196="zákl. přenesená",N196,0)</f>
        <v>0</v>
      </c>
      <c r="BH196" s="114">
        <f t="shared" ref="BH196:BH206" si="42">IF(U196="sníž. přenesená",N196,0)</f>
        <v>0</v>
      </c>
      <c r="BI196" s="114">
        <f t="shared" ref="BI196:BI206" si="43">IF(U196="nulová",N196,0)</f>
        <v>0</v>
      </c>
      <c r="BJ196" s="18" t="s">
        <v>83</v>
      </c>
      <c r="BK196" s="114">
        <f t="shared" ref="BK196:BK206" si="44">ROUND(L196*K196,2)</f>
        <v>0</v>
      </c>
      <c r="BL196" s="18" t="s">
        <v>201</v>
      </c>
      <c r="BM196" s="18" t="s">
        <v>504</v>
      </c>
    </row>
    <row r="197" spans="2:65" s="1" customFormat="1" ht="31.5" customHeight="1" x14ac:dyDescent="0.3">
      <c r="B197" s="137"/>
      <c r="C197" s="174" t="s">
        <v>504</v>
      </c>
      <c r="D197" s="174" t="s">
        <v>227</v>
      </c>
      <c r="E197" s="175" t="s">
        <v>2024</v>
      </c>
      <c r="F197" s="271" t="s">
        <v>2025</v>
      </c>
      <c r="G197" s="272"/>
      <c r="H197" s="272"/>
      <c r="I197" s="272"/>
      <c r="J197" s="176" t="s">
        <v>257</v>
      </c>
      <c r="K197" s="177">
        <v>2</v>
      </c>
      <c r="L197" s="273">
        <v>0</v>
      </c>
      <c r="M197" s="272"/>
      <c r="N197" s="274">
        <f t="shared" si="35"/>
        <v>0</v>
      </c>
      <c r="O197" s="272"/>
      <c r="P197" s="272"/>
      <c r="Q197" s="272"/>
      <c r="R197" s="139"/>
      <c r="T197" s="171" t="s">
        <v>20</v>
      </c>
      <c r="U197" s="44" t="s">
        <v>41</v>
      </c>
      <c r="V197" s="36"/>
      <c r="W197" s="172">
        <f t="shared" si="36"/>
        <v>0</v>
      </c>
      <c r="X197" s="172">
        <v>0</v>
      </c>
      <c r="Y197" s="172">
        <f t="shared" si="37"/>
        <v>0</v>
      </c>
      <c r="Z197" s="172">
        <v>0</v>
      </c>
      <c r="AA197" s="173">
        <f t="shared" si="38"/>
        <v>0</v>
      </c>
      <c r="AR197" s="18" t="s">
        <v>201</v>
      </c>
      <c r="AT197" s="18" t="s">
        <v>227</v>
      </c>
      <c r="AU197" s="18" t="s">
        <v>87</v>
      </c>
      <c r="AY197" s="18" t="s">
        <v>175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8" t="s">
        <v>83</v>
      </c>
      <c r="BK197" s="114">
        <f t="shared" si="44"/>
        <v>0</v>
      </c>
      <c r="BL197" s="18" t="s">
        <v>201</v>
      </c>
      <c r="BM197" s="18" t="s">
        <v>508</v>
      </c>
    </row>
    <row r="198" spans="2:65" s="1" customFormat="1" ht="31.5" customHeight="1" x14ac:dyDescent="0.3">
      <c r="B198" s="137"/>
      <c r="C198" s="174" t="s">
        <v>508</v>
      </c>
      <c r="D198" s="174" t="s">
        <v>227</v>
      </c>
      <c r="E198" s="175" t="s">
        <v>2026</v>
      </c>
      <c r="F198" s="271" t="s">
        <v>2027</v>
      </c>
      <c r="G198" s="272"/>
      <c r="H198" s="272"/>
      <c r="I198" s="272"/>
      <c r="J198" s="176" t="s">
        <v>257</v>
      </c>
      <c r="K198" s="177">
        <v>2</v>
      </c>
      <c r="L198" s="273">
        <v>0</v>
      </c>
      <c r="M198" s="272"/>
      <c r="N198" s="274">
        <f t="shared" si="35"/>
        <v>0</v>
      </c>
      <c r="O198" s="272"/>
      <c r="P198" s="272"/>
      <c r="Q198" s="272"/>
      <c r="R198" s="139"/>
      <c r="T198" s="171" t="s">
        <v>20</v>
      </c>
      <c r="U198" s="44" t="s">
        <v>41</v>
      </c>
      <c r="V198" s="36"/>
      <c r="W198" s="172">
        <f t="shared" si="36"/>
        <v>0</v>
      </c>
      <c r="X198" s="172">
        <v>0</v>
      </c>
      <c r="Y198" s="172">
        <f t="shared" si="37"/>
        <v>0</v>
      </c>
      <c r="Z198" s="172">
        <v>0</v>
      </c>
      <c r="AA198" s="173">
        <f t="shared" si="38"/>
        <v>0</v>
      </c>
      <c r="AR198" s="18" t="s">
        <v>201</v>
      </c>
      <c r="AT198" s="18" t="s">
        <v>227</v>
      </c>
      <c r="AU198" s="18" t="s">
        <v>87</v>
      </c>
      <c r="AY198" s="18" t="s">
        <v>175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8" t="s">
        <v>83</v>
      </c>
      <c r="BK198" s="114">
        <f t="shared" si="44"/>
        <v>0</v>
      </c>
      <c r="BL198" s="18" t="s">
        <v>201</v>
      </c>
      <c r="BM198" s="18" t="s">
        <v>920</v>
      </c>
    </row>
    <row r="199" spans="2:65" s="1" customFormat="1" ht="22.5" customHeight="1" x14ac:dyDescent="0.3">
      <c r="B199" s="137"/>
      <c r="C199" s="174" t="s">
        <v>920</v>
      </c>
      <c r="D199" s="174" t="s">
        <v>227</v>
      </c>
      <c r="E199" s="175" t="s">
        <v>2028</v>
      </c>
      <c r="F199" s="271" t="s">
        <v>2029</v>
      </c>
      <c r="G199" s="272"/>
      <c r="H199" s="272"/>
      <c r="I199" s="272"/>
      <c r="J199" s="176" t="s">
        <v>257</v>
      </c>
      <c r="K199" s="177">
        <v>2</v>
      </c>
      <c r="L199" s="273">
        <v>0</v>
      </c>
      <c r="M199" s="272"/>
      <c r="N199" s="274">
        <f t="shared" si="35"/>
        <v>0</v>
      </c>
      <c r="O199" s="272"/>
      <c r="P199" s="272"/>
      <c r="Q199" s="272"/>
      <c r="R199" s="139"/>
      <c r="T199" s="171" t="s">
        <v>20</v>
      </c>
      <c r="U199" s="44" t="s">
        <v>41</v>
      </c>
      <c r="V199" s="36"/>
      <c r="W199" s="172">
        <f t="shared" si="36"/>
        <v>0</v>
      </c>
      <c r="X199" s="172">
        <v>0</v>
      </c>
      <c r="Y199" s="172">
        <f t="shared" si="37"/>
        <v>0</v>
      </c>
      <c r="Z199" s="172">
        <v>0</v>
      </c>
      <c r="AA199" s="173">
        <f t="shared" si="38"/>
        <v>0</v>
      </c>
      <c r="AR199" s="18" t="s">
        <v>201</v>
      </c>
      <c r="AT199" s="18" t="s">
        <v>227</v>
      </c>
      <c r="AU199" s="18" t="s">
        <v>87</v>
      </c>
      <c r="AY199" s="18" t="s">
        <v>175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8" t="s">
        <v>83</v>
      </c>
      <c r="BK199" s="114">
        <f t="shared" si="44"/>
        <v>0</v>
      </c>
      <c r="BL199" s="18" t="s">
        <v>201</v>
      </c>
      <c r="BM199" s="18" t="s">
        <v>516</v>
      </c>
    </row>
    <row r="200" spans="2:65" s="1" customFormat="1" ht="31.5" customHeight="1" x14ac:dyDescent="0.3">
      <c r="B200" s="137"/>
      <c r="C200" s="174" t="s">
        <v>218</v>
      </c>
      <c r="D200" s="174" t="s">
        <v>227</v>
      </c>
      <c r="E200" s="175" t="s">
        <v>2030</v>
      </c>
      <c r="F200" s="271" t="s">
        <v>2031</v>
      </c>
      <c r="G200" s="272"/>
      <c r="H200" s="272"/>
      <c r="I200" s="272"/>
      <c r="J200" s="176" t="s">
        <v>257</v>
      </c>
      <c r="K200" s="177">
        <v>2</v>
      </c>
      <c r="L200" s="273">
        <v>0</v>
      </c>
      <c r="M200" s="272"/>
      <c r="N200" s="274">
        <f t="shared" si="35"/>
        <v>0</v>
      </c>
      <c r="O200" s="272"/>
      <c r="P200" s="272"/>
      <c r="Q200" s="272"/>
      <c r="R200" s="139"/>
      <c r="T200" s="171" t="s">
        <v>20</v>
      </c>
      <c r="U200" s="44" t="s">
        <v>41</v>
      </c>
      <c r="V200" s="36"/>
      <c r="W200" s="172">
        <f t="shared" si="36"/>
        <v>0</v>
      </c>
      <c r="X200" s="172">
        <v>0</v>
      </c>
      <c r="Y200" s="172">
        <f t="shared" si="37"/>
        <v>0</v>
      </c>
      <c r="Z200" s="172">
        <v>0</v>
      </c>
      <c r="AA200" s="173">
        <f t="shared" si="38"/>
        <v>0</v>
      </c>
      <c r="AR200" s="18" t="s">
        <v>201</v>
      </c>
      <c r="AT200" s="18" t="s">
        <v>227</v>
      </c>
      <c r="AU200" s="18" t="s">
        <v>87</v>
      </c>
      <c r="AY200" s="18" t="s">
        <v>175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8" t="s">
        <v>83</v>
      </c>
      <c r="BK200" s="114">
        <f t="shared" si="44"/>
        <v>0</v>
      </c>
      <c r="BL200" s="18" t="s">
        <v>201</v>
      </c>
      <c r="BM200" s="18" t="s">
        <v>524</v>
      </c>
    </row>
    <row r="201" spans="2:65" s="1" customFormat="1" ht="44.25" customHeight="1" x14ac:dyDescent="0.3">
      <c r="B201" s="137"/>
      <c r="C201" s="174" t="s">
        <v>222</v>
      </c>
      <c r="D201" s="174" t="s">
        <v>227</v>
      </c>
      <c r="E201" s="175" t="s">
        <v>2032</v>
      </c>
      <c r="F201" s="271" t="s">
        <v>2033</v>
      </c>
      <c r="G201" s="272"/>
      <c r="H201" s="272"/>
      <c r="I201" s="272"/>
      <c r="J201" s="176" t="s">
        <v>257</v>
      </c>
      <c r="K201" s="177">
        <v>2</v>
      </c>
      <c r="L201" s="273">
        <v>0</v>
      </c>
      <c r="M201" s="272"/>
      <c r="N201" s="274">
        <f t="shared" si="35"/>
        <v>0</v>
      </c>
      <c r="O201" s="272"/>
      <c r="P201" s="272"/>
      <c r="Q201" s="272"/>
      <c r="R201" s="139"/>
      <c r="T201" s="171" t="s">
        <v>20</v>
      </c>
      <c r="U201" s="44" t="s">
        <v>41</v>
      </c>
      <c r="V201" s="36"/>
      <c r="W201" s="172">
        <f t="shared" si="36"/>
        <v>0</v>
      </c>
      <c r="X201" s="172">
        <v>0</v>
      </c>
      <c r="Y201" s="172">
        <f t="shared" si="37"/>
        <v>0</v>
      </c>
      <c r="Z201" s="172">
        <v>0</v>
      </c>
      <c r="AA201" s="173">
        <f t="shared" si="38"/>
        <v>0</v>
      </c>
      <c r="AR201" s="18" t="s">
        <v>201</v>
      </c>
      <c r="AT201" s="18" t="s">
        <v>227</v>
      </c>
      <c r="AU201" s="18" t="s">
        <v>87</v>
      </c>
      <c r="AY201" s="18" t="s">
        <v>175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8" t="s">
        <v>83</v>
      </c>
      <c r="BK201" s="114">
        <f t="shared" si="44"/>
        <v>0</v>
      </c>
      <c r="BL201" s="18" t="s">
        <v>201</v>
      </c>
      <c r="BM201" s="18" t="s">
        <v>532</v>
      </c>
    </row>
    <row r="202" spans="2:65" s="1" customFormat="1" ht="31.5" customHeight="1" x14ac:dyDescent="0.3">
      <c r="B202" s="137"/>
      <c r="C202" s="174" t="s">
        <v>226</v>
      </c>
      <c r="D202" s="174" t="s">
        <v>227</v>
      </c>
      <c r="E202" s="175" t="s">
        <v>2034</v>
      </c>
      <c r="F202" s="271" t="s">
        <v>2035</v>
      </c>
      <c r="G202" s="272"/>
      <c r="H202" s="272"/>
      <c r="I202" s="272"/>
      <c r="J202" s="176" t="s">
        <v>257</v>
      </c>
      <c r="K202" s="177">
        <v>2</v>
      </c>
      <c r="L202" s="273">
        <v>0</v>
      </c>
      <c r="M202" s="272"/>
      <c r="N202" s="274">
        <f t="shared" si="35"/>
        <v>0</v>
      </c>
      <c r="O202" s="272"/>
      <c r="P202" s="272"/>
      <c r="Q202" s="272"/>
      <c r="R202" s="139"/>
      <c r="T202" s="171" t="s">
        <v>20</v>
      </c>
      <c r="U202" s="44" t="s">
        <v>41</v>
      </c>
      <c r="V202" s="36"/>
      <c r="W202" s="172">
        <f t="shared" si="36"/>
        <v>0</v>
      </c>
      <c r="X202" s="172">
        <v>0</v>
      </c>
      <c r="Y202" s="172">
        <f t="shared" si="37"/>
        <v>0</v>
      </c>
      <c r="Z202" s="172">
        <v>0</v>
      </c>
      <c r="AA202" s="173">
        <f t="shared" si="38"/>
        <v>0</v>
      </c>
      <c r="AR202" s="18" t="s">
        <v>201</v>
      </c>
      <c r="AT202" s="18" t="s">
        <v>227</v>
      </c>
      <c r="AU202" s="18" t="s">
        <v>87</v>
      </c>
      <c r="AY202" s="18" t="s">
        <v>175</v>
      </c>
      <c r="BE202" s="114">
        <f t="shared" si="39"/>
        <v>0</v>
      </c>
      <c r="BF202" s="114">
        <f t="shared" si="40"/>
        <v>0</v>
      </c>
      <c r="BG202" s="114">
        <f t="shared" si="41"/>
        <v>0</v>
      </c>
      <c r="BH202" s="114">
        <f t="shared" si="42"/>
        <v>0</v>
      </c>
      <c r="BI202" s="114">
        <f t="shared" si="43"/>
        <v>0</v>
      </c>
      <c r="BJ202" s="18" t="s">
        <v>83</v>
      </c>
      <c r="BK202" s="114">
        <f t="shared" si="44"/>
        <v>0</v>
      </c>
      <c r="BL202" s="18" t="s">
        <v>201</v>
      </c>
      <c r="BM202" s="18" t="s">
        <v>913</v>
      </c>
    </row>
    <row r="203" spans="2:65" s="1" customFormat="1" ht="31.5" customHeight="1" x14ac:dyDescent="0.3">
      <c r="B203" s="137"/>
      <c r="C203" s="174" t="s">
        <v>201</v>
      </c>
      <c r="D203" s="174" t="s">
        <v>227</v>
      </c>
      <c r="E203" s="175" t="s">
        <v>2036</v>
      </c>
      <c r="F203" s="271" t="s">
        <v>2037</v>
      </c>
      <c r="G203" s="272"/>
      <c r="H203" s="272"/>
      <c r="I203" s="272"/>
      <c r="J203" s="176" t="s">
        <v>446</v>
      </c>
      <c r="K203" s="177">
        <v>2</v>
      </c>
      <c r="L203" s="273">
        <v>0</v>
      </c>
      <c r="M203" s="272"/>
      <c r="N203" s="274">
        <f t="shared" si="35"/>
        <v>0</v>
      </c>
      <c r="O203" s="272"/>
      <c r="P203" s="272"/>
      <c r="Q203" s="272"/>
      <c r="R203" s="139"/>
      <c r="T203" s="171" t="s">
        <v>20</v>
      </c>
      <c r="U203" s="44" t="s">
        <v>41</v>
      </c>
      <c r="V203" s="36"/>
      <c r="W203" s="172">
        <f t="shared" si="36"/>
        <v>0</v>
      </c>
      <c r="X203" s="172">
        <v>0</v>
      </c>
      <c r="Y203" s="172">
        <f t="shared" si="37"/>
        <v>0</v>
      </c>
      <c r="Z203" s="172">
        <v>0</v>
      </c>
      <c r="AA203" s="173">
        <f t="shared" si="38"/>
        <v>0</v>
      </c>
      <c r="AR203" s="18" t="s">
        <v>201</v>
      </c>
      <c r="AT203" s="18" t="s">
        <v>227</v>
      </c>
      <c r="AU203" s="18" t="s">
        <v>87</v>
      </c>
      <c r="AY203" s="18" t="s">
        <v>175</v>
      </c>
      <c r="BE203" s="114">
        <f t="shared" si="39"/>
        <v>0</v>
      </c>
      <c r="BF203" s="114">
        <f t="shared" si="40"/>
        <v>0</v>
      </c>
      <c r="BG203" s="114">
        <f t="shared" si="41"/>
        <v>0</v>
      </c>
      <c r="BH203" s="114">
        <f t="shared" si="42"/>
        <v>0</v>
      </c>
      <c r="BI203" s="114">
        <f t="shared" si="43"/>
        <v>0</v>
      </c>
      <c r="BJ203" s="18" t="s">
        <v>83</v>
      </c>
      <c r="BK203" s="114">
        <f t="shared" si="44"/>
        <v>0</v>
      </c>
      <c r="BL203" s="18" t="s">
        <v>201</v>
      </c>
      <c r="BM203" s="18" t="s">
        <v>969</v>
      </c>
    </row>
    <row r="204" spans="2:65" s="1" customFormat="1" ht="31.5" customHeight="1" x14ac:dyDescent="0.3">
      <c r="B204" s="137"/>
      <c r="C204" s="174" t="s">
        <v>205</v>
      </c>
      <c r="D204" s="174" t="s">
        <v>227</v>
      </c>
      <c r="E204" s="175" t="s">
        <v>2038</v>
      </c>
      <c r="F204" s="271" t="s">
        <v>2039</v>
      </c>
      <c r="G204" s="272"/>
      <c r="H204" s="272"/>
      <c r="I204" s="272"/>
      <c r="J204" s="176" t="s">
        <v>257</v>
      </c>
      <c r="K204" s="177">
        <v>1</v>
      </c>
      <c r="L204" s="273">
        <v>0</v>
      </c>
      <c r="M204" s="272"/>
      <c r="N204" s="274">
        <f t="shared" si="35"/>
        <v>0</v>
      </c>
      <c r="O204" s="272"/>
      <c r="P204" s="272"/>
      <c r="Q204" s="272"/>
      <c r="R204" s="139"/>
      <c r="T204" s="171" t="s">
        <v>20</v>
      </c>
      <c r="U204" s="44" t="s">
        <v>41</v>
      </c>
      <c r="V204" s="36"/>
      <c r="W204" s="172">
        <f t="shared" si="36"/>
        <v>0</v>
      </c>
      <c r="X204" s="172">
        <v>0</v>
      </c>
      <c r="Y204" s="172">
        <f t="shared" si="37"/>
        <v>0</v>
      </c>
      <c r="Z204" s="172">
        <v>0</v>
      </c>
      <c r="AA204" s="173">
        <f t="shared" si="38"/>
        <v>0</v>
      </c>
      <c r="AR204" s="18" t="s">
        <v>201</v>
      </c>
      <c r="AT204" s="18" t="s">
        <v>227</v>
      </c>
      <c r="AU204" s="18" t="s">
        <v>87</v>
      </c>
      <c r="AY204" s="18" t="s">
        <v>175</v>
      </c>
      <c r="BE204" s="114">
        <f t="shared" si="39"/>
        <v>0</v>
      </c>
      <c r="BF204" s="114">
        <f t="shared" si="40"/>
        <v>0</v>
      </c>
      <c r="BG204" s="114">
        <f t="shared" si="41"/>
        <v>0</v>
      </c>
      <c r="BH204" s="114">
        <f t="shared" si="42"/>
        <v>0</v>
      </c>
      <c r="BI204" s="114">
        <f t="shared" si="43"/>
        <v>0</v>
      </c>
      <c r="BJ204" s="18" t="s">
        <v>83</v>
      </c>
      <c r="BK204" s="114">
        <f t="shared" si="44"/>
        <v>0</v>
      </c>
      <c r="BL204" s="18" t="s">
        <v>201</v>
      </c>
      <c r="BM204" s="18" t="s">
        <v>540</v>
      </c>
    </row>
    <row r="205" spans="2:65" s="1" customFormat="1" ht="31.5" customHeight="1" x14ac:dyDescent="0.3">
      <c r="B205" s="137"/>
      <c r="C205" s="174" t="s">
        <v>496</v>
      </c>
      <c r="D205" s="174" t="s">
        <v>227</v>
      </c>
      <c r="E205" s="175" t="s">
        <v>453</v>
      </c>
      <c r="F205" s="271" t="s">
        <v>2040</v>
      </c>
      <c r="G205" s="272"/>
      <c r="H205" s="272"/>
      <c r="I205" s="272"/>
      <c r="J205" s="176" t="s">
        <v>446</v>
      </c>
      <c r="K205" s="177">
        <v>2</v>
      </c>
      <c r="L205" s="273">
        <v>0</v>
      </c>
      <c r="M205" s="272"/>
      <c r="N205" s="274">
        <f t="shared" si="35"/>
        <v>0</v>
      </c>
      <c r="O205" s="272"/>
      <c r="P205" s="272"/>
      <c r="Q205" s="272"/>
      <c r="R205" s="139"/>
      <c r="T205" s="171" t="s">
        <v>20</v>
      </c>
      <c r="U205" s="44" t="s">
        <v>41</v>
      </c>
      <c r="V205" s="36"/>
      <c r="W205" s="172">
        <f t="shared" si="36"/>
        <v>0</v>
      </c>
      <c r="X205" s="172">
        <v>0</v>
      </c>
      <c r="Y205" s="172">
        <f t="shared" si="37"/>
        <v>0</v>
      </c>
      <c r="Z205" s="172">
        <v>0</v>
      </c>
      <c r="AA205" s="173">
        <f t="shared" si="38"/>
        <v>0</v>
      </c>
      <c r="AR205" s="18" t="s">
        <v>201</v>
      </c>
      <c r="AT205" s="18" t="s">
        <v>227</v>
      </c>
      <c r="AU205" s="18" t="s">
        <v>87</v>
      </c>
      <c r="AY205" s="18" t="s">
        <v>175</v>
      </c>
      <c r="BE205" s="114">
        <f t="shared" si="39"/>
        <v>0</v>
      </c>
      <c r="BF205" s="114">
        <f t="shared" si="40"/>
        <v>0</v>
      </c>
      <c r="BG205" s="114">
        <f t="shared" si="41"/>
        <v>0</v>
      </c>
      <c r="BH205" s="114">
        <f t="shared" si="42"/>
        <v>0</v>
      </c>
      <c r="BI205" s="114">
        <f t="shared" si="43"/>
        <v>0</v>
      </c>
      <c r="BJ205" s="18" t="s">
        <v>83</v>
      </c>
      <c r="BK205" s="114">
        <f t="shared" si="44"/>
        <v>0</v>
      </c>
      <c r="BL205" s="18" t="s">
        <v>201</v>
      </c>
      <c r="BM205" s="18" t="s">
        <v>544</v>
      </c>
    </row>
    <row r="206" spans="2:65" s="1" customFormat="1" ht="44.25" customHeight="1" x14ac:dyDescent="0.3">
      <c r="B206" s="137"/>
      <c r="C206" s="174" t="s">
        <v>1257</v>
      </c>
      <c r="D206" s="174" t="s">
        <v>227</v>
      </c>
      <c r="E206" s="175" t="s">
        <v>2041</v>
      </c>
      <c r="F206" s="271" t="s">
        <v>2042</v>
      </c>
      <c r="G206" s="272"/>
      <c r="H206" s="272"/>
      <c r="I206" s="272"/>
      <c r="J206" s="176" t="s">
        <v>1028</v>
      </c>
      <c r="K206" s="177">
        <v>3.09</v>
      </c>
      <c r="L206" s="273">
        <v>0</v>
      </c>
      <c r="M206" s="272"/>
      <c r="N206" s="274">
        <f t="shared" si="35"/>
        <v>0</v>
      </c>
      <c r="O206" s="272"/>
      <c r="P206" s="272"/>
      <c r="Q206" s="272"/>
      <c r="R206" s="139"/>
      <c r="T206" s="171" t="s">
        <v>20</v>
      </c>
      <c r="U206" s="44" t="s">
        <v>41</v>
      </c>
      <c r="V206" s="36"/>
      <c r="W206" s="172">
        <f t="shared" si="36"/>
        <v>0</v>
      </c>
      <c r="X206" s="172">
        <v>0</v>
      </c>
      <c r="Y206" s="172">
        <f t="shared" si="37"/>
        <v>0</v>
      </c>
      <c r="Z206" s="172">
        <v>0</v>
      </c>
      <c r="AA206" s="173">
        <f t="shared" si="38"/>
        <v>0</v>
      </c>
      <c r="AR206" s="18" t="s">
        <v>201</v>
      </c>
      <c r="AT206" s="18" t="s">
        <v>227</v>
      </c>
      <c r="AU206" s="18" t="s">
        <v>87</v>
      </c>
      <c r="AY206" s="18" t="s">
        <v>175</v>
      </c>
      <c r="BE206" s="114">
        <f t="shared" si="39"/>
        <v>0</v>
      </c>
      <c r="BF206" s="114">
        <f t="shared" si="40"/>
        <v>0</v>
      </c>
      <c r="BG206" s="114">
        <f t="shared" si="41"/>
        <v>0</v>
      </c>
      <c r="BH206" s="114">
        <f t="shared" si="42"/>
        <v>0</v>
      </c>
      <c r="BI206" s="114">
        <f t="shared" si="43"/>
        <v>0</v>
      </c>
      <c r="BJ206" s="18" t="s">
        <v>83</v>
      </c>
      <c r="BK206" s="114">
        <f t="shared" si="44"/>
        <v>0</v>
      </c>
      <c r="BL206" s="18" t="s">
        <v>201</v>
      </c>
      <c r="BM206" s="18" t="s">
        <v>548</v>
      </c>
    </row>
    <row r="207" spans="2:65" s="10" customFormat="1" ht="29.85" customHeight="1" x14ac:dyDescent="0.3">
      <c r="B207" s="156"/>
      <c r="C207" s="157"/>
      <c r="D207" s="166" t="s">
        <v>147</v>
      </c>
      <c r="E207" s="166"/>
      <c r="F207" s="166"/>
      <c r="G207" s="166"/>
      <c r="H207" s="166"/>
      <c r="I207" s="166"/>
      <c r="J207" s="166"/>
      <c r="K207" s="166"/>
      <c r="L207" s="166"/>
      <c r="M207" s="166"/>
      <c r="N207" s="264">
        <f>BK207</f>
        <v>0</v>
      </c>
      <c r="O207" s="265"/>
      <c r="P207" s="265"/>
      <c r="Q207" s="265"/>
      <c r="R207" s="159"/>
      <c r="T207" s="160"/>
      <c r="U207" s="157"/>
      <c r="V207" s="157"/>
      <c r="W207" s="161">
        <f>SUM(W208:W215)</f>
        <v>0</v>
      </c>
      <c r="X207" s="157"/>
      <c r="Y207" s="161">
        <f>SUM(Y208:Y215)</f>
        <v>0</v>
      </c>
      <c r="Z207" s="157"/>
      <c r="AA207" s="162">
        <f>SUM(AA208:AA215)</f>
        <v>0</v>
      </c>
      <c r="AR207" s="163" t="s">
        <v>83</v>
      </c>
      <c r="AT207" s="164" t="s">
        <v>75</v>
      </c>
      <c r="AU207" s="164" t="s">
        <v>83</v>
      </c>
      <c r="AY207" s="163" t="s">
        <v>175</v>
      </c>
      <c r="BK207" s="165">
        <f>SUM(BK208:BK215)</f>
        <v>0</v>
      </c>
    </row>
    <row r="208" spans="2:65" s="1" customFormat="1" ht="57" customHeight="1" x14ac:dyDescent="0.3">
      <c r="B208" s="137"/>
      <c r="C208" s="174" t="s">
        <v>653</v>
      </c>
      <c r="D208" s="174" t="s">
        <v>227</v>
      </c>
      <c r="E208" s="175" t="s">
        <v>2043</v>
      </c>
      <c r="F208" s="271" t="s">
        <v>2044</v>
      </c>
      <c r="G208" s="272"/>
      <c r="H208" s="272"/>
      <c r="I208" s="272"/>
      <c r="J208" s="176" t="s">
        <v>257</v>
      </c>
      <c r="K208" s="177">
        <v>1</v>
      </c>
      <c r="L208" s="273">
        <v>0</v>
      </c>
      <c r="M208" s="272"/>
      <c r="N208" s="274">
        <f t="shared" ref="N208:N215" si="45">ROUND(L208*K208,2)</f>
        <v>0</v>
      </c>
      <c r="O208" s="272"/>
      <c r="P208" s="272"/>
      <c r="Q208" s="272"/>
      <c r="R208" s="139"/>
      <c r="T208" s="171" t="s">
        <v>20</v>
      </c>
      <c r="U208" s="44" t="s">
        <v>41</v>
      </c>
      <c r="V208" s="36"/>
      <c r="W208" s="172">
        <f t="shared" ref="W208:W215" si="46">V208*K208</f>
        <v>0</v>
      </c>
      <c r="X208" s="172">
        <v>0</v>
      </c>
      <c r="Y208" s="172">
        <f t="shared" ref="Y208:Y215" si="47">X208*K208</f>
        <v>0</v>
      </c>
      <c r="Z208" s="172">
        <v>0</v>
      </c>
      <c r="AA208" s="173">
        <f t="shared" ref="AA208:AA215" si="48">Z208*K208</f>
        <v>0</v>
      </c>
      <c r="AR208" s="18" t="s">
        <v>201</v>
      </c>
      <c r="AT208" s="18" t="s">
        <v>227</v>
      </c>
      <c r="AU208" s="18" t="s">
        <v>87</v>
      </c>
      <c r="AY208" s="18" t="s">
        <v>175</v>
      </c>
      <c r="BE208" s="114">
        <f t="shared" ref="BE208:BE215" si="49">IF(U208="základní",N208,0)</f>
        <v>0</v>
      </c>
      <c r="BF208" s="114">
        <f t="shared" ref="BF208:BF215" si="50">IF(U208="snížená",N208,0)</f>
        <v>0</v>
      </c>
      <c r="BG208" s="114">
        <f t="shared" ref="BG208:BG215" si="51">IF(U208="zákl. přenesená",N208,0)</f>
        <v>0</v>
      </c>
      <c r="BH208" s="114">
        <f t="shared" ref="BH208:BH215" si="52">IF(U208="sníž. přenesená",N208,0)</f>
        <v>0</v>
      </c>
      <c r="BI208" s="114">
        <f t="shared" ref="BI208:BI215" si="53">IF(U208="nulová",N208,0)</f>
        <v>0</v>
      </c>
      <c r="BJ208" s="18" t="s">
        <v>83</v>
      </c>
      <c r="BK208" s="114">
        <f t="shared" ref="BK208:BK215" si="54">ROUND(L208*K208,2)</f>
        <v>0</v>
      </c>
      <c r="BL208" s="18" t="s">
        <v>201</v>
      </c>
      <c r="BM208" s="18" t="s">
        <v>552</v>
      </c>
    </row>
    <row r="209" spans="2:65" s="1" customFormat="1" ht="31.5" customHeight="1" x14ac:dyDescent="0.3">
      <c r="B209" s="137"/>
      <c r="C209" s="174" t="s">
        <v>516</v>
      </c>
      <c r="D209" s="174" t="s">
        <v>227</v>
      </c>
      <c r="E209" s="175" t="s">
        <v>2045</v>
      </c>
      <c r="F209" s="271" t="s">
        <v>2046</v>
      </c>
      <c r="G209" s="272"/>
      <c r="H209" s="272"/>
      <c r="I209" s="272"/>
      <c r="J209" s="176" t="s">
        <v>257</v>
      </c>
      <c r="K209" s="177">
        <v>2</v>
      </c>
      <c r="L209" s="273">
        <v>0</v>
      </c>
      <c r="M209" s="272"/>
      <c r="N209" s="274">
        <f t="shared" si="45"/>
        <v>0</v>
      </c>
      <c r="O209" s="272"/>
      <c r="P209" s="272"/>
      <c r="Q209" s="272"/>
      <c r="R209" s="139"/>
      <c r="T209" s="171" t="s">
        <v>20</v>
      </c>
      <c r="U209" s="44" t="s">
        <v>41</v>
      </c>
      <c r="V209" s="36"/>
      <c r="W209" s="172">
        <f t="shared" si="46"/>
        <v>0</v>
      </c>
      <c r="X209" s="172">
        <v>0</v>
      </c>
      <c r="Y209" s="172">
        <f t="shared" si="47"/>
        <v>0</v>
      </c>
      <c r="Z209" s="172">
        <v>0</v>
      </c>
      <c r="AA209" s="173">
        <f t="shared" si="48"/>
        <v>0</v>
      </c>
      <c r="AR209" s="18" t="s">
        <v>201</v>
      </c>
      <c r="AT209" s="18" t="s">
        <v>227</v>
      </c>
      <c r="AU209" s="18" t="s">
        <v>87</v>
      </c>
      <c r="AY209" s="18" t="s">
        <v>175</v>
      </c>
      <c r="BE209" s="114">
        <f t="shared" si="49"/>
        <v>0</v>
      </c>
      <c r="BF209" s="114">
        <f t="shared" si="50"/>
        <v>0</v>
      </c>
      <c r="BG209" s="114">
        <f t="shared" si="51"/>
        <v>0</v>
      </c>
      <c r="BH209" s="114">
        <f t="shared" si="52"/>
        <v>0</v>
      </c>
      <c r="BI209" s="114">
        <f t="shared" si="53"/>
        <v>0</v>
      </c>
      <c r="BJ209" s="18" t="s">
        <v>83</v>
      </c>
      <c r="BK209" s="114">
        <f t="shared" si="54"/>
        <v>0</v>
      </c>
      <c r="BL209" s="18" t="s">
        <v>201</v>
      </c>
      <c r="BM209" s="18" t="s">
        <v>556</v>
      </c>
    </row>
    <row r="210" spans="2:65" s="1" customFormat="1" ht="57" customHeight="1" x14ac:dyDescent="0.3">
      <c r="B210" s="137"/>
      <c r="C210" s="174" t="s">
        <v>468</v>
      </c>
      <c r="D210" s="174" t="s">
        <v>227</v>
      </c>
      <c r="E210" s="175" t="s">
        <v>725</v>
      </c>
      <c r="F210" s="271" t="s">
        <v>2047</v>
      </c>
      <c r="G210" s="272"/>
      <c r="H210" s="272"/>
      <c r="I210" s="272"/>
      <c r="J210" s="176" t="s">
        <v>257</v>
      </c>
      <c r="K210" s="177">
        <v>4</v>
      </c>
      <c r="L210" s="273">
        <v>0</v>
      </c>
      <c r="M210" s="272"/>
      <c r="N210" s="274">
        <f t="shared" si="45"/>
        <v>0</v>
      </c>
      <c r="O210" s="272"/>
      <c r="P210" s="272"/>
      <c r="Q210" s="272"/>
      <c r="R210" s="139"/>
      <c r="T210" s="171" t="s">
        <v>20</v>
      </c>
      <c r="U210" s="44" t="s">
        <v>41</v>
      </c>
      <c r="V210" s="36"/>
      <c r="W210" s="172">
        <f t="shared" si="46"/>
        <v>0</v>
      </c>
      <c r="X210" s="172">
        <v>0</v>
      </c>
      <c r="Y210" s="172">
        <f t="shared" si="47"/>
        <v>0</v>
      </c>
      <c r="Z210" s="172">
        <v>0</v>
      </c>
      <c r="AA210" s="173">
        <f t="shared" si="48"/>
        <v>0</v>
      </c>
      <c r="AR210" s="18" t="s">
        <v>201</v>
      </c>
      <c r="AT210" s="18" t="s">
        <v>227</v>
      </c>
      <c r="AU210" s="18" t="s">
        <v>87</v>
      </c>
      <c r="AY210" s="18" t="s">
        <v>175</v>
      </c>
      <c r="BE210" s="114">
        <f t="shared" si="49"/>
        <v>0</v>
      </c>
      <c r="BF210" s="114">
        <f t="shared" si="50"/>
        <v>0</v>
      </c>
      <c r="BG210" s="114">
        <f t="shared" si="51"/>
        <v>0</v>
      </c>
      <c r="BH210" s="114">
        <f t="shared" si="52"/>
        <v>0</v>
      </c>
      <c r="BI210" s="114">
        <f t="shared" si="53"/>
        <v>0</v>
      </c>
      <c r="BJ210" s="18" t="s">
        <v>83</v>
      </c>
      <c r="BK210" s="114">
        <f t="shared" si="54"/>
        <v>0</v>
      </c>
      <c r="BL210" s="18" t="s">
        <v>201</v>
      </c>
      <c r="BM210" s="18" t="s">
        <v>1809</v>
      </c>
    </row>
    <row r="211" spans="2:65" s="1" customFormat="1" ht="44.25" customHeight="1" x14ac:dyDescent="0.3">
      <c r="B211" s="137"/>
      <c r="C211" s="174" t="s">
        <v>1041</v>
      </c>
      <c r="D211" s="174" t="s">
        <v>227</v>
      </c>
      <c r="E211" s="175" t="s">
        <v>2048</v>
      </c>
      <c r="F211" s="271" t="s">
        <v>2049</v>
      </c>
      <c r="G211" s="272"/>
      <c r="H211" s="272"/>
      <c r="I211" s="272"/>
      <c r="J211" s="176" t="s">
        <v>257</v>
      </c>
      <c r="K211" s="177">
        <v>5</v>
      </c>
      <c r="L211" s="273">
        <v>0</v>
      </c>
      <c r="M211" s="272"/>
      <c r="N211" s="274">
        <f t="shared" si="45"/>
        <v>0</v>
      </c>
      <c r="O211" s="272"/>
      <c r="P211" s="272"/>
      <c r="Q211" s="272"/>
      <c r="R211" s="139"/>
      <c r="T211" s="171" t="s">
        <v>20</v>
      </c>
      <c r="U211" s="44" t="s">
        <v>41</v>
      </c>
      <c r="V211" s="36"/>
      <c r="W211" s="172">
        <f t="shared" si="46"/>
        <v>0</v>
      </c>
      <c r="X211" s="172">
        <v>0</v>
      </c>
      <c r="Y211" s="172">
        <f t="shared" si="47"/>
        <v>0</v>
      </c>
      <c r="Z211" s="172">
        <v>0</v>
      </c>
      <c r="AA211" s="173">
        <f t="shared" si="48"/>
        <v>0</v>
      </c>
      <c r="AR211" s="18" t="s">
        <v>201</v>
      </c>
      <c r="AT211" s="18" t="s">
        <v>227</v>
      </c>
      <c r="AU211" s="18" t="s">
        <v>87</v>
      </c>
      <c r="AY211" s="18" t="s">
        <v>175</v>
      </c>
      <c r="BE211" s="114">
        <f t="shared" si="49"/>
        <v>0</v>
      </c>
      <c r="BF211" s="114">
        <f t="shared" si="50"/>
        <v>0</v>
      </c>
      <c r="BG211" s="114">
        <f t="shared" si="51"/>
        <v>0</v>
      </c>
      <c r="BH211" s="114">
        <f t="shared" si="52"/>
        <v>0</v>
      </c>
      <c r="BI211" s="114">
        <f t="shared" si="53"/>
        <v>0</v>
      </c>
      <c r="BJ211" s="18" t="s">
        <v>83</v>
      </c>
      <c r="BK211" s="114">
        <f t="shared" si="54"/>
        <v>0</v>
      </c>
      <c r="BL211" s="18" t="s">
        <v>201</v>
      </c>
      <c r="BM211" s="18" t="s">
        <v>572</v>
      </c>
    </row>
    <row r="212" spans="2:65" s="1" customFormat="1" ht="31.5" customHeight="1" x14ac:dyDescent="0.3">
      <c r="B212" s="137"/>
      <c r="C212" s="174" t="s">
        <v>476</v>
      </c>
      <c r="D212" s="174" t="s">
        <v>227</v>
      </c>
      <c r="E212" s="175" t="s">
        <v>733</v>
      </c>
      <c r="F212" s="271" t="s">
        <v>734</v>
      </c>
      <c r="G212" s="272"/>
      <c r="H212" s="272"/>
      <c r="I212" s="272"/>
      <c r="J212" s="176" t="s">
        <v>257</v>
      </c>
      <c r="K212" s="177">
        <v>6</v>
      </c>
      <c r="L212" s="273">
        <v>0</v>
      </c>
      <c r="M212" s="272"/>
      <c r="N212" s="274">
        <f t="shared" si="45"/>
        <v>0</v>
      </c>
      <c r="O212" s="272"/>
      <c r="P212" s="272"/>
      <c r="Q212" s="272"/>
      <c r="R212" s="139"/>
      <c r="T212" s="171" t="s">
        <v>20</v>
      </c>
      <c r="U212" s="44" t="s">
        <v>41</v>
      </c>
      <c r="V212" s="36"/>
      <c r="W212" s="172">
        <f t="shared" si="46"/>
        <v>0</v>
      </c>
      <c r="X212" s="172">
        <v>0</v>
      </c>
      <c r="Y212" s="172">
        <f t="shared" si="47"/>
        <v>0</v>
      </c>
      <c r="Z212" s="172">
        <v>0</v>
      </c>
      <c r="AA212" s="173">
        <f t="shared" si="48"/>
        <v>0</v>
      </c>
      <c r="AR212" s="18" t="s">
        <v>201</v>
      </c>
      <c r="AT212" s="18" t="s">
        <v>227</v>
      </c>
      <c r="AU212" s="18" t="s">
        <v>87</v>
      </c>
      <c r="AY212" s="18" t="s">
        <v>175</v>
      </c>
      <c r="BE212" s="114">
        <f t="shared" si="49"/>
        <v>0</v>
      </c>
      <c r="BF212" s="114">
        <f t="shared" si="50"/>
        <v>0</v>
      </c>
      <c r="BG212" s="114">
        <f t="shared" si="51"/>
        <v>0</v>
      </c>
      <c r="BH212" s="114">
        <f t="shared" si="52"/>
        <v>0</v>
      </c>
      <c r="BI212" s="114">
        <f t="shared" si="53"/>
        <v>0</v>
      </c>
      <c r="BJ212" s="18" t="s">
        <v>83</v>
      </c>
      <c r="BK212" s="114">
        <f t="shared" si="54"/>
        <v>0</v>
      </c>
      <c r="BL212" s="18" t="s">
        <v>201</v>
      </c>
      <c r="BM212" s="18" t="s">
        <v>577</v>
      </c>
    </row>
    <row r="213" spans="2:65" s="1" customFormat="1" ht="31.5" customHeight="1" x14ac:dyDescent="0.3">
      <c r="B213" s="137"/>
      <c r="C213" s="174" t="s">
        <v>488</v>
      </c>
      <c r="D213" s="174" t="s">
        <v>227</v>
      </c>
      <c r="E213" s="175" t="s">
        <v>737</v>
      </c>
      <c r="F213" s="271" t="s">
        <v>738</v>
      </c>
      <c r="G213" s="272"/>
      <c r="H213" s="272"/>
      <c r="I213" s="272"/>
      <c r="J213" s="176" t="s">
        <v>257</v>
      </c>
      <c r="K213" s="177">
        <v>6</v>
      </c>
      <c r="L213" s="273">
        <v>0</v>
      </c>
      <c r="M213" s="272"/>
      <c r="N213" s="274">
        <f t="shared" si="45"/>
        <v>0</v>
      </c>
      <c r="O213" s="272"/>
      <c r="P213" s="272"/>
      <c r="Q213" s="272"/>
      <c r="R213" s="139"/>
      <c r="T213" s="171" t="s">
        <v>20</v>
      </c>
      <c r="U213" s="44" t="s">
        <v>41</v>
      </c>
      <c r="V213" s="36"/>
      <c r="W213" s="172">
        <f t="shared" si="46"/>
        <v>0</v>
      </c>
      <c r="X213" s="172">
        <v>0</v>
      </c>
      <c r="Y213" s="172">
        <f t="shared" si="47"/>
        <v>0</v>
      </c>
      <c r="Z213" s="172">
        <v>0</v>
      </c>
      <c r="AA213" s="173">
        <f t="shared" si="48"/>
        <v>0</v>
      </c>
      <c r="AR213" s="18" t="s">
        <v>201</v>
      </c>
      <c r="AT213" s="18" t="s">
        <v>227</v>
      </c>
      <c r="AU213" s="18" t="s">
        <v>87</v>
      </c>
      <c r="AY213" s="18" t="s">
        <v>175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8" t="s">
        <v>83</v>
      </c>
      <c r="BK213" s="114">
        <f t="shared" si="54"/>
        <v>0</v>
      </c>
      <c r="BL213" s="18" t="s">
        <v>201</v>
      </c>
      <c r="BM213" s="18" t="s">
        <v>581</v>
      </c>
    </row>
    <row r="214" spans="2:65" s="1" customFormat="1" ht="31.5" customHeight="1" x14ac:dyDescent="0.3">
      <c r="B214" s="137"/>
      <c r="C214" s="174" t="s">
        <v>492</v>
      </c>
      <c r="D214" s="174" t="s">
        <v>227</v>
      </c>
      <c r="E214" s="175" t="s">
        <v>741</v>
      </c>
      <c r="F214" s="271" t="s">
        <v>2050</v>
      </c>
      <c r="G214" s="272"/>
      <c r="H214" s="272"/>
      <c r="I214" s="272"/>
      <c r="J214" s="176" t="s">
        <v>257</v>
      </c>
      <c r="K214" s="177">
        <v>15</v>
      </c>
      <c r="L214" s="273">
        <v>0</v>
      </c>
      <c r="M214" s="272"/>
      <c r="N214" s="274">
        <f t="shared" si="45"/>
        <v>0</v>
      </c>
      <c r="O214" s="272"/>
      <c r="P214" s="272"/>
      <c r="Q214" s="272"/>
      <c r="R214" s="139"/>
      <c r="T214" s="171" t="s">
        <v>20</v>
      </c>
      <c r="U214" s="44" t="s">
        <v>41</v>
      </c>
      <c r="V214" s="36"/>
      <c r="W214" s="172">
        <f t="shared" si="46"/>
        <v>0</v>
      </c>
      <c r="X214" s="172">
        <v>0</v>
      </c>
      <c r="Y214" s="172">
        <f t="shared" si="47"/>
        <v>0</v>
      </c>
      <c r="Z214" s="172">
        <v>0</v>
      </c>
      <c r="AA214" s="173">
        <f t="shared" si="48"/>
        <v>0</v>
      </c>
      <c r="AR214" s="18" t="s">
        <v>201</v>
      </c>
      <c r="AT214" s="18" t="s">
        <v>227</v>
      </c>
      <c r="AU214" s="18" t="s">
        <v>87</v>
      </c>
      <c r="AY214" s="18" t="s">
        <v>175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8" t="s">
        <v>83</v>
      </c>
      <c r="BK214" s="114">
        <f t="shared" si="54"/>
        <v>0</v>
      </c>
      <c r="BL214" s="18" t="s">
        <v>201</v>
      </c>
      <c r="BM214" s="18" t="s">
        <v>586</v>
      </c>
    </row>
    <row r="215" spans="2:65" s="1" customFormat="1" ht="44.25" customHeight="1" x14ac:dyDescent="0.3">
      <c r="B215" s="137"/>
      <c r="C215" s="174" t="s">
        <v>556</v>
      </c>
      <c r="D215" s="174" t="s">
        <v>227</v>
      </c>
      <c r="E215" s="175" t="s">
        <v>749</v>
      </c>
      <c r="F215" s="271" t="s">
        <v>2051</v>
      </c>
      <c r="G215" s="272"/>
      <c r="H215" s="272"/>
      <c r="I215" s="272"/>
      <c r="J215" s="176" t="s">
        <v>252</v>
      </c>
      <c r="K215" s="178">
        <v>0</v>
      </c>
      <c r="L215" s="273">
        <v>0</v>
      </c>
      <c r="M215" s="272"/>
      <c r="N215" s="274">
        <f t="shared" si="45"/>
        <v>0</v>
      </c>
      <c r="O215" s="272"/>
      <c r="P215" s="272"/>
      <c r="Q215" s="272"/>
      <c r="R215" s="139"/>
      <c r="T215" s="171" t="s">
        <v>20</v>
      </c>
      <c r="U215" s="44" t="s">
        <v>41</v>
      </c>
      <c r="V215" s="36"/>
      <c r="W215" s="172">
        <f t="shared" si="46"/>
        <v>0</v>
      </c>
      <c r="X215" s="172">
        <v>0</v>
      </c>
      <c r="Y215" s="172">
        <f t="shared" si="47"/>
        <v>0</v>
      </c>
      <c r="Z215" s="172">
        <v>0</v>
      </c>
      <c r="AA215" s="173">
        <f t="shared" si="48"/>
        <v>0</v>
      </c>
      <c r="AR215" s="18" t="s">
        <v>201</v>
      </c>
      <c r="AT215" s="18" t="s">
        <v>227</v>
      </c>
      <c r="AU215" s="18" t="s">
        <v>87</v>
      </c>
      <c r="AY215" s="18" t="s">
        <v>175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8" t="s">
        <v>83</v>
      </c>
      <c r="BK215" s="114">
        <f t="shared" si="54"/>
        <v>0</v>
      </c>
      <c r="BL215" s="18" t="s">
        <v>201</v>
      </c>
      <c r="BM215" s="18" t="s">
        <v>589</v>
      </c>
    </row>
    <row r="216" spans="2:65" s="10" customFormat="1" ht="29.85" customHeight="1" x14ac:dyDescent="0.3">
      <c r="B216" s="156"/>
      <c r="C216" s="157"/>
      <c r="D216" s="166" t="s">
        <v>148</v>
      </c>
      <c r="E216" s="166"/>
      <c r="F216" s="166"/>
      <c r="G216" s="166"/>
      <c r="H216" s="166"/>
      <c r="I216" s="166"/>
      <c r="J216" s="166"/>
      <c r="K216" s="166"/>
      <c r="L216" s="166"/>
      <c r="M216" s="166"/>
      <c r="N216" s="264">
        <f>BK216</f>
        <v>0</v>
      </c>
      <c r="O216" s="265"/>
      <c r="P216" s="265"/>
      <c r="Q216" s="265"/>
      <c r="R216" s="159"/>
      <c r="T216" s="160"/>
      <c r="U216" s="157"/>
      <c r="V216" s="157"/>
      <c r="W216" s="161">
        <f>SUM(W217:W223)</f>
        <v>0</v>
      </c>
      <c r="X216" s="157"/>
      <c r="Y216" s="161">
        <f>SUM(Y217:Y223)</f>
        <v>0</v>
      </c>
      <c r="Z216" s="157"/>
      <c r="AA216" s="162">
        <f>SUM(AA217:AA223)</f>
        <v>0</v>
      </c>
      <c r="AR216" s="163" t="s">
        <v>83</v>
      </c>
      <c r="AT216" s="164" t="s">
        <v>75</v>
      </c>
      <c r="AU216" s="164" t="s">
        <v>83</v>
      </c>
      <c r="AY216" s="163" t="s">
        <v>175</v>
      </c>
      <c r="BK216" s="165">
        <f>SUM(BK217:BK223)</f>
        <v>0</v>
      </c>
    </row>
    <row r="217" spans="2:65" s="1" customFormat="1" ht="22.5" customHeight="1" x14ac:dyDescent="0.3">
      <c r="B217" s="137"/>
      <c r="C217" s="174" t="s">
        <v>1809</v>
      </c>
      <c r="D217" s="174" t="s">
        <v>227</v>
      </c>
      <c r="E217" s="175" t="s">
        <v>753</v>
      </c>
      <c r="F217" s="271" t="s">
        <v>754</v>
      </c>
      <c r="G217" s="272"/>
      <c r="H217" s="272"/>
      <c r="I217" s="272"/>
      <c r="J217" s="176" t="s">
        <v>257</v>
      </c>
      <c r="K217" s="177">
        <v>10</v>
      </c>
      <c r="L217" s="273">
        <v>0</v>
      </c>
      <c r="M217" s="272"/>
      <c r="N217" s="274">
        <f t="shared" ref="N217:N223" si="55">ROUND(L217*K217,2)</f>
        <v>0</v>
      </c>
      <c r="O217" s="272"/>
      <c r="P217" s="272"/>
      <c r="Q217" s="272"/>
      <c r="R217" s="139"/>
      <c r="T217" s="171" t="s">
        <v>20</v>
      </c>
      <c r="U217" s="44" t="s">
        <v>41</v>
      </c>
      <c r="V217" s="36"/>
      <c r="W217" s="172">
        <f t="shared" ref="W217:W223" si="56">V217*K217</f>
        <v>0</v>
      </c>
      <c r="X217" s="172">
        <v>0</v>
      </c>
      <c r="Y217" s="172">
        <f t="shared" ref="Y217:Y223" si="57">X217*K217</f>
        <v>0</v>
      </c>
      <c r="Z217" s="172">
        <v>0</v>
      </c>
      <c r="AA217" s="173">
        <f t="shared" ref="AA217:AA223" si="58">Z217*K217</f>
        <v>0</v>
      </c>
      <c r="AR217" s="18" t="s">
        <v>201</v>
      </c>
      <c r="AT217" s="18" t="s">
        <v>227</v>
      </c>
      <c r="AU217" s="18" t="s">
        <v>87</v>
      </c>
      <c r="AY217" s="18" t="s">
        <v>175</v>
      </c>
      <c r="BE217" s="114">
        <f t="shared" ref="BE217:BE223" si="59">IF(U217="základní",N217,0)</f>
        <v>0</v>
      </c>
      <c r="BF217" s="114">
        <f t="shared" ref="BF217:BF223" si="60">IF(U217="snížená",N217,0)</f>
        <v>0</v>
      </c>
      <c r="BG217" s="114">
        <f t="shared" ref="BG217:BG223" si="61">IF(U217="zákl. přenesená",N217,0)</f>
        <v>0</v>
      </c>
      <c r="BH217" s="114">
        <f t="shared" ref="BH217:BH223" si="62">IF(U217="sníž. přenesená",N217,0)</f>
        <v>0</v>
      </c>
      <c r="BI217" s="114">
        <f t="shared" ref="BI217:BI223" si="63">IF(U217="nulová",N217,0)</f>
        <v>0</v>
      </c>
      <c r="BJ217" s="18" t="s">
        <v>83</v>
      </c>
      <c r="BK217" s="114">
        <f t="shared" ref="BK217:BK223" si="64">ROUND(L217*K217,2)</f>
        <v>0</v>
      </c>
      <c r="BL217" s="18" t="s">
        <v>201</v>
      </c>
      <c r="BM217" s="18" t="s">
        <v>1822</v>
      </c>
    </row>
    <row r="218" spans="2:65" s="1" customFormat="1" ht="44.25" customHeight="1" x14ac:dyDescent="0.3">
      <c r="B218" s="137"/>
      <c r="C218" s="174" t="s">
        <v>572</v>
      </c>
      <c r="D218" s="174" t="s">
        <v>227</v>
      </c>
      <c r="E218" s="175" t="s">
        <v>757</v>
      </c>
      <c r="F218" s="271" t="s">
        <v>758</v>
      </c>
      <c r="G218" s="272"/>
      <c r="H218" s="272"/>
      <c r="I218" s="272"/>
      <c r="J218" s="176" t="s">
        <v>257</v>
      </c>
      <c r="K218" s="177">
        <v>14</v>
      </c>
      <c r="L218" s="273">
        <v>0</v>
      </c>
      <c r="M218" s="272"/>
      <c r="N218" s="274">
        <f t="shared" si="55"/>
        <v>0</v>
      </c>
      <c r="O218" s="272"/>
      <c r="P218" s="272"/>
      <c r="Q218" s="272"/>
      <c r="R218" s="139"/>
      <c r="T218" s="171" t="s">
        <v>20</v>
      </c>
      <c r="U218" s="44" t="s">
        <v>41</v>
      </c>
      <c r="V218" s="36"/>
      <c r="W218" s="172">
        <f t="shared" si="56"/>
        <v>0</v>
      </c>
      <c r="X218" s="172">
        <v>0</v>
      </c>
      <c r="Y218" s="172">
        <f t="shared" si="57"/>
        <v>0</v>
      </c>
      <c r="Z218" s="172">
        <v>0</v>
      </c>
      <c r="AA218" s="173">
        <f t="shared" si="58"/>
        <v>0</v>
      </c>
      <c r="AR218" s="18" t="s">
        <v>201</v>
      </c>
      <c r="AT218" s="18" t="s">
        <v>227</v>
      </c>
      <c r="AU218" s="18" t="s">
        <v>87</v>
      </c>
      <c r="AY218" s="18" t="s">
        <v>175</v>
      </c>
      <c r="BE218" s="114">
        <f t="shared" si="59"/>
        <v>0</v>
      </c>
      <c r="BF218" s="114">
        <f t="shared" si="60"/>
        <v>0</v>
      </c>
      <c r="BG218" s="114">
        <f t="shared" si="61"/>
        <v>0</v>
      </c>
      <c r="BH218" s="114">
        <f t="shared" si="62"/>
        <v>0</v>
      </c>
      <c r="BI218" s="114">
        <f t="shared" si="63"/>
        <v>0</v>
      </c>
      <c r="BJ218" s="18" t="s">
        <v>83</v>
      </c>
      <c r="BK218" s="114">
        <f t="shared" si="64"/>
        <v>0</v>
      </c>
      <c r="BL218" s="18" t="s">
        <v>201</v>
      </c>
      <c r="BM218" s="18" t="s">
        <v>593</v>
      </c>
    </row>
    <row r="219" spans="2:65" s="1" customFormat="1" ht="31.5" customHeight="1" x14ac:dyDescent="0.3">
      <c r="B219" s="137"/>
      <c r="C219" s="174" t="s">
        <v>577</v>
      </c>
      <c r="D219" s="174" t="s">
        <v>227</v>
      </c>
      <c r="E219" s="175" t="s">
        <v>761</v>
      </c>
      <c r="F219" s="271" t="s">
        <v>762</v>
      </c>
      <c r="G219" s="272"/>
      <c r="H219" s="272"/>
      <c r="I219" s="272"/>
      <c r="J219" s="176" t="s">
        <v>257</v>
      </c>
      <c r="K219" s="177">
        <v>15</v>
      </c>
      <c r="L219" s="273">
        <v>0</v>
      </c>
      <c r="M219" s="272"/>
      <c r="N219" s="274">
        <f t="shared" si="55"/>
        <v>0</v>
      </c>
      <c r="O219" s="272"/>
      <c r="P219" s="272"/>
      <c r="Q219" s="272"/>
      <c r="R219" s="139"/>
      <c r="T219" s="171" t="s">
        <v>20</v>
      </c>
      <c r="U219" s="44" t="s">
        <v>41</v>
      </c>
      <c r="V219" s="36"/>
      <c r="W219" s="172">
        <f t="shared" si="56"/>
        <v>0</v>
      </c>
      <c r="X219" s="172">
        <v>0</v>
      </c>
      <c r="Y219" s="172">
        <f t="shared" si="57"/>
        <v>0</v>
      </c>
      <c r="Z219" s="172">
        <v>0</v>
      </c>
      <c r="AA219" s="173">
        <f t="shared" si="58"/>
        <v>0</v>
      </c>
      <c r="AR219" s="18" t="s">
        <v>201</v>
      </c>
      <c r="AT219" s="18" t="s">
        <v>227</v>
      </c>
      <c r="AU219" s="18" t="s">
        <v>87</v>
      </c>
      <c r="AY219" s="18" t="s">
        <v>175</v>
      </c>
      <c r="BE219" s="114">
        <f t="shared" si="59"/>
        <v>0</v>
      </c>
      <c r="BF219" s="114">
        <f t="shared" si="60"/>
        <v>0</v>
      </c>
      <c r="BG219" s="114">
        <f t="shared" si="61"/>
        <v>0</v>
      </c>
      <c r="BH219" s="114">
        <f t="shared" si="62"/>
        <v>0</v>
      </c>
      <c r="BI219" s="114">
        <f t="shared" si="63"/>
        <v>0</v>
      </c>
      <c r="BJ219" s="18" t="s">
        <v>83</v>
      </c>
      <c r="BK219" s="114">
        <f t="shared" si="64"/>
        <v>0</v>
      </c>
      <c r="BL219" s="18" t="s">
        <v>201</v>
      </c>
      <c r="BM219" s="18" t="s">
        <v>1827</v>
      </c>
    </row>
    <row r="220" spans="2:65" s="1" customFormat="1" ht="57" customHeight="1" x14ac:dyDescent="0.3">
      <c r="B220" s="137"/>
      <c r="C220" s="174" t="s">
        <v>581</v>
      </c>
      <c r="D220" s="174" t="s">
        <v>227</v>
      </c>
      <c r="E220" s="175" t="s">
        <v>769</v>
      </c>
      <c r="F220" s="271" t="s">
        <v>770</v>
      </c>
      <c r="G220" s="272"/>
      <c r="H220" s="272"/>
      <c r="I220" s="272"/>
      <c r="J220" s="176" t="s">
        <v>180</v>
      </c>
      <c r="K220" s="177">
        <v>5</v>
      </c>
      <c r="L220" s="273">
        <v>0</v>
      </c>
      <c r="M220" s="272"/>
      <c r="N220" s="274">
        <f t="shared" si="55"/>
        <v>0</v>
      </c>
      <c r="O220" s="272"/>
      <c r="P220" s="272"/>
      <c r="Q220" s="272"/>
      <c r="R220" s="139"/>
      <c r="T220" s="171" t="s">
        <v>20</v>
      </c>
      <c r="U220" s="44" t="s">
        <v>41</v>
      </c>
      <c r="V220" s="36"/>
      <c r="W220" s="172">
        <f t="shared" si="56"/>
        <v>0</v>
      </c>
      <c r="X220" s="172">
        <v>0</v>
      </c>
      <c r="Y220" s="172">
        <f t="shared" si="57"/>
        <v>0</v>
      </c>
      <c r="Z220" s="172">
        <v>0</v>
      </c>
      <c r="AA220" s="173">
        <f t="shared" si="58"/>
        <v>0</v>
      </c>
      <c r="AR220" s="18" t="s">
        <v>201</v>
      </c>
      <c r="AT220" s="18" t="s">
        <v>227</v>
      </c>
      <c r="AU220" s="18" t="s">
        <v>87</v>
      </c>
      <c r="AY220" s="18" t="s">
        <v>175</v>
      </c>
      <c r="BE220" s="114">
        <f t="shared" si="59"/>
        <v>0</v>
      </c>
      <c r="BF220" s="114">
        <f t="shared" si="60"/>
        <v>0</v>
      </c>
      <c r="BG220" s="114">
        <f t="shared" si="61"/>
        <v>0</v>
      </c>
      <c r="BH220" s="114">
        <f t="shared" si="62"/>
        <v>0</v>
      </c>
      <c r="BI220" s="114">
        <f t="shared" si="63"/>
        <v>0</v>
      </c>
      <c r="BJ220" s="18" t="s">
        <v>83</v>
      </c>
      <c r="BK220" s="114">
        <f t="shared" si="64"/>
        <v>0</v>
      </c>
      <c r="BL220" s="18" t="s">
        <v>201</v>
      </c>
      <c r="BM220" s="18" t="s">
        <v>1830</v>
      </c>
    </row>
    <row r="221" spans="2:65" s="1" customFormat="1" ht="57" customHeight="1" x14ac:dyDescent="0.3">
      <c r="B221" s="137"/>
      <c r="C221" s="174" t="s">
        <v>586</v>
      </c>
      <c r="D221" s="174" t="s">
        <v>227</v>
      </c>
      <c r="E221" s="175" t="s">
        <v>773</v>
      </c>
      <c r="F221" s="271" t="s">
        <v>774</v>
      </c>
      <c r="G221" s="272"/>
      <c r="H221" s="272"/>
      <c r="I221" s="272"/>
      <c r="J221" s="176" t="s">
        <v>180</v>
      </c>
      <c r="K221" s="177">
        <v>5</v>
      </c>
      <c r="L221" s="273">
        <v>0</v>
      </c>
      <c r="M221" s="272"/>
      <c r="N221" s="274">
        <f t="shared" si="55"/>
        <v>0</v>
      </c>
      <c r="O221" s="272"/>
      <c r="P221" s="272"/>
      <c r="Q221" s="272"/>
      <c r="R221" s="139"/>
      <c r="T221" s="171" t="s">
        <v>20</v>
      </c>
      <c r="U221" s="44" t="s">
        <v>41</v>
      </c>
      <c r="V221" s="36"/>
      <c r="W221" s="172">
        <f t="shared" si="56"/>
        <v>0</v>
      </c>
      <c r="X221" s="172">
        <v>0</v>
      </c>
      <c r="Y221" s="172">
        <f t="shared" si="57"/>
        <v>0</v>
      </c>
      <c r="Z221" s="172">
        <v>0</v>
      </c>
      <c r="AA221" s="173">
        <f t="shared" si="58"/>
        <v>0</v>
      </c>
      <c r="AR221" s="18" t="s">
        <v>201</v>
      </c>
      <c r="AT221" s="18" t="s">
        <v>227</v>
      </c>
      <c r="AU221" s="18" t="s">
        <v>87</v>
      </c>
      <c r="AY221" s="18" t="s">
        <v>175</v>
      </c>
      <c r="BE221" s="114">
        <f t="shared" si="59"/>
        <v>0</v>
      </c>
      <c r="BF221" s="114">
        <f t="shared" si="60"/>
        <v>0</v>
      </c>
      <c r="BG221" s="114">
        <f t="shared" si="61"/>
        <v>0</v>
      </c>
      <c r="BH221" s="114">
        <f t="shared" si="62"/>
        <v>0</v>
      </c>
      <c r="BI221" s="114">
        <f t="shared" si="63"/>
        <v>0</v>
      </c>
      <c r="BJ221" s="18" t="s">
        <v>83</v>
      </c>
      <c r="BK221" s="114">
        <f t="shared" si="64"/>
        <v>0</v>
      </c>
      <c r="BL221" s="18" t="s">
        <v>201</v>
      </c>
      <c r="BM221" s="18" t="s">
        <v>629</v>
      </c>
    </row>
    <row r="222" spans="2:65" s="1" customFormat="1" ht="22.5" customHeight="1" x14ac:dyDescent="0.3">
      <c r="B222" s="137"/>
      <c r="C222" s="174" t="s">
        <v>589</v>
      </c>
      <c r="D222" s="174" t="s">
        <v>227</v>
      </c>
      <c r="E222" s="175" t="s">
        <v>781</v>
      </c>
      <c r="F222" s="271" t="s">
        <v>324</v>
      </c>
      <c r="G222" s="272"/>
      <c r="H222" s="272"/>
      <c r="I222" s="272"/>
      <c r="J222" s="176" t="s">
        <v>252</v>
      </c>
      <c r="K222" s="178">
        <v>0</v>
      </c>
      <c r="L222" s="273">
        <v>0</v>
      </c>
      <c r="M222" s="272"/>
      <c r="N222" s="274">
        <f t="shared" si="55"/>
        <v>0</v>
      </c>
      <c r="O222" s="272"/>
      <c r="P222" s="272"/>
      <c r="Q222" s="272"/>
      <c r="R222" s="139"/>
      <c r="T222" s="171" t="s">
        <v>20</v>
      </c>
      <c r="U222" s="44" t="s">
        <v>41</v>
      </c>
      <c r="V222" s="36"/>
      <c r="W222" s="172">
        <f t="shared" si="56"/>
        <v>0</v>
      </c>
      <c r="X222" s="172">
        <v>0</v>
      </c>
      <c r="Y222" s="172">
        <f t="shared" si="57"/>
        <v>0</v>
      </c>
      <c r="Z222" s="172">
        <v>0</v>
      </c>
      <c r="AA222" s="173">
        <f t="shared" si="58"/>
        <v>0</v>
      </c>
      <c r="AR222" s="18" t="s">
        <v>201</v>
      </c>
      <c r="AT222" s="18" t="s">
        <v>227</v>
      </c>
      <c r="AU222" s="18" t="s">
        <v>87</v>
      </c>
      <c r="AY222" s="18" t="s">
        <v>175</v>
      </c>
      <c r="BE222" s="114">
        <f t="shared" si="59"/>
        <v>0</v>
      </c>
      <c r="BF222" s="114">
        <f t="shared" si="60"/>
        <v>0</v>
      </c>
      <c r="BG222" s="114">
        <f t="shared" si="61"/>
        <v>0</v>
      </c>
      <c r="BH222" s="114">
        <f t="shared" si="62"/>
        <v>0</v>
      </c>
      <c r="BI222" s="114">
        <f t="shared" si="63"/>
        <v>0</v>
      </c>
      <c r="BJ222" s="18" t="s">
        <v>83</v>
      </c>
      <c r="BK222" s="114">
        <f t="shared" si="64"/>
        <v>0</v>
      </c>
      <c r="BL222" s="18" t="s">
        <v>201</v>
      </c>
      <c r="BM222" s="18" t="s">
        <v>1831</v>
      </c>
    </row>
    <row r="223" spans="2:65" s="1" customFormat="1" ht="31.5" customHeight="1" x14ac:dyDescent="0.3">
      <c r="B223" s="137"/>
      <c r="C223" s="174" t="s">
        <v>1822</v>
      </c>
      <c r="D223" s="174" t="s">
        <v>227</v>
      </c>
      <c r="E223" s="175" t="s">
        <v>784</v>
      </c>
      <c r="F223" s="271" t="s">
        <v>785</v>
      </c>
      <c r="G223" s="272"/>
      <c r="H223" s="272"/>
      <c r="I223" s="272"/>
      <c r="J223" s="176" t="s">
        <v>252</v>
      </c>
      <c r="K223" s="178">
        <v>0</v>
      </c>
      <c r="L223" s="273">
        <v>0</v>
      </c>
      <c r="M223" s="272"/>
      <c r="N223" s="274">
        <f t="shared" si="55"/>
        <v>0</v>
      </c>
      <c r="O223" s="272"/>
      <c r="P223" s="272"/>
      <c r="Q223" s="272"/>
      <c r="R223" s="139"/>
      <c r="T223" s="171" t="s">
        <v>20</v>
      </c>
      <c r="U223" s="44" t="s">
        <v>41</v>
      </c>
      <c r="V223" s="36"/>
      <c r="W223" s="172">
        <f t="shared" si="56"/>
        <v>0</v>
      </c>
      <c r="X223" s="172">
        <v>0</v>
      </c>
      <c r="Y223" s="172">
        <f t="shared" si="57"/>
        <v>0</v>
      </c>
      <c r="Z223" s="172">
        <v>0</v>
      </c>
      <c r="AA223" s="173">
        <f t="shared" si="58"/>
        <v>0</v>
      </c>
      <c r="AR223" s="18" t="s">
        <v>201</v>
      </c>
      <c r="AT223" s="18" t="s">
        <v>227</v>
      </c>
      <c r="AU223" s="18" t="s">
        <v>87</v>
      </c>
      <c r="AY223" s="18" t="s">
        <v>175</v>
      </c>
      <c r="BE223" s="114">
        <f t="shared" si="59"/>
        <v>0</v>
      </c>
      <c r="BF223" s="114">
        <f t="shared" si="60"/>
        <v>0</v>
      </c>
      <c r="BG223" s="114">
        <f t="shared" si="61"/>
        <v>0</v>
      </c>
      <c r="BH223" s="114">
        <f t="shared" si="62"/>
        <v>0</v>
      </c>
      <c r="BI223" s="114">
        <f t="shared" si="63"/>
        <v>0</v>
      </c>
      <c r="BJ223" s="18" t="s">
        <v>83</v>
      </c>
      <c r="BK223" s="114">
        <f t="shared" si="64"/>
        <v>0</v>
      </c>
      <c r="BL223" s="18" t="s">
        <v>201</v>
      </c>
      <c r="BM223" s="18" t="s">
        <v>633</v>
      </c>
    </row>
    <row r="224" spans="2:65" s="10" customFormat="1" ht="37.35" customHeight="1" x14ac:dyDescent="0.35">
      <c r="B224" s="156"/>
      <c r="C224" s="157"/>
      <c r="D224" s="158" t="s">
        <v>1122</v>
      </c>
      <c r="E224" s="158"/>
      <c r="F224" s="158"/>
      <c r="G224" s="158"/>
      <c r="H224" s="158"/>
      <c r="I224" s="158"/>
      <c r="J224" s="158"/>
      <c r="K224" s="158"/>
      <c r="L224" s="158"/>
      <c r="M224" s="158"/>
      <c r="N224" s="300">
        <f>BK224</f>
        <v>0</v>
      </c>
      <c r="O224" s="301"/>
      <c r="P224" s="301"/>
      <c r="Q224" s="301"/>
      <c r="R224" s="159"/>
      <c r="T224" s="160"/>
      <c r="U224" s="157"/>
      <c r="V224" s="157"/>
      <c r="W224" s="161">
        <f>SUM(W225:W227)</f>
        <v>0</v>
      </c>
      <c r="X224" s="157"/>
      <c r="Y224" s="161">
        <f>SUM(Y225:Y227)</f>
        <v>0</v>
      </c>
      <c r="Z224" s="157"/>
      <c r="AA224" s="162">
        <f>SUM(AA225:AA227)</f>
        <v>0</v>
      </c>
      <c r="AR224" s="163" t="s">
        <v>83</v>
      </c>
      <c r="AT224" s="164" t="s">
        <v>75</v>
      </c>
      <c r="AU224" s="164" t="s">
        <v>76</v>
      </c>
      <c r="AY224" s="163" t="s">
        <v>175</v>
      </c>
      <c r="BK224" s="165">
        <f>SUM(BK225:BK227)</f>
        <v>0</v>
      </c>
    </row>
    <row r="225" spans="2:65" s="1" customFormat="1" ht="31.5" customHeight="1" x14ac:dyDescent="0.3">
      <c r="B225" s="137"/>
      <c r="C225" s="174" t="s">
        <v>1827</v>
      </c>
      <c r="D225" s="174" t="s">
        <v>227</v>
      </c>
      <c r="E225" s="175" t="s">
        <v>2052</v>
      </c>
      <c r="F225" s="271" t="s">
        <v>2053</v>
      </c>
      <c r="G225" s="272"/>
      <c r="H225" s="272"/>
      <c r="I225" s="272"/>
      <c r="J225" s="176" t="s">
        <v>446</v>
      </c>
      <c r="K225" s="177">
        <v>1</v>
      </c>
      <c r="L225" s="273">
        <v>0</v>
      </c>
      <c r="M225" s="272"/>
      <c r="N225" s="274">
        <f>ROUND(L225*K225,2)</f>
        <v>0</v>
      </c>
      <c r="O225" s="272"/>
      <c r="P225" s="272"/>
      <c r="Q225" s="272"/>
      <c r="R225" s="139"/>
      <c r="T225" s="171" t="s">
        <v>20</v>
      </c>
      <c r="U225" s="44" t="s">
        <v>41</v>
      </c>
      <c r="V225" s="36"/>
      <c r="W225" s="172">
        <f>V225*K225</f>
        <v>0</v>
      </c>
      <c r="X225" s="172">
        <v>0</v>
      </c>
      <c r="Y225" s="172">
        <f>X225*K225</f>
        <v>0</v>
      </c>
      <c r="Z225" s="172">
        <v>0</v>
      </c>
      <c r="AA225" s="173">
        <f>Z225*K225</f>
        <v>0</v>
      </c>
      <c r="AR225" s="18" t="s">
        <v>201</v>
      </c>
      <c r="AT225" s="18" t="s">
        <v>227</v>
      </c>
      <c r="AU225" s="18" t="s">
        <v>83</v>
      </c>
      <c r="AY225" s="18" t="s">
        <v>175</v>
      </c>
      <c r="BE225" s="114">
        <f>IF(U225="základní",N225,0)</f>
        <v>0</v>
      </c>
      <c r="BF225" s="114">
        <f>IF(U225="snížená",N225,0)</f>
        <v>0</v>
      </c>
      <c r="BG225" s="114">
        <f>IF(U225="zákl. přenesená",N225,0)</f>
        <v>0</v>
      </c>
      <c r="BH225" s="114">
        <f>IF(U225="sníž. přenesená",N225,0)</f>
        <v>0</v>
      </c>
      <c r="BI225" s="114">
        <f>IF(U225="nulová",N225,0)</f>
        <v>0</v>
      </c>
      <c r="BJ225" s="18" t="s">
        <v>83</v>
      </c>
      <c r="BK225" s="114">
        <f>ROUND(L225*K225,2)</f>
        <v>0</v>
      </c>
      <c r="BL225" s="18" t="s">
        <v>201</v>
      </c>
      <c r="BM225" s="18" t="s">
        <v>637</v>
      </c>
    </row>
    <row r="226" spans="2:65" s="1" customFormat="1" ht="22.5" customHeight="1" x14ac:dyDescent="0.3">
      <c r="B226" s="137"/>
      <c r="C226" s="174" t="s">
        <v>593</v>
      </c>
      <c r="D226" s="174" t="s">
        <v>227</v>
      </c>
      <c r="E226" s="175" t="s">
        <v>891</v>
      </c>
      <c r="F226" s="271" t="s">
        <v>168</v>
      </c>
      <c r="G226" s="272"/>
      <c r="H226" s="272"/>
      <c r="I226" s="272"/>
      <c r="J226" s="176" t="s">
        <v>332</v>
      </c>
      <c r="K226" s="177">
        <v>1</v>
      </c>
      <c r="L226" s="273">
        <v>0</v>
      </c>
      <c r="M226" s="272"/>
      <c r="N226" s="274">
        <f>ROUND(L226*K226,2)</f>
        <v>0</v>
      </c>
      <c r="O226" s="272"/>
      <c r="P226" s="272"/>
      <c r="Q226" s="272"/>
      <c r="R226" s="139"/>
      <c r="T226" s="171" t="s">
        <v>20</v>
      </c>
      <c r="U226" s="44" t="s">
        <v>41</v>
      </c>
      <c r="V226" s="36"/>
      <c r="W226" s="172">
        <f>V226*K226</f>
        <v>0</v>
      </c>
      <c r="X226" s="172">
        <v>0</v>
      </c>
      <c r="Y226" s="172">
        <f>X226*K226</f>
        <v>0</v>
      </c>
      <c r="Z226" s="172">
        <v>0</v>
      </c>
      <c r="AA226" s="173">
        <f>Z226*K226</f>
        <v>0</v>
      </c>
      <c r="AR226" s="18" t="s">
        <v>201</v>
      </c>
      <c r="AT226" s="18" t="s">
        <v>227</v>
      </c>
      <c r="AU226" s="18" t="s">
        <v>83</v>
      </c>
      <c r="AY226" s="18" t="s">
        <v>175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8" t="s">
        <v>83</v>
      </c>
      <c r="BK226" s="114">
        <f>ROUND(L226*K226,2)</f>
        <v>0</v>
      </c>
      <c r="BL226" s="18" t="s">
        <v>201</v>
      </c>
      <c r="BM226" s="18" t="s">
        <v>641</v>
      </c>
    </row>
    <row r="227" spans="2:65" s="1" customFormat="1" ht="150" customHeight="1" x14ac:dyDescent="0.3">
      <c r="B227" s="35"/>
      <c r="C227" s="36"/>
      <c r="D227" s="36"/>
      <c r="E227" s="36"/>
      <c r="F227" s="275" t="s">
        <v>2054</v>
      </c>
      <c r="G227" s="222"/>
      <c r="H227" s="222"/>
      <c r="I227" s="222"/>
      <c r="J227" s="36"/>
      <c r="K227" s="36"/>
      <c r="L227" s="36"/>
      <c r="M227" s="36"/>
      <c r="N227" s="36"/>
      <c r="O227" s="36"/>
      <c r="P227" s="36"/>
      <c r="Q227" s="36"/>
      <c r="R227" s="37"/>
      <c r="T227" s="74"/>
      <c r="U227" s="36"/>
      <c r="V227" s="36"/>
      <c r="W227" s="36"/>
      <c r="X227" s="36"/>
      <c r="Y227" s="36"/>
      <c r="Z227" s="36"/>
      <c r="AA227" s="75"/>
      <c r="AT227" s="18" t="s">
        <v>840</v>
      </c>
      <c r="AU227" s="18" t="s">
        <v>83</v>
      </c>
    </row>
    <row r="228" spans="2:65" s="1" customFormat="1" ht="49.9" customHeight="1" x14ac:dyDescent="0.35">
      <c r="B228" s="35"/>
      <c r="C228" s="36"/>
      <c r="D228" s="158" t="s">
        <v>894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268">
        <f>BK228</f>
        <v>0</v>
      </c>
      <c r="O228" s="269"/>
      <c r="P228" s="269"/>
      <c r="Q228" s="269"/>
      <c r="R228" s="37"/>
      <c r="T228" s="179"/>
      <c r="U228" s="56"/>
      <c r="V228" s="56"/>
      <c r="W228" s="56"/>
      <c r="X228" s="56"/>
      <c r="Y228" s="56"/>
      <c r="Z228" s="56"/>
      <c r="AA228" s="58"/>
      <c r="AT228" s="18" t="s">
        <v>75</v>
      </c>
      <c r="AU228" s="18" t="s">
        <v>76</v>
      </c>
      <c r="AY228" s="18" t="s">
        <v>895</v>
      </c>
      <c r="BK228" s="114">
        <v>0</v>
      </c>
    </row>
    <row r="229" spans="2:65" s="1" customFormat="1" ht="6.95" customHeight="1" x14ac:dyDescent="0.3"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1"/>
    </row>
  </sheetData>
  <sheetProtection password="CC35" sheet="1" objects="1" scenarios="1" formatColumns="0" formatRows="0" sort="0" autoFilter="0"/>
  <mergeCells count="36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L221:M221"/>
    <mergeCell ref="N221:Q221"/>
    <mergeCell ref="F218:I218"/>
    <mergeCell ref="L218:M218"/>
    <mergeCell ref="N218:Q218"/>
    <mergeCell ref="F219:I219"/>
    <mergeCell ref="L219:M219"/>
    <mergeCell ref="N219:Q219"/>
    <mergeCell ref="F226:I226"/>
    <mergeCell ref="L226:M226"/>
    <mergeCell ref="N226:Q226"/>
    <mergeCell ref="F222:I222"/>
    <mergeCell ref="L222:M222"/>
    <mergeCell ref="N222:Q222"/>
    <mergeCell ref="F223:I223"/>
    <mergeCell ref="L223:M223"/>
    <mergeCell ref="N223:Q223"/>
    <mergeCell ref="N207:Q207"/>
    <mergeCell ref="N216:Q216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N228:Q228"/>
    <mergeCell ref="H1:K1"/>
    <mergeCell ref="S2:AC2"/>
    <mergeCell ref="F227:I227"/>
    <mergeCell ref="N125:Q125"/>
    <mergeCell ref="N126:Q126"/>
    <mergeCell ref="N127:Q127"/>
    <mergeCell ref="N136:Q136"/>
    <mergeCell ref="N146:Q146"/>
    <mergeCell ref="N195:Q19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17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2114</v>
      </c>
      <c r="G1" s="216"/>
      <c r="H1" s="270" t="s">
        <v>2115</v>
      </c>
      <c r="I1" s="270"/>
      <c r="J1" s="270"/>
      <c r="K1" s="270"/>
      <c r="L1" s="216" t="s">
        <v>2116</v>
      </c>
      <c r="M1" s="214"/>
      <c r="N1" s="214"/>
      <c r="O1" s="215" t="s">
        <v>127</v>
      </c>
      <c r="P1" s="214"/>
      <c r="Q1" s="214"/>
      <c r="R1" s="214"/>
      <c r="S1" s="216" t="s">
        <v>2117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117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 x14ac:dyDescent="0.3">
      <c r="B4" s="22"/>
      <c r="C4" s="251" t="s">
        <v>128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D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s="1" customFormat="1" ht="32.85" customHeight="1" x14ac:dyDescent="0.3">
      <c r="B7" s="35"/>
      <c r="C7" s="36"/>
      <c r="D7" s="29" t="s">
        <v>129</v>
      </c>
      <c r="E7" s="36"/>
      <c r="F7" s="258" t="s">
        <v>2055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36"/>
      <c r="R7" s="37"/>
    </row>
    <row r="8" spans="1:66" s="1" customFormat="1" ht="14.45" customHeight="1" x14ac:dyDescent="0.3">
      <c r="B8" s="35"/>
      <c r="C8" s="36"/>
      <c r="D8" s="30" t="s">
        <v>19</v>
      </c>
      <c r="E8" s="36"/>
      <c r="F8" s="28" t="s">
        <v>20</v>
      </c>
      <c r="G8" s="36"/>
      <c r="H8" s="36"/>
      <c r="I8" s="36"/>
      <c r="J8" s="36"/>
      <c r="K8" s="36"/>
      <c r="L8" s="36"/>
      <c r="M8" s="30" t="s">
        <v>21</v>
      </c>
      <c r="N8" s="36"/>
      <c r="O8" s="28" t="s">
        <v>20</v>
      </c>
      <c r="P8" s="36"/>
      <c r="Q8" s="36"/>
      <c r="R8" s="37"/>
    </row>
    <row r="9" spans="1:66" s="1" customFormat="1" ht="14.45" customHeight="1" x14ac:dyDescent="0.3">
      <c r="B9" s="35"/>
      <c r="C9" s="36"/>
      <c r="D9" s="30" t="s">
        <v>22</v>
      </c>
      <c r="E9" s="36"/>
      <c r="F9" s="28" t="s">
        <v>23</v>
      </c>
      <c r="G9" s="36"/>
      <c r="H9" s="36"/>
      <c r="I9" s="36"/>
      <c r="J9" s="36"/>
      <c r="K9" s="36"/>
      <c r="L9" s="36"/>
      <c r="M9" s="30" t="s">
        <v>24</v>
      </c>
      <c r="N9" s="36"/>
      <c r="O9" s="297" t="str">
        <f>'Rekapitulace stavby'!AN8</f>
        <v>11.05.2016</v>
      </c>
      <c r="P9" s="222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26</v>
      </c>
      <c r="E11" s="36"/>
      <c r="F11" s="36"/>
      <c r="G11" s="36"/>
      <c r="H11" s="36"/>
      <c r="I11" s="36"/>
      <c r="J11" s="36"/>
      <c r="K11" s="36"/>
      <c r="L11" s="36"/>
      <c r="M11" s="30" t="s">
        <v>27</v>
      </c>
      <c r="N11" s="36"/>
      <c r="O11" s="257" t="s">
        <v>20</v>
      </c>
      <c r="P11" s="222"/>
      <c r="Q11" s="36"/>
      <c r="R11" s="37"/>
    </row>
    <row r="12" spans="1:66" s="1" customFormat="1" ht="18" customHeight="1" x14ac:dyDescent="0.3">
      <c r="B12" s="35"/>
      <c r="C12" s="36"/>
      <c r="D12" s="36"/>
      <c r="E12" s="28" t="s">
        <v>2056</v>
      </c>
      <c r="F12" s="36"/>
      <c r="G12" s="36"/>
      <c r="H12" s="36"/>
      <c r="I12" s="36"/>
      <c r="J12" s="36"/>
      <c r="K12" s="36"/>
      <c r="L12" s="36"/>
      <c r="M12" s="30" t="s">
        <v>30</v>
      </c>
      <c r="N12" s="36"/>
      <c r="O12" s="257" t="s">
        <v>20</v>
      </c>
      <c r="P12" s="22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0" t="s">
        <v>31</v>
      </c>
      <c r="E14" s="36"/>
      <c r="F14" s="36"/>
      <c r="G14" s="36"/>
      <c r="H14" s="36"/>
      <c r="I14" s="36"/>
      <c r="J14" s="36"/>
      <c r="K14" s="36"/>
      <c r="L14" s="36"/>
      <c r="M14" s="30" t="s">
        <v>27</v>
      </c>
      <c r="N14" s="36"/>
      <c r="O14" s="296" t="s">
        <v>20</v>
      </c>
      <c r="P14" s="222"/>
      <c r="Q14" s="36"/>
      <c r="R14" s="37"/>
    </row>
    <row r="15" spans="1:66" s="1" customFormat="1" ht="18" customHeight="1" x14ac:dyDescent="0.3">
      <c r="B15" s="35"/>
      <c r="C15" s="36"/>
      <c r="D15" s="36"/>
      <c r="E15" s="296" t="s">
        <v>2057</v>
      </c>
      <c r="F15" s="222"/>
      <c r="G15" s="222"/>
      <c r="H15" s="222"/>
      <c r="I15" s="222"/>
      <c r="J15" s="222"/>
      <c r="K15" s="222"/>
      <c r="L15" s="222"/>
      <c r="M15" s="30" t="s">
        <v>30</v>
      </c>
      <c r="N15" s="36"/>
      <c r="O15" s="296" t="s">
        <v>20</v>
      </c>
      <c r="P15" s="22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0" t="s">
        <v>33</v>
      </c>
      <c r="E17" s="36"/>
      <c r="F17" s="36"/>
      <c r="G17" s="36"/>
      <c r="H17" s="36"/>
      <c r="I17" s="36"/>
      <c r="J17" s="36"/>
      <c r="K17" s="36"/>
      <c r="L17" s="36"/>
      <c r="M17" s="30" t="s">
        <v>27</v>
      </c>
      <c r="N17" s="36"/>
      <c r="O17" s="257" t="s">
        <v>20</v>
      </c>
      <c r="P17" s="222"/>
      <c r="Q17" s="36"/>
      <c r="R17" s="37"/>
    </row>
    <row r="18" spans="2:18" s="1" customFormat="1" ht="18" customHeight="1" x14ac:dyDescent="0.3">
      <c r="B18" s="35"/>
      <c r="C18" s="36"/>
      <c r="D18" s="36"/>
      <c r="E18" s="28" t="s">
        <v>34</v>
      </c>
      <c r="F18" s="36"/>
      <c r="G18" s="36"/>
      <c r="H18" s="36"/>
      <c r="I18" s="36"/>
      <c r="J18" s="36"/>
      <c r="K18" s="36"/>
      <c r="L18" s="36"/>
      <c r="M18" s="30" t="s">
        <v>30</v>
      </c>
      <c r="N18" s="36"/>
      <c r="O18" s="257" t="s">
        <v>20</v>
      </c>
      <c r="P18" s="22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0" t="s">
        <v>35</v>
      </c>
      <c r="E20" s="36"/>
      <c r="F20" s="36"/>
      <c r="G20" s="36"/>
      <c r="H20" s="36"/>
      <c r="I20" s="36"/>
      <c r="J20" s="36"/>
      <c r="K20" s="36"/>
      <c r="L20" s="36"/>
      <c r="M20" s="30" t="s">
        <v>27</v>
      </c>
      <c r="N20" s="36"/>
      <c r="O20" s="257" t="s">
        <v>20</v>
      </c>
      <c r="P20" s="222"/>
      <c r="Q20" s="36"/>
      <c r="R20" s="37"/>
    </row>
    <row r="21" spans="2:18" s="1" customFormat="1" ht="18" customHeight="1" x14ac:dyDescent="0.3">
      <c r="B21" s="35"/>
      <c r="C21" s="36"/>
      <c r="D21" s="36"/>
      <c r="E21" s="28" t="s">
        <v>34</v>
      </c>
      <c r="F21" s="36"/>
      <c r="G21" s="36"/>
      <c r="H21" s="36"/>
      <c r="I21" s="36"/>
      <c r="J21" s="36"/>
      <c r="K21" s="36"/>
      <c r="L21" s="36"/>
      <c r="M21" s="30" t="s">
        <v>30</v>
      </c>
      <c r="N21" s="36"/>
      <c r="O21" s="257" t="s">
        <v>20</v>
      </c>
      <c r="P21" s="22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0" t="s">
        <v>36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260" t="s">
        <v>20</v>
      </c>
      <c r="F24" s="222"/>
      <c r="G24" s="222"/>
      <c r="H24" s="222"/>
      <c r="I24" s="222"/>
      <c r="J24" s="222"/>
      <c r="K24" s="222"/>
      <c r="L24" s="222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22" t="s">
        <v>134</v>
      </c>
      <c r="E27" s="36"/>
      <c r="F27" s="36"/>
      <c r="G27" s="36"/>
      <c r="H27" s="36"/>
      <c r="I27" s="36"/>
      <c r="J27" s="36"/>
      <c r="K27" s="36"/>
      <c r="L27" s="36"/>
      <c r="M27" s="261">
        <f>N88</f>
        <v>0</v>
      </c>
      <c r="N27" s="222"/>
      <c r="O27" s="222"/>
      <c r="P27" s="222"/>
      <c r="Q27" s="36"/>
      <c r="R27" s="37"/>
    </row>
    <row r="28" spans="2:18" s="1" customFormat="1" ht="14.45" customHeight="1" x14ac:dyDescent="0.3">
      <c r="B28" s="35"/>
      <c r="C28" s="36"/>
      <c r="D28" s="34" t="s">
        <v>121</v>
      </c>
      <c r="E28" s="36"/>
      <c r="F28" s="36"/>
      <c r="G28" s="36"/>
      <c r="H28" s="36"/>
      <c r="I28" s="36"/>
      <c r="J28" s="36"/>
      <c r="K28" s="36"/>
      <c r="L28" s="36"/>
      <c r="M28" s="261">
        <f>N94</f>
        <v>0</v>
      </c>
      <c r="N28" s="222"/>
      <c r="O28" s="222"/>
      <c r="P28" s="222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23" t="s">
        <v>39</v>
      </c>
      <c r="E30" s="36"/>
      <c r="F30" s="36"/>
      <c r="G30" s="36"/>
      <c r="H30" s="36"/>
      <c r="I30" s="36"/>
      <c r="J30" s="36"/>
      <c r="K30" s="36"/>
      <c r="L30" s="36"/>
      <c r="M30" s="295">
        <f>ROUND(M27+M28,2)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40</v>
      </c>
      <c r="E32" s="42" t="s">
        <v>41</v>
      </c>
      <c r="F32" s="43">
        <v>0.21</v>
      </c>
      <c r="G32" s="124" t="s">
        <v>42</v>
      </c>
      <c r="H32" s="293">
        <f>(SUM(BE94:BE101)+SUM(BE119:BE175))</f>
        <v>0</v>
      </c>
      <c r="I32" s="222"/>
      <c r="J32" s="222"/>
      <c r="K32" s="36"/>
      <c r="L32" s="36"/>
      <c r="M32" s="293">
        <f>ROUND((SUM(BE94:BE101)+SUM(BE119:BE175)), 2)*F32</f>
        <v>0</v>
      </c>
      <c r="N32" s="222"/>
      <c r="O32" s="222"/>
      <c r="P32" s="222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43</v>
      </c>
      <c r="F33" s="43">
        <v>0.15</v>
      </c>
      <c r="G33" s="124" t="s">
        <v>42</v>
      </c>
      <c r="H33" s="293">
        <f>(SUM(BF94:BF101)+SUM(BF119:BF175))</f>
        <v>0</v>
      </c>
      <c r="I33" s="222"/>
      <c r="J33" s="222"/>
      <c r="K33" s="36"/>
      <c r="L33" s="36"/>
      <c r="M33" s="293">
        <f>ROUND((SUM(BF94:BF101)+SUM(BF119:BF175)), 2)*F33</f>
        <v>0</v>
      </c>
      <c r="N33" s="222"/>
      <c r="O33" s="222"/>
      <c r="P33" s="222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44</v>
      </c>
      <c r="F34" s="43">
        <v>0.21</v>
      </c>
      <c r="G34" s="124" t="s">
        <v>42</v>
      </c>
      <c r="H34" s="293">
        <f>(SUM(BG94:BG101)+SUM(BG119:BG175))</f>
        <v>0</v>
      </c>
      <c r="I34" s="222"/>
      <c r="J34" s="222"/>
      <c r="K34" s="36"/>
      <c r="L34" s="36"/>
      <c r="M34" s="293"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45</v>
      </c>
      <c r="F35" s="43">
        <v>0.15</v>
      </c>
      <c r="G35" s="124" t="s">
        <v>42</v>
      </c>
      <c r="H35" s="293">
        <f>(SUM(BH94:BH101)+SUM(BH119:BH175))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46</v>
      </c>
      <c r="F36" s="43">
        <v>0</v>
      </c>
      <c r="G36" s="124" t="s">
        <v>42</v>
      </c>
      <c r="H36" s="293">
        <f>(SUM(BI94:BI101)+SUM(BI119:BI175))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21"/>
      <c r="D38" s="125" t="s">
        <v>47</v>
      </c>
      <c r="E38" s="76"/>
      <c r="F38" s="76"/>
      <c r="G38" s="126" t="s">
        <v>48</v>
      </c>
      <c r="H38" s="127" t="s">
        <v>49</v>
      </c>
      <c r="I38" s="76"/>
      <c r="J38" s="76"/>
      <c r="K38" s="76"/>
      <c r="L38" s="294">
        <f>SUM(M30:M36)</f>
        <v>0</v>
      </c>
      <c r="M38" s="241"/>
      <c r="N38" s="241"/>
      <c r="O38" s="241"/>
      <c r="P38" s="243"/>
      <c r="Q38" s="121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50</v>
      </c>
      <c r="E50" s="51"/>
      <c r="F50" s="51"/>
      <c r="G50" s="51"/>
      <c r="H50" s="52"/>
      <c r="I50" s="36"/>
      <c r="J50" s="50" t="s">
        <v>51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52</v>
      </c>
      <c r="E59" s="56"/>
      <c r="F59" s="56"/>
      <c r="G59" s="57" t="s">
        <v>53</v>
      </c>
      <c r="H59" s="58"/>
      <c r="I59" s="36"/>
      <c r="J59" s="55" t="s">
        <v>52</v>
      </c>
      <c r="K59" s="56"/>
      <c r="L59" s="56"/>
      <c r="M59" s="56"/>
      <c r="N59" s="57" t="s">
        <v>53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54</v>
      </c>
      <c r="E61" s="51"/>
      <c r="F61" s="51"/>
      <c r="G61" s="51"/>
      <c r="H61" s="52"/>
      <c r="I61" s="36"/>
      <c r="J61" s="50" t="s">
        <v>55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52</v>
      </c>
      <c r="E70" s="56"/>
      <c r="F70" s="56"/>
      <c r="G70" s="57" t="s">
        <v>53</v>
      </c>
      <c r="H70" s="58"/>
      <c r="I70" s="36"/>
      <c r="J70" s="55" t="s">
        <v>52</v>
      </c>
      <c r="K70" s="56"/>
      <c r="L70" s="56"/>
      <c r="M70" s="56"/>
      <c r="N70" s="57" t="s">
        <v>53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135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D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s="1" customFormat="1" ht="36.950000000000003" customHeight="1" x14ac:dyDescent="0.3">
      <c r="B79" s="35"/>
      <c r="C79" s="69" t="s">
        <v>129</v>
      </c>
      <c r="D79" s="36"/>
      <c r="E79" s="36"/>
      <c r="F79" s="234" t="str">
        <f>F7</f>
        <v>VRN - Vedlejší rozpočtové náklady</v>
      </c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 x14ac:dyDescent="0.3">
      <c r="B81" s="35"/>
      <c r="C81" s="30" t="s">
        <v>22</v>
      </c>
      <c r="D81" s="36"/>
      <c r="E81" s="36"/>
      <c r="F81" s="28" t="str">
        <f>F9</f>
        <v>Praha</v>
      </c>
      <c r="G81" s="36"/>
      <c r="H81" s="36"/>
      <c r="I81" s="36"/>
      <c r="J81" s="36"/>
      <c r="K81" s="30" t="s">
        <v>24</v>
      </c>
      <c r="L81" s="36"/>
      <c r="M81" s="283" t="str">
        <f>IF(O9="","",O9)</f>
        <v>11.05.2016</v>
      </c>
      <c r="N81" s="222"/>
      <c r="O81" s="222"/>
      <c r="P81" s="222"/>
      <c r="Q81" s="36"/>
      <c r="R81" s="37"/>
    </row>
    <row r="82" spans="2:65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 x14ac:dyDescent="0.3">
      <c r="B83" s="35"/>
      <c r="C83" s="30" t="s">
        <v>26</v>
      </c>
      <c r="D83" s="36"/>
      <c r="E83" s="36"/>
      <c r="F83" s="28" t="str">
        <f>E12</f>
        <v>AS-PO Praha</v>
      </c>
      <c r="G83" s="36"/>
      <c r="H83" s="36"/>
      <c r="I83" s="36"/>
      <c r="J83" s="36"/>
      <c r="K83" s="30" t="s">
        <v>33</v>
      </c>
      <c r="L83" s="36"/>
      <c r="M83" s="257" t="str">
        <f>E18</f>
        <v>EVČ s.r.o.</v>
      </c>
      <c r="N83" s="222"/>
      <c r="O83" s="222"/>
      <c r="P83" s="222"/>
      <c r="Q83" s="222"/>
      <c r="R83" s="37"/>
    </row>
    <row r="84" spans="2:65" s="1" customFormat="1" ht="14.45" customHeight="1" x14ac:dyDescent="0.3">
      <c r="B84" s="35"/>
      <c r="C84" s="30" t="s">
        <v>31</v>
      </c>
      <c r="D84" s="36"/>
      <c r="E84" s="36"/>
      <c r="F84" s="28" t="str">
        <f>IF(E15="","",E15)</f>
        <v>Bude vybrán z výběrového řízení</v>
      </c>
      <c r="G84" s="36"/>
      <c r="H84" s="36"/>
      <c r="I84" s="36"/>
      <c r="J84" s="36"/>
      <c r="K84" s="30" t="s">
        <v>35</v>
      </c>
      <c r="L84" s="36"/>
      <c r="M84" s="257" t="str">
        <f>E21</f>
        <v>EVČ s.r.o.</v>
      </c>
      <c r="N84" s="222"/>
      <c r="O84" s="222"/>
      <c r="P84" s="222"/>
      <c r="Q84" s="222"/>
      <c r="R84" s="37"/>
    </row>
    <row r="85" spans="2:65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 x14ac:dyDescent="0.3">
      <c r="B86" s="35"/>
      <c r="C86" s="291" t="s">
        <v>136</v>
      </c>
      <c r="D86" s="289"/>
      <c r="E86" s="289"/>
      <c r="F86" s="289"/>
      <c r="G86" s="289"/>
      <c r="H86" s="121"/>
      <c r="I86" s="121"/>
      <c r="J86" s="121"/>
      <c r="K86" s="121"/>
      <c r="L86" s="121"/>
      <c r="M86" s="121"/>
      <c r="N86" s="291" t="s">
        <v>137</v>
      </c>
      <c r="O86" s="222"/>
      <c r="P86" s="222"/>
      <c r="Q86" s="222"/>
      <c r="R86" s="37"/>
    </row>
    <row r="87" spans="2:65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 x14ac:dyDescent="0.3">
      <c r="B88" s="35"/>
      <c r="C88" s="128" t="s">
        <v>138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6">
        <f>N119</f>
        <v>0</v>
      </c>
      <c r="O88" s="222"/>
      <c r="P88" s="222"/>
      <c r="Q88" s="222"/>
      <c r="R88" s="37"/>
      <c r="AU88" s="18" t="s">
        <v>139</v>
      </c>
    </row>
    <row r="89" spans="2:65" s="7" customFormat="1" ht="24.95" customHeight="1" x14ac:dyDescent="0.3">
      <c r="B89" s="129"/>
      <c r="C89" s="130"/>
      <c r="D89" s="131" t="s">
        <v>1114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9">
        <f>N120</f>
        <v>0</v>
      </c>
      <c r="O89" s="292"/>
      <c r="P89" s="292"/>
      <c r="Q89" s="292"/>
      <c r="R89" s="132"/>
    </row>
    <row r="90" spans="2:65" s="8" customFormat="1" ht="19.899999999999999" customHeight="1" x14ac:dyDescent="0.3">
      <c r="B90" s="133"/>
      <c r="C90" s="99"/>
      <c r="D90" s="110" t="s">
        <v>1117</v>
      </c>
      <c r="E90" s="99"/>
      <c r="F90" s="99"/>
      <c r="G90" s="99"/>
      <c r="H90" s="99"/>
      <c r="I90" s="99"/>
      <c r="J90" s="99"/>
      <c r="K90" s="99"/>
      <c r="L90" s="99"/>
      <c r="M90" s="99"/>
      <c r="N90" s="224">
        <f>N121</f>
        <v>0</v>
      </c>
      <c r="O90" s="227"/>
      <c r="P90" s="227"/>
      <c r="Q90" s="227"/>
      <c r="R90" s="134"/>
    </row>
    <row r="91" spans="2:65" s="7" customFormat="1" ht="24.95" customHeight="1" x14ac:dyDescent="0.3">
      <c r="B91" s="129"/>
      <c r="C91" s="130"/>
      <c r="D91" s="131" t="s">
        <v>1122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9">
        <f>N135</f>
        <v>0</v>
      </c>
      <c r="O91" s="292"/>
      <c r="P91" s="292"/>
      <c r="Q91" s="292"/>
      <c r="R91" s="132"/>
    </row>
    <row r="92" spans="2:65" s="8" customFormat="1" ht="19.899999999999999" customHeight="1" x14ac:dyDescent="0.3">
      <c r="B92" s="133"/>
      <c r="C92" s="99"/>
      <c r="D92" s="110" t="s">
        <v>2058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N136</f>
        <v>0</v>
      </c>
      <c r="O92" s="227"/>
      <c r="P92" s="227"/>
      <c r="Q92" s="227"/>
      <c r="R92" s="134"/>
    </row>
    <row r="93" spans="2:65" s="1" customFormat="1" ht="21.75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65" s="1" customFormat="1" ht="29.25" customHeight="1" x14ac:dyDescent="0.3">
      <c r="B94" s="35"/>
      <c r="C94" s="128" t="s">
        <v>153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90">
        <f>ROUND(N95+N96+N97+N98+N99+N100,2)</f>
        <v>0</v>
      </c>
      <c r="O94" s="222"/>
      <c r="P94" s="222"/>
      <c r="Q94" s="222"/>
      <c r="R94" s="37"/>
      <c r="T94" s="135"/>
      <c r="U94" s="136" t="s">
        <v>40</v>
      </c>
    </row>
    <row r="95" spans="2:65" s="1" customFormat="1" ht="18" customHeight="1" x14ac:dyDescent="0.3">
      <c r="B95" s="137"/>
      <c r="C95" s="138"/>
      <c r="D95" s="221" t="s">
        <v>154</v>
      </c>
      <c r="E95" s="288"/>
      <c r="F95" s="288"/>
      <c r="G95" s="288"/>
      <c r="H95" s="288"/>
      <c r="I95" s="138"/>
      <c r="J95" s="138"/>
      <c r="K95" s="138"/>
      <c r="L95" s="138"/>
      <c r="M95" s="138"/>
      <c r="N95" s="223">
        <f>ROUND(N88*T95,2)</f>
        <v>0</v>
      </c>
      <c r="O95" s="288"/>
      <c r="P95" s="288"/>
      <c r="Q95" s="288"/>
      <c r="R95" s="139"/>
      <c r="S95" s="140"/>
      <c r="T95" s="141"/>
      <c r="U95" s="142" t="s">
        <v>41</v>
      </c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4" t="s">
        <v>115</v>
      </c>
      <c r="AZ95" s="143"/>
      <c r="BA95" s="143"/>
      <c r="BB95" s="143"/>
      <c r="BC95" s="143"/>
      <c r="BD95" s="143"/>
      <c r="BE95" s="145">
        <f t="shared" ref="BE95:BE100" si="0">IF(U95="základní",N95,0)</f>
        <v>0</v>
      </c>
      <c r="BF95" s="145">
        <f t="shared" ref="BF95:BF100" si="1">IF(U95="snížená",N95,0)</f>
        <v>0</v>
      </c>
      <c r="BG95" s="145">
        <f t="shared" ref="BG95:BG100" si="2">IF(U95="zákl. přenesená",N95,0)</f>
        <v>0</v>
      </c>
      <c r="BH95" s="145">
        <f t="shared" ref="BH95:BH100" si="3">IF(U95="sníž. přenesená",N95,0)</f>
        <v>0</v>
      </c>
      <c r="BI95" s="145">
        <f t="shared" ref="BI95:BI100" si="4">IF(U95="nulová",N95,0)</f>
        <v>0</v>
      </c>
      <c r="BJ95" s="144" t="s">
        <v>83</v>
      </c>
      <c r="BK95" s="143"/>
      <c r="BL95" s="143"/>
      <c r="BM95" s="143"/>
    </row>
    <row r="96" spans="2:65" s="1" customFormat="1" ht="18" customHeight="1" x14ac:dyDescent="0.3">
      <c r="B96" s="137"/>
      <c r="C96" s="138"/>
      <c r="D96" s="221" t="s">
        <v>155</v>
      </c>
      <c r="E96" s="288"/>
      <c r="F96" s="288"/>
      <c r="G96" s="288"/>
      <c r="H96" s="288"/>
      <c r="I96" s="138"/>
      <c r="J96" s="138"/>
      <c r="K96" s="138"/>
      <c r="L96" s="138"/>
      <c r="M96" s="138"/>
      <c r="N96" s="223">
        <f>ROUND(N88*T96,2)</f>
        <v>0</v>
      </c>
      <c r="O96" s="288"/>
      <c r="P96" s="288"/>
      <c r="Q96" s="288"/>
      <c r="R96" s="139"/>
      <c r="S96" s="140"/>
      <c r="T96" s="141"/>
      <c r="U96" s="142" t="s">
        <v>41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4" t="s">
        <v>115</v>
      </c>
      <c r="AZ96" s="143"/>
      <c r="BA96" s="143"/>
      <c r="BB96" s="143"/>
      <c r="BC96" s="143"/>
      <c r="BD96" s="143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3"/>
      <c r="BL96" s="143"/>
      <c r="BM96" s="143"/>
    </row>
    <row r="97" spans="2:65" s="1" customFormat="1" ht="18" customHeight="1" x14ac:dyDescent="0.3">
      <c r="B97" s="137"/>
      <c r="C97" s="138"/>
      <c r="D97" s="221" t="s">
        <v>156</v>
      </c>
      <c r="E97" s="288"/>
      <c r="F97" s="288"/>
      <c r="G97" s="288"/>
      <c r="H97" s="288"/>
      <c r="I97" s="138"/>
      <c r="J97" s="138"/>
      <c r="K97" s="138"/>
      <c r="L97" s="138"/>
      <c r="M97" s="138"/>
      <c r="N97" s="223">
        <f>ROUND(N88*T97,2)</f>
        <v>0</v>
      </c>
      <c r="O97" s="288"/>
      <c r="P97" s="288"/>
      <c r="Q97" s="288"/>
      <c r="R97" s="139"/>
      <c r="S97" s="140"/>
      <c r="T97" s="141"/>
      <c r="U97" s="142" t="s">
        <v>41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4" t="s">
        <v>115</v>
      </c>
      <c r="AZ97" s="143"/>
      <c r="BA97" s="143"/>
      <c r="BB97" s="143"/>
      <c r="BC97" s="143"/>
      <c r="BD97" s="143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3"/>
      <c r="BL97" s="143"/>
      <c r="BM97" s="143"/>
    </row>
    <row r="98" spans="2:65" s="1" customFormat="1" ht="18" customHeight="1" x14ac:dyDescent="0.3">
      <c r="B98" s="137"/>
      <c r="C98" s="138"/>
      <c r="D98" s="221" t="s">
        <v>157</v>
      </c>
      <c r="E98" s="288"/>
      <c r="F98" s="288"/>
      <c r="G98" s="288"/>
      <c r="H98" s="288"/>
      <c r="I98" s="138"/>
      <c r="J98" s="138"/>
      <c r="K98" s="138"/>
      <c r="L98" s="138"/>
      <c r="M98" s="138"/>
      <c r="N98" s="223">
        <f>ROUND(N88*T98,2)</f>
        <v>0</v>
      </c>
      <c r="O98" s="288"/>
      <c r="P98" s="288"/>
      <c r="Q98" s="288"/>
      <c r="R98" s="139"/>
      <c r="S98" s="140"/>
      <c r="T98" s="141"/>
      <c r="U98" s="142" t="s">
        <v>41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 t="s">
        <v>115</v>
      </c>
      <c r="AZ98" s="143"/>
      <c r="BA98" s="143"/>
      <c r="BB98" s="143"/>
      <c r="BC98" s="143"/>
      <c r="BD98" s="143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83</v>
      </c>
      <c r="BK98" s="143"/>
      <c r="BL98" s="143"/>
      <c r="BM98" s="143"/>
    </row>
    <row r="99" spans="2:65" s="1" customFormat="1" ht="18" customHeight="1" x14ac:dyDescent="0.3">
      <c r="B99" s="137"/>
      <c r="C99" s="138"/>
      <c r="D99" s="221" t="s">
        <v>158</v>
      </c>
      <c r="E99" s="288"/>
      <c r="F99" s="288"/>
      <c r="G99" s="288"/>
      <c r="H99" s="288"/>
      <c r="I99" s="138"/>
      <c r="J99" s="138"/>
      <c r="K99" s="138"/>
      <c r="L99" s="138"/>
      <c r="M99" s="138"/>
      <c r="N99" s="223">
        <f>ROUND(N88*T99,2)</f>
        <v>0</v>
      </c>
      <c r="O99" s="288"/>
      <c r="P99" s="288"/>
      <c r="Q99" s="288"/>
      <c r="R99" s="139"/>
      <c r="S99" s="140"/>
      <c r="T99" s="141"/>
      <c r="U99" s="142" t="s">
        <v>41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 t="s">
        <v>115</v>
      </c>
      <c r="AZ99" s="143"/>
      <c r="BA99" s="143"/>
      <c r="BB99" s="143"/>
      <c r="BC99" s="143"/>
      <c r="BD99" s="143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83</v>
      </c>
      <c r="BK99" s="143"/>
      <c r="BL99" s="143"/>
      <c r="BM99" s="143"/>
    </row>
    <row r="100" spans="2:65" s="1" customFormat="1" ht="18" customHeight="1" x14ac:dyDescent="0.3">
      <c r="B100" s="137"/>
      <c r="C100" s="138"/>
      <c r="D100" s="146" t="s">
        <v>159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223">
        <f>ROUND(N88*T100,2)</f>
        <v>0</v>
      </c>
      <c r="O100" s="288"/>
      <c r="P100" s="288"/>
      <c r="Q100" s="288"/>
      <c r="R100" s="139"/>
      <c r="S100" s="140"/>
      <c r="T100" s="147"/>
      <c r="U100" s="148" t="s">
        <v>41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160</v>
      </c>
      <c r="AZ100" s="143"/>
      <c r="BA100" s="143"/>
      <c r="BB100" s="143"/>
      <c r="BC100" s="143"/>
      <c r="BD100" s="143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83</v>
      </c>
      <c r="BK100" s="143"/>
      <c r="BL100" s="143"/>
      <c r="BM100" s="143"/>
    </row>
    <row r="101" spans="2:65" s="1" customForma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5" s="1" customFormat="1" ht="29.25" customHeight="1" x14ac:dyDescent="0.3">
      <c r="B102" s="35"/>
      <c r="C102" s="120" t="s">
        <v>126</v>
      </c>
      <c r="D102" s="121"/>
      <c r="E102" s="121"/>
      <c r="F102" s="121"/>
      <c r="G102" s="121"/>
      <c r="H102" s="121"/>
      <c r="I102" s="121"/>
      <c r="J102" s="121"/>
      <c r="K102" s="121"/>
      <c r="L102" s="218">
        <f>ROUND(SUM(N88+N94),2)</f>
        <v>0</v>
      </c>
      <c r="M102" s="289"/>
      <c r="N102" s="289"/>
      <c r="O102" s="289"/>
      <c r="P102" s="289"/>
      <c r="Q102" s="289"/>
      <c r="R102" s="37"/>
    </row>
    <row r="103" spans="2:65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65" s="1" customFormat="1" ht="6.95" customHeight="1" x14ac:dyDescent="0.3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50000000000003" customHeight="1" x14ac:dyDescent="0.3">
      <c r="B108" s="35"/>
      <c r="C108" s="251" t="s">
        <v>161</v>
      </c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37"/>
    </row>
    <row r="109" spans="2:65" s="1" customFormat="1" ht="6.9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 x14ac:dyDescent="0.3">
      <c r="B110" s="35"/>
      <c r="C110" s="30" t="s">
        <v>17</v>
      </c>
      <c r="D110" s="36"/>
      <c r="E110" s="36"/>
      <c r="F110" s="282" t="str">
        <f>F6</f>
        <v>Praha GŠ - ekologizace kotelny v budově D</v>
      </c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36"/>
      <c r="R110" s="37"/>
    </row>
    <row r="111" spans="2:65" s="1" customFormat="1" ht="36.950000000000003" customHeight="1" x14ac:dyDescent="0.3">
      <c r="B111" s="35"/>
      <c r="C111" s="69" t="s">
        <v>129</v>
      </c>
      <c r="D111" s="36"/>
      <c r="E111" s="36"/>
      <c r="F111" s="234" t="str">
        <f>F7</f>
        <v>VRN - Vedlejší rozpočtové náklady</v>
      </c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36"/>
      <c r="R111" s="37"/>
    </row>
    <row r="112" spans="2:65" s="1" customFormat="1" ht="6.95" customHeight="1" x14ac:dyDescent="0.3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 x14ac:dyDescent="0.3">
      <c r="B113" s="35"/>
      <c r="C113" s="30" t="s">
        <v>22</v>
      </c>
      <c r="D113" s="36"/>
      <c r="E113" s="36"/>
      <c r="F113" s="28" t="str">
        <f>F9</f>
        <v>Praha</v>
      </c>
      <c r="G113" s="36"/>
      <c r="H113" s="36"/>
      <c r="I113" s="36"/>
      <c r="J113" s="36"/>
      <c r="K113" s="30" t="s">
        <v>24</v>
      </c>
      <c r="L113" s="36"/>
      <c r="M113" s="283" t="str">
        <f>IF(O9="","",O9)</f>
        <v>11.05.2016</v>
      </c>
      <c r="N113" s="222"/>
      <c r="O113" s="222"/>
      <c r="P113" s="222"/>
      <c r="Q113" s="36"/>
      <c r="R113" s="37"/>
    </row>
    <row r="114" spans="2:65" s="1" customFormat="1" ht="6.95" customHeigh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5" x14ac:dyDescent="0.3">
      <c r="B115" s="35"/>
      <c r="C115" s="30" t="s">
        <v>26</v>
      </c>
      <c r="D115" s="36"/>
      <c r="E115" s="36"/>
      <c r="F115" s="28" t="str">
        <f>E12</f>
        <v>AS-PO Praha</v>
      </c>
      <c r="G115" s="36"/>
      <c r="H115" s="36"/>
      <c r="I115" s="36"/>
      <c r="J115" s="36"/>
      <c r="K115" s="30" t="s">
        <v>33</v>
      </c>
      <c r="L115" s="36"/>
      <c r="M115" s="257" t="str">
        <f>E18</f>
        <v>EVČ s.r.o.</v>
      </c>
      <c r="N115" s="222"/>
      <c r="O115" s="222"/>
      <c r="P115" s="222"/>
      <c r="Q115" s="222"/>
      <c r="R115" s="37"/>
    </row>
    <row r="116" spans="2:65" s="1" customFormat="1" ht="14.45" customHeight="1" x14ac:dyDescent="0.3">
      <c r="B116" s="35"/>
      <c r="C116" s="30" t="s">
        <v>31</v>
      </c>
      <c r="D116" s="36"/>
      <c r="E116" s="36"/>
      <c r="F116" s="28" t="str">
        <f>IF(E15="","",E15)</f>
        <v>Bude vybrán z výběrového řízení</v>
      </c>
      <c r="G116" s="36"/>
      <c r="H116" s="36"/>
      <c r="I116" s="36"/>
      <c r="J116" s="36"/>
      <c r="K116" s="30" t="s">
        <v>35</v>
      </c>
      <c r="L116" s="36"/>
      <c r="M116" s="257" t="str">
        <f>E21</f>
        <v>EVČ s.r.o.</v>
      </c>
      <c r="N116" s="222"/>
      <c r="O116" s="222"/>
      <c r="P116" s="222"/>
      <c r="Q116" s="222"/>
      <c r="R116" s="37"/>
    </row>
    <row r="117" spans="2:65" s="1" customFormat="1" ht="10.35" customHeight="1" x14ac:dyDescent="0.3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9" customFormat="1" ht="29.25" customHeight="1" x14ac:dyDescent="0.3">
      <c r="B118" s="149"/>
      <c r="C118" s="150" t="s">
        <v>162</v>
      </c>
      <c r="D118" s="151" t="s">
        <v>163</v>
      </c>
      <c r="E118" s="151" t="s">
        <v>58</v>
      </c>
      <c r="F118" s="284" t="s">
        <v>164</v>
      </c>
      <c r="G118" s="285"/>
      <c r="H118" s="285"/>
      <c r="I118" s="285"/>
      <c r="J118" s="151" t="s">
        <v>165</v>
      </c>
      <c r="K118" s="151" t="s">
        <v>166</v>
      </c>
      <c r="L118" s="286" t="s">
        <v>167</v>
      </c>
      <c r="M118" s="285"/>
      <c r="N118" s="284" t="s">
        <v>137</v>
      </c>
      <c r="O118" s="285"/>
      <c r="P118" s="285"/>
      <c r="Q118" s="287"/>
      <c r="R118" s="152"/>
      <c r="T118" s="77" t="s">
        <v>168</v>
      </c>
      <c r="U118" s="78" t="s">
        <v>40</v>
      </c>
      <c r="V118" s="78" t="s">
        <v>169</v>
      </c>
      <c r="W118" s="78" t="s">
        <v>170</v>
      </c>
      <c r="X118" s="78" t="s">
        <v>171</v>
      </c>
      <c r="Y118" s="78" t="s">
        <v>172</v>
      </c>
      <c r="Z118" s="78" t="s">
        <v>173</v>
      </c>
      <c r="AA118" s="79" t="s">
        <v>174</v>
      </c>
    </row>
    <row r="119" spans="2:65" s="1" customFormat="1" ht="29.25" customHeight="1" x14ac:dyDescent="0.35">
      <c r="B119" s="35"/>
      <c r="C119" s="81" t="s">
        <v>134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276">
        <f>BK119</f>
        <v>0</v>
      </c>
      <c r="O119" s="277"/>
      <c r="P119" s="277"/>
      <c r="Q119" s="277"/>
      <c r="R119" s="37"/>
      <c r="T119" s="80"/>
      <c r="U119" s="51"/>
      <c r="V119" s="51"/>
      <c r="W119" s="153">
        <f>W120+W135+W176</f>
        <v>0</v>
      </c>
      <c r="X119" s="51"/>
      <c r="Y119" s="153">
        <f>Y120+Y135+Y176</f>
        <v>0</v>
      </c>
      <c r="Z119" s="51"/>
      <c r="AA119" s="154">
        <f>AA120+AA135+AA176</f>
        <v>0</v>
      </c>
      <c r="AT119" s="18" t="s">
        <v>75</v>
      </c>
      <c r="AU119" s="18" t="s">
        <v>139</v>
      </c>
      <c r="BK119" s="155">
        <f>BK120+BK135+BK176</f>
        <v>0</v>
      </c>
    </row>
    <row r="120" spans="2:65" s="10" customFormat="1" ht="37.35" customHeight="1" x14ac:dyDescent="0.35">
      <c r="B120" s="156"/>
      <c r="C120" s="157"/>
      <c r="D120" s="158" t="s">
        <v>1114</v>
      </c>
      <c r="E120" s="158"/>
      <c r="F120" s="158"/>
      <c r="G120" s="158"/>
      <c r="H120" s="158"/>
      <c r="I120" s="158"/>
      <c r="J120" s="158"/>
      <c r="K120" s="158"/>
      <c r="L120" s="158"/>
      <c r="M120" s="158"/>
      <c r="N120" s="268">
        <f>BK120</f>
        <v>0</v>
      </c>
      <c r="O120" s="269"/>
      <c r="P120" s="269"/>
      <c r="Q120" s="269"/>
      <c r="R120" s="159"/>
      <c r="T120" s="160"/>
      <c r="U120" s="157"/>
      <c r="V120" s="157"/>
      <c r="W120" s="161">
        <f>W121</f>
        <v>0</v>
      </c>
      <c r="X120" s="157"/>
      <c r="Y120" s="161">
        <f>Y121</f>
        <v>0</v>
      </c>
      <c r="Z120" s="157"/>
      <c r="AA120" s="162">
        <f>AA121</f>
        <v>0</v>
      </c>
      <c r="AR120" s="163" t="s">
        <v>83</v>
      </c>
      <c r="AT120" s="164" t="s">
        <v>75</v>
      </c>
      <c r="AU120" s="164" t="s">
        <v>76</v>
      </c>
      <c r="AY120" s="163" t="s">
        <v>175</v>
      </c>
      <c r="BK120" s="165">
        <f>BK121</f>
        <v>0</v>
      </c>
    </row>
    <row r="121" spans="2:65" s="10" customFormat="1" ht="19.899999999999999" customHeight="1" x14ac:dyDescent="0.3">
      <c r="B121" s="156"/>
      <c r="C121" s="157"/>
      <c r="D121" s="166" t="s">
        <v>1117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266">
        <f>BK121</f>
        <v>0</v>
      </c>
      <c r="O121" s="267"/>
      <c r="P121" s="267"/>
      <c r="Q121" s="267"/>
      <c r="R121" s="159"/>
      <c r="T121" s="160"/>
      <c r="U121" s="157"/>
      <c r="V121" s="157"/>
      <c r="W121" s="161">
        <f>SUM(W122:W134)</f>
        <v>0</v>
      </c>
      <c r="X121" s="157"/>
      <c r="Y121" s="161">
        <f>SUM(Y122:Y134)</f>
        <v>0</v>
      </c>
      <c r="Z121" s="157"/>
      <c r="AA121" s="162">
        <f>SUM(AA122:AA134)</f>
        <v>0</v>
      </c>
      <c r="AR121" s="163" t="s">
        <v>83</v>
      </c>
      <c r="AT121" s="164" t="s">
        <v>75</v>
      </c>
      <c r="AU121" s="164" t="s">
        <v>83</v>
      </c>
      <c r="AY121" s="163" t="s">
        <v>175</v>
      </c>
      <c r="BK121" s="165">
        <f>SUM(BK122:BK134)</f>
        <v>0</v>
      </c>
    </row>
    <row r="122" spans="2:65" s="1" customFormat="1" ht="31.5" customHeight="1" x14ac:dyDescent="0.3">
      <c r="B122" s="137"/>
      <c r="C122" s="174" t="s">
        <v>97</v>
      </c>
      <c r="D122" s="174" t="s">
        <v>227</v>
      </c>
      <c r="E122" s="175" t="s">
        <v>2059</v>
      </c>
      <c r="F122" s="271" t="s">
        <v>2060</v>
      </c>
      <c r="G122" s="272"/>
      <c r="H122" s="272"/>
      <c r="I122" s="272"/>
      <c r="J122" s="176" t="s">
        <v>1202</v>
      </c>
      <c r="K122" s="177">
        <v>50</v>
      </c>
      <c r="L122" s="273">
        <v>0</v>
      </c>
      <c r="M122" s="272"/>
      <c r="N122" s="274">
        <f>ROUND(L122*K122,2)</f>
        <v>0</v>
      </c>
      <c r="O122" s="272"/>
      <c r="P122" s="272"/>
      <c r="Q122" s="272"/>
      <c r="R122" s="139"/>
      <c r="T122" s="171" t="s">
        <v>20</v>
      </c>
      <c r="U122" s="44" t="s">
        <v>41</v>
      </c>
      <c r="V122" s="36"/>
      <c r="W122" s="172">
        <f>V122*K122</f>
        <v>0</v>
      </c>
      <c r="X122" s="172">
        <v>0</v>
      </c>
      <c r="Y122" s="172">
        <f>X122*K122</f>
        <v>0</v>
      </c>
      <c r="Z122" s="172">
        <v>0</v>
      </c>
      <c r="AA122" s="173">
        <f>Z122*K122</f>
        <v>0</v>
      </c>
      <c r="AR122" s="18" t="s">
        <v>201</v>
      </c>
      <c r="AT122" s="18" t="s">
        <v>227</v>
      </c>
      <c r="AU122" s="18" t="s">
        <v>87</v>
      </c>
      <c r="AY122" s="18" t="s">
        <v>175</v>
      </c>
      <c r="BE122" s="114">
        <f>IF(U122="základní",N122,0)</f>
        <v>0</v>
      </c>
      <c r="BF122" s="114">
        <f>IF(U122="snížená",N122,0)</f>
        <v>0</v>
      </c>
      <c r="BG122" s="114">
        <f>IF(U122="zákl. přenesená",N122,0)</f>
        <v>0</v>
      </c>
      <c r="BH122" s="114">
        <f>IF(U122="sníž. přenesená",N122,0)</f>
        <v>0</v>
      </c>
      <c r="BI122" s="114">
        <f>IF(U122="nulová",N122,0)</f>
        <v>0</v>
      </c>
      <c r="BJ122" s="18" t="s">
        <v>83</v>
      </c>
      <c r="BK122" s="114">
        <f>ROUND(L122*K122,2)</f>
        <v>0</v>
      </c>
      <c r="BL122" s="18" t="s">
        <v>201</v>
      </c>
      <c r="BM122" s="18" t="s">
        <v>97</v>
      </c>
    </row>
    <row r="123" spans="2:65" s="12" customFormat="1" ht="22.5" customHeight="1" x14ac:dyDescent="0.3">
      <c r="B123" s="188"/>
      <c r="C123" s="189"/>
      <c r="D123" s="189"/>
      <c r="E123" s="190" t="s">
        <v>20</v>
      </c>
      <c r="F123" s="302" t="s">
        <v>2061</v>
      </c>
      <c r="G123" s="303"/>
      <c r="H123" s="303"/>
      <c r="I123" s="303"/>
      <c r="J123" s="189"/>
      <c r="K123" s="191" t="s">
        <v>20</v>
      </c>
      <c r="L123" s="189"/>
      <c r="M123" s="189"/>
      <c r="N123" s="189"/>
      <c r="O123" s="189"/>
      <c r="P123" s="189"/>
      <c r="Q123" s="189"/>
      <c r="R123" s="192"/>
      <c r="T123" s="193"/>
      <c r="U123" s="189"/>
      <c r="V123" s="189"/>
      <c r="W123" s="189"/>
      <c r="X123" s="189"/>
      <c r="Y123" s="189"/>
      <c r="Z123" s="189"/>
      <c r="AA123" s="194"/>
      <c r="AT123" s="195" t="s">
        <v>1130</v>
      </c>
      <c r="AU123" s="195" t="s">
        <v>87</v>
      </c>
      <c r="AV123" s="12" t="s">
        <v>83</v>
      </c>
      <c r="AW123" s="12" t="s">
        <v>1131</v>
      </c>
      <c r="AX123" s="12" t="s">
        <v>76</v>
      </c>
      <c r="AY123" s="195" t="s">
        <v>175</v>
      </c>
    </row>
    <row r="124" spans="2:65" s="11" customFormat="1" ht="22.5" customHeight="1" x14ac:dyDescent="0.3">
      <c r="B124" s="180"/>
      <c r="C124" s="181"/>
      <c r="D124" s="181"/>
      <c r="E124" s="182" t="s">
        <v>20</v>
      </c>
      <c r="F124" s="304" t="s">
        <v>2062</v>
      </c>
      <c r="G124" s="305"/>
      <c r="H124" s="305"/>
      <c r="I124" s="305"/>
      <c r="J124" s="181"/>
      <c r="K124" s="183">
        <v>50</v>
      </c>
      <c r="L124" s="181"/>
      <c r="M124" s="181"/>
      <c r="N124" s="181"/>
      <c r="O124" s="181"/>
      <c r="P124" s="181"/>
      <c r="Q124" s="181"/>
      <c r="R124" s="184"/>
      <c r="T124" s="185"/>
      <c r="U124" s="181"/>
      <c r="V124" s="181"/>
      <c r="W124" s="181"/>
      <c r="X124" s="181"/>
      <c r="Y124" s="181"/>
      <c r="Z124" s="181"/>
      <c r="AA124" s="186"/>
      <c r="AT124" s="187" t="s">
        <v>1130</v>
      </c>
      <c r="AU124" s="187" t="s">
        <v>87</v>
      </c>
      <c r="AV124" s="11" t="s">
        <v>87</v>
      </c>
      <c r="AW124" s="11" t="s">
        <v>1131</v>
      </c>
      <c r="AX124" s="11" t="s">
        <v>76</v>
      </c>
      <c r="AY124" s="187" t="s">
        <v>175</v>
      </c>
    </row>
    <row r="125" spans="2:65" s="12" customFormat="1" ht="22.5" customHeight="1" x14ac:dyDescent="0.3">
      <c r="B125" s="188"/>
      <c r="C125" s="189"/>
      <c r="D125" s="189"/>
      <c r="E125" s="190" t="s">
        <v>20</v>
      </c>
      <c r="F125" s="311" t="s">
        <v>2063</v>
      </c>
      <c r="G125" s="303"/>
      <c r="H125" s="303"/>
      <c r="I125" s="303"/>
      <c r="J125" s="189"/>
      <c r="K125" s="191" t="s">
        <v>20</v>
      </c>
      <c r="L125" s="189"/>
      <c r="M125" s="189"/>
      <c r="N125" s="189"/>
      <c r="O125" s="189"/>
      <c r="P125" s="189"/>
      <c r="Q125" s="189"/>
      <c r="R125" s="192"/>
      <c r="T125" s="193"/>
      <c r="U125" s="189"/>
      <c r="V125" s="189"/>
      <c r="W125" s="189"/>
      <c r="X125" s="189"/>
      <c r="Y125" s="189"/>
      <c r="Z125" s="189"/>
      <c r="AA125" s="194"/>
      <c r="AT125" s="195" t="s">
        <v>1130</v>
      </c>
      <c r="AU125" s="195" t="s">
        <v>87</v>
      </c>
      <c r="AV125" s="12" t="s">
        <v>83</v>
      </c>
      <c r="AW125" s="12" t="s">
        <v>1131</v>
      </c>
      <c r="AX125" s="12" t="s">
        <v>76</v>
      </c>
      <c r="AY125" s="195" t="s">
        <v>175</v>
      </c>
    </row>
    <row r="126" spans="2:65" s="14" customFormat="1" ht="22.5" customHeight="1" x14ac:dyDescent="0.3">
      <c r="B126" s="204"/>
      <c r="C126" s="205"/>
      <c r="D126" s="205"/>
      <c r="E126" s="206" t="s">
        <v>20</v>
      </c>
      <c r="F126" s="306" t="s">
        <v>1171</v>
      </c>
      <c r="G126" s="307"/>
      <c r="H126" s="307"/>
      <c r="I126" s="307"/>
      <c r="J126" s="205"/>
      <c r="K126" s="207">
        <v>50</v>
      </c>
      <c r="L126" s="205"/>
      <c r="M126" s="205"/>
      <c r="N126" s="205"/>
      <c r="O126" s="205"/>
      <c r="P126" s="205"/>
      <c r="Q126" s="205"/>
      <c r="R126" s="208"/>
      <c r="T126" s="209"/>
      <c r="U126" s="205"/>
      <c r="V126" s="205"/>
      <c r="W126" s="205"/>
      <c r="X126" s="205"/>
      <c r="Y126" s="205"/>
      <c r="Z126" s="205"/>
      <c r="AA126" s="210"/>
      <c r="AT126" s="211" t="s">
        <v>1130</v>
      </c>
      <c r="AU126" s="211" t="s">
        <v>87</v>
      </c>
      <c r="AV126" s="14" t="s">
        <v>201</v>
      </c>
      <c r="AW126" s="14" t="s">
        <v>1131</v>
      </c>
      <c r="AX126" s="14" t="s">
        <v>83</v>
      </c>
      <c r="AY126" s="211" t="s">
        <v>175</v>
      </c>
    </row>
    <row r="127" spans="2:65" s="1" customFormat="1" ht="44.25" customHeight="1" x14ac:dyDescent="0.3">
      <c r="B127" s="137"/>
      <c r="C127" s="174" t="s">
        <v>201</v>
      </c>
      <c r="D127" s="174" t="s">
        <v>227</v>
      </c>
      <c r="E127" s="175" t="s">
        <v>2064</v>
      </c>
      <c r="F127" s="271" t="s">
        <v>2065</v>
      </c>
      <c r="G127" s="272"/>
      <c r="H127" s="272"/>
      <c r="I127" s="272"/>
      <c r="J127" s="176" t="s">
        <v>1202</v>
      </c>
      <c r="K127" s="177">
        <v>750</v>
      </c>
      <c r="L127" s="273">
        <v>0</v>
      </c>
      <c r="M127" s="272"/>
      <c r="N127" s="274">
        <f>ROUND(L127*K127,2)</f>
        <v>0</v>
      </c>
      <c r="O127" s="272"/>
      <c r="P127" s="272"/>
      <c r="Q127" s="272"/>
      <c r="R127" s="139"/>
      <c r="T127" s="171" t="s">
        <v>20</v>
      </c>
      <c r="U127" s="44" t="s">
        <v>41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0</v>
      </c>
      <c r="AA127" s="173">
        <f>Z127*K127</f>
        <v>0</v>
      </c>
      <c r="AR127" s="18" t="s">
        <v>201</v>
      </c>
      <c r="AT127" s="18" t="s">
        <v>227</v>
      </c>
      <c r="AU127" s="18" t="s">
        <v>87</v>
      </c>
      <c r="AY127" s="18" t="s">
        <v>175</v>
      </c>
      <c r="BE127" s="114">
        <f>IF(U127="základní",N127,0)</f>
        <v>0</v>
      </c>
      <c r="BF127" s="114">
        <f>IF(U127="snížená",N127,0)</f>
        <v>0</v>
      </c>
      <c r="BG127" s="114">
        <f>IF(U127="zákl. přenesená",N127,0)</f>
        <v>0</v>
      </c>
      <c r="BH127" s="114">
        <f>IF(U127="sníž. přenesená",N127,0)</f>
        <v>0</v>
      </c>
      <c r="BI127" s="114">
        <f>IF(U127="nulová",N127,0)</f>
        <v>0</v>
      </c>
      <c r="BJ127" s="18" t="s">
        <v>83</v>
      </c>
      <c r="BK127" s="114">
        <f>ROUND(L127*K127,2)</f>
        <v>0</v>
      </c>
      <c r="BL127" s="18" t="s">
        <v>201</v>
      </c>
      <c r="BM127" s="18" t="s">
        <v>201</v>
      </c>
    </row>
    <row r="128" spans="2:65" s="12" customFormat="1" ht="22.5" customHeight="1" x14ac:dyDescent="0.3">
      <c r="B128" s="188"/>
      <c r="C128" s="189"/>
      <c r="D128" s="189"/>
      <c r="E128" s="190" t="s">
        <v>20</v>
      </c>
      <c r="F128" s="302" t="s">
        <v>2066</v>
      </c>
      <c r="G128" s="303"/>
      <c r="H128" s="303"/>
      <c r="I128" s="303"/>
      <c r="J128" s="189"/>
      <c r="K128" s="191" t="s">
        <v>20</v>
      </c>
      <c r="L128" s="189"/>
      <c r="M128" s="189"/>
      <c r="N128" s="189"/>
      <c r="O128" s="189"/>
      <c r="P128" s="189"/>
      <c r="Q128" s="189"/>
      <c r="R128" s="192"/>
      <c r="T128" s="193"/>
      <c r="U128" s="189"/>
      <c r="V128" s="189"/>
      <c r="W128" s="189"/>
      <c r="X128" s="189"/>
      <c r="Y128" s="189"/>
      <c r="Z128" s="189"/>
      <c r="AA128" s="194"/>
      <c r="AT128" s="195" t="s">
        <v>1130</v>
      </c>
      <c r="AU128" s="195" t="s">
        <v>87</v>
      </c>
      <c r="AV128" s="12" t="s">
        <v>83</v>
      </c>
      <c r="AW128" s="12" t="s">
        <v>1131</v>
      </c>
      <c r="AX128" s="12" t="s">
        <v>76</v>
      </c>
      <c r="AY128" s="195" t="s">
        <v>175</v>
      </c>
    </row>
    <row r="129" spans="2:65" s="11" customFormat="1" ht="22.5" customHeight="1" x14ac:dyDescent="0.3">
      <c r="B129" s="180"/>
      <c r="C129" s="181"/>
      <c r="D129" s="181"/>
      <c r="E129" s="182" t="s">
        <v>20</v>
      </c>
      <c r="F129" s="304" t="s">
        <v>2067</v>
      </c>
      <c r="G129" s="305"/>
      <c r="H129" s="305"/>
      <c r="I129" s="305"/>
      <c r="J129" s="181"/>
      <c r="K129" s="183">
        <v>750</v>
      </c>
      <c r="L129" s="181"/>
      <c r="M129" s="181"/>
      <c r="N129" s="181"/>
      <c r="O129" s="181"/>
      <c r="P129" s="181"/>
      <c r="Q129" s="181"/>
      <c r="R129" s="184"/>
      <c r="T129" s="185"/>
      <c r="U129" s="181"/>
      <c r="V129" s="181"/>
      <c r="W129" s="181"/>
      <c r="X129" s="181"/>
      <c r="Y129" s="181"/>
      <c r="Z129" s="181"/>
      <c r="AA129" s="186"/>
      <c r="AT129" s="187" t="s">
        <v>1130</v>
      </c>
      <c r="AU129" s="187" t="s">
        <v>87</v>
      </c>
      <c r="AV129" s="11" t="s">
        <v>87</v>
      </c>
      <c r="AW129" s="11" t="s">
        <v>1131</v>
      </c>
      <c r="AX129" s="11" t="s">
        <v>76</v>
      </c>
      <c r="AY129" s="187" t="s">
        <v>175</v>
      </c>
    </row>
    <row r="130" spans="2:65" s="14" customFormat="1" ht="22.5" customHeight="1" x14ac:dyDescent="0.3">
      <c r="B130" s="204"/>
      <c r="C130" s="205"/>
      <c r="D130" s="205"/>
      <c r="E130" s="206" t="s">
        <v>20</v>
      </c>
      <c r="F130" s="306" t="s">
        <v>1171</v>
      </c>
      <c r="G130" s="307"/>
      <c r="H130" s="307"/>
      <c r="I130" s="307"/>
      <c r="J130" s="205"/>
      <c r="K130" s="207">
        <v>750</v>
      </c>
      <c r="L130" s="205"/>
      <c r="M130" s="205"/>
      <c r="N130" s="205"/>
      <c r="O130" s="205"/>
      <c r="P130" s="205"/>
      <c r="Q130" s="205"/>
      <c r="R130" s="208"/>
      <c r="T130" s="209"/>
      <c r="U130" s="205"/>
      <c r="V130" s="205"/>
      <c r="W130" s="205"/>
      <c r="X130" s="205"/>
      <c r="Y130" s="205"/>
      <c r="Z130" s="205"/>
      <c r="AA130" s="210"/>
      <c r="AT130" s="211" t="s">
        <v>1130</v>
      </c>
      <c r="AU130" s="211" t="s">
        <v>87</v>
      </c>
      <c r="AV130" s="14" t="s">
        <v>201</v>
      </c>
      <c r="AW130" s="14" t="s">
        <v>1131</v>
      </c>
      <c r="AX130" s="14" t="s">
        <v>83</v>
      </c>
      <c r="AY130" s="211" t="s">
        <v>175</v>
      </c>
    </row>
    <row r="131" spans="2:65" s="1" customFormat="1" ht="44.25" customHeight="1" x14ac:dyDescent="0.3">
      <c r="B131" s="137"/>
      <c r="C131" s="174" t="s">
        <v>205</v>
      </c>
      <c r="D131" s="174" t="s">
        <v>227</v>
      </c>
      <c r="E131" s="175" t="s">
        <v>2068</v>
      </c>
      <c r="F131" s="271" t="s">
        <v>2069</v>
      </c>
      <c r="G131" s="272"/>
      <c r="H131" s="272"/>
      <c r="I131" s="272"/>
      <c r="J131" s="176" t="s">
        <v>1202</v>
      </c>
      <c r="K131" s="177">
        <v>50.3</v>
      </c>
      <c r="L131" s="273">
        <v>0</v>
      </c>
      <c r="M131" s="272"/>
      <c r="N131" s="274">
        <f>ROUND(L131*K131,2)</f>
        <v>0</v>
      </c>
      <c r="O131" s="272"/>
      <c r="P131" s="272"/>
      <c r="Q131" s="272"/>
      <c r="R131" s="139"/>
      <c r="T131" s="171" t="s">
        <v>20</v>
      </c>
      <c r="U131" s="44" t="s">
        <v>41</v>
      </c>
      <c r="V131" s="36"/>
      <c r="W131" s="172">
        <f>V131*K131</f>
        <v>0</v>
      </c>
      <c r="X131" s="172">
        <v>0</v>
      </c>
      <c r="Y131" s="172">
        <f>X131*K131</f>
        <v>0</v>
      </c>
      <c r="Z131" s="172">
        <v>0</v>
      </c>
      <c r="AA131" s="173">
        <f>Z131*K131</f>
        <v>0</v>
      </c>
      <c r="AR131" s="18" t="s">
        <v>201</v>
      </c>
      <c r="AT131" s="18" t="s">
        <v>227</v>
      </c>
      <c r="AU131" s="18" t="s">
        <v>87</v>
      </c>
      <c r="AY131" s="18" t="s">
        <v>175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8" t="s">
        <v>83</v>
      </c>
      <c r="BK131" s="114">
        <f>ROUND(L131*K131,2)</f>
        <v>0</v>
      </c>
      <c r="BL131" s="18" t="s">
        <v>201</v>
      </c>
      <c r="BM131" s="18" t="s">
        <v>205</v>
      </c>
    </row>
    <row r="132" spans="2:65" s="11" customFormat="1" ht="22.5" customHeight="1" x14ac:dyDescent="0.3">
      <c r="B132" s="180"/>
      <c r="C132" s="181"/>
      <c r="D132" s="181"/>
      <c r="E132" s="182" t="s">
        <v>20</v>
      </c>
      <c r="F132" s="308" t="s">
        <v>2070</v>
      </c>
      <c r="G132" s="305"/>
      <c r="H132" s="305"/>
      <c r="I132" s="305"/>
      <c r="J132" s="181"/>
      <c r="K132" s="183">
        <v>0.3</v>
      </c>
      <c r="L132" s="181"/>
      <c r="M132" s="181"/>
      <c r="N132" s="181"/>
      <c r="O132" s="181"/>
      <c r="P132" s="181"/>
      <c r="Q132" s="181"/>
      <c r="R132" s="184"/>
      <c r="T132" s="185"/>
      <c r="U132" s="181"/>
      <c r="V132" s="181"/>
      <c r="W132" s="181"/>
      <c r="X132" s="181"/>
      <c r="Y132" s="181"/>
      <c r="Z132" s="181"/>
      <c r="AA132" s="186"/>
      <c r="AT132" s="187" t="s">
        <v>1130</v>
      </c>
      <c r="AU132" s="187" t="s">
        <v>87</v>
      </c>
      <c r="AV132" s="11" t="s">
        <v>87</v>
      </c>
      <c r="AW132" s="11" t="s">
        <v>1131</v>
      </c>
      <c r="AX132" s="11" t="s">
        <v>76</v>
      </c>
      <c r="AY132" s="187" t="s">
        <v>175</v>
      </c>
    </row>
    <row r="133" spans="2:65" s="11" customFormat="1" ht="22.5" customHeight="1" x14ac:dyDescent="0.3">
      <c r="B133" s="180"/>
      <c r="C133" s="181"/>
      <c r="D133" s="181"/>
      <c r="E133" s="182" t="s">
        <v>20</v>
      </c>
      <c r="F133" s="304" t="s">
        <v>435</v>
      </c>
      <c r="G133" s="305"/>
      <c r="H133" s="305"/>
      <c r="I133" s="305"/>
      <c r="J133" s="181"/>
      <c r="K133" s="183">
        <v>50</v>
      </c>
      <c r="L133" s="181"/>
      <c r="M133" s="181"/>
      <c r="N133" s="181"/>
      <c r="O133" s="181"/>
      <c r="P133" s="181"/>
      <c r="Q133" s="181"/>
      <c r="R133" s="184"/>
      <c r="T133" s="185"/>
      <c r="U133" s="181"/>
      <c r="V133" s="181"/>
      <c r="W133" s="181"/>
      <c r="X133" s="181"/>
      <c r="Y133" s="181"/>
      <c r="Z133" s="181"/>
      <c r="AA133" s="186"/>
      <c r="AT133" s="187" t="s">
        <v>1130</v>
      </c>
      <c r="AU133" s="187" t="s">
        <v>87</v>
      </c>
      <c r="AV133" s="11" t="s">
        <v>87</v>
      </c>
      <c r="AW133" s="11" t="s">
        <v>1131</v>
      </c>
      <c r="AX133" s="11" t="s">
        <v>76</v>
      </c>
      <c r="AY133" s="187" t="s">
        <v>175</v>
      </c>
    </row>
    <row r="134" spans="2:65" s="14" customFormat="1" ht="22.5" customHeight="1" x14ac:dyDescent="0.3">
      <c r="B134" s="204"/>
      <c r="C134" s="205"/>
      <c r="D134" s="205"/>
      <c r="E134" s="206" t="s">
        <v>20</v>
      </c>
      <c r="F134" s="306" t="s">
        <v>1171</v>
      </c>
      <c r="G134" s="307"/>
      <c r="H134" s="307"/>
      <c r="I134" s="307"/>
      <c r="J134" s="205"/>
      <c r="K134" s="207">
        <v>50.3</v>
      </c>
      <c r="L134" s="205"/>
      <c r="M134" s="205"/>
      <c r="N134" s="205"/>
      <c r="O134" s="205"/>
      <c r="P134" s="205"/>
      <c r="Q134" s="205"/>
      <c r="R134" s="208"/>
      <c r="T134" s="209"/>
      <c r="U134" s="205"/>
      <c r="V134" s="205"/>
      <c r="W134" s="205"/>
      <c r="X134" s="205"/>
      <c r="Y134" s="205"/>
      <c r="Z134" s="205"/>
      <c r="AA134" s="210"/>
      <c r="AT134" s="211" t="s">
        <v>1130</v>
      </c>
      <c r="AU134" s="211" t="s">
        <v>87</v>
      </c>
      <c r="AV134" s="14" t="s">
        <v>201</v>
      </c>
      <c r="AW134" s="14" t="s">
        <v>1131</v>
      </c>
      <c r="AX134" s="14" t="s">
        <v>83</v>
      </c>
      <c r="AY134" s="211" t="s">
        <v>175</v>
      </c>
    </row>
    <row r="135" spans="2:65" s="10" customFormat="1" ht="37.35" customHeight="1" x14ac:dyDescent="0.35">
      <c r="B135" s="156"/>
      <c r="C135" s="157"/>
      <c r="D135" s="158" t="s">
        <v>1122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68">
        <f>BK135</f>
        <v>0</v>
      </c>
      <c r="O135" s="269"/>
      <c r="P135" s="269"/>
      <c r="Q135" s="269"/>
      <c r="R135" s="159"/>
      <c r="T135" s="160"/>
      <c r="U135" s="157"/>
      <c r="V135" s="157"/>
      <c r="W135" s="161">
        <f>W136</f>
        <v>0</v>
      </c>
      <c r="X135" s="157"/>
      <c r="Y135" s="161">
        <f>Y136</f>
        <v>0</v>
      </c>
      <c r="Z135" s="157"/>
      <c r="AA135" s="162">
        <f>AA136</f>
        <v>0</v>
      </c>
      <c r="AR135" s="163" t="s">
        <v>201</v>
      </c>
      <c r="AT135" s="164" t="s">
        <v>75</v>
      </c>
      <c r="AU135" s="164" t="s">
        <v>76</v>
      </c>
      <c r="AY135" s="163" t="s">
        <v>175</v>
      </c>
      <c r="BK135" s="165">
        <f>BK136</f>
        <v>0</v>
      </c>
    </row>
    <row r="136" spans="2:65" s="10" customFormat="1" ht="19.899999999999999" customHeight="1" x14ac:dyDescent="0.3">
      <c r="B136" s="156"/>
      <c r="C136" s="157"/>
      <c r="D136" s="166" t="s">
        <v>2058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66">
        <f>BK136</f>
        <v>0</v>
      </c>
      <c r="O136" s="267"/>
      <c r="P136" s="267"/>
      <c r="Q136" s="267"/>
      <c r="R136" s="159"/>
      <c r="T136" s="160"/>
      <c r="U136" s="157"/>
      <c r="V136" s="157"/>
      <c r="W136" s="161">
        <f>SUM(W137:W175)</f>
        <v>0</v>
      </c>
      <c r="X136" s="157"/>
      <c r="Y136" s="161">
        <f>SUM(Y137:Y175)</f>
        <v>0</v>
      </c>
      <c r="Z136" s="157"/>
      <c r="AA136" s="162">
        <f>SUM(AA137:AA175)</f>
        <v>0</v>
      </c>
      <c r="AR136" s="163" t="s">
        <v>201</v>
      </c>
      <c r="AT136" s="164" t="s">
        <v>75</v>
      </c>
      <c r="AU136" s="164" t="s">
        <v>83</v>
      </c>
      <c r="AY136" s="163" t="s">
        <v>175</v>
      </c>
      <c r="BK136" s="165">
        <f>SUM(BK137:BK175)</f>
        <v>0</v>
      </c>
    </row>
    <row r="137" spans="2:65" s="1" customFormat="1" ht="44.25" customHeight="1" x14ac:dyDescent="0.3">
      <c r="B137" s="137"/>
      <c r="C137" s="174" t="s">
        <v>1257</v>
      </c>
      <c r="D137" s="174" t="s">
        <v>227</v>
      </c>
      <c r="E137" s="175" t="s">
        <v>2071</v>
      </c>
      <c r="F137" s="271" t="s">
        <v>2072</v>
      </c>
      <c r="G137" s="272"/>
      <c r="H137" s="272"/>
      <c r="I137" s="272"/>
      <c r="J137" s="176" t="s">
        <v>332</v>
      </c>
      <c r="K137" s="177">
        <v>1</v>
      </c>
      <c r="L137" s="273">
        <v>0</v>
      </c>
      <c r="M137" s="272"/>
      <c r="N137" s="274">
        <f>ROUND(L137*K137,2)</f>
        <v>0</v>
      </c>
      <c r="O137" s="272"/>
      <c r="P137" s="272"/>
      <c r="Q137" s="272"/>
      <c r="R137" s="139"/>
      <c r="T137" s="171" t="s">
        <v>20</v>
      </c>
      <c r="U137" s="44" t="s">
        <v>41</v>
      </c>
      <c r="V137" s="36"/>
      <c r="W137" s="172">
        <f>V137*K137</f>
        <v>0</v>
      </c>
      <c r="X137" s="172">
        <v>0</v>
      </c>
      <c r="Y137" s="172">
        <f>X137*K137</f>
        <v>0</v>
      </c>
      <c r="Z137" s="172">
        <v>0</v>
      </c>
      <c r="AA137" s="173">
        <f>Z137*K137</f>
        <v>0</v>
      </c>
      <c r="AR137" s="18" t="s">
        <v>2073</v>
      </c>
      <c r="AT137" s="18" t="s">
        <v>227</v>
      </c>
      <c r="AU137" s="18" t="s">
        <v>87</v>
      </c>
      <c r="AY137" s="18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83</v>
      </c>
      <c r="BK137" s="114">
        <f>ROUND(L137*K137,2)</f>
        <v>0</v>
      </c>
      <c r="BL137" s="18" t="s">
        <v>2073</v>
      </c>
      <c r="BM137" s="18" t="s">
        <v>1257</v>
      </c>
    </row>
    <row r="138" spans="2:65" s="1" customFormat="1" ht="22.5" customHeight="1" x14ac:dyDescent="0.3">
      <c r="B138" s="137"/>
      <c r="C138" s="174" t="s">
        <v>213</v>
      </c>
      <c r="D138" s="174" t="s">
        <v>227</v>
      </c>
      <c r="E138" s="175" t="s">
        <v>2074</v>
      </c>
      <c r="F138" s="271" t="s">
        <v>2075</v>
      </c>
      <c r="G138" s="272"/>
      <c r="H138" s="272"/>
      <c r="I138" s="272"/>
      <c r="J138" s="176" t="s">
        <v>180</v>
      </c>
      <c r="K138" s="177">
        <v>50</v>
      </c>
      <c r="L138" s="273">
        <v>0</v>
      </c>
      <c r="M138" s="272"/>
      <c r="N138" s="274">
        <f>ROUND(L138*K138,2)</f>
        <v>0</v>
      </c>
      <c r="O138" s="272"/>
      <c r="P138" s="272"/>
      <c r="Q138" s="272"/>
      <c r="R138" s="139"/>
      <c r="T138" s="171" t="s">
        <v>20</v>
      </c>
      <c r="U138" s="44" t="s">
        <v>41</v>
      </c>
      <c r="V138" s="36"/>
      <c r="W138" s="172">
        <f>V138*K138</f>
        <v>0</v>
      </c>
      <c r="X138" s="172">
        <v>0</v>
      </c>
      <c r="Y138" s="172">
        <f>X138*K138</f>
        <v>0</v>
      </c>
      <c r="Z138" s="172">
        <v>0</v>
      </c>
      <c r="AA138" s="173">
        <f>Z138*K138</f>
        <v>0</v>
      </c>
      <c r="AR138" s="18" t="s">
        <v>2073</v>
      </c>
      <c r="AT138" s="18" t="s">
        <v>227</v>
      </c>
      <c r="AU138" s="18" t="s">
        <v>87</v>
      </c>
      <c r="AY138" s="18" t="s">
        <v>175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8" t="s">
        <v>83</v>
      </c>
      <c r="BK138" s="114">
        <f>ROUND(L138*K138,2)</f>
        <v>0</v>
      </c>
      <c r="BL138" s="18" t="s">
        <v>2073</v>
      </c>
      <c r="BM138" s="18" t="s">
        <v>213</v>
      </c>
    </row>
    <row r="139" spans="2:65" s="12" customFormat="1" ht="22.5" customHeight="1" x14ac:dyDescent="0.3">
      <c r="B139" s="188"/>
      <c r="C139" s="189"/>
      <c r="D139" s="189"/>
      <c r="E139" s="190" t="s">
        <v>20</v>
      </c>
      <c r="F139" s="302" t="s">
        <v>2076</v>
      </c>
      <c r="G139" s="303"/>
      <c r="H139" s="303"/>
      <c r="I139" s="303"/>
      <c r="J139" s="189"/>
      <c r="K139" s="191" t="s">
        <v>20</v>
      </c>
      <c r="L139" s="189"/>
      <c r="M139" s="189"/>
      <c r="N139" s="189"/>
      <c r="O139" s="189"/>
      <c r="P139" s="189"/>
      <c r="Q139" s="189"/>
      <c r="R139" s="192"/>
      <c r="T139" s="193"/>
      <c r="U139" s="189"/>
      <c r="V139" s="189"/>
      <c r="W139" s="189"/>
      <c r="X139" s="189"/>
      <c r="Y139" s="189"/>
      <c r="Z139" s="189"/>
      <c r="AA139" s="194"/>
      <c r="AT139" s="195" t="s">
        <v>1130</v>
      </c>
      <c r="AU139" s="195" t="s">
        <v>87</v>
      </c>
      <c r="AV139" s="12" t="s">
        <v>83</v>
      </c>
      <c r="AW139" s="12" t="s">
        <v>1131</v>
      </c>
      <c r="AX139" s="12" t="s">
        <v>76</v>
      </c>
      <c r="AY139" s="195" t="s">
        <v>175</v>
      </c>
    </row>
    <row r="140" spans="2:65" s="11" customFormat="1" ht="22.5" customHeight="1" x14ac:dyDescent="0.3">
      <c r="B140" s="180"/>
      <c r="C140" s="181"/>
      <c r="D140" s="181"/>
      <c r="E140" s="182" t="s">
        <v>20</v>
      </c>
      <c r="F140" s="304" t="s">
        <v>435</v>
      </c>
      <c r="G140" s="305"/>
      <c r="H140" s="305"/>
      <c r="I140" s="305"/>
      <c r="J140" s="181"/>
      <c r="K140" s="183">
        <v>50</v>
      </c>
      <c r="L140" s="181"/>
      <c r="M140" s="181"/>
      <c r="N140" s="181"/>
      <c r="O140" s="181"/>
      <c r="P140" s="181"/>
      <c r="Q140" s="181"/>
      <c r="R140" s="184"/>
      <c r="T140" s="185"/>
      <c r="U140" s="181"/>
      <c r="V140" s="181"/>
      <c r="W140" s="181"/>
      <c r="X140" s="181"/>
      <c r="Y140" s="181"/>
      <c r="Z140" s="181"/>
      <c r="AA140" s="186"/>
      <c r="AT140" s="187" t="s">
        <v>1130</v>
      </c>
      <c r="AU140" s="187" t="s">
        <v>87</v>
      </c>
      <c r="AV140" s="11" t="s">
        <v>87</v>
      </c>
      <c r="AW140" s="11" t="s">
        <v>1131</v>
      </c>
      <c r="AX140" s="11" t="s">
        <v>76</v>
      </c>
      <c r="AY140" s="187" t="s">
        <v>175</v>
      </c>
    </row>
    <row r="141" spans="2:65" s="14" customFormat="1" ht="22.5" customHeight="1" x14ac:dyDescent="0.3">
      <c r="B141" s="204"/>
      <c r="C141" s="205"/>
      <c r="D141" s="205"/>
      <c r="E141" s="206" t="s">
        <v>20</v>
      </c>
      <c r="F141" s="306" t="s">
        <v>1171</v>
      </c>
      <c r="G141" s="307"/>
      <c r="H141" s="307"/>
      <c r="I141" s="307"/>
      <c r="J141" s="205"/>
      <c r="K141" s="207">
        <v>50</v>
      </c>
      <c r="L141" s="205"/>
      <c r="M141" s="205"/>
      <c r="N141" s="205"/>
      <c r="O141" s="205"/>
      <c r="P141" s="205"/>
      <c r="Q141" s="205"/>
      <c r="R141" s="208"/>
      <c r="T141" s="209"/>
      <c r="U141" s="205"/>
      <c r="V141" s="205"/>
      <c r="W141" s="205"/>
      <c r="X141" s="205"/>
      <c r="Y141" s="205"/>
      <c r="Z141" s="205"/>
      <c r="AA141" s="210"/>
      <c r="AT141" s="211" t="s">
        <v>1130</v>
      </c>
      <c r="AU141" s="211" t="s">
        <v>87</v>
      </c>
      <c r="AV141" s="14" t="s">
        <v>201</v>
      </c>
      <c r="AW141" s="14" t="s">
        <v>1131</v>
      </c>
      <c r="AX141" s="14" t="s">
        <v>83</v>
      </c>
      <c r="AY141" s="211" t="s">
        <v>175</v>
      </c>
    </row>
    <row r="142" spans="2:65" s="1" customFormat="1" ht="22.5" customHeight="1" x14ac:dyDescent="0.3">
      <c r="B142" s="137"/>
      <c r="C142" s="174" t="s">
        <v>218</v>
      </c>
      <c r="D142" s="174" t="s">
        <v>227</v>
      </c>
      <c r="E142" s="175" t="s">
        <v>2077</v>
      </c>
      <c r="F142" s="271" t="s">
        <v>2078</v>
      </c>
      <c r="G142" s="272"/>
      <c r="H142" s="272"/>
      <c r="I142" s="272"/>
      <c r="J142" s="176" t="s">
        <v>332</v>
      </c>
      <c r="K142" s="177">
        <v>1</v>
      </c>
      <c r="L142" s="273">
        <v>0</v>
      </c>
      <c r="M142" s="272"/>
      <c r="N142" s="274">
        <f>ROUND(L142*K142,2)</f>
        <v>0</v>
      </c>
      <c r="O142" s="272"/>
      <c r="P142" s="272"/>
      <c r="Q142" s="272"/>
      <c r="R142" s="139"/>
      <c r="T142" s="171" t="s">
        <v>20</v>
      </c>
      <c r="U142" s="44" t="s">
        <v>41</v>
      </c>
      <c r="V142" s="36"/>
      <c r="W142" s="172">
        <f>V142*K142</f>
        <v>0</v>
      </c>
      <c r="X142" s="172">
        <v>0</v>
      </c>
      <c r="Y142" s="172">
        <f>X142*K142</f>
        <v>0</v>
      </c>
      <c r="Z142" s="172">
        <v>0</v>
      </c>
      <c r="AA142" s="173">
        <f>Z142*K142</f>
        <v>0</v>
      </c>
      <c r="AR142" s="18" t="s">
        <v>2073</v>
      </c>
      <c r="AT142" s="18" t="s">
        <v>227</v>
      </c>
      <c r="AU142" s="18" t="s">
        <v>87</v>
      </c>
      <c r="AY142" s="18" t="s">
        <v>175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8" t="s">
        <v>83</v>
      </c>
      <c r="BK142" s="114">
        <f>ROUND(L142*K142,2)</f>
        <v>0</v>
      </c>
      <c r="BL142" s="18" t="s">
        <v>2073</v>
      </c>
      <c r="BM142" s="18" t="s">
        <v>218</v>
      </c>
    </row>
    <row r="143" spans="2:65" s="12" customFormat="1" ht="22.5" customHeight="1" x14ac:dyDescent="0.3">
      <c r="B143" s="188"/>
      <c r="C143" s="189"/>
      <c r="D143" s="189"/>
      <c r="E143" s="190" t="s">
        <v>20</v>
      </c>
      <c r="F143" s="302" t="s">
        <v>2076</v>
      </c>
      <c r="G143" s="303"/>
      <c r="H143" s="303"/>
      <c r="I143" s="303"/>
      <c r="J143" s="189"/>
      <c r="K143" s="191" t="s">
        <v>20</v>
      </c>
      <c r="L143" s="189"/>
      <c r="M143" s="189"/>
      <c r="N143" s="189"/>
      <c r="O143" s="189"/>
      <c r="P143" s="189"/>
      <c r="Q143" s="189"/>
      <c r="R143" s="192"/>
      <c r="T143" s="193"/>
      <c r="U143" s="189"/>
      <c r="V143" s="189"/>
      <c r="W143" s="189"/>
      <c r="X143" s="189"/>
      <c r="Y143" s="189"/>
      <c r="Z143" s="189"/>
      <c r="AA143" s="194"/>
      <c r="AT143" s="195" t="s">
        <v>1130</v>
      </c>
      <c r="AU143" s="195" t="s">
        <v>87</v>
      </c>
      <c r="AV143" s="12" t="s">
        <v>83</v>
      </c>
      <c r="AW143" s="12" t="s">
        <v>1131</v>
      </c>
      <c r="AX143" s="12" t="s">
        <v>76</v>
      </c>
      <c r="AY143" s="195" t="s">
        <v>175</v>
      </c>
    </row>
    <row r="144" spans="2:65" s="11" customFormat="1" ht="22.5" customHeight="1" x14ac:dyDescent="0.3">
      <c r="B144" s="180"/>
      <c r="C144" s="181"/>
      <c r="D144" s="181"/>
      <c r="E144" s="182" t="s">
        <v>20</v>
      </c>
      <c r="F144" s="304" t="s">
        <v>83</v>
      </c>
      <c r="G144" s="305"/>
      <c r="H144" s="305"/>
      <c r="I144" s="305"/>
      <c r="J144" s="181"/>
      <c r="K144" s="183">
        <v>1</v>
      </c>
      <c r="L144" s="181"/>
      <c r="M144" s="181"/>
      <c r="N144" s="181"/>
      <c r="O144" s="181"/>
      <c r="P144" s="181"/>
      <c r="Q144" s="181"/>
      <c r="R144" s="184"/>
      <c r="T144" s="185"/>
      <c r="U144" s="181"/>
      <c r="V144" s="181"/>
      <c r="W144" s="181"/>
      <c r="X144" s="181"/>
      <c r="Y144" s="181"/>
      <c r="Z144" s="181"/>
      <c r="AA144" s="186"/>
      <c r="AT144" s="187" t="s">
        <v>1130</v>
      </c>
      <c r="AU144" s="187" t="s">
        <v>87</v>
      </c>
      <c r="AV144" s="11" t="s">
        <v>87</v>
      </c>
      <c r="AW144" s="11" t="s">
        <v>1131</v>
      </c>
      <c r="AX144" s="11" t="s">
        <v>76</v>
      </c>
      <c r="AY144" s="187" t="s">
        <v>175</v>
      </c>
    </row>
    <row r="145" spans="2:65" s="14" customFormat="1" ht="22.5" customHeight="1" x14ac:dyDescent="0.3">
      <c r="B145" s="204"/>
      <c r="C145" s="205"/>
      <c r="D145" s="205"/>
      <c r="E145" s="206" t="s">
        <v>20</v>
      </c>
      <c r="F145" s="306" t="s">
        <v>1171</v>
      </c>
      <c r="G145" s="307"/>
      <c r="H145" s="307"/>
      <c r="I145" s="307"/>
      <c r="J145" s="205"/>
      <c r="K145" s="207">
        <v>1</v>
      </c>
      <c r="L145" s="205"/>
      <c r="M145" s="205"/>
      <c r="N145" s="205"/>
      <c r="O145" s="205"/>
      <c r="P145" s="205"/>
      <c r="Q145" s="205"/>
      <c r="R145" s="208"/>
      <c r="T145" s="209"/>
      <c r="U145" s="205"/>
      <c r="V145" s="205"/>
      <c r="W145" s="205"/>
      <c r="X145" s="205"/>
      <c r="Y145" s="205"/>
      <c r="Z145" s="205"/>
      <c r="AA145" s="210"/>
      <c r="AT145" s="211" t="s">
        <v>1130</v>
      </c>
      <c r="AU145" s="211" t="s">
        <v>87</v>
      </c>
      <c r="AV145" s="14" t="s">
        <v>201</v>
      </c>
      <c r="AW145" s="14" t="s">
        <v>1131</v>
      </c>
      <c r="AX145" s="14" t="s">
        <v>83</v>
      </c>
      <c r="AY145" s="211" t="s">
        <v>175</v>
      </c>
    </row>
    <row r="146" spans="2:65" s="1" customFormat="1" ht="31.5" customHeight="1" x14ac:dyDescent="0.3">
      <c r="B146" s="137"/>
      <c r="C146" s="174" t="s">
        <v>231</v>
      </c>
      <c r="D146" s="174" t="s">
        <v>227</v>
      </c>
      <c r="E146" s="175" t="s">
        <v>2079</v>
      </c>
      <c r="F146" s="271" t="s">
        <v>2080</v>
      </c>
      <c r="G146" s="272"/>
      <c r="H146" s="272"/>
      <c r="I146" s="272"/>
      <c r="J146" s="176" t="s">
        <v>257</v>
      </c>
      <c r="K146" s="177">
        <v>2</v>
      </c>
      <c r="L146" s="273">
        <v>0</v>
      </c>
      <c r="M146" s="272"/>
      <c r="N146" s="274">
        <f>ROUND(L146*K146,2)</f>
        <v>0</v>
      </c>
      <c r="O146" s="272"/>
      <c r="P146" s="272"/>
      <c r="Q146" s="272"/>
      <c r="R146" s="139"/>
      <c r="T146" s="171" t="s">
        <v>20</v>
      </c>
      <c r="U146" s="44" t="s">
        <v>41</v>
      </c>
      <c r="V146" s="36"/>
      <c r="W146" s="172">
        <f>V146*K146</f>
        <v>0</v>
      </c>
      <c r="X146" s="172">
        <v>0</v>
      </c>
      <c r="Y146" s="172">
        <f>X146*K146</f>
        <v>0</v>
      </c>
      <c r="Z146" s="172">
        <v>0</v>
      </c>
      <c r="AA146" s="173">
        <f>Z146*K146</f>
        <v>0</v>
      </c>
      <c r="AR146" s="18" t="s">
        <v>2073</v>
      </c>
      <c r="AT146" s="18" t="s">
        <v>227</v>
      </c>
      <c r="AU146" s="18" t="s">
        <v>87</v>
      </c>
      <c r="AY146" s="18" t="s">
        <v>175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8" t="s">
        <v>83</v>
      </c>
      <c r="BK146" s="114">
        <f>ROUND(L146*K146,2)</f>
        <v>0</v>
      </c>
      <c r="BL146" s="18" t="s">
        <v>2073</v>
      </c>
      <c r="BM146" s="18" t="s">
        <v>231</v>
      </c>
    </row>
    <row r="147" spans="2:65" s="12" customFormat="1" ht="22.5" customHeight="1" x14ac:dyDescent="0.3">
      <c r="B147" s="188"/>
      <c r="C147" s="189"/>
      <c r="D147" s="189"/>
      <c r="E147" s="190" t="s">
        <v>20</v>
      </c>
      <c r="F147" s="302" t="s">
        <v>2081</v>
      </c>
      <c r="G147" s="303"/>
      <c r="H147" s="303"/>
      <c r="I147" s="303"/>
      <c r="J147" s="189"/>
      <c r="K147" s="191" t="s">
        <v>20</v>
      </c>
      <c r="L147" s="189"/>
      <c r="M147" s="189"/>
      <c r="N147" s="189"/>
      <c r="O147" s="189"/>
      <c r="P147" s="189"/>
      <c r="Q147" s="189"/>
      <c r="R147" s="192"/>
      <c r="T147" s="193"/>
      <c r="U147" s="189"/>
      <c r="V147" s="189"/>
      <c r="W147" s="189"/>
      <c r="X147" s="189"/>
      <c r="Y147" s="189"/>
      <c r="Z147" s="189"/>
      <c r="AA147" s="194"/>
      <c r="AT147" s="195" t="s">
        <v>1130</v>
      </c>
      <c r="AU147" s="195" t="s">
        <v>87</v>
      </c>
      <c r="AV147" s="12" t="s">
        <v>83</v>
      </c>
      <c r="AW147" s="12" t="s">
        <v>1131</v>
      </c>
      <c r="AX147" s="12" t="s">
        <v>76</v>
      </c>
      <c r="AY147" s="195" t="s">
        <v>175</v>
      </c>
    </row>
    <row r="148" spans="2:65" s="11" customFormat="1" ht="22.5" customHeight="1" x14ac:dyDescent="0.3">
      <c r="B148" s="180"/>
      <c r="C148" s="181"/>
      <c r="D148" s="181"/>
      <c r="E148" s="182" t="s">
        <v>20</v>
      </c>
      <c r="F148" s="304" t="s">
        <v>87</v>
      </c>
      <c r="G148" s="305"/>
      <c r="H148" s="305"/>
      <c r="I148" s="305"/>
      <c r="J148" s="181"/>
      <c r="K148" s="183">
        <v>2</v>
      </c>
      <c r="L148" s="181"/>
      <c r="M148" s="181"/>
      <c r="N148" s="181"/>
      <c r="O148" s="181"/>
      <c r="P148" s="181"/>
      <c r="Q148" s="181"/>
      <c r="R148" s="184"/>
      <c r="T148" s="185"/>
      <c r="U148" s="181"/>
      <c r="V148" s="181"/>
      <c r="W148" s="181"/>
      <c r="X148" s="181"/>
      <c r="Y148" s="181"/>
      <c r="Z148" s="181"/>
      <c r="AA148" s="186"/>
      <c r="AT148" s="187" t="s">
        <v>1130</v>
      </c>
      <c r="AU148" s="187" t="s">
        <v>87</v>
      </c>
      <c r="AV148" s="11" t="s">
        <v>87</v>
      </c>
      <c r="AW148" s="11" t="s">
        <v>1131</v>
      </c>
      <c r="AX148" s="11" t="s">
        <v>76</v>
      </c>
      <c r="AY148" s="187" t="s">
        <v>175</v>
      </c>
    </row>
    <row r="149" spans="2:65" s="14" customFormat="1" ht="22.5" customHeight="1" x14ac:dyDescent="0.3">
      <c r="B149" s="204"/>
      <c r="C149" s="205"/>
      <c r="D149" s="205"/>
      <c r="E149" s="206" t="s">
        <v>20</v>
      </c>
      <c r="F149" s="306" t="s">
        <v>1171</v>
      </c>
      <c r="G149" s="307"/>
      <c r="H149" s="307"/>
      <c r="I149" s="307"/>
      <c r="J149" s="205"/>
      <c r="K149" s="207">
        <v>2</v>
      </c>
      <c r="L149" s="205"/>
      <c r="M149" s="205"/>
      <c r="N149" s="205"/>
      <c r="O149" s="205"/>
      <c r="P149" s="205"/>
      <c r="Q149" s="205"/>
      <c r="R149" s="208"/>
      <c r="T149" s="209"/>
      <c r="U149" s="205"/>
      <c r="V149" s="205"/>
      <c r="W149" s="205"/>
      <c r="X149" s="205"/>
      <c r="Y149" s="205"/>
      <c r="Z149" s="205"/>
      <c r="AA149" s="210"/>
      <c r="AT149" s="211" t="s">
        <v>1130</v>
      </c>
      <c r="AU149" s="211" t="s">
        <v>87</v>
      </c>
      <c r="AV149" s="14" t="s">
        <v>201</v>
      </c>
      <c r="AW149" s="14" t="s">
        <v>1131</v>
      </c>
      <c r="AX149" s="14" t="s">
        <v>83</v>
      </c>
      <c r="AY149" s="211" t="s">
        <v>175</v>
      </c>
    </row>
    <row r="150" spans="2:65" s="1" customFormat="1" ht="22.5" customHeight="1" x14ac:dyDescent="0.3">
      <c r="B150" s="137"/>
      <c r="C150" s="174" t="s">
        <v>235</v>
      </c>
      <c r="D150" s="174" t="s">
        <v>227</v>
      </c>
      <c r="E150" s="175" t="s">
        <v>2082</v>
      </c>
      <c r="F150" s="271" t="s">
        <v>2083</v>
      </c>
      <c r="G150" s="272"/>
      <c r="H150" s="272"/>
      <c r="I150" s="272"/>
      <c r="J150" s="176" t="s">
        <v>332</v>
      </c>
      <c r="K150" s="177">
        <v>3</v>
      </c>
      <c r="L150" s="273">
        <v>0</v>
      </c>
      <c r="M150" s="272"/>
      <c r="N150" s="274">
        <f>ROUND(L150*K150,2)</f>
        <v>0</v>
      </c>
      <c r="O150" s="272"/>
      <c r="P150" s="272"/>
      <c r="Q150" s="272"/>
      <c r="R150" s="139"/>
      <c r="T150" s="171" t="s">
        <v>20</v>
      </c>
      <c r="U150" s="44" t="s">
        <v>41</v>
      </c>
      <c r="V150" s="36"/>
      <c r="W150" s="172">
        <f>V150*K150</f>
        <v>0</v>
      </c>
      <c r="X150" s="172">
        <v>0</v>
      </c>
      <c r="Y150" s="172">
        <f>X150*K150</f>
        <v>0</v>
      </c>
      <c r="Z150" s="172">
        <v>0</v>
      </c>
      <c r="AA150" s="173">
        <f>Z150*K150</f>
        <v>0</v>
      </c>
      <c r="AR150" s="18" t="s">
        <v>2073</v>
      </c>
      <c r="AT150" s="18" t="s">
        <v>227</v>
      </c>
      <c r="AU150" s="18" t="s">
        <v>87</v>
      </c>
      <c r="AY150" s="18" t="s">
        <v>175</v>
      </c>
      <c r="BE150" s="114">
        <f>IF(U150="základní",N150,0)</f>
        <v>0</v>
      </c>
      <c r="BF150" s="114">
        <f>IF(U150="snížená",N150,0)</f>
        <v>0</v>
      </c>
      <c r="BG150" s="114">
        <f>IF(U150="zákl. přenesená",N150,0)</f>
        <v>0</v>
      </c>
      <c r="BH150" s="114">
        <f>IF(U150="sníž. přenesená",N150,0)</f>
        <v>0</v>
      </c>
      <c r="BI150" s="114">
        <f>IF(U150="nulová",N150,0)</f>
        <v>0</v>
      </c>
      <c r="BJ150" s="18" t="s">
        <v>83</v>
      </c>
      <c r="BK150" s="114">
        <f>ROUND(L150*K150,2)</f>
        <v>0</v>
      </c>
      <c r="BL150" s="18" t="s">
        <v>2073</v>
      </c>
      <c r="BM150" s="18" t="s">
        <v>235</v>
      </c>
    </row>
    <row r="151" spans="2:65" s="12" customFormat="1" ht="31.5" customHeight="1" x14ac:dyDescent="0.3">
      <c r="B151" s="188"/>
      <c r="C151" s="189"/>
      <c r="D151" s="189"/>
      <c r="E151" s="190" t="s">
        <v>20</v>
      </c>
      <c r="F151" s="302" t="s">
        <v>2084</v>
      </c>
      <c r="G151" s="303"/>
      <c r="H151" s="303"/>
      <c r="I151" s="303"/>
      <c r="J151" s="189"/>
      <c r="K151" s="191" t="s">
        <v>20</v>
      </c>
      <c r="L151" s="189"/>
      <c r="M151" s="189"/>
      <c r="N151" s="189"/>
      <c r="O151" s="189"/>
      <c r="P151" s="189"/>
      <c r="Q151" s="189"/>
      <c r="R151" s="192"/>
      <c r="T151" s="193"/>
      <c r="U151" s="189"/>
      <c r="V151" s="189"/>
      <c r="W151" s="189"/>
      <c r="X151" s="189"/>
      <c r="Y151" s="189"/>
      <c r="Z151" s="189"/>
      <c r="AA151" s="194"/>
      <c r="AT151" s="195" t="s">
        <v>1130</v>
      </c>
      <c r="AU151" s="195" t="s">
        <v>87</v>
      </c>
      <c r="AV151" s="12" t="s">
        <v>83</v>
      </c>
      <c r="AW151" s="12" t="s">
        <v>1131</v>
      </c>
      <c r="AX151" s="12" t="s">
        <v>76</v>
      </c>
      <c r="AY151" s="195" t="s">
        <v>175</v>
      </c>
    </row>
    <row r="152" spans="2:65" s="11" customFormat="1" ht="22.5" customHeight="1" x14ac:dyDescent="0.3">
      <c r="B152" s="180"/>
      <c r="C152" s="181"/>
      <c r="D152" s="181"/>
      <c r="E152" s="182" t="s">
        <v>20</v>
      </c>
      <c r="F152" s="304" t="s">
        <v>97</v>
      </c>
      <c r="G152" s="305"/>
      <c r="H152" s="305"/>
      <c r="I152" s="305"/>
      <c r="J152" s="181"/>
      <c r="K152" s="183">
        <v>3</v>
      </c>
      <c r="L152" s="181"/>
      <c r="M152" s="181"/>
      <c r="N152" s="181"/>
      <c r="O152" s="181"/>
      <c r="P152" s="181"/>
      <c r="Q152" s="181"/>
      <c r="R152" s="184"/>
      <c r="T152" s="185"/>
      <c r="U152" s="181"/>
      <c r="V152" s="181"/>
      <c r="W152" s="181"/>
      <c r="X152" s="181"/>
      <c r="Y152" s="181"/>
      <c r="Z152" s="181"/>
      <c r="AA152" s="186"/>
      <c r="AT152" s="187" t="s">
        <v>1130</v>
      </c>
      <c r="AU152" s="187" t="s">
        <v>87</v>
      </c>
      <c r="AV152" s="11" t="s">
        <v>87</v>
      </c>
      <c r="AW152" s="11" t="s">
        <v>1131</v>
      </c>
      <c r="AX152" s="11" t="s">
        <v>76</v>
      </c>
      <c r="AY152" s="187" t="s">
        <v>175</v>
      </c>
    </row>
    <row r="153" spans="2:65" s="14" customFormat="1" ht="22.5" customHeight="1" x14ac:dyDescent="0.3">
      <c r="B153" s="204"/>
      <c r="C153" s="205"/>
      <c r="D153" s="205"/>
      <c r="E153" s="206" t="s">
        <v>20</v>
      </c>
      <c r="F153" s="306" t="s">
        <v>1171</v>
      </c>
      <c r="G153" s="307"/>
      <c r="H153" s="307"/>
      <c r="I153" s="307"/>
      <c r="J153" s="205"/>
      <c r="K153" s="207">
        <v>3</v>
      </c>
      <c r="L153" s="205"/>
      <c r="M153" s="205"/>
      <c r="N153" s="205"/>
      <c r="O153" s="205"/>
      <c r="P153" s="205"/>
      <c r="Q153" s="205"/>
      <c r="R153" s="208"/>
      <c r="T153" s="209"/>
      <c r="U153" s="205"/>
      <c r="V153" s="205"/>
      <c r="W153" s="205"/>
      <c r="X153" s="205"/>
      <c r="Y153" s="205"/>
      <c r="Z153" s="205"/>
      <c r="AA153" s="210"/>
      <c r="AT153" s="211" t="s">
        <v>1130</v>
      </c>
      <c r="AU153" s="211" t="s">
        <v>87</v>
      </c>
      <c r="AV153" s="14" t="s">
        <v>201</v>
      </c>
      <c r="AW153" s="14" t="s">
        <v>1131</v>
      </c>
      <c r="AX153" s="14" t="s">
        <v>83</v>
      </c>
      <c r="AY153" s="211" t="s">
        <v>175</v>
      </c>
    </row>
    <row r="154" spans="2:65" s="1" customFormat="1" ht="44.25" customHeight="1" x14ac:dyDescent="0.3">
      <c r="B154" s="137"/>
      <c r="C154" s="174" t="s">
        <v>239</v>
      </c>
      <c r="D154" s="174" t="s">
        <v>227</v>
      </c>
      <c r="E154" s="175" t="s">
        <v>2085</v>
      </c>
      <c r="F154" s="271" t="s">
        <v>2086</v>
      </c>
      <c r="G154" s="272"/>
      <c r="H154" s="272"/>
      <c r="I154" s="272"/>
      <c r="J154" s="176" t="s">
        <v>332</v>
      </c>
      <c r="K154" s="177">
        <v>1</v>
      </c>
      <c r="L154" s="273">
        <v>0</v>
      </c>
      <c r="M154" s="272"/>
      <c r="N154" s="274">
        <f>ROUND(L154*K154,2)</f>
        <v>0</v>
      </c>
      <c r="O154" s="272"/>
      <c r="P154" s="272"/>
      <c r="Q154" s="272"/>
      <c r="R154" s="139"/>
      <c r="T154" s="171" t="s">
        <v>20</v>
      </c>
      <c r="U154" s="44" t="s">
        <v>41</v>
      </c>
      <c r="V154" s="36"/>
      <c r="W154" s="172">
        <f>V154*K154</f>
        <v>0</v>
      </c>
      <c r="X154" s="172">
        <v>0</v>
      </c>
      <c r="Y154" s="172">
        <f>X154*K154</f>
        <v>0</v>
      </c>
      <c r="Z154" s="172">
        <v>0</v>
      </c>
      <c r="AA154" s="173">
        <f>Z154*K154</f>
        <v>0</v>
      </c>
      <c r="AR154" s="18" t="s">
        <v>2073</v>
      </c>
      <c r="AT154" s="18" t="s">
        <v>227</v>
      </c>
      <c r="AU154" s="18" t="s">
        <v>87</v>
      </c>
      <c r="AY154" s="18" t="s">
        <v>175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83</v>
      </c>
      <c r="BK154" s="114">
        <f>ROUND(L154*K154,2)</f>
        <v>0</v>
      </c>
      <c r="BL154" s="18" t="s">
        <v>2073</v>
      </c>
      <c r="BM154" s="18" t="s">
        <v>239</v>
      </c>
    </row>
    <row r="155" spans="2:65" s="11" customFormat="1" ht="22.5" customHeight="1" x14ac:dyDescent="0.3">
      <c r="B155" s="180"/>
      <c r="C155" s="181"/>
      <c r="D155" s="181"/>
      <c r="E155" s="182" t="s">
        <v>20</v>
      </c>
      <c r="F155" s="308" t="s">
        <v>2087</v>
      </c>
      <c r="G155" s="305"/>
      <c r="H155" s="305"/>
      <c r="I155" s="305"/>
      <c r="J155" s="181"/>
      <c r="K155" s="183">
        <v>1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1130</v>
      </c>
      <c r="AU155" s="187" t="s">
        <v>87</v>
      </c>
      <c r="AV155" s="11" t="s">
        <v>87</v>
      </c>
      <c r="AW155" s="11" t="s">
        <v>1131</v>
      </c>
      <c r="AX155" s="11" t="s">
        <v>76</v>
      </c>
      <c r="AY155" s="187" t="s">
        <v>175</v>
      </c>
    </row>
    <row r="156" spans="2:65" s="11" customFormat="1" ht="22.5" customHeight="1" x14ac:dyDescent="0.3">
      <c r="B156" s="180"/>
      <c r="C156" s="181"/>
      <c r="D156" s="181"/>
      <c r="E156" s="182" t="s">
        <v>20</v>
      </c>
      <c r="F156" s="304" t="s">
        <v>20</v>
      </c>
      <c r="G156" s="305"/>
      <c r="H156" s="305"/>
      <c r="I156" s="305"/>
      <c r="J156" s="181"/>
      <c r="K156" s="183">
        <v>0</v>
      </c>
      <c r="L156" s="181"/>
      <c r="M156" s="181"/>
      <c r="N156" s="181"/>
      <c r="O156" s="181"/>
      <c r="P156" s="181"/>
      <c r="Q156" s="181"/>
      <c r="R156" s="184"/>
      <c r="T156" s="185"/>
      <c r="U156" s="181"/>
      <c r="V156" s="181"/>
      <c r="W156" s="181"/>
      <c r="X156" s="181"/>
      <c r="Y156" s="181"/>
      <c r="Z156" s="181"/>
      <c r="AA156" s="186"/>
      <c r="AT156" s="187" t="s">
        <v>1130</v>
      </c>
      <c r="AU156" s="187" t="s">
        <v>87</v>
      </c>
      <c r="AV156" s="11" t="s">
        <v>87</v>
      </c>
      <c r="AW156" s="11" t="s">
        <v>1131</v>
      </c>
      <c r="AX156" s="11" t="s">
        <v>76</v>
      </c>
      <c r="AY156" s="187" t="s">
        <v>175</v>
      </c>
    </row>
    <row r="157" spans="2:65" s="14" customFormat="1" ht="22.5" customHeight="1" x14ac:dyDescent="0.3">
      <c r="B157" s="204"/>
      <c r="C157" s="205"/>
      <c r="D157" s="205"/>
      <c r="E157" s="206" t="s">
        <v>20</v>
      </c>
      <c r="F157" s="306" t="s">
        <v>1171</v>
      </c>
      <c r="G157" s="307"/>
      <c r="H157" s="307"/>
      <c r="I157" s="307"/>
      <c r="J157" s="205"/>
      <c r="K157" s="207">
        <v>1</v>
      </c>
      <c r="L157" s="205"/>
      <c r="M157" s="205"/>
      <c r="N157" s="205"/>
      <c r="O157" s="205"/>
      <c r="P157" s="205"/>
      <c r="Q157" s="205"/>
      <c r="R157" s="208"/>
      <c r="T157" s="209"/>
      <c r="U157" s="205"/>
      <c r="V157" s="205"/>
      <c r="W157" s="205"/>
      <c r="X157" s="205"/>
      <c r="Y157" s="205"/>
      <c r="Z157" s="205"/>
      <c r="AA157" s="210"/>
      <c r="AT157" s="211" t="s">
        <v>1130</v>
      </c>
      <c r="AU157" s="211" t="s">
        <v>87</v>
      </c>
      <c r="AV157" s="14" t="s">
        <v>201</v>
      </c>
      <c r="AW157" s="14" t="s">
        <v>1131</v>
      </c>
      <c r="AX157" s="14" t="s">
        <v>83</v>
      </c>
      <c r="AY157" s="211" t="s">
        <v>175</v>
      </c>
    </row>
    <row r="158" spans="2:65" s="1" customFormat="1" ht="22.5" customHeight="1" x14ac:dyDescent="0.3">
      <c r="B158" s="137"/>
      <c r="C158" s="174" t="s">
        <v>182</v>
      </c>
      <c r="D158" s="174" t="s">
        <v>227</v>
      </c>
      <c r="E158" s="175" t="s">
        <v>2088</v>
      </c>
      <c r="F158" s="271" t="s">
        <v>2089</v>
      </c>
      <c r="G158" s="272"/>
      <c r="H158" s="272"/>
      <c r="I158" s="272"/>
      <c r="J158" s="176" t="s">
        <v>2090</v>
      </c>
      <c r="K158" s="177">
        <v>3</v>
      </c>
      <c r="L158" s="273">
        <v>0</v>
      </c>
      <c r="M158" s="272"/>
      <c r="N158" s="274">
        <f>ROUND(L158*K158,2)</f>
        <v>0</v>
      </c>
      <c r="O158" s="272"/>
      <c r="P158" s="272"/>
      <c r="Q158" s="272"/>
      <c r="R158" s="139"/>
      <c r="T158" s="171" t="s">
        <v>20</v>
      </c>
      <c r="U158" s="44" t="s">
        <v>41</v>
      </c>
      <c r="V158" s="36"/>
      <c r="W158" s="172">
        <f>V158*K158</f>
        <v>0</v>
      </c>
      <c r="X158" s="172">
        <v>0</v>
      </c>
      <c r="Y158" s="172">
        <f>X158*K158</f>
        <v>0</v>
      </c>
      <c r="Z158" s="172">
        <v>0</v>
      </c>
      <c r="AA158" s="173">
        <f>Z158*K158</f>
        <v>0</v>
      </c>
      <c r="AR158" s="18" t="s">
        <v>2073</v>
      </c>
      <c r="AT158" s="18" t="s">
        <v>227</v>
      </c>
      <c r="AU158" s="18" t="s">
        <v>87</v>
      </c>
      <c r="AY158" s="18" t="s">
        <v>175</v>
      </c>
      <c r="BE158" s="114">
        <f>IF(U158="základní",N158,0)</f>
        <v>0</v>
      </c>
      <c r="BF158" s="114">
        <f>IF(U158="snížená",N158,0)</f>
        <v>0</v>
      </c>
      <c r="BG158" s="114">
        <f>IF(U158="zákl. přenesená",N158,0)</f>
        <v>0</v>
      </c>
      <c r="BH158" s="114">
        <f>IF(U158="sníž. přenesená",N158,0)</f>
        <v>0</v>
      </c>
      <c r="BI158" s="114">
        <f>IF(U158="nulová",N158,0)</f>
        <v>0</v>
      </c>
      <c r="BJ158" s="18" t="s">
        <v>83</v>
      </c>
      <c r="BK158" s="114">
        <f>ROUND(L158*K158,2)</f>
        <v>0</v>
      </c>
      <c r="BL158" s="18" t="s">
        <v>2073</v>
      </c>
      <c r="BM158" s="18" t="s">
        <v>182</v>
      </c>
    </row>
    <row r="159" spans="2:65" s="12" customFormat="1" ht="22.5" customHeight="1" x14ac:dyDescent="0.3">
      <c r="B159" s="188"/>
      <c r="C159" s="189"/>
      <c r="D159" s="189"/>
      <c r="E159" s="190" t="s">
        <v>20</v>
      </c>
      <c r="F159" s="302" t="s">
        <v>2091</v>
      </c>
      <c r="G159" s="303"/>
      <c r="H159" s="303"/>
      <c r="I159" s="303"/>
      <c r="J159" s="189"/>
      <c r="K159" s="191" t="s">
        <v>20</v>
      </c>
      <c r="L159" s="189"/>
      <c r="M159" s="189"/>
      <c r="N159" s="189"/>
      <c r="O159" s="189"/>
      <c r="P159" s="189"/>
      <c r="Q159" s="189"/>
      <c r="R159" s="192"/>
      <c r="T159" s="193"/>
      <c r="U159" s="189"/>
      <c r="V159" s="189"/>
      <c r="W159" s="189"/>
      <c r="X159" s="189"/>
      <c r="Y159" s="189"/>
      <c r="Z159" s="189"/>
      <c r="AA159" s="194"/>
      <c r="AT159" s="195" t="s">
        <v>1130</v>
      </c>
      <c r="AU159" s="195" t="s">
        <v>87</v>
      </c>
      <c r="AV159" s="12" t="s">
        <v>83</v>
      </c>
      <c r="AW159" s="12" t="s">
        <v>1131</v>
      </c>
      <c r="AX159" s="12" t="s">
        <v>76</v>
      </c>
      <c r="AY159" s="195" t="s">
        <v>175</v>
      </c>
    </row>
    <row r="160" spans="2:65" s="11" customFormat="1" ht="22.5" customHeight="1" x14ac:dyDescent="0.3">
      <c r="B160" s="180"/>
      <c r="C160" s="181"/>
      <c r="D160" s="181"/>
      <c r="E160" s="182" t="s">
        <v>20</v>
      </c>
      <c r="F160" s="304" t="s">
        <v>97</v>
      </c>
      <c r="G160" s="305"/>
      <c r="H160" s="305"/>
      <c r="I160" s="305"/>
      <c r="J160" s="181"/>
      <c r="K160" s="183">
        <v>3</v>
      </c>
      <c r="L160" s="181"/>
      <c r="M160" s="181"/>
      <c r="N160" s="181"/>
      <c r="O160" s="181"/>
      <c r="P160" s="181"/>
      <c r="Q160" s="181"/>
      <c r="R160" s="184"/>
      <c r="T160" s="185"/>
      <c r="U160" s="181"/>
      <c r="V160" s="181"/>
      <c r="W160" s="181"/>
      <c r="X160" s="181"/>
      <c r="Y160" s="181"/>
      <c r="Z160" s="181"/>
      <c r="AA160" s="186"/>
      <c r="AT160" s="187" t="s">
        <v>1130</v>
      </c>
      <c r="AU160" s="187" t="s">
        <v>87</v>
      </c>
      <c r="AV160" s="11" t="s">
        <v>87</v>
      </c>
      <c r="AW160" s="11" t="s">
        <v>1131</v>
      </c>
      <c r="AX160" s="11" t="s">
        <v>76</v>
      </c>
      <c r="AY160" s="187" t="s">
        <v>175</v>
      </c>
    </row>
    <row r="161" spans="2:65" s="14" customFormat="1" ht="22.5" customHeight="1" x14ac:dyDescent="0.3">
      <c r="B161" s="204"/>
      <c r="C161" s="205"/>
      <c r="D161" s="205"/>
      <c r="E161" s="206" t="s">
        <v>20</v>
      </c>
      <c r="F161" s="306" t="s">
        <v>1171</v>
      </c>
      <c r="G161" s="307"/>
      <c r="H161" s="307"/>
      <c r="I161" s="307"/>
      <c r="J161" s="205"/>
      <c r="K161" s="207">
        <v>3</v>
      </c>
      <c r="L161" s="205"/>
      <c r="M161" s="205"/>
      <c r="N161" s="205"/>
      <c r="O161" s="205"/>
      <c r="P161" s="205"/>
      <c r="Q161" s="205"/>
      <c r="R161" s="208"/>
      <c r="T161" s="209"/>
      <c r="U161" s="205"/>
      <c r="V161" s="205"/>
      <c r="W161" s="205"/>
      <c r="X161" s="205"/>
      <c r="Y161" s="205"/>
      <c r="Z161" s="205"/>
      <c r="AA161" s="210"/>
      <c r="AT161" s="211" t="s">
        <v>1130</v>
      </c>
      <c r="AU161" s="211" t="s">
        <v>87</v>
      </c>
      <c r="AV161" s="14" t="s">
        <v>201</v>
      </c>
      <c r="AW161" s="14" t="s">
        <v>1131</v>
      </c>
      <c r="AX161" s="14" t="s">
        <v>83</v>
      </c>
      <c r="AY161" s="211" t="s">
        <v>175</v>
      </c>
    </row>
    <row r="162" spans="2:65" s="1" customFormat="1" ht="31.5" customHeight="1" x14ac:dyDescent="0.3">
      <c r="B162" s="137"/>
      <c r="C162" s="174" t="s">
        <v>249</v>
      </c>
      <c r="D162" s="174" t="s">
        <v>227</v>
      </c>
      <c r="E162" s="175" t="s">
        <v>2092</v>
      </c>
      <c r="F162" s="271" t="s">
        <v>2093</v>
      </c>
      <c r="G162" s="272"/>
      <c r="H162" s="272"/>
      <c r="I162" s="272"/>
      <c r="J162" s="176" t="s">
        <v>2090</v>
      </c>
      <c r="K162" s="177">
        <v>3</v>
      </c>
      <c r="L162" s="273">
        <v>0</v>
      </c>
      <c r="M162" s="272"/>
      <c r="N162" s="274">
        <f>ROUND(L162*K162,2)</f>
        <v>0</v>
      </c>
      <c r="O162" s="272"/>
      <c r="P162" s="272"/>
      <c r="Q162" s="272"/>
      <c r="R162" s="139"/>
      <c r="T162" s="171" t="s">
        <v>20</v>
      </c>
      <c r="U162" s="44" t="s">
        <v>41</v>
      </c>
      <c r="V162" s="36"/>
      <c r="W162" s="172">
        <f>V162*K162</f>
        <v>0</v>
      </c>
      <c r="X162" s="172">
        <v>0</v>
      </c>
      <c r="Y162" s="172">
        <f>X162*K162</f>
        <v>0</v>
      </c>
      <c r="Z162" s="172">
        <v>0</v>
      </c>
      <c r="AA162" s="173">
        <f>Z162*K162</f>
        <v>0</v>
      </c>
      <c r="AR162" s="18" t="s">
        <v>2073</v>
      </c>
      <c r="AT162" s="18" t="s">
        <v>227</v>
      </c>
      <c r="AU162" s="18" t="s">
        <v>87</v>
      </c>
      <c r="AY162" s="18" t="s">
        <v>175</v>
      </c>
      <c r="BE162" s="114">
        <f>IF(U162="základní",N162,0)</f>
        <v>0</v>
      </c>
      <c r="BF162" s="114">
        <f>IF(U162="snížená",N162,0)</f>
        <v>0</v>
      </c>
      <c r="BG162" s="114">
        <f>IF(U162="zákl. přenesená",N162,0)</f>
        <v>0</v>
      </c>
      <c r="BH162" s="114">
        <f>IF(U162="sníž. přenesená",N162,0)</f>
        <v>0</v>
      </c>
      <c r="BI162" s="114">
        <f>IF(U162="nulová",N162,0)</f>
        <v>0</v>
      </c>
      <c r="BJ162" s="18" t="s">
        <v>83</v>
      </c>
      <c r="BK162" s="114">
        <f>ROUND(L162*K162,2)</f>
        <v>0</v>
      </c>
      <c r="BL162" s="18" t="s">
        <v>2073</v>
      </c>
      <c r="BM162" s="18" t="s">
        <v>249</v>
      </c>
    </row>
    <row r="163" spans="2:65" s="12" customFormat="1" ht="22.5" customHeight="1" x14ac:dyDescent="0.3">
      <c r="B163" s="188"/>
      <c r="C163" s="189"/>
      <c r="D163" s="189"/>
      <c r="E163" s="190" t="s">
        <v>20</v>
      </c>
      <c r="F163" s="302" t="s">
        <v>2091</v>
      </c>
      <c r="G163" s="303"/>
      <c r="H163" s="303"/>
      <c r="I163" s="303"/>
      <c r="J163" s="189"/>
      <c r="K163" s="191" t="s">
        <v>20</v>
      </c>
      <c r="L163" s="189"/>
      <c r="M163" s="189"/>
      <c r="N163" s="189"/>
      <c r="O163" s="189"/>
      <c r="P163" s="189"/>
      <c r="Q163" s="189"/>
      <c r="R163" s="192"/>
      <c r="T163" s="193"/>
      <c r="U163" s="189"/>
      <c r="V163" s="189"/>
      <c r="W163" s="189"/>
      <c r="X163" s="189"/>
      <c r="Y163" s="189"/>
      <c r="Z163" s="189"/>
      <c r="AA163" s="194"/>
      <c r="AT163" s="195" t="s">
        <v>1130</v>
      </c>
      <c r="AU163" s="195" t="s">
        <v>87</v>
      </c>
      <c r="AV163" s="12" t="s">
        <v>83</v>
      </c>
      <c r="AW163" s="12" t="s">
        <v>1131</v>
      </c>
      <c r="AX163" s="12" t="s">
        <v>76</v>
      </c>
      <c r="AY163" s="195" t="s">
        <v>175</v>
      </c>
    </row>
    <row r="164" spans="2:65" s="11" customFormat="1" ht="22.5" customHeight="1" x14ac:dyDescent="0.3">
      <c r="B164" s="180"/>
      <c r="C164" s="181"/>
      <c r="D164" s="181"/>
      <c r="E164" s="182" t="s">
        <v>20</v>
      </c>
      <c r="F164" s="304" t="s">
        <v>97</v>
      </c>
      <c r="G164" s="305"/>
      <c r="H164" s="305"/>
      <c r="I164" s="305"/>
      <c r="J164" s="181"/>
      <c r="K164" s="183">
        <v>3</v>
      </c>
      <c r="L164" s="181"/>
      <c r="M164" s="181"/>
      <c r="N164" s="181"/>
      <c r="O164" s="181"/>
      <c r="P164" s="181"/>
      <c r="Q164" s="181"/>
      <c r="R164" s="184"/>
      <c r="T164" s="185"/>
      <c r="U164" s="181"/>
      <c r="V164" s="181"/>
      <c r="W164" s="181"/>
      <c r="X164" s="181"/>
      <c r="Y164" s="181"/>
      <c r="Z164" s="181"/>
      <c r="AA164" s="186"/>
      <c r="AT164" s="187" t="s">
        <v>1130</v>
      </c>
      <c r="AU164" s="187" t="s">
        <v>87</v>
      </c>
      <c r="AV164" s="11" t="s">
        <v>87</v>
      </c>
      <c r="AW164" s="11" t="s">
        <v>1131</v>
      </c>
      <c r="AX164" s="11" t="s">
        <v>76</v>
      </c>
      <c r="AY164" s="187" t="s">
        <v>175</v>
      </c>
    </row>
    <row r="165" spans="2:65" s="14" customFormat="1" ht="22.5" customHeight="1" x14ac:dyDescent="0.3">
      <c r="B165" s="204"/>
      <c r="C165" s="205"/>
      <c r="D165" s="205"/>
      <c r="E165" s="206" t="s">
        <v>20</v>
      </c>
      <c r="F165" s="306" t="s">
        <v>1171</v>
      </c>
      <c r="G165" s="307"/>
      <c r="H165" s="307"/>
      <c r="I165" s="307"/>
      <c r="J165" s="205"/>
      <c r="K165" s="207">
        <v>3</v>
      </c>
      <c r="L165" s="205"/>
      <c r="M165" s="205"/>
      <c r="N165" s="205"/>
      <c r="O165" s="205"/>
      <c r="P165" s="205"/>
      <c r="Q165" s="205"/>
      <c r="R165" s="208"/>
      <c r="T165" s="209"/>
      <c r="U165" s="205"/>
      <c r="V165" s="205"/>
      <c r="W165" s="205"/>
      <c r="X165" s="205"/>
      <c r="Y165" s="205"/>
      <c r="Z165" s="205"/>
      <c r="AA165" s="210"/>
      <c r="AT165" s="211" t="s">
        <v>1130</v>
      </c>
      <c r="AU165" s="211" t="s">
        <v>87</v>
      </c>
      <c r="AV165" s="14" t="s">
        <v>201</v>
      </c>
      <c r="AW165" s="14" t="s">
        <v>1131</v>
      </c>
      <c r="AX165" s="14" t="s">
        <v>83</v>
      </c>
      <c r="AY165" s="211" t="s">
        <v>175</v>
      </c>
    </row>
    <row r="166" spans="2:65" s="1" customFormat="1" ht="31.5" customHeight="1" x14ac:dyDescent="0.3">
      <c r="B166" s="137"/>
      <c r="C166" s="174" t="s">
        <v>254</v>
      </c>
      <c r="D166" s="174" t="s">
        <v>227</v>
      </c>
      <c r="E166" s="175" t="s">
        <v>2094</v>
      </c>
      <c r="F166" s="271" t="s">
        <v>2095</v>
      </c>
      <c r="G166" s="272"/>
      <c r="H166" s="272"/>
      <c r="I166" s="272"/>
      <c r="J166" s="176" t="s">
        <v>332</v>
      </c>
      <c r="K166" s="177">
        <v>2</v>
      </c>
      <c r="L166" s="273">
        <v>0</v>
      </c>
      <c r="M166" s="272"/>
      <c r="N166" s="274">
        <f>ROUND(L166*K166,2)</f>
        <v>0</v>
      </c>
      <c r="O166" s="272"/>
      <c r="P166" s="272"/>
      <c r="Q166" s="272"/>
      <c r="R166" s="139"/>
      <c r="T166" s="171" t="s">
        <v>20</v>
      </c>
      <c r="U166" s="44" t="s">
        <v>41</v>
      </c>
      <c r="V166" s="36"/>
      <c r="W166" s="172">
        <f>V166*K166</f>
        <v>0</v>
      </c>
      <c r="X166" s="172">
        <v>0</v>
      </c>
      <c r="Y166" s="172">
        <f>X166*K166</f>
        <v>0</v>
      </c>
      <c r="Z166" s="172">
        <v>0</v>
      </c>
      <c r="AA166" s="173">
        <f>Z166*K166</f>
        <v>0</v>
      </c>
      <c r="AR166" s="18" t="s">
        <v>2073</v>
      </c>
      <c r="AT166" s="18" t="s">
        <v>227</v>
      </c>
      <c r="AU166" s="18" t="s">
        <v>87</v>
      </c>
      <c r="AY166" s="18" t="s">
        <v>175</v>
      </c>
      <c r="BE166" s="114">
        <f>IF(U166="základní",N166,0)</f>
        <v>0</v>
      </c>
      <c r="BF166" s="114">
        <f>IF(U166="snížená",N166,0)</f>
        <v>0</v>
      </c>
      <c r="BG166" s="114">
        <f>IF(U166="zákl. přenesená",N166,0)</f>
        <v>0</v>
      </c>
      <c r="BH166" s="114">
        <f>IF(U166="sníž. přenesená",N166,0)</f>
        <v>0</v>
      </c>
      <c r="BI166" s="114">
        <f>IF(U166="nulová",N166,0)</f>
        <v>0</v>
      </c>
      <c r="BJ166" s="18" t="s">
        <v>83</v>
      </c>
      <c r="BK166" s="114">
        <f>ROUND(L166*K166,2)</f>
        <v>0</v>
      </c>
      <c r="BL166" s="18" t="s">
        <v>2073</v>
      </c>
      <c r="BM166" s="18" t="s">
        <v>254</v>
      </c>
    </row>
    <row r="167" spans="2:65" s="11" customFormat="1" ht="22.5" customHeight="1" x14ac:dyDescent="0.3">
      <c r="B167" s="180"/>
      <c r="C167" s="181"/>
      <c r="D167" s="181"/>
      <c r="E167" s="182" t="s">
        <v>20</v>
      </c>
      <c r="F167" s="308" t="s">
        <v>87</v>
      </c>
      <c r="G167" s="305"/>
      <c r="H167" s="305"/>
      <c r="I167" s="305"/>
      <c r="J167" s="181"/>
      <c r="K167" s="183">
        <v>2</v>
      </c>
      <c r="L167" s="181"/>
      <c r="M167" s="181"/>
      <c r="N167" s="181"/>
      <c r="O167" s="181"/>
      <c r="P167" s="181"/>
      <c r="Q167" s="181"/>
      <c r="R167" s="184"/>
      <c r="T167" s="185"/>
      <c r="U167" s="181"/>
      <c r="V167" s="181"/>
      <c r="W167" s="181"/>
      <c r="X167" s="181"/>
      <c r="Y167" s="181"/>
      <c r="Z167" s="181"/>
      <c r="AA167" s="186"/>
      <c r="AT167" s="187" t="s">
        <v>1130</v>
      </c>
      <c r="AU167" s="187" t="s">
        <v>87</v>
      </c>
      <c r="AV167" s="11" t="s">
        <v>87</v>
      </c>
      <c r="AW167" s="11" t="s">
        <v>1131</v>
      </c>
      <c r="AX167" s="11" t="s">
        <v>76</v>
      </c>
      <c r="AY167" s="187" t="s">
        <v>175</v>
      </c>
    </row>
    <row r="168" spans="2:65" s="14" customFormat="1" ht="22.5" customHeight="1" x14ac:dyDescent="0.3">
      <c r="B168" s="204"/>
      <c r="C168" s="205"/>
      <c r="D168" s="205"/>
      <c r="E168" s="206" t="s">
        <v>20</v>
      </c>
      <c r="F168" s="306" t="s">
        <v>1171</v>
      </c>
      <c r="G168" s="307"/>
      <c r="H168" s="307"/>
      <c r="I168" s="307"/>
      <c r="J168" s="205"/>
      <c r="K168" s="207">
        <v>2</v>
      </c>
      <c r="L168" s="205"/>
      <c r="M168" s="205"/>
      <c r="N168" s="205"/>
      <c r="O168" s="205"/>
      <c r="P168" s="205"/>
      <c r="Q168" s="205"/>
      <c r="R168" s="208"/>
      <c r="T168" s="209"/>
      <c r="U168" s="205"/>
      <c r="V168" s="205"/>
      <c r="W168" s="205"/>
      <c r="X168" s="205"/>
      <c r="Y168" s="205"/>
      <c r="Z168" s="205"/>
      <c r="AA168" s="210"/>
      <c r="AT168" s="211" t="s">
        <v>1130</v>
      </c>
      <c r="AU168" s="211" t="s">
        <v>87</v>
      </c>
      <c r="AV168" s="14" t="s">
        <v>201</v>
      </c>
      <c r="AW168" s="14" t="s">
        <v>1131</v>
      </c>
      <c r="AX168" s="14" t="s">
        <v>83</v>
      </c>
      <c r="AY168" s="211" t="s">
        <v>175</v>
      </c>
    </row>
    <row r="169" spans="2:65" s="1" customFormat="1" ht="22.5" customHeight="1" x14ac:dyDescent="0.3">
      <c r="B169" s="137"/>
      <c r="C169" s="174" t="s">
        <v>259</v>
      </c>
      <c r="D169" s="174" t="s">
        <v>227</v>
      </c>
      <c r="E169" s="175" t="s">
        <v>2096</v>
      </c>
      <c r="F169" s="271" t="s">
        <v>2097</v>
      </c>
      <c r="G169" s="272"/>
      <c r="H169" s="272"/>
      <c r="I169" s="272"/>
      <c r="J169" s="176" t="s">
        <v>332</v>
      </c>
      <c r="K169" s="177">
        <v>1</v>
      </c>
      <c r="L169" s="273">
        <v>0</v>
      </c>
      <c r="M169" s="272"/>
      <c r="N169" s="274">
        <f>ROUND(L169*K169,2)</f>
        <v>0</v>
      </c>
      <c r="O169" s="272"/>
      <c r="P169" s="272"/>
      <c r="Q169" s="272"/>
      <c r="R169" s="139"/>
      <c r="T169" s="171" t="s">
        <v>20</v>
      </c>
      <c r="U169" s="44" t="s">
        <v>41</v>
      </c>
      <c r="V169" s="36"/>
      <c r="W169" s="172">
        <f>V169*K169</f>
        <v>0</v>
      </c>
      <c r="X169" s="172">
        <v>0</v>
      </c>
      <c r="Y169" s="172">
        <f>X169*K169</f>
        <v>0</v>
      </c>
      <c r="Z169" s="172">
        <v>0</v>
      </c>
      <c r="AA169" s="173">
        <f>Z169*K169</f>
        <v>0</v>
      </c>
      <c r="AR169" s="18" t="s">
        <v>2073</v>
      </c>
      <c r="AT169" s="18" t="s">
        <v>227</v>
      </c>
      <c r="AU169" s="18" t="s">
        <v>87</v>
      </c>
      <c r="AY169" s="18" t="s">
        <v>175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8" t="s">
        <v>83</v>
      </c>
      <c r="BK169" s="114">
        <f>ROUND(L169*K169,2)</f>
        <v>0</v>
      </c>
      <c r="BL169" s="18" t="s">
        <v>2073</v>
      </c>
      <c r="BM169" s="18" t="s">
        <v>259</v>
      </c>
    </row>
    <row r="170" spans="2:65" s="11" customFormat="1" ht="22.5" customHeight="1" x14ac:dyDescent="0.3">
      <c r="B170" s="180"/>
      <c r="C170" s="181"/>
      <c r="D170" s="181"/>
      <c r="E170" s="182" t="s">
        <v>20</v>
      </c>
      <c r="F170" s="308" t="s">
        <v>2098</v>
      </c>
      <c r="G170" s="305"/>
      <c r="H170" s="305"/>
      <c r="I170" s="305"/>
      <c r="J170" s="181"/>
      <c r="K170" s="183">
        <v>1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1130</v>
      </c>
      <c r="AU170" s="187" t="s">
        <v>87</v>
      </c>
      <c r="AV170" s="11" t="s">
        <v>87</v>
      </c>
      <c r="AW170" s="11" t="s">
        <v>1131</v>
      </c>
      <c r="AX170" s="11" t="s">
        <v>76</v>
      </c>
      <c r="AY170" s="187" t="s">
        <v>175</v>
      </c>
    </row>
    <row r="171" spans="2:65" s="14" customFormat="1" ht="22.5" customHeight="1" x14ac:dyDescent="0.3">
      <c r="B171" s="204"/>
      <c r="C171" s="205"/>
      <c r="D171" s="205"/>
      <c r="E171" s="206" t="s">
        <v>20</v>
      </c>
      <c r="F171" s="306" t="s">
        <v>1171</v>
      </c>
      <c r="G171" s="307"/>
      <c r="H171" s="307"/>
      <c r="I171" s="307"/>
      <c r="J171" s="205"/>
      <c r="K171" s="207">
        <v>1</v>
      </c>
      <c r="L171" s="205"/>
      <c r="M171" s="205"/>
      <c r="N171" s="205"/>
      <c r="O171" s="205"/>
      <c r="P171" s="205"/>
      <c r="Q171" s="205"/>
      <c r="R171" s="208"/>
      <c r="T171" s="209"/>
      <c r="U171" s="205"/>
      <c r="V171" s="205"/>
      <c r="W171" s="205"/>
      <c r="X171" s="205"/>
      <c r="Y171" s="205"/>
      <c r="Z171" s="205"/>
      <c r="AA171" s="210"/>
      <c r="AT171" s="211" t="s">
        <v>1130</v>
      </c>
      <c r="AU171" s="211" t="s">
        <v>87</v>
      </c>
      <c r="AV171" s="14" t="s">
        <v>201</v>
      </c>
      <c r="AW171" s="14" t="s">
        <v>1131</v>
      </c>
      <c r="AX171" s="14" t="s">
        <v>83</v>
      </c>
      <c r="AY171" s="211" t="s">
        <v>175</v>
      </c>
    </row>
    <row r="172" spans="2:65" s="1" customFormat="1" ht="31.5" customHeight="1" x14ac:dyDescent="0.3">
      <c r="B172" s="137"/>
      <c r="C172" s="174" t="s">
        <v>282</v>
      </c>
      <c r="D172" s="174" t="s">
        <v>227</v>
      </c>
      <c r="E172" s="175" t="s">
        <v>2099</v>
      </c>
      <c r="F172" s="271" t="s">
        <v>2100</v>
      </c>
      <c r="G172" s="272"/>
      <c r="H172" s="272"/>
      <c r="I172" s="272"/>
      <c r="J172" s="176" t="s">
        <v>257</v>
      </c>
      <c r="K172" s="177">
        <v>1</v>
      </c>
      <c r="L172" s="273">
        <v>0</v>
      </c>
      <c r="M172" s="272"/>
      <c r="N172" s="274">
        <f>ROUND(L172*K172,2)</f>
        <v>0</v>
      </c>
      <c r="O172" s="272"/>
      <c r="P172" s="272"/>
      <c r="Q172" s="272"/>
      <c r="R172" s="139"/>
      <c r="T172" s="171" t="s">
        <v>20</v>
      </c>
      <c r="U172" s="44" t="s">
        <v>41</v>
      </c>
      <c r="V172" s="36"/>
      <c r="W172" s="172">
        <f>V172*K172</f>
        <v>0</v>
      </c>
      <c r="X172" s="172">
        <v>0</v>
      </c>
      <c r="Y172" s="172">
        <f>X172*K172</f>
        <v>0</v>
      </c>
      <c r="Z172" s="172">
        <v>0</v>
      </c>
      <c r="AA172" s="173">
        <f>Z172*K172</f>
        <v>0</v>
      </c>
      <c r="AR172" s="18" t="s">
        <v>2073</v>
      </c>
      <c r="AT172" s="18" t="s">
        <v>227</v>
      </c>
      <c r="AU172" s="18" t="s">
        <v>87</v>
      </c>
      <c r="AY172" s="18" t="s">
        <v>175</v>
      </c>
      <c r="BE172" s="114">
        <f>IF(U172="základní",N172,0)</f>
        <v>0</v>
      </c>
      <c r="BF172" s="114">
        <f>IF(U172="snížená",N172,0)</f>
        <v>0</v>
      </c>
      <c r="BG172" s="114">
        <f>IF(U172="zákl. přenesená",N172,0)</f>
        <v>0</v>
      </c>
      <c r="BH172" s="114">
        <f>IF(U172="sníž. přenesená",N172,0)</f>
        <v>0</v>
      </c>
      <c r="BI172" s="114">
        <f>IF(U172="nulová",N172,0)</f>
        <v>0</v>
      </c>
      <c r="BJ172" s="18" t="s">
        <v>83</v>
      </c>
      <c r="BK172" s="114">
        <f>ROUND(L172*K172,2)</f>
        <v>0</v>
      </c>
      <c r="BL172" s="18" t="s">
        <v>2073</v>
      </c>
      <c r="BM172" s="18" t="s">
        <v>2101</v>
      </c>
    </row>
    <row r="173" spans="2:65" s="1" customFormat="1" ht="31.5" customHeight="1" x14ac:dyDescent="0.3">
      <c r="B173" s="137"/>
      <c r="C173" s="174" t="s">
        <v>286</v>
      </c>
      <c r="D173" s="174" t="s">
        <v>227</v>
      </c>
      <c r="E173" s="175" t="s">
        <v>2102</v>
      </c>
      <c r="F173" s="271" t="s">
        <v>2103</v>
      </c>
      <c r="G173" s="272"/>
      <c r="H173" s="272"/>
      <c r="I173" s="272"/>
      <c r="J173" s="176" t="s">
        <v>257</v>
      </c>
      <c r="K173" s="177">
        <v>1</v>
      </c>
      <c r="L173" s="273">
        <v>0</v>
      </c>
      <c r="M173" s="272"/>
      <c r="N173" s="274">
        <f>ROUND(L173*K173,2)</f>
        <v>0</v>
      </c>
      <c r="O173" s="272"/>
      <c r="P173" s="272"/>
      <c r="Q173" s="272"/>
      <c r="R173" s="139"/>
      <c r="T173" s="171" t="s">
        <v>20</v>
      </c>
      <c r="U173" s="44" t="s">
        <v>41</v>
      </c>
      <c r="V173" s="36"/>
      <c r="W173" s="172">
        <f>V173*K173</f>
        <v>0</v>
      </c>
      <c r="X173" s="172">
        <v>0</v>
      </c>
      <c r="Y173" s="172">
        <f>X173*K173</f>
        <v>0</v>
      </c>
      <c r="Z173" s="172">
        <v>0</v>
      </c>
      <c r="AA173" s="173">
        <f>Z173*K173</f>
        <v>0</v>
      </c>
      <c r="AR173" s="18" t="s">
        <v>2073</v>
      </c>
      <c r="AT173" s="18" t="s">
        <v>227</v>
      </c>
      <c r="AU173" s="18" t="s">
        <v>87</v>
      </c>
      <c r="AY173" s="18" t="s">
        <v>175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83</v>
      </c>
      <c r="BK173" s="114">
        <f>ROUND(L173*K173,2)</f>
        <v>0</v>
      </c>
      <c r="BL173" s="18" t="s">
        <v>2073</v>
      </c>
      <c r="BM173" s="18" t="s">
        <v>2104</v>
      </c>
    </row>
    <row r="174" spans="2:65" s="1" customFormat="1" ht="31.5" customHeight="1" x14ac:dyDescent="0.3">
      <c r="B174" s="137"/>
      <c r="C174" s="174" t="s">
        <v>294</v>
      </c>
      <c r="D174" s="174" t="s">
        <v>227</v>
      </c>
      <c r="E174" s="175" t="s">
        <v>2105</v>
      </c>
      <c r="F174" s="271" t="s">
        <v>2106</v>
      </c>
      <c r="G174" s="272"/>
      <c r="H174" s="272"/>
      <c r="I174" s="272"/>
      <c r="J174" s="176" t="s">
        <v>332</v>
      </c>
      <c r="K174" s="177">
        <v>1</v>
      </c>
      <c r="L174" s="273">
        <v>0</v>
      </c>
      <c r="M174" s="272"/>
      <c r="N174" s="274">
        <f>ROUND(L174*K174,2)</f>
        <v>0</v>
      </c>
      <c r="O174" s="272"/>
      <c r="P174" s="272"/>
      <c r="Q174" s="272"/>
      <c r="R174" s="139"/>
      <c r="T174" s="171" t="s">
        <v>20</v>
      </c>
      <c r="U174" s="44" t="s">
        <v>41</v>
      </c>
      <c r="V174" s="36"/>
      <c r="W174" s="172">
        <f>V174*K174</f>
        <v>0</v>
      </c>
      <c r="X174" s="172">
        <v>0</v>
      </c>
      <c r="Y174" s="172">
        <f>X174*K174</f>
        <v>0</v>
      </c>
      <c r="Z174" s="172">
        <v>0</v>
      </c>
      <c r="AA174" s="173">
        <f>Z174*K174</f>
        <v>0</v>
      </c>
      <c r="AR174" s="18" t="s">
        <v>2073</v>
      </c>
      <c r="AT174" s="18" t="s">
        <v>227</v>
      </c>
      <c r="AU174" s="18" t="s">
        <v>87</v>
      </c>
      <c r="AY174" s="18" t="s">
        <v>175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8" t="s">
        <v>83</v>
      </c>
      <c r="BK174" s="114">
        <f>ROUND(L174*K174,2)</f>
        <v>0</v>
      </c>
      <c r="BL174" s="18" t="s">
        <v>2073</v>
      </c>
      <c r="BM174" s="18" t="s">
        <v>2107</v>
      </c>
    </row>
    <row r="175" spans="2:65" s="1" customFormat="1" ht="31.5" customHeight="1" x14ac:dyDescent="0.3">
      <c r="B175" s="137"/>
      <c r="C175" s="174" t="s">
        <v>302</v>
      </c>
      <c r="D175" s="174" t="s">
        <v>227</v>
      </c>
      <c r="E175" s="175" t="s">
        <v>2108</v>
      </c>
      <c r="F175" s="271" t="s">
        <v>2109</v>
      </c>
      <c r="G175" s="272"/>
      <c r="H175" s="272"/>
      <c r="I175" s="272"/>
      <c r="J175" s="176" t="s">
        <v>257</v>
      </c>
      <c r="K175" s="177">
        <v>3</v>
      </c>
      <c r="L175" s="273">
        <v>0</v>
      </c>
      <c r="M175" s="272"/>
      <c r="N175" s="274">
        <f>ROUND(L175*K175,2)</f>
        <v>0</v>
      </c>
      <c r="O175" s="272"/>
      <c r="P175" s="272"/>
      <c r="Q175" s="272"/>
      <c r="R175" s="139"/>
      <c r="T175" s="171" t="s">
        <v>20</v>
      </c>
      <c r="U175" s="44" t="s">
        <v>41</v>
      </c>
      <c r="V175" s="36"/>
      <c r="W175" s="172">
        <f>V175*K175</f>
        <v>0</v>
      </c>
      <c r="X175" s="172">
        <v>0</v>
      </c>
      <c r="Y175" s="172">
        <f>X175*K175</f>
        <v>0</v>
      </c>
      <c r="Z175" s="172">
        <v>0</v>
      </c>
      <c r="AA175" s="173">
        <f>Z175*K175</f>
        <v>0</v>
      </c>
      <c r="AR175" s="18" t="s">
        <v>2073</v>
      </c>
      <c r="AT175" s="18" t="s">
        <v>227</v>
      </c>
      <c r="AU175" s="18" t="s">
        <v>87</v>
      </c>
      <c r="AY175" s="18" t="s">
        <v>175</v>
      </c>
      <c r="BE175" s="114">
        <f>IF(U175="základní",N175,0)</f>
        <v>0</v>
      </c>
      <c r="BF175" s="114">
        <f>IF(U175="snížená",N175,0)</f>
        <v>0</v>
      </c>
      <c r="BG175" s="114">
        <f>IF(U175="zákl. přenesená",N175,0)</f>
        <v>0</v>
      </c>
      <c r="BH175" s="114">
        <f>IF(U175="sníž. přenesená",N175,0)</f>
        <v>0</v>
      </c>
      <c r="BI175" s="114">
        <f>IF(U175="nulová",N175,0)</f>
        <v>0</v>
      </c>
      <c r="BJ175" s="18" t="s">
        <v>83</v>
      </c>
      <c r="BK175" s="114">
        <f>ROUND(L175*K175,2)</f>
        <v>0</v>
      </c>
      <c r="BL175" s="18" t="s">
        <v>2073</v>
      </c>
      <c r="BM175" s="18" t="s">
        <v>2110</v>
      </c>
    </row>
    <row r="176" spans="2:65" s="1" customFormat="1" ht="49.9" customHeight="1" x14ac:dyDescent="0.35">
      <c r="B176" s="35"/>
      <c r="C176" s="36"/>
      <c r="D176" s="158" t="s">
        <v>894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298">
        <f>BK176</f>
        <v>0</v>
      </c>
      <c r="O176" s="299"/>
      <c r="P176" s="299"/>
      <c r="Q176" s="299"/>
      <c r="R176" s="37"/>
      <c r="T176" s="179"/>
      <c r="U176" s="56"/>
      <c r="V176" s="56"/>
      <c r="W176" s="56"/>
      <c r="X176" s="56"/>
      <c r="Y176" s="56"/>
      <c r="Z176" s="56"/>
      <c r="AA176" s="58"/>
      <c r="AT176" s="18" t="s">
        <v>75</v>
      </c>
      <c r="AU176" s="18" t="s">
        <v>76</v>
      </c>
      <c r="AY176" s="18" t="s">
        <v>895</v>
      </c>
      <c r="BK176" s="114">
        <v>0</v>
      </c>
    </row>
    <row r="177" spans="2:18" s="1" customFormat="1" ht="6.95" customHeight="1" x14ac:dyDescent="0.3"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1"/>
    </row>
  </sheetData>
  <sheetProtection password="CC35" sheet="1" objects="1" scenarios="1" formatColumns="0" formatRows="0" sort="0" autoFilter="0"/>
  <mergeCells count="15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N121:Q121"/>
    <mergeCell ref="F123:I123"/>
    <mergeCell ref="F124:I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7:I137"/>
    <mergeCell ref="L137:M137"/>
    <mergeCell ref="N137:Q137"/>
    <mergeCell ref="N135:Q135"/>
    <mergeCell ref="N136:Q136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1:I171"/>
    <mergeCell ref="F172:I172"/>
    <mergeCell ref="L172:M172"/>
    <mergeCell ref="N172:Q172"/>
    <mergeCell ref="F173:I173"/>
    <mergeCell ref="L173:M173"/>
    <mergeCell ref="N173:Q173"/>
    <mergeCell ref="N176:Q176"/>
    <mergeCell ref="H1:K1"/>
    <mergeCell ref="S2:AC2"/>
    <mergeCell ref="F174:I174"/>
    <mergeCell ref="L174:M174"/>
    <mergeCell ref="N174:Q174"/>
    <mergeCell ref="F175:I175"/>
    <mergeCell ref="L175:M175"/>
    <mergeCell ref="N175:Q175"/>
    <mergeCell ref="F170:I170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9sS/yoUb1v64V1ntKN8sybQxLyI=</ds:DigestValue>
    </ds:Reference>
  </ds:SignedInfo>
  <ds:SignatureValue>Ihaf3NEYvhTYaT+rMV4n8+TVjjjzhwusDhyK303vAuVXZh+IssC0lqgtcYA2s0PtWqbqLRV0DUxgM4V6ZGoIbmP8K1qavxMpAxaXIGeKtHTkynLMgIQrHdin8gNN99eb6hBeDSWaxgE0IerxGbCfT6OxBJ+mx1pCgKHhXsgEzY9G57ffhr9944+HlymN3/YVOcrZ84mTihZC1qjjXOMS+JF6N8l/g2HGUZMTdZjIXAn896ujsbOBAUeFi0nu7xH2ufoHk2a77NOJBDj2rD1llP362u21yLM3xtVWC7EtScrURcYGj0bo0bYAG9AtWrVgIiu7nzZkWhjBsvXpOWaypg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u93dykmkjtYEvC1KD2WvBqrxSmY=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jtpjEcA2Q4YKmsx7GCAOMQCUzXM=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da10gBvvgR0c9sHVg4x6oufPZUs=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04QxJ1ZbuZa1hC4DGd8+TQyCaE4=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d/1MzJQv9zVfbx/Nj10GB+HL8Pw=</ds:DigestValue>
      </ds:Reference>
      <ds:Reference URI="/xl/styles.xml?ContentType=application/vnd.openxmlformats-officedocument.spreadsheetml.styles+xml">
        <ds:DigestMethod Algorithm="http://www.w3.org/2000/09/xmldsig#sha1"/>
        <ds:DigestValue>ggoWm5qGB4q6kJRwV4OxDcCIGFQ=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WX9lc//ouIvqpVibRARPACiFha0=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k9b0Hu88TYSeH9lqvgYnuWj00jE=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bcuHhCk2LNwYHccUE1pnqmbDQ/8=</ds:DigestValue>
      </ds:Reference>
      <ds:Reference URI="/xl/theme/theme1.xml?ContentType=application/vnd.openxmlformats-officedocument.theme+xml">
        <ds:DigestMethod Algorithm="http://www.w3.org/2000/09/xmldsig#sha1"/>
        <ds:DigestValue>Ms7M3qwbsktIMM38kvv/SFMD1hg=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Kia7FMLV3IRliLlqVFzpVVYPAl4=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VLjKdxT5rCd/jZomNnyTCsBiGv8=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vqUtyUiYX51T5hz18hlQgWuYlQo=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LUlZNbGIYVpkH2i9US0k3PTArks=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+jO+KdRM78ioljQFWDi2HxMs0fY=</ds:DigestValue>
      </ds:Reference>
      <ds:Reference URI="/xl/calcChain.xml?ContentType=application/vnd.openxmlformats-officedocument.spreadsheetml.calcChain+xml">
        <ds:DigestMethod Algorithm="http://www.w3.org/2000/09/xmldsig#sha1"/>
        <ds:DigestValue>RXfDCPm5p5SO2ML76pwxnaSGE0k=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ekPzoh3s7/x0s4gF5rxwJWMY1Ck=</ds:DigestValue>
      </ds:Reference>
      <ds:Reference URI="/xl/drawings/drawing8.xml?ContentType=application/vnd.openxmlformats-officedocument.drawing+xml">
        <ds:DigestMethod Algorithm="http://www.w3.org/2000/09/xmldsig#sha1"/>
        <ds:DigestValue>h9KKZ+5mlFC5wJidm3XwWPewSXo=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f3zh9FTYVzNzWaXFAiJOQAOmWCk=</ds:DigestValue>
      </ds:Reference>
      <ds:Reference URI="/xl/drawings/drawing3.xml?ContentType=application/vnd.openxmlformats-officedocument.drawing+xml">
        <ds:DigestMethod Algorithm="http://www.w3.org/2000/09/xmldsig#sha1"/>
        <ds:DigestValue>DBsNHBm1LLk+weietPh997ejCio=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/eUYCb0taHmbSOgOzkBr18ht68s=</ds:DigestValue>
      </ds:Reference>
      <ds:Reference URI="/xl/drawings/drawing7.xml?ContentType=application/vnd.openxmlformats-officedocument.drawing+xml">
        <ds:DigestMethod Algorithm="http://www.w3.org/2000/09/xmldsig#sha1"/>
        <ds:DigestValue>exnNN0DcpyI/ryMorrAFZyqUIN8=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gY20l7T4aaM0LpwkuqSVH2uRWEo=</ds:DigestValue>
      </ds:Reference>
      <ds:Reference URI="/xl/drawings/drawing2.xml?ContentType=application/vnd.openxmlformats-officedocument.drawing+xml">
        <ds:DigestMethod Algorithm="http://www.w3.org/2000/09/xmldsig#sha1"/>
        <ds:DigestValue>DhWf9oZMETYGk8+ypc2BA4EnMVI=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yxkFNq7wId2ydaXiPWI03ykN0wI=</ds:DigestValue>
      </ds:Reference>
      <ds:Reference URI="/xl/drawings/drawing1.xml?ContentType=application/vnd.openxmlformats-officedocument.drawing+xml">
        <ds:DigestMethod Algorithm="http://www.w3.org/2000/09/xmldsig#sha1"/>
        <ds:DigestValue>87ZnKvJFRwe5GEXpE1SVasZAXKc=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8He2f+WFd+jwxdTWIMI7iu+EaTs=</ds:DigestValue>
      </ds:Reference>
      <ds:Reference URI="/xl/drawings/drawing6.xml?ContentType=application/vnd.openxmlformats-officedocument.drawing+xml">
        <ds:DigestMethod Algorithm="http://www.w3.org/2000/09/xmldsig#sha1"/>
        <ds:DigestValue>om/LSO/elKC7auWRX0eDyEoZ1mo=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sOzb1Tdi8HbBjeHitkOHpS4D8VM=</ds:DigestValue>
      </ds:Reference>
      <ds:Reference URI="/xl/drawings/drawing5.xml?ContentType=application/vnd.openxmlformats-officedocument.drawing+xml">
        <ds:DigestMethod Algorithm="http://www.w3.org/2000/09/xmldsig#sha1"/>
        <ds:DigestValue>Arj0kQr5ZPQKR5GRe2JJFDNnXrI=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bnHLvJSuslTwnw+TO8nS0CrjGFc=</ds:DigestValue>
      </ds:Reference>
      <ds:Reference URI="/xl/drawings/drawing10.xml?ContentType=application/vnd.openxmlformats-officedocument.drawing+xml">
        <ds:DigestMethod Algorithm="http://www.w3.org/2000/09/xmldsig#sha1"/>
        <ds:DigestValue>3BnmuI0cUmdbOUCcJKFkln3JZlw=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im3o4bNGwxAUawQhhNZ2qRObuR8=</ds:DigestValue>
      </ds:Reference>
      <ds:Reference URI="/xl/drawings/drawing4.xml?ContentType=application/vnd.openxmlformats-officedocument.drawing+xml">
        <ds:DigestMethod Algorithm="http://www.w3.org/2000/09/xmldsig#sha1"/>
        <ds:DigestValue>b5AZ6h1ParadQAPaou9l/D80Ns4=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0viZ1uy4EDrwjviDXZCJopb2k3I=</ds:DigestValue>
      </ds:Reference>
      <ds:Reference URI="/xl/drawings/drawing9.xml?ContentType=application/vnd.openxmlformats-officedocument.drawing+xml">
        <ds:DigestMethod Algorithm="http://www.w3.org/2000/09/xmldsig#sha1"/>
        <ds:DigestValue>mFY2CJJE0mf+KrTHqjYS19uwSxE=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HOY9HzdIyf4i7ZkfaXHOb7JvR/U=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2016-09-30T11:22:26.6Z</Value>
        </SignatureTime>
      </ds:SignatureProperty>
    </ds:SignatureProperties>
  </ds:Object>
</ds: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ABFE4CC3-721B-4037-BEE8-F9A0E000E9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ÚT - Ústřední vytápění</vt:lpstr>
      <vt:lpstr>PL - PL - plyn</vt:lpstr>
      <vt:lpstr>ST1 - ST1 - ASPO</vt:lpstr>
      <vt:lpstr>ST2 - ST2 - AHNM</vt:lpstr>
      <vt:lpstr>VZD - VZD - Vzduchotechnika</vt:lpstr>
      <vt:lpstr>MR a EL1 - MR a EL1</vt:lpstr>
      <vt:lpstr>ME a EL2 - ME a EL2</vt:lpstr>
      <vt:lpstr>ZT - ZT - Zdravotní insta...</vt:lpstr>
      <vt:lpstr>VRN - Vedlejší rozpočtové...</vt:lpstr>
      <vt:lpstr>'ME a EL2 - ME a EL2'!Názvy_tisku</vt:lpstr>
      <vt:lpstr>'MR a EL1 - MR a EL1'!Názvy_tisku</vt:lpstr>
      <vt:lpstr>'PL - PL - plyn'!Názvy_tisku</vt:lpstr>
      <vt:lpstr>'Rekapitulace stavby'!Názvy_tisku</vt:lpstr>
      <vt:lpstr>'ST1 - ST1 - ASPO'!Názvy_tisku</vt:lpstr>
      <vt:lpstr>'ST2 - ST2 - AHNM'!Názvy_tisku</vt:lpstr>
      <vt:lpstr>'ÚT - Ústřední vytápění'!Názvy_tisku</vt:lpstr>
      <vt:lpstr>'VRN - Vedlejší rozpočtové...'!Názvy_tisku</vt:lpstr>
      <vt:lpstr>'VZD - VZD - Vzduchotechnika'!Názvy_tisku</vt:lpstr>
      <vt:lpstr>'ZT - ZT - Zdravotní insta...'!Názvy_tisku</vt:lpstr>
      <vt:lpstr>'ME a EL2 - ME a EL2'!Oblast_tisku</vt:lpstr>
      <vt:lpstr>'MR a EL1 - MR a EL1'!Oblast_tisku</vt:lpstr>
      <vt:lpstr>'PL - PL - plyn'!Oblast_tisku</vt:lpstr>
      <vt:lpstr>'Rekapitulace stavby'!Oblast_tisku</vt:lpstr>
      <vt:lpstr>'ST1 - ST1 - ASPO'!Oblast_tisku</vt:lpstr>
      <vt:lpstr>'ST2 - ST2 - AHNM'!Oblast_tisku</vt:lpstr>
      <vt:lpstr>'ÚT - Ústřední vytápění'!Oblast_tisku</vt:lpstr>
      <vt:lpstr>'VRN - Vedlejší rozpočtové...'!Oblast_tisku</vt:lpstr>
      <vt:lpstr>'VZD - VZD - Vzduchotechnika'!Oblast_tisku</vt:lpstr>
      <vt:lpstr>'ZT - ZT - Zdravotní insta...'!Oblast_tisku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Tomas</dc:creator>
  <cp:lastModifiedBy>BURDOVA Marketa</cp:lastModifiedBy>
  <dcterms:created xsi:type="dcterms:W3CDTF">2016-07-08T11:36:34Z</dcterms:created>
  <dcterms:modified xsi:type="dcterms:W3CDTF">2016-09-30T11:22:13Z</dcterms:modified>
</cp:coreProperties>
</file>